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3833b5f5eecc63/Documents/US_Inflation/GitHub/wOculus/"/>
    </mc:Choice>
  </mc:AlternateContent>
  <xr:revisionPtr revIDLastSave="631" documentId="8_{301FD83B-29EB-425C-BD7A-30F1449E22E0}" xr6:coauthVersionLast="47" xr6:coauthVersionMax="47" xr10:uidLastSave="{891DACD9-F508-4ECA-A324-C454B9918E35}"/>
  <bookViews>
    <workbookView xWindow="38895" yWindow="255" windowWidth="28800" windowHeight="20985" xr2:uid="{420C2BFC-9FEF-4C6F-9388-A62630B371BE}"/>
  </bookViews>
  <sheets>
    <sheet name="main" sheetId="1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1" l="1" a="1"/>
  <c r="I35" i="1"/>
  <c r="G35" i="1" a="1"/>
  <c r="G35" i="1"/>
  <c r="E41" i="1" a="1"/>
  <c r="E41" i="1"/>
  <c r="H35" i="1" a="1"/>
  <c r="H35" i="1"/>
  <c r="E49" i="1" a="1"/>
  <c r="E49" i="1"/>
  <c r="F35" i="1" a="1"/>
  <c r="F35" i="1"/>
  <c r="E61" i="1" a="1"/>
  <c r="E61" i="1"/>
  <c r="E39" i="1" a="1"/>
  <c r="E39" i="1"/>
  <c r="E19" i="1" a="1"/>
  <c r="E19" i="1"/>
  <c r="E58" i="1" a="1"/>
  <c r="E58" i="1"/>
  <c r="E55" i="1" a="1"/>
  <c r="E55" i="1"/>
  <c r="E62" i="1" a="1"/>
  <c r="E62" i="1"/>
  <c r="E8" i="1" a="1"/>
  <c r="E8" i="1"/>
  <c r="E40" i="1" a="1"/>
  <c r="E40" i="1"/>
  <c r="E6" i="1" a="1"/>
  <c r="E6" i="1"/>
  <c r="E18" i="1" a="1"/>
  <c r="E18" i="1"/>
  <c r="E56" i="1" a="1"/>
  <c r="E56" i="1"/>
  <c r="E3" i="1" a="1"/>
  <c r="E3" i="1"/>
  <c r="E53" i="1" a="1"/>
  <c r="E53" i="1"/>
  <c r="E35" i="1" a="1"/>
  <c r="E35" i="1"/>
  <c r="E4" i="1" a="1"/>
  <c r="E4" i="1"/>
  <c r="E21" i="1" a="1"/>
  <c r="E21" i="1"/>
  <c r="E22" i="1" a="1"/>
  <c r="E22" i="1"/>
  <c r="E59" i="1" a="1"/>
  <c r="E59" i="1"/>
  <c r="E5" i="1" a="1"/>
  <c r="E5" i="1"/>
  <c r="E65" i="1" a="1"/>
  <c r="E65" i="1"/>
  <c r="E64" i="1" a="1"/>
  <c r="E64" i="1"/>
  <c r="E23" i="1" a="1"/>
  <c r="E23" i="1"/>
  <c r="E20" i="1" a="1"/>
  <c r="E20" i="1"/>
  <c r="E17" i="1" a="1"/>
  <c r="E17" i="1"/>
  <c r="E9" i="1" a="1"/>
  <c r="E9" i="1"/>
  <c r="E52" i="1" a="1"/>
  <c r="E52" i="1"/>
  <c r="E50" i="1" a="1"/>
  <c r="E50" i="1"/>
  <c r="E7" i="1" a="1"/>
  <c r="E7" i="1"/>
  <c r="AA7" i="1" a="1"/>
  <c r="AA7" i="1"/>
  <c r="AA6" i="1" a="1"/>
  <c r="AA6" i="1"/>
  <c r="AF9" i="1" a="1"/>
  <c r="AF9" i="1"/>
  <c r="AA8" i="1" a="1"/>
  <c r="AA8" i="1"/>
  <c r="AF5" i="1" a="1"/>
  <c r="AF5" i="1"/>
  <c r="AA4" i="1" a="1"/>
  <c r="AA4" i="1"/>
  <c r="AF7" i="1" a="1"/>
  <c r="AF7" i="1"/>
  <c r="AF6" i="1" a="1"/>
  <c r="AF6" i="1"/>
  <c r="AF8" i="1" a="1"/>
  <c r="AF8" i="1"/>
  <c r="AF4" i="1" a="1"/>
  <c r="AF4" i="1"/>
  <c r="AA9" i="1" a="1"/>
  <c r="AA9" i="1"/>
  <c r="AA5" i="1" a="1"/>
  <c r="AA5" i="1"/>
  <c r="AA3" i="1" a="1"/>
  <c r="AA3" i="1"/>
  <c r="H3" i="1" a="1"/>
  <c r="H3" i="1"/>
  <c r="G3" i="1" a="1"/>
  <c r="G3" i="1"/>
  <c r="G4" i="1" a="1"/>
  <c r="G4" i="1"/>
  <c r="H4" i="1" a="1"/>
  <c r="H4" i="1"/>
  <c r="G5" i="1" a="1"/>
  <c r="G5" i="1"/>
  <c r="H5" i="1" a="1"/>
  <c r="H5" i="1"/>
  <c r="H6" i="1" a="1"/>
  <c r="H6" i="1"/>
  <c r="G6" i="1" a="1"/>
  <c r="G6" i="1"/>
  <c r="H7" i="1" a="1"/>
  <c r="H7" i="1"/>
  <c r="G7" i="1" a="1"/>
  <c r="G7" i="1"/>
  <c r="G8" i="1" a="1"/>
  <c r="G8" i="1"/>
  <c r="H8" i="1" a="1"/>
  <c r="H8" i="1"/>
  <c r="G9" i="1" a="1"/>
  <c r="G9" i="1"/>
  <c r="H9" i="1" a="1"/>
  <c r="H9" i="1"/>
  <c r="F22" i="1" a="1"/>
  <c r="F22" i="1"/>
  <c r="F23" i="1" a="1"/>
  <c r="F23" i="1"/>
  <c r="F7" i="1" a="1"/>
  <c r="F7" i="1"/>
  <c r="F8" i="1" a="1"/>
  <c r="F8" i="1"/>
  <c r="F20" i="1" a="1"/>
  <c r="F20" i="1"/>
  <c r="F9" i="1" a="1"/>
  <c r="F9" i="1"/>
  <c r="F18" i="1" a="1"/>
  <c r="F18" i="1"/>
  <c r="F17" i="1" a="1"/>
  <c r="F17" i="1"/>
  <c r="F4" i="1" a="1"/>
  <c r="F4" i="1"/>
  <c r="F19" i="1" a="1"/>
  <c r="F19" i="1"/>
  <c r="F3" i="1" a="1"/>
  <c r="F3" i="1"/>
  <c r="F21" i="1" a="1"/>
  <c r="F21" i="1"/>
  <c r="F6" i="1" a="1"/>
  <c r="F6" i="1"/>
  <c r="F5" i="1" a="1"/>
  <c r="F5" i="1"/>
  <c r="H23" i="1" a="1"/>
  <c r="H23" i="1"/>
  <c r="G18" i="1" a="1"/>
  <c r="G18" i="1"/>
  <c r="G23" i="1" a="1"/>
  <c r="G23" i="1"/>
  <c r="H18" i="1" a="1"/>
  <c r="H18" i="1"/>
  <c r="G19" i="1" a="1"/>
  <c r="G19" i="1"/>
  <c r="H22" i="1" a="1"/>
  <c r="H22" i="1"/>
  <c r="H17" i="1" a="1"/>
  <c r="H17" i="1"/>
  <c r="G21" i="1" a="1"/>
  <c r="G21" i="1"/>
  <c r="G22" i="1" a="1"/>
  <c r="G22" i="1"/>
  <c r="G17" i="1" a="1"/>
  <c r="G17" i="1"/>
  <c r="H20" i="1" a="1"/>
  <c r="H20" i="1"/>
  <c r="H19" i="1" a="1"/>
  <c r="H19" i="1"/>
  <c r="I9" i="1" a="1"/>
  <c r="I9" i="1"/>
  <c r="H21" i="1" a="1"/>
  <c r="H21" i="1"/>
  <c r="G20" i="1" a="1"/>
  <c r="G20" i="1"/>
  <c r="I23" i="1" a="1"/>
  <c r="I23" i="1"/>
  <c r="I7" i="1" a="1"/>
  <c r="I7" i="1"/>
  <c r="I8" i="1" a="1"/>
  <c r="I8" i="1"/>
  <c r="I18" i="1" a="1"/>
  <c r="I18" i="1"/>
  <c r="I17" i="1" a="1"/>
  <c r="I17" i="1"/>
  <c r="I3" i="1" a="1"/>
  <c r="I3" i="1"/>
  <c r="I19" i="1" a="1"/>
  <c r="I19" i="1"/>
  <c r="I21" i="1" a="1"/>
  <c r="I21" i="1"/>
  <c r="I22" i="1" a="1"/>
  <c r="I22" i="1"/>
  <c r="I4" i="1" a="1"/>
  <c r="I4" i="1"/>
  <c r="I20" i="1" a="1"/>
  <c r="I20" i="1"/>
  <c r="I5" i="1" a="1"/>
  <c r="I5" i="1"/>
  <c r="I6" i="1" a="1"/>
  <c r="I6" i="1"/>
  <c r="D45" i="1"/>
  <c r="D46" i="1"/>
  <c r="D44" i="1"/>
  <c r="S40" i="1"/>
  <c r="S39" i="1"/>
  <c r="S41" i="1" l="1"/>
  <c r="P38" i="1" l="1"/>
  <c r="O38" i="1"/>
  <c r="N38" i="1"/>
  <c r="M38" i="1"/>
  <c r="K38" i="1"/>
  <c r="P34" i="1" l="1"/>
  <c r="O34" i="1"/>
  <c r="N34" i="1"/>
  <c r="M34" i="1"/>
  <c r="P25" i="1"/>
  <c r="O25" i="1"/>
  <c r="N25" i="1"/>
  <c r="M25" i="1"/>
  <c r="P16" i="1"/>
  <c r="O16" i="1"/>
  <c r="N16" i="1"/>
  <c r="M16" i="1"/>
  <c r="P11" i="1"/>
  <c r="O11" i="1"/>
  <c r="N11" i="1"/>
  <c r="M11" i="1"/>
  <c r="N2" i="1"/>
  <c r="O2" i="1"/>
  <c r="P2" i="1"/>
  <c r="M2" i="1"/>
  <c r="K35" i="1"/>
  <c r="K34" i="1" l="1"/>
  <c r="K32" i="1"/>
  <c r="K31" i="1"/>
  <c r="K30" i="1"/>
  <c r="K29" i="1"/>
  <c r="K28" i="1"/>
  <c r="K27" i="1"/>
  <c r="K26" i="1"/>
  <c r="K23" i="1"/>
  <c r="K22" i="1"/>
  <c r="K21" i="1"/>
  <c r="K20" i="1"/>
  <c r="K19" i="1"/>
  <c r="K18" i="1"/>
  <c r="K17" i="1"/>
  <c r="K14" i="1"/>
  <c r="K13" i="1"/>
  <c r="K12" i="1"/>
  <c r="K4" i="1"/>
  <c r="K5" i="1"/>
  <c r="K6" i="1"/>
  <c r="K7" i="1"/>
  <c r="K8" i="1"/>
  <c r="K9" i="1"/>
  <c r="K3" i="1"/>
  <c r="P35" i="1" l="1"/>
  <c r="N35" i="1"/>
  <c r="O35" i="1" l="1"/>
  <c r="M35" i="1"/>
  <c r="K11" i="1"/>
  <c r="K25" i="1"/>
  <c r="K16" i="1"/>
  <c r="K2" i="1"/>
  <c r="W23" i="1"/>
  <c r="W22" i="1"/>
  <c r="W21" i="1"/>
  <c r="W20" i="1"/>
  <c r="W19" i="1"/>
  <c r="W18" i="1"/>
  <c r="W17" i="1"/>
  <c r="W9" i="1"/>
  <c r="W8" i="1"/>
  <c r="W7" i="1"/>
  <c r="W6" i="1"/>
  <c r="W5" i="1"/>
  <c r="W4" i="1"/>
  <c r="W3" i="1"/>
  <c r="I12" i="1" l="1"/>
  <c r="I36" i="1" l="1"/>
  <c r="I28" i="1"/>
  <c r="I13" i="1"/>
  <c r="I14" i="1"/>
  <c r="I29" i="1"/>
  <c r="I31" i="1"/>
  <c r="I26" i="1"/>
  <c r="I30" i="1"/>
  <c r="I27" i="1"/>
  <c r="I32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T23" i="1" l="1"/>
  <c r="T22" i="1"/>
  <c r="T21" i="1"/>
  <c r="T20" i="1"/>
  <c r="T19" i="1"/>
  <c r="T18" i="1"/>
  <c r="T17" i="1"/>
  <c r="T9" i="1"/>
  <c r="T8" i="1"/>
  <c r="T7" i="1"/>
  <c r="T6" i="1"/>
  <c r="T5" i="1"/>
  <c r="T4" i="1"/>
  <c r="T3" i="1"/>
  <c r="F28" i="1" l="1"/>
  <c r="F29" i="1"/>
  <c r="F13" i="1"/>
  <c r="H36" i="1"/>
  <c r="G36" i="1"/>
  <c r="F26" i="1" l="1"/>
  <c r="F12" i="1"/>
  <c r="F27" i="1"/>
  <c r="F36" i="1"/>
  <c r="F14" i="1"/>
  <c r="F32" i="1"/>
  <c r="F31" i="1"/>
  <c r="F30" i="1"/>
  <c r="S23" i="1"/>
  <c r="S22" i="1" l="1"/>
  <c r="P23" i="1" l="1"/>
  <c r="N23" i="1"/>
  <c r="O23" i="1"/>
  <c r="M23" i="1"/>
  <c r="S21" i="1"/>
  <c r="P22" i="1" l="1"/>
  <c r="N22" i="1"/>
  <c r="O22" i="1"/>
  <c r="M22" i="1"/>
  <c r="S20" i="1"/>
  <c r="E36" i="1" l="1"/>
  <c r="P21" i="1"/>
  <c r="N21" i="1"/>
  <c r="O21" i="1"/>
  <c r="M21" i="1"/>
  <c r="S19" i="1"/>
  <c r="P20" i="1" l="1"/>
  <c r="O20" i="1"/>
  <c r="N20" i="1"/>
  <c r="M20" i="1"/>
  <c r="S18" i="1"/>
  <c r="P19" i="1" l="1"/>
  <c r="O19" i="1"/>
  <c r="N19" i="1"/>
  <c r="M19" i="1"/>
  <c r="S17" i="1"/>
  <c r="P18" i="1" l="1"/>
  <c r="O18" i="1"/>
  <c r="N18" i="1"/>
  <c r="M18" i="1"/>
  <c r="V9" i="1"/>
  <c r="U9" i="1"/>
  <c r="S9" i="1"/>
  <c r="H32" i="1" l="1"/>
  <c r="E32" i="1"/>
  <c r="P17" i="1"/>
  <c r="O17" i="1"/>
  <c r="N17" i="1"/>
  <c r="M17" i="1"/>
  <c r="AE9" i="1" a="1"/>
  <c r="AD9" i="1" a="1"/>
  <c r="AC9" i="1" a="1"/>
  <c r="AB9" i="1" a="1"/>
  <c r="O32" i="1" l="1"/>
  <c r="P9" i="1"/>
  <c r="M9" i="1"/>
  <c r="N9" i="1"/>
  <c r="O9" i="1"/>
  <c r="P32" i="1"/>
  <c r="M32" i="1"/>
  <c r="AB9" i="1"/>
  <c r="AC9" i="1"/>
  <c r="AD9" i="1"/>
  <c r="AE9" i="1"/>
  <c r="G32" i="1"/>
  <c r="N32" i="1" s="1"/>
  <c r="V8" i="1" l="1"/>
  <c r="U8" i="1"/>
  <c r="S8" i="1"/>
  <c r="H31" i="1" l="1"/>
  <c r="AE8" i="1" a="1"/>
  <c r="AD8" i="1" a="1"/>
  <c r="AC8" i="1" a="1"/>
  <c r="AB8" i="1" a="1"/>
  <c r="N8" i="1" l="1"/>
  <c r="O8" i="1"/>
  <c r="E31" i="1"/>
  <c r="O31" i="1" s="1"/>
  <c r="P8" i="1"/>
  <c r="M8" i="1"/>
  <c r="AB8" i="1"/>
  <c r="AC8" i="1"/>
  <c r="AD8" i="1"/>
  <c r="AE8" i="1"/>
  <c r="G31" i="1"/>
  <c r="M31" i="1" l="1"/>
  <c r="P31" i="1"/>
  <c r="N31" i="1"/>
  <c r="V7" i="1"/>
  <c r="U7" i="1"/>
  <c r="S7" i="1"/>
  <c r="N7" i="1" l="1"/>
  <c r="E30" i="1"/>
  <c r="AE7" i="1" a="1"/>
  <c r="AD7" i="1" a="1"/>
  <c r="AC7" i="1" a="1"/>
  <c r="AB7" i="1" a="1"/>
  <c r="O7" i="1" l="1"/>
  <c r="P7" i="1"/>
  <c r="M7" i="1"/>
  <c r="P30" i="1"/>
  <c r="M30" i="1"/>
  <c r="H30" i="1"/>
  <c r="O30" i="1" s="1"/>
  <c r="H14" i="1"/>
  <c r="G14" i="1"/>
  <c r="E14" i="1"/>
  <c r="AB7" i="1"/>
  <c r="AC7" i="1"/>
  <c r="AD7" i="1"/>
  <c r="AE7" i="1"/>
  <c r="G30" i="1"/>
  <c r="N30" i="1" s="1"/>
  <c r="N14" i="1" l="1"/>
  <c r="O14" i="1"/>
  <c r="P14" i="1"/>
  <c r="M14" i="1"/>
  <c r="V6" i="1"/>
  <c r="U6" i="1"/>
  <c r="S6" i="1"/>
  <c r="H29" i="1" l="1"/>
  <c r="AE6" i="1" a="1"/>
  <c r="AD6" i="1" a="1"/>
  <c r="AC6" i="1" a="1"/>
  <c r="AB6" i="1" a="1"/>
  <c r="N6" i="1" l="1"/>
  <c r="O6" i="1"/>
  <c r="P6" i="1"/>
  <c r="M6" i="1"/>
  <c r="E29" i="1"/>
  <c r="AB6" i="1"/>
  <c r="AC6" i="1"/>
  <c r="AD6" i="1"/>
  <c r="AE6" i="1"/>
  <c r="G29" i="1"/>
  <c r="N29" i="1" l="1"/>
  <c r="P29" i="1"/>
  <c r="M29" i="1"/>
  <c r="O29" i="1"/>
  <c r="V5" i="1"/>
  <c r="U5" i="1"/>
  <c r="S5" i="1"/>
  <c r="E46" i="1" l="1"/>
  <c r="O5" i="1"/>
  <c r="AD5" i="1" a="1"/>
  <c r="AE5" i="1" a="1"/>
  <c r="AB5" i="1" a="1"/>
  <c r="AC5" i="1" a="1"/>
  <c r="H28" i="1" l="1"/>
  <c r="P5" i="1"/>
  <c r="M5" i="1"/>
  <c r="N5" i="1"/>
  <c r="AB5" i="1"/>
  <c r="AC5" i="1"/>
  <c r="AD5" i="1"/>
  <c r="AE5" i="1"/>
  <c r="G28" i="1"/>
  <c r="E28" i="1" l="1"/>
  <c r="V4" i="1"/>
  <c r="U4" i="1"/>
  <c r="S4" i="1"/>
  <c r="E45" i="1" l="1"/>
  <c r="O4" i="1"/>
  <c r="N4" i="1"/>
  <c r="P28" i="1"/>
  <c r="M28" i="1"/>
  <c r="O28" i="1"/>
  <c r="N28" i="1"/>
  <c r="AB4" i="1" a="1"/>
  <c r="AE4" i="1" a="1"/>
  <c r="AD4" i="1" a="1"/>
  <c r="AC4" i="1" a="1"/>
  <c r="H27" i="1" l="1"/>
  <c r="P4" i="1"/>
  <c r="M4" i="1"/>
  <c r="E27" i="1"/>
  <c r="AB4" i="1"/>
  <c r="AC4" i="1"/>
  <c r="AD4" i="1"/>
  <c r="AE4" i="1"/>
  <c r="G27" i="1"/>
  <c r="N27" i="1" l="1"/>
  <c r="P27" i="1"/>
  <c r="M27" i="1"/>
  <c r="O27" i="1"/>
  <c r="V3" i="1"/>
  <c r="U3" i="1"/>
  <c r="S3" i="1"/>
  <c r="E44" i="1" l="1"/>
  <c r="N3" i="1"/>
  <c r="H26" i="1"/>
  <c r="AB3" i="1" a="1"/>
  <c r="AE3" i="1" a="1"/>
  <c r="AD3" i="1" a="1"/>
  <c r="AC3" i="1" a="1"/>
  <c r="O3" i="1" l="1"/>
  <c r="P3" i="1"/>
  <c r="M3" i="1"/>
  <c r="E13" i="1"/>
  <c r="E12" i="1"/>
  <c r="H13" i="1"/>
  <c r="H12" i="1"/>
  <c r="G13" i="1"/>
  <c r="G12" i="1"/>
  <c r="E26" i="1"/>
  <c r="AB3" i="1"/>
  <c r="AC3" i="1"/>
  <c r="AD3" i="1"/>
  <c r="AE3" i="1"/>
  <c r="G26" i="1"/>
  <c r="N13" i="1" l="1"/>
  <c r="O13" i="1"/>
  <c r="N12" i="1"/>
  <c r="P26" i="1"/>
  <c r="M26" i="1"/>
  <c r="N26" i="1"/>
  <c r="O12" i="1"/>
  <c r="P13" i="1"/>
  <c r="M13" i="1"/>
  <c r="P12" i="1"/>
  <c r="M12" i="1"/>
  <c r="O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<sst xmlns="http://schemas.openxmlformats.org/spreadsheetml/2006/main" count="92" uniqueCount="56">
  <si>
    <t>YTM</t>
  </si>
  <si>
    <t>US</t>
  </si>
  <si>
    <t>UK</t>
  </si>
  <si>
    <t>FR</t>
  </si>
  <si>
    <t>DE</t>
  </si>
  <si>
    <t>JPY</t>
  </si>
  <si>
    <t>Live</t>
  </si>
  <si>
    <t>USGG/YR Index</t>
  </si>
  <si>
    <t>Nominal</t>
  </si>
  <si>
    <t>Real</t>
  </si>
  <si>
    <t>BE</t>
  </si>
  <si>
    <t>GTFRF/Y Govt</t>
  </si>
  <si>
    <t>GTDEM/Y Govt</t>
  </si>
  <si>
    <t>USGGT/ Y Index</t>
  </si>
  <si>
    <t>GTDEMII/Y Govt</t>
  </si>
  <si>
    <t>GTGBPII/Y Govt</t>
  </si>
  <si>
    <t>GTGBP/Y Govt</t>
  </si>
  <si>
    <t>GTFRFII/Y Govt</t>
  </si>
  <si>
    <t>GTJPY/Y Govt</t>
  </si>
  <si>
    <t>GTJPYII/Y Govt</t>
  </si>
  <si>
    <t>Curve</t>
  </si>
  <si>
    <t>2s5s</t>
  </si>
  <si>
    <t>2s10s</t>
  </si>
  <si>
    <t>10s30s</t>
  </si>
  <si>
    <t>rGDP</t>
  </si>
  <si>
    <t>EHGDUSY Index</t>
  </si>
  <si>
    <t>EHGDGBY Index</t>
  </si>
  <si>
    <t>EHGDDEY Index</t>
  </si>
  <si>
    <t>EHGDJPY Index</t>
  </si>
  <si>
    <t>EHGDFRY Index</t>
  </si>
  <si>
    <t>rates - rGDP</t>
  </si>
  <si>
    <t>SOFRRATE Index</t>
  </si>
  <si>
    <t>SOFR</t>
  </si>
  <si>
    <t>SOFRVOLU Index</t>
  </si>
  <si>
    <t>RRPQTOON Index</t>
  </si>
  <si>
    <t>RRO Accepted</t>
  </si>
  <si>
    <t>TOMOTCSO Index</t>
  </si>
  <si>
    <t>NY Fed Markets Data Dashboard</t>
  </si>
  <si>
    <t>Reverse Repo O/N Rate</t>
  </si>
  <si>
    <t>FEDL01 Index</t>
  </si>
  <si>
    <t>Effective Fed Funds Rate</t>
  </si>
  <si>
    <t>FEDLVOLU Index</t>
  </si>
  <si>
    <t>Volume</t>
  </si>
  <si>
    <t>OBFR01 Index</t>
  </si>
  <si>
    <t>OBFRVOLU Index</t>
  </si>
  <si>
    <t>O/N Bank Funding Rate</t>
  </si>
  <si>
    <t>USBGRATE Index</t>
  </si>
  <si>
    <t>Broad General Collateral Rate</t>
  </si>
  <si>
    <t>USBGVOLU Index</t>
  </si>
  <si>
    <t>Tri-Party General Collateral Rate</t>
  </si>
  <si>
    <t>TGCRRATE Index</t>
  </si>
  <si>
    <t>TGCRVOLU Index</t>
  </si>
  <si>
    <t xml:space="preserve">To Do: got thru the Dealer / Investor questionaire </t>
  </si>
  <si>
    <t>USSFCT05 BGN Curncy</t>
  </si>
  <si>
    <t>USOSFR/ BGN Curncy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</si>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</sst>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"/>
    <numFmt numFmtId="165" formatCode="0&quot;y&quot;"/>
    <numFmt numFmtId="166" formatCode="#,##0.000"/>
    <numFmt numFmtId="167" formatCode="&quot;$&quot;#,##0&quot;bn&quot;"/>
    <numFmt numFmtId="168" formatCode="&quot;$&quot;#,##0.00&quot;bn&quot;"/>
  </numFmts>
  <fonts count="5" x14ac:knownFonts="1">
    <font>
      <sz val="11"/>
      <color theme="1"/>
      <name val="Aptos Narrow"/>
      <family val="2"/>
      <scheme val="minor"/>
    </font>
    <font>
      <sz val="11"/>
      <color rgb="FF0000CC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rgb="FF0000CC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shrinkToFit="1"/>
    </xf>
    <xf numFmtId="4" fontId="0" fillId="0" borderId="0" xfId="0" applyNumberFormat="1"/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4" fontId="1" fillId="0" borderId="0" xfId="0" applyNumberFormat="1" applyFont="1"/>
    <xf numFmtId="4" fontId="0" fillId="0" borderId="0" xfId="0" applyNumberFormat="1" applyAlignment="1">
      <alignment horizontal="center" shrinkToFit="1"/>
    </xf>
    <xf numFmtId="166" fontId="0" fillId="0" borderId="0" xfId="0" applyNumberFormat="1" applyAlignment="1">
      <alignment horizontal="center" shrinkToFit="1"/>
    </xf>
    <xf numFmtId="165" fontId="1" fillId="0" borderId="0" xfId="0" applyNumberFormat="1" applyFont="1" applyAlignment="1">
      <alignment horizontal="center" shrinkToFit="1"/>
    </xf>
    <xf numFmtId="0" fontId="0" fillId="0" borderId="1" xfId="0" applyBorder="1" applyAlignment="1">
      <alignment horizontal="center" shrinkToFit="1"/>
    </xf>
    <xf numFmtId="1" fontId="1" fillId="0" borderId="0" xfId="0" applyNumberFormat="1" applyFont="1" applyAlignment="1">
      <alignment horizontal="center"/>
    </xf>
    <xf numFmtId="16" fontId="0" fillId="0" borderId="0" xfId="0" applyNumberFormat="1"/>
    <xf numFmtId="167" fontId="0" fillId="0" borderId="0" xfId="0" applyNumberFormat="1" applyAlignment="1">
      <alignment horizontal="center" shrinkToFit="1"/>
    </xf>
    <xf numFmtId="0" fontId="0" fillId="0" borderId="1" xfId="0" applyBorder="1"/>
    <xf numFmtId="0" fontId="0" fillId="0" borderId="0" xfId="0" applyBorder="1" applyAlignment="1">
      <alignment horizontal="right"/>
    </xf>
    <xf numFmtId="168" fontId="0" fillId="0" borderId="0" xfId="0" applyNumberFormat="1" applyAlignment="1">
      <alignment horizontal="center" shrinkToFit="1"/>
    </xf>
    <xf numFmtId="0" fontId="0" fillId="0" borderId="0" xfId="0" applyFill="1" applyBorder="1" applyAlignment="1">
      <alignment horizontal="righ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11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4" tint="0.79998168889431442"/>
        </patternFill>
      </fill>
      <border>
        <right/>
        <top/>
        <vertical/>
        <horizontal/>
      </border>
    </dxf>
    <dxf>
      <font>
        <color theme="0"/>
      </font>
      <fill>
        <patternFill>
          <bgColor theme="4" tint="0.79998168889431442"/>
        </patternFill>
      </fill>
      <border>
        <right/>
        <top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Terminated</v>
        <stp/>
        <stp>BDP|15458708473627099104|22</stp>
        <stp>GTDEMII07Y Govt</stp>
        <stp>LAST_YLD</stp>
        <tr r="G20" s="1"/>
      </tp>
      <tp t="s">
        <v>#N/A Invalid Security</v>
        <stp/>
        <stp>BDP|13628019401627643723|22</stp>
        <stp>GTDEMII05Y Govt</stp>
        <stp>LAST_YLD</stp>
        <tr r="G19" s="1"/>
      </tp>
      <tp t="s">
        <v>#N/A Terminated</v>
        <stp/>
        <stp>BDP|12099733605722769721|22</stp>
        <stp>GTJPYII10Y Govt</stp>
        <stp>LAST_YLD</stp>
        <tr r="I21" s="1"/>
      </tp>
      <tp t="s">
        <v>#N/A Invalid Security</v>
        <stp/>
        <stp>BDP|10490768253720157485|22</stp>
        <stp>GTFRFII30Y Govt</stp>
        <stp>LAST_YLD</stp>
        <tr r="H23" s="1"/>
      </tp>
      <tp t="s">
        <v>#N/A Invalid Security</v>
        <stp/>
        <stp>BDP|11793598670310673436|22</stp>
        <stp>GTDEMII30Y Govt</stp>
        <stp>LAST_YLD</stp>
        <tr r="G23" s="1"/>
      </tp>
      <tp t="s">
        <v>#N/A Invalid Security</v>
        <stp/>
        <stp>BDP|11138630016372853097|22</stp>
        <stp>GTJPYII20Y Govt</stp>
        <stp>LAST_YLD</stp>
        <tr r="I22" s="1"/>
      </tp>
      <tp t="s">
        <v>#N/A Terminated</v>
        <stp/>
        <stp>BDP|172741881675944070|22</stp>
        <stp>GTDEM2Y Govt</stp>
        <stp>LAST_YLD</stp>
        <tr r="G3" s="1"/>
      </tp>
      <tp t="s">
        <v>#N/A Invalid Security</v>
        <stp/>
        <stp>BDP|13326917235484087712|22</stp>
        <stp>GTDEMII02Y Govt</stp>
        <stp>LAST_YLD</stp>
        <tr r="G17" s="1"/>
      </tp>
      <tp t="s">
        <v>#N/A Terminated</v>
        <stp/>
        <stp>BDP|5687031936544352660|22</stp>
        <stp>GTFRF20Y Govt</stp>
        <stp>LAST_YLD</stp>
        <tr r="H8" s="1"/>
      </tp>
      <tp t="s">
        <v>#N/A Terminated</v>
        <stp/>
        <stp>BDP|15971131469981225871|22</stp>
        <stp>GTGBPII02Y Govt</stp>
        <stp>LAST_YLD</stp>
        <tr r="F17" s="1"/>
      </tp>
      <tp t="s">
        <v>#N/A Terminated</v>
        <stp/>
        <stp>BDP|17752906639280857584|22</stp>
        <stp>GTGBPII10Y Govt</stp>
        <stp>LAST_YLD</stp>
        <tr r="F21" s="1"/>
      </tp>
      <tp t="s">
        <v>#N/A Invalid Security</v>
        <stp/>
        <stp>BDP|15342985556970989113|22</stp>
        <stp>GTJPYII03Y Govt</stp>
        <stp>LAST_YLD</stp>
        <tr r="I18" s="1"/>
      </tp>
      <tp t="s">
        <v>#N/A Terminated</v>
        <stp/>
        <stp>BDP|1180375364244716893|22</stp>
        <stp>GTJPY10Y Govt</stp>
        <stp>LAST_YLD</stp>
        <tr r="I7" s="1"/>
      </tp>
      <tp t="s">
        <v>#N/A Terminated</v>
        <stp/>
        <stp>BDP|10831567517999466061|22</stp>
        <stp>GTDEMII03Y Govt</stp>
        <stp>LAST_YLD</stp>
        <tr r="G18" s="1"/>
      </tp>
      <tp t="s">
        <v>#N/A Terminated</v>
        <stp/>
        <stp>BDP|15263533030267253932|22</stp>
        <stp>GTFRFII03Y Govt</stp>
        <stp>LAST_YLD</stp>
        <tr r="H18" s="1"/>
      </tp>
      <tp t="s">
        <v>#N/A N/A</v>
        <stp/>
        <stp>BDP|13299522723289371795</stp>
        <tr r="E59" s="1"/>
      </tp>
      <tp t="s">
        <v>#N/A N/A</v>
        <stp/>
        <stp>BDP|10650037048716681835</stp>
        <tr r="E65" s="1"/>
      </tp>
      <tp t="s">
        <v>#N/A N/A</v>
        <stp/>
        <stp>BDP|17596279446218190347</stp>
        <tr r="E52" s="1"/>
      </tp>
      <tp t="s">
        <v>#N/A N/A</v>
        <stp/>
        <stp>BDP|10040556880950392615</stp>
        <tr r="AA8" s="1"/>
      </tp>
      <tp t="s">
        <v>#N/A N/A</v>
        <stp/>
        <stp>BDP|18033860906639987160</stp>
        <tr r="E9" s="1"/>
      </tp>
      <tp t="s">
        <v>#N/A N/A</v>
        <stp/>
        <stp>BDP|10012570712099460434</stp>
        <tr r="E20" s="1"/>
      </tp>
      <tp t="s">
        <v>#N/A N/A</v>
        <stp/>
        <stp>BDP|15584303439213624431</stp>
        <tr r="E4" s="1"/>
      </tp>
      <tp t="s">
        <v>#N/A N/A</v>
        <stp/>
        <stp>BDP|16846386558356327464</stp>
        <tr r="E7" s="1"/>
      </tp>
      <tp t="s">
        <v>#N/A N/A</v>
        <stp/>
        <stp>BDP|10117539231330872507</stp>
        <tr r="E64" s="1"/>
      </tp>
      <tp t="s">
        <v>#N/A N/A</v>
        <stp/>
        <stp>BDP|17395195891867545855</stp>
        <tr r="E50" s="1"/>
      </tp>
      <tp t="s">
        <v>#N/A N/A</v>
        <stp/>
        <stp>BDP|10517475005152573614</stp>
        <tr r="AF9" s="1"/>
      </tp>
      <tp t="s">
        <v>#N/A N/A</v>
        <stp/>
        <stp>BDP|13711503484719644621</stp>
        <tr r="E22" s="1"/>
      </tp>
      <tp t="s">
        <v>#N/A N/A</v>
        <stp/>
        <stp>BDP|10280448628811780077</stp>
        <tr r="E23" s="1"/>
      </tp>
      <tp t="s">
        <v>#N/A N/A</v>
        <stp/>
        <stp>BDP|12474687109406579520</stp>
        <tr r="AA7" s="1"/>
      </tp>
      <tp t="s">
        <v>#N/A Terminated</v>
        <stp/>
        <stp>BDP|8520654262556184384|22</stp>
        <stp>GTGBP10Y Govt</stp>
        <stp>LAST_YLD</stp>
        <tr r="F7" s="1"/>
      </tp>
      <tp t="s">
        <v>#N/A N/A</v>
        <stp/>
        <stp>BDP|11577229236412020688</stp>
        <tr r="AA6" s="1"/>
      </tp>
      <tp t="s">
        <v>#N/A N/A</v>
        <stp/>
        <stp>BDP|15551644969396435794</stp>
        <tr r="E21" s="1"/>
      </tp>
      <tp t="s">
        <v>#N/A N/A</v>
        <stp/>
        <stp>BDP|11208669972701743482</stp>
        <tr r="AA3" s="1"/>
      </tp>
      <tp t="s">
        <v>#N/A N/A</v>
        <stp/>
        <stp>BDP|12450358001957375371</stp>
        <tr r="E5" s="1"/>
      </tp>
      <tp t="s">
        <v>#N/A N/A</v>
        <stp/>
        <stp>BDP|10379908895627490247</stp>
        <tr r="AF5" s="1"/>
      </tp>
    </main>
    <main first="bofaddin.rtdserver">
      <tp t="s">
        <v>#N/A Terminated</v>
        <stp/>
        <stp>BDP|14106924743564474509|22</stp>
        <stp>GTJPY3Y Govt</stp>
        <stp>LAST_YLD</stp>
        <tr r="I4" s="1"/>
      </tp>
      <tp t="s">
        <v>#N/A Terminated</v>
        <stp/>
        <stp>BDP|15452053805790153661|22</stp>
        <stp>GTDEM20Y Govt</stp>
        <stp>LAST_YLD</stp>
        <tr r="G8" s="1"/>
      </tp>
      <tp t="s">
        <v>#N/A Terminated</v>
        <stp/>
        <stp>BDP|14717988879315186293|22</stp>
        <stp>GTFRF5Y Govt</stp>
        <stp>LAST_YLD</stp>
        <tr r="H5" s="1"/>
      </tp>
      <tp t="s">
        <v>#N/A Terminated</v>
        <stp/>
        <stp>BDP|12772523511814341295|22</stp>
        <stp>GTGBP3Y Govt</stp>
        <stp>LAST_YLD</stp>
        <tr r="F4" s="1"/>
      </tp>
      <tp t="s">
        <v>#N/A Terminated</v>
        <stp/>
        <stp>BDP|15209048731014888582|22</stp>
        <stp>GTDEM10Y Govt</stp>
        <stp>LAST_YLD</stp>
        <tr r="G7" s="1"/>
      </tp>
      <tp t="s">
        <v>#N/A Terminated</v>
        <stp/>
        <stp>BDP|18389719090810117231|22</stp>
        <stp>GTJPY5Y Govt</stp>
        <stp>LAST_YLD</stp>
        <tr r="I5" s="1"/>
      </tp>
      <tp t="s">
        <v>#N/A Terminated</v>
        <stp/>
        <stp>BDP|12686821634761893850|22</stp>
        <stp>GTGBP20Y Govt</stp>
        <stp>LAST_YLD</stp>
        <tr r="F8" s="1"/>
      </tp>
      <tp t="s">
        <v>#N/A Terminated</v>
        <stp/>
        <stp>BDP|18365392498622243033|22</stp>
        <stp>GTGBP5Y Govt</stp>
        <stp>LAST_YLD</stp>
        <tr r="F5" s="1"/>
      </tp>
      <tp t="s">
        <v>#N/A Terminated</v>
        <stp/>
        <stp>BDP|14170618628810610828|22</stp>
        <stp>GTJPY7Y Govt</stp>
        <stp>LAST_YLD</stp>
        <tr r="I6" s="1"/>
      </tp>
      <tp t="s">
        <v>#N/A Terminated</v>
        <stp/>
        <stp>BDP|18391983010791913425|22</stp>
        <stp>GTFRF2Y Govt</stp>
        <stp>LAST_YLD</stp>
        <tr r="H3" s="1"/>
      </tp>
      <tp t="s">
        <v>#N/A Terminated</v>
        <stp/>
        <stp>BDP|13426115290859258365|22</stp>
        <stp>GTGBP30Y Govt</stp>
        <stp>LAST_YLD</stp>
        <tr r="F9" s="1"/>
      </tp>
      <tp t="s">
        <v>#N/A Terminated</v>
        <stp/>
        <stp>BDP|15780653958540725075|22</stp>
        <stp>GTFRF10Y Govt</stp>
        <stp>LAST_YLD</stp>
        <tr r="H7" s="1"/>
      </tp>
      <tp t="s">
        <v>#N/A Terminated</v>
        <stp/>
        <stp>BDP|11659538494066410947|22</stp>
        <stp>GTFRF30Y Govt</stp>
        <stp>LAST_YLD</stp>
        <tr r="H9" s="1"/>
      </tp>
      <tp t="s">
        <v>#N/A Terminated</v>
        <stp/>
        <stp>BDP|14198437975869108439|22</stp>
        <stp>GTJPY20Y Govt</stp>
        <stp>LAST_YLD</stp>
        <tr r="I8" s="1"/>
      </tp>
      <tp t="s">
        <v>#N/A N/A</v>
        <stp/>
        <stp>BDP|2873993937061351593</stp>
        <tr r="E8" s="1"/>
      </tp>
      <tp t="s">
        <v>#N/A N/A</v>
        <stp/>
        <stp>BDP|5943988177172479506</stp>
        <tr r="F35" s="1"/>
      </tp>
      <tp t="s">
        <v>#N/A N/A</v>
        <stp/>
        <stp>BDP|9628112586595260940</stp>
        <tr r="E17" s="1"/>
      </tp>
      <tp t="s">
        <v>#N/A N/A</v>
        <stp/>
        <stp>BDP|3807847831965492047</stp>
        <tr r="E62" s="1"/>
      </tp>
      <tp t="s">
        <v>#N/A N/A</v>
        <stp/>
        <stp>BDP|1457045731366566922</stp>
        <tr r="E56" s="1"/>
      </tp>
      <tp t="s">
        <v>#N/A N/A</v>
        <stp/>
        <stp>BDP|2190393834319343436</stp>
        <tr r="E6" s="1"/>
      </tp>
      <tp t="s">
        <v>#N/A N/A</v>
        <stp/>
        <stp>BDP|5337149213024321971</stp>
        <tr r="E61" s="1"/>
      </tp>
      <tp t="s">
        <v>#N/A N/A</v>
        <stp/>
        <stp>BDP|7106988607642277536</stp>
        <tr r="AF6" s="1"/>
      </tp>
      <tp t="s">
        <v>#N/A N/A</v>
        <stp/>
        <stp>BDP|2684905334982539027</stp>
        <tr r="E40" s="1"/>
      </tp>
      <tp t="s">
        <v>#N/A N/A</v>
        <stp/>
        <stp>BDP|1801855909004948668</stp>
        <tr r="E18" s="1"/>
      </tp>
      <tp t="s">
        <v>#N/A N/A</v>
        <stp/>
        <stp>BDP|1692003454730985052</stp>
        <tr r="AA9" s="1"/>
      </tp>
      <tp t="s">
        <v>#N/A N/A</v>
        <stp/>
        <stp>BDP|4696018795111333820</stp>
        <tr r="E39" s="1"/>
      </tp>
      <tp t="s">
        <v>#N/A N/A</v>
        <stp/>
        <stp>BDP|9600761790452621115</stp>
        <tr r="AF7" s="1"/>
      </tp>
      <tp t="s">
        <v>#N/A N/A</v>
        <stp/>
        <stp>BDP|7242572742793654166</stp>
        <tr r="H35" s="1"/>
      </tp>
      <tp t="s">
        <v>#N/A N/A</v>
        <stp/>
        <stp>BDP|6254695019837184319</stp>
        <tr r="E49" s="1"/>
      </tp>
      <tp t="s">
        <v>#N/A N/A</v>
        <stp/>
        <stp>BDP|2147555176373780647</stp>
        <tr r="AA5" s="1"/>
      </tp>
      <tp t="s">
        <v>#N/A N/A</v>
        <stp/>
        <stp>BDP|4224650820402433742</stp>
        <tr r="E58" s="1"/>
      </tp>
      <tp t="s">
        <v>#N/A N/A</v>
        <stp/>
        <stp>BDP|4350961218702076845</stp>
        <tr r="E19" s="1"/>
      </tp>
      <tp t="s">
        <v>#N/A N/A</v>
        <stp/>
        <stp>BDP|6369754601383692290</stp>
        <tr r="AF8" s="1"/>
      </tp>
      <tp t="s">
        <v>#N/A N/A</v>
        <stp/>
        <stp>BDP|9116029888119655841</stp>
        <tr r="I35" s="1"/>
      </tp>
      <tp t="s">
        <v>#N/A N/A</v>
        <stp/>
        <stp>BDP|7584535845917447135</stp>
        <tr r="E41" s="1"/>
      </tp>
      <tp t="s">
        <v>#N/A N/A</v>
        <stp/>
        <stp>BDP|8566745488263763528</stp>
        <tr r="AA4" s="1"/>
      </tp>
      <tp t="s">
        <v>#N/A N/A</v>
        <stp/>
        <stp>BDP|7682776937827191551</stp>
        <tr r="G35" s="1"/>
      </tp>
      <tp t="s">
        <v>#N/A N/A</v>
        <stp/>
        <stp>BDP|3458563938932487543</stp>
        <tr r="AF4" s="1"/>
      </tp>
      <tp t="s">
        <v>#N/A N/A</v>
        <stp/>
        <stp>BDP|4054461285999354286</stp>
        <tr r="E55" s="1"/>
      </tp>
      <tp t="s">
        <v>#N/A N/A</v>
        <stp/>
        <stp>BDP|1400277748162347652</stp>
        <tr r="E3" s="1"/>
      </tp>
      <tp t="s">
        <v>#N/A Terminated</v>
        <stp/>
        <stp>BDP|2228671967066378065|22</stp>
        <stp>GTGBPII30Y Govt</stp>
        <stp>LAST_YLD</stp>
        <tr r="F23" s="1"/>
      </tp>
      <tp t="s">
        <v>#N/A Terminated</v>
        <stp/>
        <stp>BDP|9133787647825252848|22</stp>
        <stp>GTGBP2Y Govt</stp>
        <stp>LAST_YLD</stp>
        <tr r="F3" s="1"/>
      </tp>
      <tp t="s">
        <v>#N/A Invalid Security</v>
        <stp/>
        <stp>BDP|2771309740252443261|22</stp>
        <stp>GTJPYII02Y Govt</stp>
        <stp>LAST_YLD</stp>
        <tr r="I17" s="1"/>
      </tp>
      <tp t="s">
        <v>#N/A Invalid Security</v>
        <stp/>
        <stp>BDP|6170391237958228846|22</stp>
        <stp>GTFRFII02Y Govt</stp>
        <stp>LAST_YLD</stp>
        <tr r="H17" s="1"/>
      </tp>
      <tp t="s">
        <v>#N/A Terminated</v>
        <stp/>
        <stp>BDP|7748601661320823190|22</stp>
        <stp>GTFRFII10Y Govt</stp>
        <stp>LAST_YLD</stp>
        <tr r="H21" s="1"/>
      </tp>
      <tp t="s">
        <v>#N/A Terminated</v>
        <stp/>
        <stp>BDP|7806367462970848449|22</stp>
        <stp>GTGBPII20Y Govt</stp>
        <stp>LAST_YLD</stp>
        <tr r="F22" s="1"/>
      </tp>
      <tp t="s">
        <v>#N/A Terminated</v>
        <stp/>
        <stp>BDP|1567423245731690731|22</stp>
        <stp>GTJPYII05Y Govt</stp>
        <stp>LAST_YLD</stp>
        <tr r="I19" s="1"/>
      </tp>
      <tp t="s">
        <v>#N/A Terminated</v>
        <stp/>
        <stp>BDP|2451579493301450153|22</stp>
        <stp>GTJPY2Y Govt</stp>
        <stp>LAST_YLD</stp>
        <tr r="I3" s="1"/>
      </tp>
      <tp t="s">
        <v>#N/A Terminated</v>
        <stp/>
        <stp>BDP|2153087551454524339|22</stp>
        <stp>GTDEM3Y Govt</stp>
        <stp>LAST_YLD</stp>
        <tr r="G4" s="1"/>
      </tp>
      <tp t="s">
        <v>#N/A Invalid Security</v>
        <stp/>
        <stp>BDP|2928254268222118534|22</stp>
        <stp>GTGBPII07Y Govt</stp>
        <stp>LAST_YLD</stp>
        <tr r="F20" s="1"/>
      </tp>
      <tp t="s">
        <v>#N/A Terminated</v>
        <stp/>
        <stp>BDP|7413212375339499977|22</stp>
        <stp>GTGBPII05Y Govt</stp>
        <stp>LAST_YLD</stp>
        <tr r="F19" s="1"/>
      </tp>
      <tp t="s">
        <v>#N/A Terminated</v>
        <stp/>
        <stp>BDP|8114189690108169772|22</stp>
        <stp>GTFRF7Y Govt</stp>
        <stp>LAST_YLD</stp>
        <tr r="H6" s="1"/>
      </tp>
      <tp t="s">
        <v>#N/A Terminated</v>
        <stp/>
        <stp>BDP|9843110272295537118|22</stp>
        <stp>GTFRF3Y Govt</stp>
        <stp>LAST_YLD</stp>
        <tr r="H4" s="1"/>
      </tp>
      <tp t="s">
        <v>#N/A Terminated</v>
        <stp/>
        <stp>BDP|7965775280485091514|22</stp>
        <stp>GTGBP7Y Govt</stp>
        <stp>LAST_YLD</stp>
        <tr r="F6" s="1"/>
      </tp>
      <tp t="s">
        <v>#N/A Terminated</v>
        <stp/>
        <stp>BDP|9763331578355936762|22</stp>
        <stp>GTDEM5Y Govt</stp>
        <stp>LAST_YLD</stp>
        <tr r="G5" s="1"/>
      </tp>
      <tp t="s">
        <v>#N/A Invalid Security</v>
        <stp/>
        <stp>BDP|8110586659366732126|22</stp>
        <stp>GTDEMII20Y Govt</stp>
        <stp>LAST_YLD</stp>
        <tr r="G22" s="1"/>
      </tp>
      <tp t="s">
        <v>#N/A Terminated</v>
        <stp/>
        <stp>BDP|8874601057533186794|22</stp>
        <stp>GTFRFII07Y Govt</stp>
        <stp>LAST_YLD</stp>
        <tr r="H20" s="1"/>
      </tp>
      <tp t="s">
        <v>#N/A Terminated</v>
        <stp/>
        <stp>BDP|9696217580943403858|22</stp>
        <stp>GTDEM7Y Govt</stp>
        <stp>LAST_YLD</stp>
        <tr r="G6" s="1"/>
      </tp>
      <tp t="s">
        <v>#N/A Terminated</v>
        <stp/>
        <stp>BDP|6011865221223234597|22</stp>
        <stp>GTGBPII03Y Govt</stp>
        <stp>LAST_YLD</stp>
        <tr r="F18" s="1"/>
      </tp>
      <tp t="s">
        <v>#N/A Terminated</v>
        <stp/>
        <stp>BDP|8665456161134037459|22</stp>
        <stp>GTDEMII10Y Govt</stp>
        <stp>LAST_YLD</stp>
        <tr r="G21" s="1"/>
      </tp>
      <tp t="s">
        <v>#N/A Terminated</v>
        <stp/>
        <stp>BDP|7747720089581387293|22</stp>
        <stp>GTJPYII07Y Govt</stp>
        <stp>LAST_YLD</stp>
        <tr r="I20" s="1"/>
      </tp>
      <tp t="s">
        <v>#N/A Invalid Security</v>
        <stp/>
        <stp>BDP|6817122241268237038|22</stp>
        <stp>GTJPYII30Y Govt</stp>
        <stp>LAST_YLD</stp>
        <tr r="I23" s="1"/>
      </tp>
      <tp t="s">
        <v>#N/A Invalid Security</v>
        <stp/>
        <stp>BDP|7395563990742595232|22</stp>
        <stp>GTFRFII20Y Govt</stp>
        <stp>LAST_YLD</stp>
        <tr r="H22" s="1"/>
      </tp>
      <tp t="s">
        <v>#N/A Terminated</v>
        <stp/>
        <stp>BDP|265491283749155204|22</stp>
        <stp>GTDEM30Y Govt</stp>
        <stp>LAST_YLD</stp>
        <tr r="G9" s="1"/>
      </tp>
      <tp t="s">
        <v>#N/A N/A</v>
        <stp/>
        <stp>BDP|548404915750630564</stp>
        <tr r="E53" s="1"/>
      </tp>
      <tp t="s">
        <v>#N/A N/A</v>
        <stp/>
        <stp>BDP|388042680224708110</stp>
        <tr r="E35" s="1"/>
      </tp>
      <tp t="s">
        <v>#N/A Terminated</v>
        <stp/>
        <stp>BDP|789809050775016650|22</stp>
        <stp>GTFRFII05Y Govt</stp>
        <stp>LAST_YLD</stp>
        <tr r="H19" s="1"/>
      </tp>
      <tp t="s">
        <v>#N/A Terminated</v>
        <stp/>
        <stp>BDP|316201185317748248|22</stp>
        <stp>GTJPY30Y Govt</stp>
        <stp>LAST_YLD</stp>
        <tr r="I9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1C49-5534-4DBD-B058-C9E9B8D6F126}">
  <sheetPr>
    <tabColor rgb="FF00FF00"/>
  </sheetPr>
  <dimension ref="B1:AF69"/>
  <sheetViews>
    <sheetView tabSelected="1" topLeftCell="A13" workbookViewId="0">
      <selection activeCell="E50" sqref="E50"/>
    </sheetView>
  </sheetViews>
  <sheetFormatPr defaultRowHeight="15" x14ac:dyDescent="0.25"/>
  <cols>
    <col min="17" max="17" width="10.42578125" bestFit="1" customWidth="1"/>
  </cols>
  <sheetData>
    <row r="1" spans="2:32" x14ac:dyDescent="0.25">
      <c r="S1" s="8"/>
      <c r="V1" s="8"/>
    </row>
    <row r="2" spans="2:32" x14ac:dyDescent="0.25">
      <c r="B2" s="7" t="s">
        <v>6</v>
      </c>
      <c r="C2" s="7"/>
      <c r="D2" s="12" t="s">
        <v>8</v>
      </c>
      <c r="E2" s="6" t="s">
        <v>1</v>
      </c>
      <c r="F2" s="6" t="s">
        <v>2</v>
      </c>
      <c r="G2" s="6" t="s">
        <v>4</v>
      </c>
      <c r="H2" s="6" t="s">
        <v>3</v>
      </c>
      <c r="I2" s="6" t="s">
        <v>5</v>
      </c>
      <c r="K2" s="12" t="str">
        <f>+D2&amp;" Spd"</f>
        <v>Nominal Spd</v>
      </c>
      <c r="L2" s="6"/>
      <c r="M2" s="6" t="str">
        <f>F2&amp;" vs"</f>
        <v>UK vs</v>
      </c>
      <c r="N2" s="6" t="str">
        <f t="shared" ref="N2:P2" si="0">G2&amp;" vs"</f>
        <v>DE vs</v>
      </c>
      <c r="O2" s="6" t="str">
        <f t="shared" si="0"/>
        <v>FR vs</v>
      </c>
      <c r="P2" s="6" t="str">
        <f t="shared" si="0"/>
        <v>JPY vs</v>
      </c>
      <c r="S2" s="8" t="s">
        <v>7</v>
      </c>
      <c r="T2" s="8" t="s">
        <v>16</v>
      </c>
      <c r="U2" s="8" t="s">
        <v>12</v>
      </c>
      <c r="V2" s="8" t="s">
        <v>11</v>
      </c>
      <c r="W2" s="8" t="s">
        <v>18</v>
      </c>
      <c r="AE2" t="s">
        <v>0</v>
      </c>
    </row>
    <row r="3" spans="2:32" x14ac:dyDescent="0.25">
      <c r="D3" s="11">
        <v>2</v>
      </c>
      <c r="E3" s="9" cm="1">
        <f t="array" ref="E3">IF($B$2="Live",_xll.BDP(S3,"PX_LAST"),_xll.BDH(S3,"PX_LAST",$B$2))</f>
        <v>4.3792</v>
      </c>
      <c r="F3" s="9" cm="1">
        <f t="array" aca="1" ref="F3" ca="1">IF($B$2="Live",_xll.BDP(T3,"LAST_YLD"),_xll.BDH(T3,"LAST_YLD",$B$2))</f>
        <v>4.5314726829528809</v>
      </c>
      <c r="G3" s="9" cm="1">
        <f t="array" aca="1" ref="G3" ca="1">IF($B$2="Live",_xll.BDP(U3,"LAST_YLD"),_xll.BDH(U3,"LAST_YLD",$B$2))</f>
        <v>2.2796809673309326</v>
      </c>
      <c r="H3" s="9" cm="1">
        <f t="array" aca="1" ref="H3" ca="1">IF($B$2="Live",_xll.BDP(V3,"LAST_YLD"),_xll.BDH(V3,"LAST_YLD",$B$2))</f>
        <v>2.4762327671051025</v>
      </c>
      <c r="I3" s="9" cm="1">
        <f t="array" aca="1" ref="I3" ca="1">IF($B$2="Live",_xll.BDP(W3,"LAST_YLD"),_xll.BDH(W3,"LAST_YLD",$B$2))</f>
        <v>0.64300000667572021</v>
      </c>
      <c r="K3" s="11">
        <f>+D3</f>
        <v>2</v>
      </c>
      <c r="L3" s="5"/>
      <c r="M3" s="9">
        <f ca="1">F3-$E3</f>
        <v>0.15227268295288088</v>
      </c>
      <c r="N3" s="9">
        <f t="shared" ref="N3:P9" ca="1" si="1">G3-$E3</f>
        <v>-2.0995190326690674</v>
      </c>
      <c r="O3" s="9">
        <f t="shared" ca="1" si="1"/>
        <v>-1.9029672328948974</v>
      </c>
      <c r="P3" s="9">
        <f t="shared" ca="1" si="1"/>
        <v>-3.7361999933242798</v>
      </c>
      <c r="S3" t="str">
        <f t="shared" ref="S3:W9" si="2">LEFT(S$2,FIND("/",S$2)-1)&amp;$D3&amp;MID(S$2,FIND("/",S$2)+1,LEN(S$2)-FIND("/",S$2))</f>
        <v>USGG2YR Index</v>
      </c>
      <c r="T3" t="str">
        <f t="shared" si="2"/>
        <v>GTGBP2Y Govt</v>
      </c>
      <c r="U3" t="str">
        <f t="shared" si="2"/>
        <v>GTDEM2Y Govt</v>
      </c>
      <c r="V3" t="str">
        <f t="shared" si="2"/>
        <v>GTFRF2Y Govt</v>
      </c>
      <c r="W3" t="str">
        <f t="shared" si="2"/>
        <v>GTJPY2Y Govt</v>
      </c>
      <c r="X3" s="1"/>
      <c r="Y3" s="1"/>
      <c r="Z3" s="1"/>
      <c r="AA3" s="2" t="str" cm="1">
        <f t="array" ref="AA3">_xll.BDP(S3&amp;" Govt","ID_CUSIP")</f>
        <v>#N/A Invalid Security</v>
      </c>
      <c r="AB3" t="str" cm="1">
        <f t="array" ref="AB3">_xll.BDP(AA3&amp;" Govt","COUPON")</f>
        <v>#N/A Invalid Security Govt</v>
      </c>
      <c r="AC3" s="4" t="e" cm="1">
        <f t="array" ref="AC3">DATEVALUE(_xll.BDP(AA3&amp;" Govt","MATURITY"))</f>
        <v>#VALUE!</v>
      </c>
      <c r="AD3" s="3" t="str" cm="1">
        <f t="array" ref="AD3">_xll.BDP(AA3&amp;" Govt","YAS_RISK")</f>
        <v>#N/A Invalid Security Govt</v>
      </c>
      <c r="AE3" s="3" t="str" cm="1">
        <f t="array" ref="AE3">_xll.BDP(AA3&amp;" Govt","YLD_YTM_MID")</f>
        <v>#N/A Invalid Security Govt</v>
      </c>
    </row>
    <row r="4" spans="2:32" x14ac:dyDescent="0.25">
      <c r="D4" s="11">
        <v>3</v>
      </c>
      <c r="E4" s="9" cm="1">
        <f t="array" ref="E4">IF($B$2="Live",_xll.BDP(S4,"PX_LAST"),_xll.BDH(S4,"PX_LAST",$B$2))</f>
        <v>4.4664999999999999</v>
      </c>
      <c r="F4" s="9" cm="1">
        <f t="array" aca="1" ref="F4" ca="1">IF($B$2="Live",_xll.BDP(T4,"LAST_YLD"),_xll.BDH(T4,"LAST_YLD",$B$2))</f>
        <v>4.3250770568847656</v>
      </c>
      <c r="G4" s="9" cm="1">
        <f t="array" aca="1" ref="G4" ca="1">IF($B$2="Live",_xll.BDP(U4,"LAST_YLD"),_xll.BDH(U4,"LAST_YLD",$B$2))</f>
        <v>2.1941823959350586</v>
      </c>
      <c r="H4" s="9" cm="1">
        <f t="array" aca="1" ref="H4" ca="1">IF($B$2="Live",_xll.BDP(V4,"LAST_YLD"),_xll.BDH(V4,"LAST_YLD",$B$2))</f>
        <v>2.6254475116729736</v>
      </c>
      <c r="I4" s="9" cm="1">
        <f t="array" aca="1" ref="I4" ca="1">IF($B$2="Live",_xll.BDP(W4,"LAST_YLD"),_xll.BDH(W4,"LAST_YLD",$B$2))</f>
        <v>0.65200001001358032</v>
      </c>
      <c r="K4" s="11">
        <f t="shared" ref="K4:K9" si="3">+D4</f>
        <v>3</v>
      </c>
      <c r="L4" s="5"/>
      <c r="M4" s="9">
        <f t="shared" ref="M4:M9" ca="1" si="4">F4-$E4</f>
        <v>-0.14142294311523429</v>
      </c>
      <c r="N4" s="9">
        <f t="shared" ca="1" si="1"/>
        <v>-2.2723176040649413</v>
      </c>
      <c r="O4" s="9">
        <f t="shared" ca="1" si="1"/>
        <v>-1.8410524883270263</v>
      </c>
      <c r="P4" s="9">
        <f t="shared" ca="1" si="1"/>
        <v>-3.8144999899864196</v>
      </c>
      <c r="S4" t="str">
        <f t="shared" si="2"/>
        <v>USGG3YR Index</v>
      </c>
      <c r="T4" t="str">
        <f t="shared" si="2"/>
        <v>GTGBP3Y Govt</v>
      </c>
      <c r="U4" t="str">
        <f t="shared" si="2"/>
        <v>GTDEM3Y Govt</v>
      </c>
      <c r="V4" t="str">
        <f t="shared" si="2"/>
        <v>GTFRF3Y Govt</v>
      </c>
      <c r="W4" t="str">
        <f t="shared" si="2"/>
        <v>GTJPY3Y Govt</v>
      </c>
      <c r="X4" s="1"/>
      <c r="Y4" s="1"/>
      <c r="Z4" s="1"/>
      <c r="AA4" s="2" t="str" cm="1">
        <f t="array" ref="AA4">_xll.BDP(S4&amp;" Govt","ID_CUSIP")</f>
        <v>#N/A Invalid Security</v>
      </c>
      <c r="AB4" t="str" cm="1">
        <f t="array" ref="AB4">_xll.BDP(AA4&amp;" Govt","COUPON")</f>
        <v>#N/A Invalid Security Govt</v>
      </c>
      <c r="AC4" s="4" t="e" cm="1">
        <f t="array" ref="AC4">DATEVALUE(_xll.BDP(AA4&amp;" Govt","MATURITY"))</f>
        <v>#VALUE!</v>
      </c>
      <c r="AD4" s="3" t="str" cm="1">
        <f t="array" ref="AD4">_xll.BDP(AA4&amp;" Govt","YAS_RISK")</f>
        <v>#N/A Invalid Security Govt</v>
      </c>
      <c r="AE4" s="3" t="str" cm="1">
        <f t="array" ref="AE4">_xll.BDP(AA4&amp;" Govt","YLD_YTM_MID")</f>
        <v>#N/A Invalid Security Govt</v>
      </c>
      <c r="AF4" s="3" t="str" cm="1">
        <f t="array" ref="AF4">_xll.BDP(S4&amp;" Govt","YLD_YTM_MID")</f>
        <v>#N/A Invalid Security</v>
      </c>
    </row>
    <row r="5" spans="2:32" x14ac:dyDescent="0.25">
      <c r="D5" s="11">
        <v>5</v>
      </c>
      <c r="E5" s="9" cm="1">
        <f t="array" ref="E5">IF($B$2="Live",_xll.BDP(S5,"PX_LAST"),_xll.BDH(S5,"PX_LAST",$B$2))</f>
        <v>4.5736999999999997</v>
      </c>
      <c r="F5" s="9" cm="1">
        <f t="array" aca="1" ref="F5" ca="1">IF($B$2="Live",_xll.BDP(T5,"LAST_YLD"),_xll.BDH(T5,"LAST_YLD",$B$2))</f>
        <v>4.5428848266601563</v>
      </c>
      <c r="G5" s="9" cm="1">
        <f t="array" aca="1" ref="G5" ca="1">IF($B$2="Live",_xll.BDP(U5,"LAST_YLD"),_xll.BDH(U5,"LAST_YLD",$B$2))</f>
        <v>2.3779761791229248</v>
      </c>
      <c r="H5" s="9" cm="1">
        <f t="array" aca="1" ref="H5" ca="1">IF($B$2="Live",_xll.BDP(V5,"LAST_YLD"),_xll.BDH(V5,"LAST_YLD",$B$2))</f>
        <v>2.9845418930053711</v>
      </c>
      <c r="I5" s="9" cm="1">
        <f t="array" aca="1" ref="I5" ca="1">IF($B$2="Live",_xll.BDP(W5,"LAST_YLD"),_xll.BDH(W5,"LAST_YLD",$B$2))</f>
        <v>0.81999999284744263</v>
      </c>
      <c r="K5" s="11">
        <f t="shared" si="3"/>
        <v>5</v>
      </c>
      <c r="L5" s="5"/>
      <c r="M5" s="9">
        <f t="shared" ca="1" si="4"/>
        <v>-3.0815173339843405E-2</v>
      </c>
      <c r="N5" s="9">
        <f t="shared" ca="1" si="1"/>
        <v>-2.1957238208770748</v>
      </c>
      <c r="O5" s="9">
        <f t="shared" ca="1" si="1"/>
        <v>-1.5891581069946286</v>
      </c>
      <c r="P5" s="9">
        <f t="shared" ca="1" si="1"/>
        <v>-3.753700007152557</v>
      </c>
      <c r="S5" t="str">
        <f t="shared" si="2"/>
        <v>USGG5YR Index</v>
      </c>
      <c r="T5" t="str">
        <f t="shared" si="2"/>
        <v>GTGBP5Y Govt</v>
      </c>
      <c r="U5" t="str">
        <f t="shared" si="2"/>
        <v>GTDEM5Y Govt</v>
      </c>
      <c r="V5" t="str">
        <f t="shared" si="2"/>
        <v>GTFRF5Y Govt</v>
      </c>
      <c r="W5" t="str">
        <f t="shared" si="2"/>
        <v>GTJPY5Y Govt</v>
      </c>
      <c r="X5" s="1"/>
      <c r="Y5" s="1"/>
      <c r="Z5" s="1"/>
      <c r="AA5" s="2" t="str" cm="1">
        <f t="array" ref="AA5">_xll.BDP(S5&amp;" Govt","ID_CUSIP")</f>
        <v>#N/A Invalid Security</v>
      </c>
      <c r="AB5" t="str" cm="1">
        <f t="array" ref="AB5">_xll.BDP(AA5&amp;" Govt","COUPON")</f>
        <v>#N/A Invalid Security Govt</v>
      </c>
      <c r="AC5" s="4" t="e" cm="1">
        <f t="array" ref="AC5">DATEVALUE(_xll.BDP(AA5&amp;" Govt","MATURITY"))</f>
        <v>#VALUE!</v>
      </c>
      <c r="AD5" s="3" t="str" cm="1">
        <f t="array" ref="AD5">_xll.BDP(AA5&amp;" Govt","YAS_RISK")</f>
        <v>#N/A Invalid Security Govt</v>
      </c>
      <c r="AE5" s="3" t="str" cm="1">
        <f t="array" ref="AE5">_xll.BDP(AA5&amp;" Govt","YLD_YTM_MID")</f>
        <v>#N/A Invalid Security Govt</v>
      </c>
      <c r="AF5" s="3" t="str" cm="1">
        <f t="array" ref="AF5">_xll.BDP(S5&amp;" Govt","YLD_YTM_MID")</f>
        <v>#N/A Invalid Security</v>
      </c>
    </row>
    <row r="6" spans="2:32" x14ac:dyDescent="0.25">
      <c r="D6" s="11">
        <v>7</v>
      </c>
      <c r="E6" s="9" cm="1">
        <f t="array" ref="E6">IF($B$2="Live",_xll.BDP(S6,"PX_LAST"),_xll.BDH(S6,"PX_LAST",$B$2))</f>
        <v>4.6749000000000001</v>
      </c>
      <c r="F6" s="9" cm="1">
        <f t="array" aca="1" ref="F6" ca="1">IF($B$2="Live",_xll.BDP(T6,"LAST_YLD"),_xll.BDH(T6,"LAST_YLD",$B$2))</f>
        <v>4.6453986167907715</v>
      </c>
      <c r="G6" s="9" cm="1">
        <f t="array" aca="1" ref="G6" ca="1">IF($B$2="Live",_xll.BDP(U6,"LAST_YLD"),_xll.BDH(U6,"LAST_YLD",$B$2))</f>
        <v>2.3752346038818359</v>
      </c>
      <c r="H6" s="9" cm="1">
        <f t="array" aca="1" ref="H6" ca="1">IF($B$2="Live",_xll.BDP(V6,"LAST_YLD"),_xll.BDH(V6,"LAST_YLD",$B$2))</f>
        <v>3.1240565776824951</v>
      </c>
      <c r="I6" s="9" cm="1">
        <f t="array" aca="1" ref="I6" ca="1">IF($B$2="Live",_xll.BDP(W6,"LAST_YLD"),_xll.BDH(W6,"LAST_YLD",$B$2))</f>
        <v>0.93999999761581421</v>
      </c>
      <c r="K6" s="11">
        <f t="shared" si="3"/>
        <v>7</v>
      </c>
      <c r="L6" s="5"/>
      <c r="M6" s="9">
        <f t="shared" ca="1" si="4"/>
        <v>-2.9501383209228571E-2</v>
      </c>
      <c r="N6" s="9">
        <f t="shared" ca="1" si="1"/>
        <v>-2.2996653961181641</v>
      </c>
      <c r="O6" s="9">
        <f t="shared" ca="1" si="1"/>
        <v>-1.5508434223175049</v>
      </c>
      <c r="P6" s="9">
        <f t="shared" ca="1" si="1"/>
        <v>-3.7349000023841858</v>
      </c>
      <c r="S6" t="str">
        <f t="shared" si="2"/>
        <v>USGG7YR Index</v>
      </c>
      <c r="T6" t="str">
        <f t="shared" si="2"/>
        <v>GTGBP7Y Govt</v>
      </c>
      <c r="U6" t="str">
        <f t="shared" si="2"/>
        <v>GTDEM7Y Govt</v>
      </c>
      <c r="V6" t="str">
        <f t="shared" si="2"/>
        <v>GTFRF7Y Govt</v>
      </c>
      <c r="W6" t="str">
        <f t="shared" si="2"/>
        <v>GTJPY7Y Govt</v>
      </c>
      <c r="X6" s="1"/>
      <c r="Y6" s="1"/>
      <c r="Z6" s="1"/>
      <c r="AA6" s="2" t="str" cm="1">
        <f t="array" ref="AA6">_xll.BDP(S6&amp;" Govt","ID_CUSIP")</f>
        <v>#N/A Invalid Security</v>
      </c>
      <c r="AB6" t="str" cm="1">
        <f t="array" ref="AB6">_xll.BDP(AA6&amp;" Govt","COUPON")</f>
        <v>#N/A Invalid Security Govt</v>
      </c>
      <c r="AC6" s="4" t="e" cm="1">
        <f t="array" ref="AC6">DATEVALUE(_xll.BDP(AA6&amp;" Govt","MATURITY"))</f>
        <v>#VALUE!</v>
      </c>
      <c r="AD6" s="3" t="str" cm="1">
        <f t="array" ref="AD6">_xll.BDP(AA6&amp;" Govt","YAS_RISK")</f>
        <v>#N/A Invalid Security Govt</v>
      </c>
      <c r="AE6" s="3" t="str" cm="1">
        <f t="array" ref="AE6">_xll.BDP(AA6&amp;" Govt","YLD_YTM_MID")</f>
        <v>#N/A Invalid Security Govt</v>
      </c>
      <c r="AF6" s="3" t="str" cm="1">
        <f t="array" ref="AF6">_xll.BDP(S6&amp;" Govt","YLD_YTM_MID")</f>
        <v>#N/A Invalid Security</v>
      </c>
    </row>
    <row r="7" spans="2:32" x14ac:dyDescent="0.25">
      <c r="D7" s="11">
        <v>10</v>
      </c>
      <c r="E7" s="9" cm="1">
        <f t="array" ref="E7">IF($B$2="Live",_xll.BDP(S7,"PX_LAST"),_xll.BDH(S7,"PX_LAST",$B$2))</f>
        <v>4.7591999999999999</v>
      </c>
      <c r="F7" s="9" cm="1">
        <f t="array" aca="1" ref="F7" ca="1">IF($B$2="Live",_xll.BDP(T7,"LAST_YLD"),_xll.BDH(T7,"LAST_YLD",$B$2))</f>
        <v>4.8362393379211426</v>
      </c>
      <c r="G7" s="9" cm="1">
        <f t="array" aca="1" ref="G7" ca="1">IF($B$2="Live",_xll.BDP(U7,"LAST_YLD"),_xll.BDH(U7,"LAST_YLD",$B$2))</f>
        <v>2.5929977893829346</v>
      </c>
      <c r="H7" s="9" cm="1">
        <f t="array" aca="1" ref="H7" ca="1">IF($B$2="Live",_xll.BDP(V7,"LAST_YLD"),_xll.BDH(V7,"LAST_YLD",$B$2))</f>
        <v>3.4273264408111572</v>
      </c>
      <c r="I7" s="10" cm="1">
        <f t="array" aca="1" ref="I7" ca="1">IF($B$2="Live",_xll.BDP(W7,"LAST_YLD"),_xll.BDH(W7,"LAST_YLD",$B$2))</f>
        <v>1.1940000057220459</v>
      </c>
      <c r="K7" s="11">
        <f t="shared" si="3"/>
        <v>10</v>
      </c>
      <c r="L7" s="5"/>
      <c r="M7" s="9">
        <f t="shared" ca="1" si="4"/>
        <v>7.7039337921142703E-2</v>
      </c>
      <c r="N7" s="9">
        <f t="shared" ca="1" si="1"/>
        <v>-2.1662022106170653</v>
      </c>
      <c r="O7" s="9">
        <f t="shared" ca="1" si="1"/>
        <v>-1.3318735591888426</v>
      </c>
      <c r="P7" s="9">
        <f t="shared" ca="1" si="1"/>
        <v>-3.565199994277954</v>
      </c>
      <c r="S7" t="str">
        <f t="shared" si="2"/>
        <v>USGG10YR Index</v>
      </c>
      <c r="T7" t="str">
        <f t="shared" si="2"/>
        <v>GTGBP10Y Govt</v>
      </c>
      <c r="U7" t="str">
        <f t="shared" si="2"/>
        <v>GTDEM10Y Govt</v>
      </c>
      <c r="V7" t="str">
        <f t="shared" si="2"/>
        <v>GTFRF10Y Govt</v>
      </c>
      <c r="W7" t="str">
        <f t="shared" si="2"/>
        <v>GTJPY10Y Govt</v>
      </c>
      <c r="X7" s="1"/>
      <c r="Y7" s="1"/>
      <c r="Z7" s="1"/>
      <c r="AA7" s="2" t="str" cm="1">
        <f t="array" ref="AA7">_xll.BDP(S7&amp;" Govt","ID_CUSIP")</f>
        <v>#N/A Invalid Security</v>
      </c>
      <c r="AB7" t="str" cm="1">
        <f t="array" ref="AB7">_xll.BDP(AA7&amp;" Govt","COUPON")</f>
        <v>#N/A Invalid Security Govt</v>
      </c>
      <c r="AC7" s="4" t="e" cm="1">
        <f t="array" ref="AC7">DATEVALUE(_xll.BDP(AA7&amp;" Govt","MATURITY"))</f>
        <v>#VALUE!</v>
      </c>
      <c r="AD7" s="3" t="str" cm="1">
        <f t="array" ref="AD7">_xll.BDP(AA7&amp;" Govt","YAS_RISK")</f>
        <v>#N/A Invalid Security Govt</v>
      </c>
      <c r="AE7" s="3" t="str" cm="1">
        <f t="array" ref="AE7">_xll.BDP(AA7&amp;" Govt","YLD_YTM_MID")</f>
        <v>#N/A Invalid Security Govt</v>
      </c>
      <c r="AF7" s="3" t="str" cm="1">
        <f t="array" ref="AF7">_xll.BDP(S7&amp;" Govt","YLD_YTM_MID")</f>
        <v>#N/A Invalid Security</v>
      </c>
    </row>
    <row r="8" spans="2:32" x14ac:dyDescent="0.25">
      <c r="D8" s="11">
        <v>20</v>
      </c>
      <c r="E8" s="9" cm="1">
        <f t="array" ref="E8">IF($B$2="Live",_xll.BDP(S8,"PX_LAST"),_xll.BDH(S8,"PX_LAST",$B$2))</f>
        <v>5.0205000000000002</v>
      </c>
      <c r="F8" s="9" cm="1">
        <f t="array" aca="1" ref="F8" ca="1">IF($B$2="Live",_xll.BDP(T8,"LAST_YLD"),_xll.BDH(T8,"LAST_YLD",$B$2))</f>
        <v>5.3433260917663574</v>
      </c>
      <c r="G8" s="9" cm="1">
        <f t="array" aca="1" ref="G8" ca="1">IF($B$2="Live",_xll.BDP(U8,"LAST_YLD"),_xll.BDH(U8,"LAST_YLD",$B$2))</f>
        <v>2.8000767230987549</v>
      </c>
      <c r="H8" s="9" cm="1">
        <f t="array" aca="1" ref="H8" ca="1">IF($B$2="Live",_xll.BDP(V8,"LAST_YLD"),_xll.BDH(V8,"LAST_YLD",$B$2))</f>
        <v>3.7824192047119141</v>
      </c>
      <c r="I8" s="9" cm="1">
        <f t="array" aca="1" ref="I8" ca="1">IF($B$2="Live",_xll.BDP(W8,"LAST_YLD"),_xll.BDH(W8,"LAST_YLD",$B$2))</f>
        <v>1.9589999914169312</v>
      </c>
      <c r="K8" s="11">
        <f t="shared" si="3"/>
        <v>20</v>
      </c>
      <c r="L8" s="5"/>
      <c r="M8" s="9">
        <f t="shared" ca="1" si="4"/>
        <v>0.32282609176635724</v>
      </c>
      <c r="N8" s="9">
        <f t="shared" ca="1" si="1"/>
        <v>-2.2204232769012453</v>
      </c>
      <c r="O8" s="9">
        <f t="shared" ca="1" si="1"/>
        <v>-1.2380807952880861</v>
      </c>
      <c r="P8" s="9">
        <f t="shared" ca="1" si="1"/>
        <v>-3.061500008583069</v>
      </c>
      <c r="S8" t="str">
        <f t="shared" si="2"/>
        <v>USGG20YR Index</v>
      </c>
      <c r="T8" t="str">
        <f t="shared" si="2"/>
        <v>GTGBP20Y Govt</v>
      </c>
      <c r="U8" t="str">
        <f t="shared" si="2"/>
        <v>GTDEM20Y Govt</v>
      </c>
      <c r="V8" t="str">
        <f t="shared" si="2"/>
        <v>GTFRF20Y Govt</v>
      </c>
      <c r="W8" t="str">
        <f t="shared" si="2"/>
        <v>GTJPY20Y Govt</v>
      </c>
      <c r="X8" s="1"/>
      <c r="Y8" s="1"/>
      <c r="Z8" s="1"/>
      <c r="AA8" s="2" t="str" cm="1">
        <f t="array" ref="AA8">_xll.BDP(S8&amp;" Govt","ID_CUSIP")</f>
        <v>#N/A Invalid Security</v>
      </c>
      <c r="AB8" t="str" cm="1">
        <f t="array" ref="AB8">_xll.BDP(AA8&amp;" Govt","COUPON")</f>
        <v>#N/A Invalid Security Govt</v>
      </c>
      <c r="AC8" s="4" t="e" cm="1">
        <f t="array" ref="AC8">DATEVALUE(_xll.BDP(AA8&amp;" Govt","MATURITY"))</f>
        <v>#VALUE!</v>
      </c>
      <c r="AD8" s="3" t="str" cm="1">
        <f t="array" ref="AD8">_xll.BDP(AA8&amp;" Govt","YAS_RISK")</f>
        <v>#N/A Invalid Security Govt</v>
      </c>
      <c r="AE8" s="3" t="str" cm="1">
        <f t="array" ref="AE8">_xll.BDP(AA8&amp;" Govt","YLD_YTM_MID")</f>
        <v>#N/A Invalid Security Govt</v>
      </c>
      <c r="AF8" s="3" t="str" cm="1">
        <f t="array" ref="AF8">_xll.BDP(S8&amp;" Govt","YLD_YTM_MID")</f>
        <v>#N/A Invalid Security</v>
      </c>
    </row>
    <row r="9" spans="2:32" x14ac:dyDescent="0.25">
      <c r="D9" s="11">
        <v>30</v>
      </c>
      <c r="E9" s="9" cm="1">
        <f t="array" ref="E9">IF($B$2="Live",_xll.BDP(S9,"PX_LAST"),_xll.BDH(S9,"PX_LAST",$B$2))</f>
        <v>4.9469000000000003</v>
      </c>
      <c r="F9" s="9" cm="1">
        <f t="array" aca="1" ref="F9" ca="1">IF($B$2="Live",_xll.BDP(T9,"LAST_YLD"),_xll.BDH(T9,"LAST_YLD",$B$2))</f>
        <v>5.4047441482543945</v>
      </c>
      <c r="G9" s="9" cm="1">
        <f t="array" aca="1" ref="G9" ca="1">IF($B$2="Live",_xll.BDP(U9,"LAST_YLD"),_xll.BDH(U9,"LAST_YLD",$B$2))</f>
        <v>2.7880299091339111</v>
      </c>
      <c r="H9" s="9" cm="1">
        <f t="array" aca="1" ref="H9" ca="1">IF($B$2="Live",_xll.BDP(V9,"LAST_YLD"),_xll.BDH(V9,"LAST_YLD",$B$2))</f>
        <v>3.941720724105835</v>
      </c>
      <c r="I9" s="9" cm="1">
        <f t="array" aca="1" ref="I9" ca="1">IF($B$2="Live",_xll.BDP(W9,"LAST_YLD"),_xll.BDH(W9,"LAST_YLD",$B$2))</f>
        <v>2.2980000972747803</v>
      </c>
      <c r="K9" s="11">
        <f t="shared" si="3"/>
        <v>30</v>
      </c>
      <c r="L9" s="5"/>
      <c r="M9" s="9">
        <f t="shared" ca="1" si="4"/>
        <v>0.45784414825439423</v>
      </c>
      <c r="N9" s="9">
        <f t="shared" ca="1" si="1"/>
        <v>-2.1588700908660892</v>
      </c>
      <c r="O9" s="9">
        <f t="shared" ca="1" si="1"/>
        <v>-1.0051792758941653</v>
      </c>
      <c r="P9" s="9">
        <f t="shared" ca="1" si="1"/>
        <v>-2.64889990272522</v>
      </c>
      <c r="S9" t="str">
        <f t="shared" si="2"/>
        <v>USGG30YR Index</v>
      </c>
      <c r="T9" t="str">
        <f t="shared" si="2"/>
        <v>GTGBP30Y Govt</v>
      </c>
      <c r="U9" t="str">
        <f t="shared" si="2"/>
        <v>GTDEM30Y Govt</v>
      </c>
      <c r="V9" t="str">
        <f t="shared" si="2"/>
        <v>GTFRF30Y Govt</v>
      </c>
      <c r="W9" t="str">
        <f t="shared" si="2"/>
        <v>GTJPY30Y Govt</v>
      </c>
      <c r="X9" s="1"/>
      <c r="Y9" s="1"/>
      <c r="Z9" s="1"/>
      <c r="AA9" s="2" t="str" cm="1">
        <f t="array" ref="AA9">_xll.BDP(S9&amp;" Govt","ID_CUSIP")</f>
        <v>#N/A Invalid Security</v>
      </c>
      <c r="AB9" t="str" cm="1">
        <f t="array" ref="AB9">_xll.BDP(AA9&amp;" Govt","COUPON")</f>
        <v>#N/A Invalid Security Govt</v>
      </c>
      <c r="AC9" s="4" t="e" cm="1">
        <f t="array" ref="AC9">DATEVALUE(_xll.BDP(AA9&amp;" Govt","MATURITY"))</f>
        <v>#VALUE!</v>
      </c>
      <c r="AD9" s="3" t="str" cm="1">
        <f t="array" ref="AD9">_xll.BDP(AA9&amp;" Govt","YAS_RISK")</f>
        <v>#N/A Invalid Security Govt</v>
      </c>
      <c r="AE9" s="3" t="str" cm="1">
        <f t="array" ref="AE9">_xll.BDP(AA9&amp;" Govt","YLD_YTM_MID")</f>
        <v>#N/A Invalid Security Govt</v>
      </c>
      <c r="AF9" s="3" t="str" cm="1">
        <f t="array" ref="AF9">_xll.BDP(S9&amp;" Govt","YLD_YTM_MID")</f>
        <v>#N/A Invalid Security</v>
      </c>
    </row>
    <row r="10" spans="2:32" x14ac:dyDescent="0.25">
      <c r="D10" s="2"/>
      <c r="K10" s="2"/>
      <c r="S10" s="8"/>
    </row>
    <row r="11" spans="2:32" x14ac:dyDescent="0.25">
      <c r="D11" s="12" t="s">
        <v>20</v>
      </c>
      <c r="E11" s="6" t="s">
        <v>1</v>
      </c>
      <c r="F11" s="6" t="s">
        <v>2</v>
      </c>
      <c r="G11" s="6" t="s">
        <v>4</v>
      </c>
      <c r="H11" s="6" t="s">
        <v>3</v>
      </c>
      <c r="I11" s="6" t="s">
        <v>5</v>
      </c>
      <c r="K11" s="12" t="str">
        <f>+D11&amp;" Spd"</f>
        <v>Curve Spd</v>
      </c>
      <c r="L11" s="6"/>
      <c r="M11" s="6" t="str">
        <f>F11&amp;" vs"</f>
        <v>UK vs</v>
      </c>
      <c r="N11" s="6" t="str">
        <f t="shared" ref="N11" si="5">G11&amp;" vs"</f>
        <v>DE vs</v>
      </c>
      <c r="O11" s="6" t="str">
        <f t="shared" ref="O11" si="6">H11&amp;" vs"</f>
        <v>FR vs</v>
      </c>
      <c r="P11" s="6" t="str">
        <f t="shared" ref="P11" si="7">I11&amp;" vs"</f>
        <v>JPY vs</v>
      </c>
    </row>
    <row r="12" spans="2:32" x14ac:dyDescent="0.25">
      <c r="D12" s="11" t="s">
        <v>21</v>
      </c>
      <c r="E12" s="9">
        <f>+E5-E3</f>
        <v>0.19449999999999967</v>
      </c>
      <c r="F12" s="9">
        <f t="shared" ref="F12:I12" ca="1" si="8">+F5-F3</f>
        <v>1.1412143707275391E-2</v>
      </c>
      <c r="G12" s="9">
        <f t="shared" ca="1" si="8"/>
        <v>9.8295211791992188E-2</v>
      </c>
      <c r="H12" s="9">
        <f t="shared" ca="1" si="8"/>
        <v>0.50830912590026855</v>
      </c>
      <c r="I12" s="9">
        <f t="shared" ca="1" si="8"/>
        <v>0.17699998617172241</v>
      </c>
      <c r="K12" s="11" t="str">
        <f t="shared" ref="K12:K14" si="9">+D12</f>
        <v>2s5s</v>
      </c>
      <c r="M12" s="9">
        <f t="shared" ref="M12:M14" ca="1" si="10">F12-$E12</f>
        <v>-0.18308785629272428</v>
      </c>
      <c r="N12" s="9">
        <f t="shared" ref="N12:N14" ca="1" si="11">G12-$E12</f>
        <v>-9.6204788208007486E-2</v>
      </c>
      <c r="O12" s="9">
        <f t="shared" ref="O12:O14" ca="1" si="12">H12-$E12</f>
        <v>0.31380912590026888</v>
      </c>
      <c r="P12" s="9">
        <f t="shared" ref="P12:P14" ca="1" si="13">I12-$E12</f>
        <v>-1.7500013828277261E-2</v>
      </c>
      <c r="S12" s="8"/>
    </row>
    <row r="13" spans="2:32" x14ac:dyDescent="0.25">
      <c r="D13" s="11" t="s">
        <v>22</v>
      </c>
      <c r="E13" s="9">
        <f>+E7-E3</f>
        <v>0.37999999999999989</v>
      </c>
      <c r="F13" s="9">
        <f t="shared" ref="F13:I13" ca="1" si="14">+F7-F3</f>
        <v>0.30476665496826172</v>
      </c>
      <c r="G13" s="9">
        <f t="shared" ca="1" si="14"/>
        <v>0.31331682205200195</v>
      </c>
      <c r="H13" s="9">
        <f t="shared" ca="1" si="14"/>
        <v>0.95109367370605469</v>
      </c>
      <c r="I13" s="9">
        <f t="shared" ca="1" si="14"/>
        <v>0.55099999904632568</v>
      </c>
      <c r="K13" s="11" t="str">
        <f t="shared" si="9"/>
        <v>2s10s</v>
      </c>
      <c r="M13" s="9">
        <f t="shared" ca="1" si="10"/>
        <v>-7.5233345031738175E-2</v>
      </c>
      <c r="N13" s="9">
        <f t="shared" ca="1" si="11"/>
        <v>-6.668317794799794E-2</v>
      </c>
      <c r="O13" s="9">
        <f t="shared" ca="1" si="12"/>
        <v>0.57109367370605479</v>
      </c>
      <c r="P13" s="9">
        <f t="shared" ca="1" si="13"/>
        <v>0.17099999904632579</v>
      </c>
      <c r="S13" s="8"/>
    </row>
    <row r="14" spans="2:32" x14ac:dyDescent="0.25">
      <c r="D14" s="11" t="s">
        <v>23</v>
      </c>
      <c r="E14" s="9">
        <f>+E9-E7</f>
        <v>0.18770000000000042</v>
      </c>
      <c r="F14" s="9">
        <f t="shared" ref="F14:I14" ca="1" si="15">+F9-F7</f>
        <v>0.56850481033325195</v>
      </c>
      <c r="G14" s="9">
        <f t="shared" ca="1" si="15"/>
        <v>0.19503211975097656</v>
      </c>
      <c r="H14" s="9">
        <f t="shared" ca="1" si="15"/>
        <v>0.51439428329467773</v>
      </c>
      <c r="I14" s="9">
        <f t="shared" ca="1" si="15"/>
        <v>1.1040000915527344</v>
      </c>
      <c r="K14" s="11" t="str">
        <f t="shared" si="9"/>
        <v>10s30s</v>
      </c>
      <c r="M14" s="9">
        <f t="shared" ca="1" si="10"/>
        <v>0.38080481033325153</v>
      </c>
      <c r="N14" s="9">
        <f t="shared" ca="1" si="11"/>
        <v>7.3321197509761404E-3</v>
      </c>
      <c r="O14" s="9">
        <f t="shared" ca="1" si="12"/>
        <v>0.32669428329467731</v>
      </c>
      <c r="P14" s="9">
        <f t="shared" ca="1" si="13"/>
        <v>0.91630009155273395</v>
      </c>
      <c r="S14" s="8"/>
    </row>
    <row r="15" spans="2:32" x14ac:dyDescent="0.25">
      <c r="D15" s="2"/>
      <c r="K15" s="2"/>
      <c r="S15" s="8"/>
    </row>
    <row r="16" spans="2:32" x14ac:dyDescent="0.25">
      <c r="D16" s="12" t="s">
        <v>9</v>
      </c>
      <c r="E16" s="6" t="s">
        <v>1</v>
      </c>
      <c r="F16" s="6" t="s">
        <v>2</v>
      </c>
      <c r="G16" s="6" t="s">
        <v>4</v>
      </c>
      <c r="H16" s="6" t="s">
        <v>3</v>
      </c>
      <c r="I16" s="6" t="s">
        <v>5</v>
      </c>
      <c r="K16" s="12" t="str">
        <f>+D16&amp;" Spd"</f>
        <v>Real Spd</v>
      </c>
      <c r="L16" s="6"/>
      <c r="M16" s="6" t="str">
        <f>F16&amp;" vs"</f>
        <v>UK vs</v>
      </c>
      <c r="N16" s="6" t="str">
        <f t="shared" ref="N16" si="16">G16&amp;" vs"</f>
        <v>DE vs</v>
      </c>
      <c r="O16" s="6" t="str">
        <f t="shared" ref="O16" si="17">H16&amp;" vs"</f>
        <v>FR vs</v>
      </c>
      <c r="P16" s="6" t="str">
        <f t="shared" ref="P16" si="18">I16&amp;" vs"</f>
        <v>JPY vs</v>
      </c>
      <c r="Q16" s="7"/>
      <c r="S16" s="8" t="s">
        <v>13</v>
      </c>
      <c r="T16" s="8" t="s">
        <v>15</v>
      </c>
      <c r="U16" s="8" t="s">
        <v>14</v>
      </c>
      <c r="V16" s="8" t="s">
        <v>17</v>
      </c>
      <c r="W16" s="8" t="s">
        <v>19</v>
      </c>
    </row>
    <row r="17" spans="4:23" x14ac:dyDescent="0.25">
      <c r="D17" s="11">
        <v>2</v>
      </c>
      <c r="E17" s="9" cm="1">
        <f t="array" ref="E17">IF($B$2="Live",_xll.BDP(S17,"PX_LAST"),_xll.BDH(S17,"PX_LAST",$B$2))</f>
        <v>1.6044</v>
      </c>
      <c r="F17" s="9" cm="1">
        <f t="array" aca="1" ref="F17" ca="1">IF($B$2="Live",_xll.BDP(T17,"LAST_YLD"),_xll.BDH(T17,"LAST_YLD",$B$2))</f>
        <v>0.24465906620025635</v>
      </c>
      <c r="G17" s="9" t="str" cm="1">
        <f t="array" ref="G17">IF($B$2="Live",_xll.BDP(U17,"LAST_YLD"),_xll.BDH(U17,"LAST_YLD",$B$2))</f>
        <v>#N/A Invalid Security</v>
      </c>
      <c r="H17" s="9" t="str" cm="1">
        <f t="array" ref="H17">IF($B$2="Live",_xll.BDP(V17,"LAST_YLD"),_xll.BDH(V17,"LAST_YLD",$B$2))</f>
        <v>#N/A Invalid Security</v>
      </c>
      <c r="I17" s="9" t="str" cm="1">
        <f t="array" ref="I17">IF($B$2="Live",_xll.BDP(W17,"LAST_YLD"),_xll.BDH(W17,"LAST_YLD",$B$2))</f>
        <v>#N/A Invalid Security</v>
      </c>
      <c r="K17" s="11">
        <f t="shared" ref="K17:K23" si="19">+D17</f>
        <v>2</v>
      </c>
      <c r="L17" s="5"/>
      <c r="M17" s="9">
        <f t="shared" ref="M17" ca="1" si="20">F17-$E17</f>
        <v>-1.3597409337997437</v>
      </c>
      <c r="N17" s="9" t="e">
        <f t="shared" ref="N17" si="21">G17-$E17</f>
        <v>#VALUE!</v>
      </c>
      <c r="O17" s="9" t="e">
        <f t="shared" ref="O17" si="22">H17-$E17</f>
        <v>#VALUE!</v>
      </c>
      <c r="P17" s="9" t="e">
        <f t="shared" ref="P17" si="23">I17-$E17</f>
        <v>#VALUE!</v>
      </c>
      <c r="S17" t="str">
        <f t="shared" ref="S17:T23" si="24">LEFT(S$16,FIND("/",S$16)-1)&amp;TEXT($D17,"00")&amp;MID(S$16,FIND("/",S$16)+1,LEN(S$16)-FIND("/",S$16))</f>
        <v>USGGT02 Y Index</v>
      </c>
      <c r="T17" t="str">
        <f t="shared" si="24"/>
        <v>GTGBPII02Y Govt</v>
      </c>
      <c r="U17" t="str">
        <f t="shared" ref="U17:W17" si="25">LEFT(U$16,FIND("/",U$16)-1)&amp;TEXT($D17,"00")&amp;MID(U$16,FIND("/",U$16)+1,LEN(U$16)-FIND("/",U$16))</f>
        <v>GTDEMII02Y Govt</v>
      </c>
      <c r="V17" t="str">
        <f t="shared" si="25"/>
        <v>GTFRFII02Y Govt</v>
      </c>
      <c r="W17" t="str">
        <f t="shared" si="25"/>
        <v>GTJPYII02Y Govt</v>
      </c>
    </row>
    <row r="18" spans="4:23" x14ac:dyDescent="0.25">
      <c r="D18" s="11">
        <v>3</v>
      </c>
      <c r="E18" s="9" t="str" cm="1">
        <f t="array" ref="E18">IF($B$2="Live",_xll.BDP(S18,"PX_LAST"),_xll.BDH(S18,"PX_LAST",$B$2))</f>
        <v>#N/A Invalid Security</v>
      </c>
      <c r="F18" s="9" cm="1">
        <f t="array" aca="1" ref="F18" ca="1">IF($B$2="Live",_xll.BDP(T18,"LAST_YLD"),_xll.BDH(T18,"LAST_YLD",$B$2))</f>
        <v>0.31638076901435852</v>
      </c>
      <c r="G18" s="9" cm="1">
        <f t="array" aca="1" ref="G18" ca="1">IF($B$2="Live",_xll.BDP(U18,"LAST_YLD"),_xll.BDH(U18,"LAST_YLD",$B$2))</f>
        <v>0.84691315889358521</v>
      </c>
      <c r="H18" s="9" cm="1">
        <f t="array" aca="1" ref="H18" ca="1">IF($B$2="Live",_xll.BDP(V18,"LAST_YLD"),_xll.BDH(V18,"LAST_YLD",$B$2))</f>
        <v>1.0514347553253174</v>
      </c>
      <c r="I18" s="9" t="str" cm="1">
        <f t="array" ref="I18">IF($B$2="Live",_xll.BDP(W18,"LAST_YLD"),_xll.BDH(W18,"LAST_YLD",$B$2))</f>
        <v>#N/A Invalid Security</v>
      </c>
      <c r="K18" s="11">
        <f t="shared" si="19"/>
        <v>3</v>
      </c>
      <c r="L18" s="5"/>
      <c r="M18" s="9" t="e">
        <f t="shared" ref="M18:M23" ca="1" si="26">F18-$E18</f>
        <v>#VALUE!</v>
      </c>
      <c r="N18" s="9" t="e">
        <f t="shared" ref="N18:N23" ca="1" si="27">G18-$E18</f>
        <v>#VALUE!</v>
      </c>
      <c r="O18" s="9" t="e">
        <f t="shared" ref="O18:O23" ca="1" si="28">H18-$E18</f>
        <v>#VALUE!</v>
      </c>
      <c r="P18" s="9" t="e">
        <f t="shared" ref="P18:P23" si="29">I18-$E18</f>
        <v>#VALUE!</v>
      </c>
      <c r="S18" t="str">
        <f t="shared" si="24"/>
        <v>USGGT03 Y Index</v>
      </c>
      <c r="T18" t="str">
        <f t="shared" si="24"/>
        <v>GTGBPII03Y Govt</v>
      </c>
      <c r="U18" t="str">
        <f t="shared" ref="U18:W23" si="30">LEFT(U$16,FIND("/",U$16)-1)&amp;TEXT($D18,"00")&amp;MID(U$16,FIND("/",U$16)+1,LEN(U$16)-FIND("/",U$16))</f>
        <v>GTDEMII03Y Govt</v>
      </c>
      <c r="V18" t="str">
        <f t="shared" si="30"/>
        <v>GTFRFII03Y Govt</v>
      </c>
      <c r="W18" t="str">
        <f t="shared" si="30"/>
        <v>GTJPYII03Y Govt</v>
      </c>
    </row>
    <row r="19" spans="4:23" x14ac:dyDescent="0.25">
      <c r="D19" s="11">
        <v>5</v>
      </c>
      <c r="E19" s="9" cm="1">
        <f t="array" ref="E19">IF($B$2="Live",_xll.BDP(S19,"PX_LAST"),_xll.BDH(S19,"PX_LAST",$B$2))</f>
        <v>2.0390000000000001</v>
      </c>
      <c r="F19" s="9" cm="1">
        <f t="array" aca="1" ref="F19" ca="1">IF($B$2="Live",_xll.BDP(T19,"LAST_YLD"),_xll.BDH(T19,"LAST_YLD",$B$2))</f>
        <v>0.57748007774353027</v>
      </c>
      <c r="G19" s="9" t="str" cm="1">
        <f t="array" ref="G19">IF($B$2="Live",_xll.BDP(U19,"LAST_YLD"),_xll.BDH(U19,"LAST_YLD",$B$2))</f>
        <v>#N/A Invalid Security</v>
      </c>
      <c r="H19" s="9" cm="1">
        <f t="array" aca="1" ref="H19" ca="1">IF($B$2="Live",_xll.BDP(V19,"LAST_YLD"),_xll.BDH(V19,"LAST_YLD",$B$2))</f>
        <v>1.0440132617950439</v>
      </c>
      <c r="I19" s="9" cm="1">
        <f t="array" aca="1" ref="I19" ca="1">IF($B$2="Live",_xll.BDP(W19,"LAST_YLD"),_xll.BDH(W19,"LAST_YLD",$B$2))</f>
        <v>-0.85500001907348633</v>
      </c>
      <c r="K19" s="11">
        <f t="shared" si="19"/>
        <v>5</v>
      </c>
      <c r="L19" s="5"/>
      <c r="M19" s="9">
        <f t="shared" ca="1" si="26"/>
        <v>-1.4615199222564699</v>
      </c>
      <c r="N19" s="9" t="e">
        <f t="shared" si="27"/>
        <v>#VALUE!</v>
      </c>
      <c r="O19" s="9">
        <f t="shared" ca="1" si="28"/>
        <v>-0.9949867382049562</v>
      </c>
      <c r="P19" s="9">
        <f t="shared" ca="1" si="29"/>
        <v>-2.8940000190734865</v>
      </c>
      <c r="S19" t="str">
        <f t="shared" si="24"/>
        <v>USGGT05 Y Index</v>
      </c>
      <c r="T19" t="str">
        <f t="shared" si="24"/>
        <v>GTGBPII05Y Govt</v>
      </c>
      <c r="U19" t="str">
        <f t="shared" si="30"/>
        <v>GTDEMII05Y Govt</v>
      </c>
      <c r="V19" t="str">
        <f t="shared" si="30"/>
        <v>GTFRFII05Y Govt</v>
      </c>
      <c r="W19" t="str">
        <f t="shared" si="30"/>
        <v>GTJPYII05Y Govt</v>
      </c>
    </row>
    <row r="20" spans="4:23" x14ac:dyDescent="0.25">
      <c r="D20" s="11">
        <v>7</v>
      </c>
      <c r="E20" s="9" t="str" cm="1">
        <f t="array" ref="E20">IF($B$2="Live",_xll.BDP(S20,"PX_LAST"),_xll.BDH(S20,"PX_LAST",$B$2))</f>
        <v>#N/A Invalid Security</v>
      </c>
      <c r="F20" s="9" t="str" cm="1">
        <f t="array" ref="F20">IF($B$2="Live",_xll.BDP(T20,"LAST_YLD"),_xll.BDH(T20,"LAST_YLD",$B$2))</f>
        <v>#N/A Invalid Security</v>
      </c>
      <c r="G20" s="9" cm="1">
        <f t="array" aca="1" ref="G20" ca="1">IF($B$2="Live",_xll.BDP(U20,"LAST_YLD"),_xll.BDH(U20,"LAST_YLD",$B$2))</f>
        <v>0.4703904390335083</v>
      </c>
      <c r="H20" s="9" cm="1">
        <f t="array" aca="1" ref="H20" ca="1">IF($B$2="Live",_xll.BDP(V20,"LAST_YLD"),_xll.BDH(V20,"LAST_YLD",$B$2))</f>
        <v>1.2684975862503052</v>
      </c>
      <c r="I20" s="9" cm="1">
        <f t="array" aca="1" ref="I20" ca="1">IF($B$2="Live",_xll.BDP(W20,"LAST_YLD"),_xll.BDH(W20,"LAST_YLD",$B$2))</f>
        <v>-0.84200000762939453</v>
      </c>
      <c r="K20" s="11">
        <f t="shared" si="19"/>
        <v>7</v>
      </c>
      <c r="L20" s="5"/>
      <c r="M20" s="9" t="e">
        <f t="shared" si="26"/>
        <v>#VALUE!</v>
      </c>
      <c r="N20" s="9" t="e">
        <f t="shared" ca="1" si="27"/>
        <v>#VALUE!</v>
      </c>
      <c r="O20" s="9" t="e">
        <f t="shared" ca="1" si="28"/>
        <v>#VALUE!</v>
      </c>
      <c r="P20" s="9" t="e">
        <f t="shared" ca="1" si="29"/>
        <v>#VALUE!</v>
      </c>
      <c r="S20" t="str">
        <f t="shared" si="24"/>
        <v>USGGT07 Y Index</v>
      </c>
      <c r="T20" t="str">
        <f t="shared" si="24"/>
        <v>GTGBPII07Y Govt</v>
      </c>
      <c r="U20" t="str">
        <f t="shared" si="30"/>
        <v>GTDEMII07Y Govt</v>
      </c>
      <c r="V20" t="str">
        <f t="shared" si="30"/>
        <v>GTFRFII07Y Govt</v>
      </c>
      <c r="W20" t="str">
        <f t="shared" si="30"/>
        <v>GTJPYII07Y Govt</v>
      </c>
    </row>
    <row r="21" spans="4:23" x14ac:dyDescent="0.25">
      <c r="D21" s="11">
        <v>10</v>
      </c>
      <c r="E21" s="9" cm="1">
        <f t="array" ref="E21">IF($B$2="Live",_xll.BDP(S21,"PX_LAST"),_xll.BDH(S21,"PX_LAST",$B$2))</f>
        <v>2.3111999999999999</v>
      </c>
      <c r="F21" s="9" cm="1">
        <f t="array" aca="1" ref="F21" ca="1">IF($B$2="Live",_xll.BDP(T21,"LAST_YLD"),_xll.BDH(T21,"LAST_YLD",$B$2))</f>
        <v>1.1916482448577881</v>
      </c>
      <c r="G21" s="9" cm="1">
        <f t="array" aca="1" ref="G21" ca="1">IF($B$2="Live",_xll.BDP(U21,"LAST_YLD"),_xll.BDH(U21,"LAST_YLD",$B$2))</f>
        <v>0.54894167184829712</v>
      </c>
      <c r="H21" s="9" cm="1">
        <f t="array" aca="1" ref="H21" ca="1">IF($B$2="Live",_xll.BDP(V21,"LAST_YLD"),_xll.BDH(V21,"LAST_YLD",$B$2))</f>
        <v>1.44783616065979</v>
      </c>
      <c r="I21" s="9" cm="1">
        <f t="array" aca="1" ref="I21" ca="1">IF($B$2="Live",_xll.BDP(W21,"LAST_YLD"),_xll.BDH(W21,"LAST_YLD",$B$2))</f>
        <v>-0.36300000548362732</v>
      </c>
      <c r="K21" s="11">
        <f t="shared" si="19"/>
        <v>10</v>
      </c>
      <c r="L21" s="5"/>
      <c r="M21" s="9">
        <f t="shared" ca="1" si="26"/>
        <v>-1.1195517551422118</v>
      </c>
      <c r="N21" s="9">
        <f t="shared" ca="1" si="27"/>
        <v>-1.7622583281517028</v>
      </c>
      <c r="O21" s="9">
        <f t="shared" ca="1" si="28"/>
        <v>-0.86336383934020988</v>
      </c>
      <c r="P21" s="9">
        <f t="shared" ca="1" si="29"/>
        <v>-2.6742000054836272</v>
      </c>
      <c r="S21" t="str">
        <f t="shared" si="24"/>
        <v>USGGT10 Y Index</v>
      </c>
      <c r="T21" t="str">
        <f t="shared" si="24"/>
        <v>GTGBPII10Y Govt</v>
      </c>
      <c r="U21" t="str">
        <f t="shared" si="30"/>
        <v>GTDEMII10Y Govt</v>
      </c>
      <c r="V21" t="str">
        <f t="shared" si="30"/>
        <v>GTFRFII10Y Govt</v>
      </c>
      <c r="W21" t="str">
        <f t="shared" si="30"/>
        <v>GTJPYII10Y Govt</v>
      </c>
    </row>
    <row r="22" spans="4:23" x14ac:dyDescent="0.25">
      <c r="D22" s="11">
        <v>20</v>
      </c>
      <c r="E22" s="9" cm="1">
        <f t="array" ref="E22">IF($B$2="Live",_xll.BDP(S22,"PX_LAST"),_xll.BDH(S22,"PX_LAST",$B$2))</f>
        <v>2.5766999999999998</v>
      </c>
      <c r="F22" s="9" cm="1">
        <f t="array" aca="1" ref="F22" ca="1">IF($B$2="Live",_xll.BDP(T22,"LAST_YLD"),_xll.BDH(T22,"LAST_YLD",$B$2))</f>
        <v>1.996323823928833</v>
      </c>
      <c r="G22" s="9" t="str" cm="1">
        <f t="array" ref="G22">IF($B$2="Live",_xll.BDP(U22,"LAST_YLD"),_xll.BDH(U22,"LAST_YLD",$B$2))</f>
        <v>#N/A Invalid Security</v>
      </c>
      <c r="H22" s="9" t="str" cm="1">
        <f t="array" ref="H22">IF($B$2="Live",_xll.BDP(V22,"LAST_YLD"),_xll.BDH(V22,"LAST_YLD",$B$2))</f>
        <v>#N/A Invalid Security</v>
      </c>
      <c r="I22" s="9" t="str" cm="1">
        <f t="array" ref="I22">IF($B$2="Live",_xll.BDP(W22,"LAST_YLD"),_xll.BDH(W22,"LAST_YLD",$B$2))</f>
        <v>#N/A Invalid Security</v>
      </c>
      <c r="K22" s="11">
        <f t="shared" si="19"/>
        <v>20</v>
      </c>
      <c r="L22" s="5"/>
      <c r="M22" s="9">
        <f t="shared" ca="1" si="26"/>
        <v>-0.58037617607116676</v>
      </c>
      <c r="N22" s="9" t="e">
        <f t="shared" si="27"/>
        <v>#VALUE!</v>
      </c>
      <c r="O22" s="9" t="e">
        <f t="shared" si="28"/>
        <v>#VALUE!</v>
      </c>
      <c r="P22" s="9" t="e">
        <f t="shared" si="29"/>
        <v>#VALUE!</v>
      </c>
      <c r="S22" t="str">
        <f t="shared" si="24"/>
        <v>USGGT20 Y Index</v>
      </c>
      <c r="T22" t="str">
        <f t="shared" si="24"/>
        <v>GTGBPII20Y Govt</v>
      </c>
      <c r="U22" t="str">
        <f t="shared" si="30"/>
        <v>GTDEMII20Y Govt</v>
      </c>
      <c r="V22" t="str">
        <f t="shared" si="30"/>
        <v>GTFRFII20Y Govt</v>
      </c>
      <c r="W22" t="str">
        <f t="shared" si="30"/>
        <v>GTJPYII20Y Govt</v>
      </c>
    </row>
    <row r="23" spans="4:23" x14ac:dyDescent="0.25">
      <c r="D23" s="11">
        <v>30</v>
      </c>
      <c r="E23" s="9" cm="1">
        <f t="array" ref="E23">IF($B$2="Live",_xll.BDP(S23,"PX_LAST"),_xll.BDH(S23,"PX_LAST",$B$2))</f>
        <v>2.5826000000000002</v>
      </c>
      <c r="F23" s="9" cm="1">
        <f t="array" aca="1" ref="F23" ca="1">IF($B$2="Live",_xll.BDP(T23,"LAST_YLD"),_xll.BDH(T23,"LAST_YLD",$B$2))</f>
        <v>2.0979969501495361</v>
      </c>
      <c r="G23" s="9" t="str" cm="1">
        <f t="array" ref="G23">IF($B$2="Live",_xll.BDP(U23,"LAST_YLD"),_xll.BDH(U23,"LAST_YLD",$B$2))</f>
        <v>#N/A Invalid Security</v>
      </c>
      <c r="H23" s="9" t="str" cm="1">
        <f t="array" ref="H23">IF($B$2="Live",_xll.BDP(V23,"LAST_YLD"),_xll.BDH(V23,"LAST_YLD",$B$2))</f>
        <v>#N/A Invalid Security</v>
      </c>
      <c r="I23" s="9" t="str" cm="1">
        <f t="array" ref="I23">IF($B$2="Live",_xll.BDP(W23,"LAST_YLD"),_xll.BDH(W23,"LAST_YLD",$B$2))</f>
        <v>#N/A Invalid Security</v>
      </c>
      <c r="K23" s="11">
        <f t="shared" si="19"/>
        <v>30</v>
      </c>
      <c r="L23" s="5"/>
      <c r="M23" s="9">
        <f t="shared" ca="1" si="26"/>
        <v>-0.4846030498504641</v>
      </c>
      <c r="N23" s="9" t="e">
        <f t="shared" si="27"/>
        <v>#VALUE!</v>
      </c>
      <c r="O23" s="9" t="e">
        <f t="shared" si="28"/>
        <v>#VALUE!</v>
      </c>
      <c r="P23" s="9" t="e">
        <f t="shared" si="29"/>
        <v>#VALUE!</v>
      </c>
      <c r="S23" t="str">
        <f t="shared" si="24"/>
        <v>USGGT30 Y Index</v>
      </c>
      <c r="T23" t="str">
        <f t="shared" si="24"/>
        <v>GTGBPII30Y Govt</v>
      </c>
      <c r="U23" t="str">
        <f t="shared" si="30"/>
        <v>GTDEMII30Y Govt</v>
      </c>
      <c r="V23" t="str">
        <f t="shared" si="30"/>
        <v>GTFRFII30Y Govt</v>
      </c>
      <c r="W23" t="str">
        <f t="shared" si="30"/>
        <v>GTJPYII30Y Govt</v>
      </c>
    </row>
    <row r="24" spans="4:23" x14ac:dyDescent="0.25">
      <c r="D24" s="2"/>
      <c r="K24" s="2"/>
    </row>
    <row r="25" spans="4:23" x14ac:dyDescent="0.25">
      <c r="D25" s="12" t="s">
        <v>10</v>
      </c>
      <c r="E25" s="6" t="s">
        <v>1</v>
      </c>
      <c r="F25" s="6" t="s">
        <v>2</v>
      </c>
      <c r="G25" s="6" t="s">
        <v>4</v>
      </c>
      <c r="H25" s="6" t="s">
        <v>3</v>
      </c>
      <c r="I25" s="6" t="s">
        <v>5</v>
      </c>
      <c r="K25" s="12" t="str">
        <f>+D25&amp;" Spd"</f>
        <v>BE Spd</v>
      </c>
      <c r="L25" s="6"/>
      <c r="M25" s="6" t="str">
        <f>F25&amp;" vs"</f>
        <v>UK vs</v>
      </c>
      <c r="N25" s="6" t="str">
        <f t="shared" ref="N25" si="31">G25&amp;" vs"</f>
        <v>DE vs</v>
      </c>
      <c r="O25" s="6" t="str">
        <f t="shared" ref="O25" si="32">H25&amp;" vs"</f>
        <v>FR vs</v>
      </c>
      <c r="P25" s="6" t="str">
        <f t="shared" ref="P25" si="33">I25&amp;" vs"</f>
        <v>JPY vs</v>
      </c>
    </row>
    <row r="26" spans="4:23" x14ac:dyDescent="0.25">
      <c r="D26" s="5">
        <v>2</v>
      </c>
      <c r="E26" s="9">
        <f>+E3-E17</f>
        <v>2.7747999999999999</v>
      </c>
      <c r="F26" s="9">
        <f ca="1">+F3-F17</f>
        <v>4.2868136167526245</v>
      </c>
      <c r="G26" s="9" t="e">
        <f ca="1">+G3-G17</f>
        <v>#VALUE!</v>
      </c>
      <c r="H26" s="9" t="e">
        <f ca="1">+H3-H17</f>
        <v>#VALUE!</v>
      </c>
      <c r="I26" s="9" t="e">
        <f ca="1">+I3-I17</f>
        <v>#VALUE!</v>
      </c>
      <c r="K26" s="11">
        <f t="shared" ref="K26:K32" si="34">+D26</f>
        <v>2</v>
      </c>
      <c r="L26" s="5"/>
      <c r="M26" s="9">
        <f t="shared" ref="M26:M32" ca="1" si="35">F26-$E26</f>
        <v>1.5120136167526246</v>
      </c>
      <c r="N26" s="9" t="e">
        <f t="shared" ref="N26:N32" ca="1" si="36">G26-$E26</f>
        <v>#VALUE!</v>
      </c>
      <c r="O26" s="9" t="e">
        <f t="shared" ref="O26:O32" ca="1" si="37">H26-$E26</f>
        <v>#VALUE!</v>
      </c>
      <c r="P26" s="9" t="e">
        <f t="shared" ref="P26:P32" ca="1" si="38">I26-$E26</f>
        <v>#VALUE!</v>
      </c>
    </row>
    <row r="27" spans="4:23" x14ac:dyDescent="0.25">
      <c r="D27" s="5">
        <v>3</v>
      </c>
      <c r="E27" s="9" t="e">
        <f>+E4-E18</f>
        <v>#VALUE!</v>
      </c>
      <c r="F27" s="9">
        <f ca="1">+F4-F18</f>
        <v>4.0086962878704071</v>
      </c>
      <c r="G27" s="9">
        <f ca="1">+G4-G18</f>
        <v>1.3472692370414734</v>
      </c>
      <c r="H27" s="9">
        <f ca="1">+H4-H18</f>
        <v>1.5740127563476563</v>
      </c>
      <c r="I27" s="9" t="e">
        <f ca="1">+I4-I18</f>
        <v>#VALUE!</v>
      </c>
      <c r="K27" s="11">
        <f t="shared" si="34"/>
        <v>3</v>
      </c>
      <c r="L27" s="5"/>
      <c r="M27" s="9" t="e">
        <f t="shared" ca="1" si="35"/>
        <v>#VALUE!</v>
      </c>
      <c r="N27" s="9" t="e">
        <f t="shared" ca="1" si="36"/>
        <v>#VALUE!</v>
      </c>
      <c r="O27" s="9" t="e">
        <f t="shared" ca="1" si="37"/>
        <v>#VALUE!</v>
      </c>
      <c r="P27" s="9" t="e">
        <f t="shared" ca="1" si="38"/>
        <v>#VALUE!</v>
      </c>
    </row>
    <row r="28" spans="4:23" x14ac:dyDescent="0.25">
      <c r="D28" s="5">
        <v>5</v>
      </c>
      <c r="E28" s="9">
        <f>+E5-E19</f>
        <v>2.5346999999999995</v>
      </c>
      <c r="F28" s="9">
        <f ca="1">+F5-F19</f>
        <v>3.965404748916626</v>
      </c>
      <c r="G28" s="9" t="e">
        <f ca="1">+G5-G19</f>
        <v>#VALUE!</v>
      </c>
      <c r="H28" s="9">
        <f ca="1">+H5-H19</f>
        <v>1.9405286312103271</v>
      </c>
      <c r="I28" s="9">
        <f ca="1">+I5-I19</f>
        <v>1.675000011920929</v>
      </c>
      <c r="K28" s="11">
        <f t="shared" si="34"/>
        <v>5</v>
      </c>
      <c r="L28" s="5"/>
      <c r="M28" s="9">
        <f t="shared" ca="1" si="35"/>
        <v>1.4307047489166265</v>
      </c>
      <c r="N28" s="9" t="e">
        <f t="shared" ca="1" si="36"/>
        <v>#VALUE!</v>
      </c>
      <c r="O28" s="9">
        <f t="shared" ca="1" si="37"/>
        <v>-0.59417136878967236</v>
      </c>
      <c r="P28" s="9">
        <f t="shared" ca="1" si="38"/>
        <v>-0.85969998807907055</v>
      </c>
    </row>
    <row r="29" spans="4:23" x14ac:dyDescent="0.25">
      <c r="D29" s="5">
        <v>7</v>
      </c>
      <c r="E29" s="9" t="e">
        <f>+E6-E20</f>
        <v>#VALUE!</v>
      </c>
      <c r="F29" s="9" t="e">
        <f ca="1">+F6-F20</f>
        <v>#VALUE!</v>
      </c>
      <c r="G29" s="9">
        <f ca="1">+G6-G20</f>
        <v>1.9048441648483276</v>
      </c>
      <c r="H29" s="9">
        <f ca="1">+H6-H20</f>
        <v>1.8555589914321899</v>
      </c>
      <c r="I29" s="9">
        <f ca="1">+I6-I20</f>
        <v>1.7820000052452087</v>
      </c>
      <c r="K29" s="11">
        <f t="shared" si="34"/>
        <v>7</v>
      </c>
      <c r="L29" s="5"/>
      <c r="M29" s="9" t="e">
        <f t="shared" ca="1" si="35"/>
        <v>#VALUE!</v>
      </c>
      <c r="N29" s="9" t="e">
        <f t="shared" ca="1" si="36"/>
        <v>#VALUE!</v>
      </c>
      <c r="O29" s="9" t="e">
        <f t="shared" ca="1" si="37"/>
        <v>#VALUE!</v>
      </c>
      <c r="P29" s="9" t="e">
        <f t="shared" ca="1" si="38"/>
        <v>#VALUE!</v>
      </c>
    </row>
    <row r="30" spans="4:23" x14ac:dyDescent="0.25">
      <c r="D30" s="5">
        <v>10</v>
      </c>
      <c r="E30" s="9">
        <f>+E7-E21</f>
        <v>2.448</v>
      </c>
      <c r="F30" s="9">
        <f ca="1">+F7-F21</f>
        <v>3.6445910930633545</v>
      </c>
      <c r="G30" s="9">
        <f ca="1">+G7-G21</f>
        <v>2.0440561175346375</v>
      </c>
      <c r="H30" s="9">
        <f ca="1">+H7-H21</f>
        <v>1.9794902801513672</v>
      </c>
      <c r="I30" s="9">
        <f ca="1">+I7-I21</f>
        <v>1.5570000112056732</v>
      </c>
      <c r="K30" s="11">
        <f t="shared" si="34"/>
        <v>10</v>
      </c>
      <c r="L30" s="5"/>
      <c r="M30" s="9">
        <f t="shared" ca="1" si="35"/>
        <v>1.1965910930633545</v>
      </c>
      <c r="N30" s="9">
        <f t="shared" ca="1" si="36"/>
        <v>-0.4039438824653625</v>
      </c>
      <c r="O30" s="9">
        <f t="shared" ca="1" si="37"/>
        <v>-0.46850971984863277</v>
      </c>
      <c r="P30" s="9">
        <f t="shared" ca="1" si="38"/>
        <v>-0.89099998879432674</v>
      </c>
    </row>
    <row r="31" spans="4:23" x14ac:dyDescent="0.25">
      <c r="D31" s="5">
        <v>20</v>
      </c>
      <c r="E31" s="9">
        <f>+E8-E22</f>
        <v>2.4438000000000004</v>
      </c>
      <c r="F31" s="9">
        <f ca="1">+F8-F22</f>
        <v>3.3470022678375244</v>
      </c>
      <c r="G31" s="9" t="e">
        <f ca="1">+G8-G22</f>
        <v>#VALUE!</v>
      </c>
      <c r="H31" s="9" t="e">
        <f ca="1">+H8-H22</f>
        <v>#VALUE!</v>
      </c>
      <c r="I31" s="9" t="e">
        <f ca="1">+I8-I22</f>
        <v>#VALUE!</v>
      </c>
      <c r="K31" s="11">
        <f t="shared" si="34"/>
        <v>20</v>
      </c>
      <c r="L31" s="5"/>
      <c r="M31" s="9">
        <f t="shared" ca="1" si="35"/>
        <v>0.903202267837524</v>
      </c>
      <c r="N31" s="9" t="e">
        <f t="shared" ca="1" si="36"/>
        <v>#VALUE!</v>
      </c>
      <c r="O31" s="9" t="e">
        <f t="shared" ca="1" si="37"/>
        <v>#VALUE!</v>
      </c>
      <c r="P31" s="9" t="e">
        <f t="shared" ca="1" si="38"/>
        <v>#VALUE!</v>
      </c>
    </row>
    <row r="32" spans="4:23" x14ac:dyDescent="0.25">
      <c r="D32" s="5">
        <v>30</v>
      </c>
      <c r="E32" s="9">
        <f>+E9-E23</f>
        <v>2.3643000000000001</v>
      </c>
      <c r="F32" s="9">
        <f ca="1">+F9-F23</f>
        <v>3.3067471981048584</v>
      </c>
      <c r="G32" s="9" t="e">
        <f ca="1">+G9-G23</f>
        <v>#VALUE!</v>
      </c>
      <c r="H32" s="9" t="e">
        <f ca="1">+H9-H23</f>
        <v>#VALUE!</v>
      </c>
      <c r="I32" s="9" t="e">
        <f ca="1">+I9-I23</f>
        <v>#VALUE!</v>
      </c>
      <c r="K32" s="11">
        <f t="shared" si="34"/>
        <v>30</v>
      </c>
      <c r="L32" s="5"/>
      <c r="M32" s="9">
        <f t="shared" ca="1" si="35"/>
        <v>0.94244719810485833</v>
      </c>
      <c r="N32" s="9" t="e">
        <f t="shared" ca="1" si="36"/>
        <v>#VALUE!</v>
      </c>
      <c r="O32" s="9" t="e">
        <f t="shared" ca="1" si="37"/>
        <v>#VALUE!</v>
      </c>
      <c r="P32" s="9" t="e">
        <f t="shared" ca="1" si="38"/>
        <v>#VALUE!</v>
      </c>
    </row>
    <row r="34" spans="4:23" x14ac:dyDescent="0.25">
      <c r="D34" s="12" t="s">
        <v>24</v>
      </c>
      <c r="E34" s="6" t="s">
        <v>1</v>
      </c>
      <c r="F34" s="6" t="s">
        <v>2</v>
      </c>
      <c r="G34" s="6" t="s">
        <v>4</v>
      </c>
      <c r="H34" s="6" t="s">
        <v>3</v>
      </c>
      <c r="I34" s="6" t="s">
        <v>5</v>
      </c>
      <c r="K34" s="12" t="str">
        <f>+D34&amp;" Spd"</f>
        <v>rGDP Spd</v>
      </c>
      <c r="L34" s="6"/>
      <c r="M34" s="6" t="str">
        <f>F34&amp;" vs"</f>
        <v>UK vs</v>
      </c>
      <c r="N34" s="6" t="str">
        <f t="shared" ref="N34" si="39">G34&amp;" vs"</f>
        <v>DE vs</v>
      </c>
      <c r="O34" s="6" t="str">
        <f t="shared" ref="O34" si="40">H34&amp;" vs"</f>
        <v>FR vs</v>
      </c>
      <c r="P34" s="6" t="str">
        <f t="shared" ref="P34" si="41">I34&amp;" vs"</f>
        <v>JPY vs</v>
      </c>
    </row>
    <row r="35" spans="4:23" x14ac:dyDescent="0.25">
      <c r="D35" s="13">
        <v>2023</v>
      </c>
      <c r="E35" s="9" cm="1">
        <f t="array" ref="E35">_xll.BDP(S35,"PX_LAST")</f>
        <v>2.9</v>
      </c>
      <c r="F35" s="9" cm="1">
        <f t="array" ref="F35">_xll.BDP(T35,"PX_LAST")</f>
        <v>0.38</v>
      </c>
      <c r="G35" s="9" cm="1">
        <f t="array" ref="G35">_xll.BDP(U35,"PX_LAST")</f>
        <v>-0.3</v>
      </c>
      <c r="H35" s="9" cm="1">
        <f t="array" ref="H35">_xll.BDP(V35,"PX_LAST")</f>
        <v>0.9</v>
      </c>
      <c r="I35" s="9" cm="1">
        <f t="array" ref="I35">_xll.BDP(W35,"PX_LAST")</f>
        <v>1.5</v>
      </c>
      <c r="K35" s="13">
        <f>+D35</f>
        <v>2023</v>
      </c>
      <c r="M35" s="9">
        <f t="shared" ref="M35" si="42">F35-$E35</f>
        <v>-2.52</v>
      </c>
      <c r="N35" s="9">
        <f t="shared" ref="N35" si="43">G35-$E35</f>
        <v>-3.1999999999999997</v>
      </c>
      <c r="O35" s="9">
        <f t="shared" ref="O35" si="44">H35-$E35</f>
        <v>-2</v>
      </c>
      <c r="P35" s="9">
        <f t="shared" ref="P35" si="45">I35-$E35</f>
        <v>-1.4</v>
      </c>
      <c r="S35" t="s">
        <v>25</v>
      </c>
      <c r="T35" t="s">
        <v>26</v>
      </c>
      <c r="U35" t="s">
        <v>27</v>
      </c>
      <c r="V35" t="s">
        <v>29</v>
      </c>
      <c r="W35" t="s">
        <v>28</v>
      </c>
    </row>
    <row r="36" spans="4:23" x14ac:dyDescent="0.25">
      <c r="D36" s="2" t="s">
        <v>30</v>
      </c>
      <c r="E36" s="9">
        <f>+E21-E35</f>
        <v>-0.58879999999999999</v>
      </c>
      <c r="F36" s="9">
        <f t="shared" ref="F36:I36" ca="1" si="46">+F21-F35</f>
        <v>0.81164824485778808</v>
      </c>
      <c r="G36" s="9">
        <f t="shared" ca="1" si="46"/>
        <v>0.84894167184829716</v>
      </c>
      <c r="H36" s="9">
        <f t="shared" ca="1" si="46"/>
        <v>0.54783616065979002</v>
      </c>
      <c r="I36" s="9">
        <f t="shared" ca="1" si="46"/>
        <v>-1.8630000054836273</v>
      </c>
    </row>
    <row r="38" spans="4:23" x14ac:dyDescent="0.25">
      <c r="D38" s="12" t="s">
        <v>32</v>
      </c>
      <c r="E38" s="6" t="s">
        <v>1</v>
      </c>
      <c r="F38" s="6" t="s">
        <v>2</v>
      </c>
      <c r="G38" s="6" t="s">
        <v>4</v>
      </c>
      <c r="H38" s="6" t="s">
        <v>3</v>
      </c>
      <c r="I38" s="6" t="s">
        <v>5</v>
      </c>
      <c r="K38" s="12" t="str">
        <f>+D38&amp;" Spd"</f>
        <v>SOFR Spd</v>
      </c>
      <c r="L38" s="6"/>
      <c r="M38" s="6" t="str">
        <f>F38&amp;" vs"</f>
        <v>UK vs</v>
      </c>
      <c r="N38" s="6" t="str">
        <f t="shared" ref="N38" si="47">G38&amp;" vs"</f>
        <v>DE vs</v>
      </c>
      <c r="O38" s="6" t="str">
        <f t="shared" ref="O38" si="48">H38&amp;" vs"</f>
        <v>FR vs</v>
      </c>
      <c r="P38" s="6" t="str">
        <f t="shared" ref="P38" si="49">I38&amp;" vs"</f>
        <v>JPY vs</v>
      </c>
      <c r="S38" s="8" t="s">
        <v>54</v>
      </c>
    </row>
    <row r="39" spans="4:23" x14ac:dyDescent="0.25">
      <c r="D39" s="5">
        <v>2</v>
      </c>
      <c r="E39" s="9" cm="1">
        <f t="array" ref="E39">IF($B$2="Live",_xll.BDP(S39,"PX_LAST"),_xll.BDH(S39,"PX_LAST",$B$2))</f>
        <v>4.2274000000000003</v>
      </c>
      <c r="S39" t="str">
        <f>LEFT(S$38,FIND("/",S$38)-1)&amp;TEXT($D39,"0")&amp;MID(S$38,FIND("/",S$38)+1,LEN(S$38)-FIND("/",S$38))</f>
        <v>USOSFR2 BGN Curncy</v>
      </c>
    </row>
    <row r="40" spans="4:23" x14ac:dyDescent="0.25">
      <c r="D40" s="5">
        <v>3</v>
      </c>
      <c r="E40" s="9" cm="1">
        <f t="array" ref="E40">IF($B$2="Live",_xll.BDP(S40,"PX_LAST"),_xll.BDH(S40,"PX_LAST",$B$2))</f>
        <v>4.2383499999999996</v>
      </c>
      <c r="S40" t="str">
        <f>LEFT(S$38,FIND("/",S$38)-1)&amp;TEXT($D40,"0")&amp;MID(S$38,FIND("/",S$38)+1,LEN(S$38)-FIND("/",S$38))</f>
        <v>USOSFR3 BGN Curncy</v>
      </c>
    </row>
    <row r="41" spans="4:23" x14ac:dyDescent="0.25">
      <c r="D41" s="5">
        <v>5</v>
      </c>
      <c r="E41" s="9" cm="1">
        <f t="array" ref="E41">IF($B$2="Live",_xll.BDP(S41,"PX_LAST"),_xll.BDH(S41,"PX_LAST",$B$2))</f>
        <v>4.2515099999999997</v>
      </c>
      <c r="S41" t="str">
        <f>LEFT(S$38,FIND("/",S$38)-1)&amp;TEXT($D41,"0")&amp;MID(S$38,FIND("/",S$38)+1,LEN(S$38)-FIND("/",S$38))</f>
        <v>USOSFR5 BGN Curncy</v>
      </c>
    </row>
    <row r="42" spans="4:23" x14ac:dyDescent="0.25">
      <c r="W42" t="s">
        <v>53</v>
      </c>
    </row>
    <row r="43" spans="4:23" x14ac:dyDescent="0.25">
      <c r="D43" s="12" t="s">
        <v>55</v>
      </c>
      <c r="E43" s="6" t="s">
        <v>1</v>
      </c>
      <c r="F43" s="6" t="s">
        <v>2</v>
      </c>
      <c r="G43" s="6" t="s">
        <v>4</v>
      </c>
      <c r="H43" s="6" t="s">
        <v>3</v>
      </c>
      <c r="I43" s="6" t="s">
        <v>5</v>
      </c>
    </row>
    <row r="44" spans="4:23" x14ac:dyDescent="0.25">
      <c r="D44" s="5">
        <f>+D39</f>
        <v>2</v>
      </c>
      <c r="E44" s="9">
        <f>+E3-E39</f>
        <v>0.15179999999999971</v>
      </c>
    </row>
    <row r="45" spans="4:23" x14ac:dyDescent="0.25">
      <c r="D45" s="5">
        <f t="shared" ref="D45:D46" si="50">+D40</f>
        <v>3</v>
      </c>
      <c r="E45" s="9">
        <f t="shared" ref="E45:E46" si="51">+E4-E40</f>
        <v>0.2281500000000003</v>
      </c>
    </row>
    <row r="46" spans="4:23" x14ac:dyDescent="0.25">
      <c r="D46" s="5">
        <f t="shared" si="50"/>
        <v>5</v>
      </c>
      <c r="E46" s="9">
        <f t="shared" si="51"/>
        <v>0.32218999999999998</v>
      </c>
    </row>
    <row r="47" spans="4:23" x14ac:dyDescent="0.25">
      <c r="D47" s="5"/>
      <c r="E47" s="9"/>
    </row>
    <row r="48" spans="4:23" x14ac:dyDescent="0.25">
      <c r="D48" s="20" t="s">
        <v>37</v>
      </c>
      <c r="E48" s="16"/>
      <c r="F48" s="16"/>
      <c r="G48" s="16"/>
      <c r="H48" s="16"/>
      <c r="I48" s="16"/>
    </row>
    <row r="49" spans="4:27" x14ac:dyDescent="0.25">
      <c r="D49" s="17" t="s">
        <v>38</v>
      </c>
      <c r="E49" s="9" cm="1">
        <f t="array" ref="E49">IF($B$2="Live",_xll.BDP(S49,"PX_LAST"),_xll.BDH(S49,"PX_LAST",$B$2))</f>
        <v>4.25</v>
      </c>
      <c r="S49" t="s">
        <v>36</v>
      </c>
      <c r="Y49" s="14"/>
      <c r="AA49" s="14"/>
    </row>
    <row r="50" spans="4:27" x14ac:dyDescent="0.25">
      <c r="D50" s="17" t="s">
        <v>42</v>
      </c>
      <c r="E50" s="18" cm="1">
        <f t="array" ref="E50">IF($B$2="Live",_xll.BDP(S50,"PX_LAST"),_xll.BDH(S50,"PX_LAST",$B$2))</f>
        <v>178.8</v>
      </c>
      <c r="S50" t="s">
        <v>34</v>
      </c>
      <c r="T50" t="s">
        <v>35</v>
      </c>
    </row>
    <row r="51" spans="4:27" x14ac:dyDescent="0.25">
      <c r="D51" s="17"/>
      <c r="E51" s="9"/>
      <c r="Y51" s="14"/>
      <c r="AA51" s="14"/>
    </row>
    <row r="52" spans="4:27" x14ac:dyDescent="0.25">
      <c r="D52" s="19" t="s">
        <v>40</v>
      </c>
      <c r="E52" s="9" cm="1">
        <f t="array" ref="E52">IF($B$2="Live",_xll.BDP(S52,"PX_LAST"),_xll.BDH(S52,"PX_LAST",$B$2))</f>
        <v>4.33</v>
      </c>
      <c r="S52" t="s">
        <v>39</v>
      </c>
    </row>
    <row r="53" spans="4:27" x14ac:dyDescent="0.25">
      <c r="D53" s="19" t="s">
        <v>42</v>
      </c>
      <c r="E53" s="15" cm="1">
        <f t="array" ref="E53">IF($B$2="Live",_xll.BDP(S53,"PX_LAST"),_xll.BDH(S53,"PX_LAST",$B$2))</f>
        <v>104</v>
      </c>
      <c r="S53" t="s">
        <v>41</v>
      </c>
      <c r="V53" s="14"/>
      <c r="X53" s="14"/>
    </row>
    <row r="54" spans="4:27" x14ac:dyDescent="0.25">
      <c r="E54" s="9"/>
    </row>
    <row r="55" spans="4:27" x14ac:dyDescent="0.25">
      <c r="D55" s="19" t="s">
        <v>45</v>
      </c>
      <c r="E55" s="9" cm="1">
        <f t="array" ref="E55">IF($B$2="Live",_xll.BDP(S55,"PX_LAST"),_xll.BDH(S55,"PX_LAST",$B$2))</f>
        <v>4.33</v>
      </c>
      <c r="S55" t="s">
        <v>43</v>
      </c>
    </row>
    <row r="56" spans="4:27" x14ac:dyDescent="0.25">
      <c r="D56" s="19" t="s">
        <v>42</v>
      </c>
      <c r="E56" s="15" cm="1">
        <f t="array" ref="E56">IF($B$2="Live",_xll.BDP(S56,"PX_LAST"),_xll.BDH(S56,"PX_LAST",$B$2))</f>
        <v>296</v>
      </c>
      <c r="S56" t="s">
        <v>44</v>
      </c>
      <c r="V56" s="14"/>
      <c r="X56" s="14"/>
    </row>
    <row r="57" spans="4:27" x14ac:dyDescent="0.25">
      <c r="E57" s="9"/>
    </row>
    <row r="58" spans="4:27" x14ac:dyDescent="0.25">
      <c r="D58" s="19" t="s">
        <v>32</v>
      </c>
      <c r="E58" s="9" cm="1">
        <f t="array" ref="E58">IF($B$2="Live",_xll.BDP(S58,"PX_LAST"),_xll.BDH(S58,"PX_LAST",$B$2))</f>
        <v>4.3</v>
      </c>
      <c r="S58" t="s">
        <v>31</v>
      </c>
    </row>
    <row r="59" spans="4:27" x14ac:dyDescent="0.25">
      <c r="D59" s="19" t="s">
        <v>42</v>
      </c>
      <c r="E59" s="15" cm="1">
        <f t="array" ref="E59">IF($B$2="Live",_xll.BDP(S59,"PX_LAST"),_xll.BDH(S59,"PX_LAST",$B$2))</f>
        <v>2211</v>
      </c>
      <c r="S59" t="s">
        <v>33</v>
      </c>
    </row>
    <row r="60" spans="4:27" x14ac:dyDescent="0.25">
      <c r="E60" s="9"/>
    </row>
    <row r="61" spans="4:27" x14ac:dyDescent="0.25">
      <c r="D61" s="19" t="s">
        <v>47</v>
      </c>
      <c r="E61" s="9" cm="1">
        <f t="array" ref="E61">IF($B$2="Live",_xll.BDP(S61,"PX_LAST"),_xll.BDH(S61,"PX_LAST",$B$2))</f>
        <v>4.28</v>
      </c>
      <c r="S61" t="s">
        <v>46</v>
      </c>
      <c r="V61" s="14"/>
      <c r="X61" s="14"/>
      <c r="Y61" s="14"/>
      <c r="AA61" s="14"/>
    </row>
    <row r="62" spans="4:27" x14ac:dyDescent="0.25">
      <c r="D62" s="19" t="s">
        <v>42</v>
      </c>
      <c r="E62" s="15" cm="1">
        <f t="array" ref="E62">IF($B$2="Live",_xll.BDP(S62,"PX_LAST"),_xll.BDH(S62,"PX_LAST",$B$2))</f>
        <v>829</v>
      </c>
      <c r="S62" t="s">
        <v>48</v>
      </c>
      <c r="V62" s="14"/>
      <c r="X62" s="14"/>
      <c r="Y62" s="14"/>
      <c r="AA62" s="14"/>
    </row>
    <row r="63" spans="4:27" x14ac:dyDescent="0.25">
      <c r="Y63" s="14"/>
      <c r="AA63" s="14"/>
    </row>
    <row r="64" spans="4:27" x14ac:dyDescent="0.25">
      <c r="D64" s="19" t="s">
        <v>49</v>
      </c>
      <c r="E64" s="9" cm="1">
        <f t="array" ref="E64">IF($B$2="Live",_xll.BDP(S64,"PX_LAST"),_xll.BDH(S64,"PX_LAST",$B$2))</f>
        <v>4.28</v>
      </c>
      <c r="S64" t="s">
        <v>50</v>
      </c>
      <c r="V64" s="14"/>
      <c r="X64" s="14"/>
      <c r="Y64" s="14"/>
      <c r="AA64" s="14"/>
    </row>
    <row r="65" spans="4:27" x14ac:dyDescent="0.25">
      <c r="D65" s="19" t="s">
        <v>42</v>
      </c>
      <c r="E65" s="15" cm="1">
        <f t="array" ref="E65">IF($B$2="Live",_xll.BDP(S65,"PX_LAST"),_xll.BDH(S65,"PX_LAST",$B$2))</f>
        <v>805</v>
      </c>
      <c r="S65" t="s">
        <v>51</v>
      </c>
      <c r="V65" s="14"/>
      <c r="X65" s="14"/>
      <c r="Y65" s="14"/>
      <c r="AA65" s="14"/>
    </row>
    <row r="66" spans="4:27" x14ac:dyDescent="0.25">
      <c r="Y66" s="14"/>
      <c r="AA66" s="14"/>
    </row>
    <row r="67" spans="4:27" x14ac:dyDescent="0.25">
      <c r="Y67" s="14"/>
      <c r="AA67" s="14"/>
    </row>
    <row r="69" spans="4:27" x14ac:dyDescent="0.25">
      <c r="D69" s="21" t="s">
        <v>52</v>
      </c>
    </row>
  </sheetData>
  <conditionalFormatting sqref="E17:H23">
    <cfRule type="expression" dxfId="10" priority="18">
      <formula>IF(ISNUMBER(E17),FALSE,TRUE)</formula>
    </cfRule>
  </conditionalFormatting>
  <conditionalFormatting sqref="E26:I32">
    <cfRule type="expression" dxfId="9" priority="13">
      <formula>IF(ISNUMBER(E26),FALSE,TRUE)</formula>
    </cfRule>
  </conditionalFormatting>
  <conditionalFormatting sqref="E35:I36">
    <cfRule type="expression" dxfId="8" priority="3">
      <formula>IF(ISNUMBER(E35),FALSE,TRUE)</formula>
    </cfRule>
  </conditionalFormatting>
  <conditionalFormatting sqref="F20">
    <cfRule type="expression" dxfId="7" priority="14">
      <formula>IF(ISERROR(F20),TRUE,FALSE)</formula>
    </cfRule>
  </conditionalFormatting>
  <conditionalFormatting sqref="G19">
    <cfRule type="expression" dxfId="6" priority="15">
      <formula>IF(ISERROR(G19),TRUE,FALSE)</formula>
    </cfRule>
  </conditionalFormatting>
  <conditionalFormatting sqref="I17:I23">
    <cfRule type="expression" dxfId="5" priority="12">
      <formula>IF(ISNUMBER(I17),FALSE,TRUE)</formula>
    </cfRule>
  </conditionalFormatting>
  <conditionalFormatting sqref="M17:P23">
    <cfRule type="expression" dxfId="4" priority="7">
      <formula>IF(ISNUMBER(M17),FALSE,TRUE)</formula>
    </cfRule>
  </conditionalFormatting>
  <conditionalFormatting sqref="M26:P32">
    <cfRule type="expression" dxfId="3" priority="6">
      <formula>IF(ISNUMBER(M26),FALSE,TRUE)</formula>
    </cfRule>
  </conditionalFormatting>
  <conditionalFormatting sqref="M35:P35">
    <cfRule type="expression" dxfId="2" priority="4">
      <formula>IF(ISNUMBER(M35),FALSE,TRUE)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Cashyn</dc:creator>
  <cp:lastModifiedBy>Igor Cashyn</cp:lastModifiedBy>
  <dcterms:created xsi:type="dcterms:W3CDTF">2025-01-10T01:22:53Z</dcterms:created>
  <dcterms:modified xsi:type="dcterms:W3CDTF">2025-01-13T02:25:44Z</dcterms:modified>
</cp:coreProperties>
</file>