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3833b5f5eecc63/Documents/US_Inflation/"/>
    </mc:Choice>
  </mc:AlternateContent>
  <xr:revisionPtr revIDLastSave="473" documentId="8_{301FD83B-29EB-425C-BD7A-30F1449E22E0}" xr6:coauthVersionLast="47" xr6:coauthVersionMax="47" xr10:uidLastSave="{B1348E7F-9FFF-4FAF-8233-9C3B5E11E666}"/>
  <bookViews>
    <workbookView xWindow="38250" yWindow="210" windowWidth="22245" windowHeight="21150" xr2:uid="{420C2BFC-9FEF-4C6F-9388-A62630B371BE}"/>
  </bookViews>
  <sheets>
    <sheet name="main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F40" i="1"/>
  <c r="G40" i="1"/>
  <c r="D40" i="1"/>
  <c r="G39" i="1" a="1"/>
  <c r="G39" i="1"/>
  <c r="O38" i="1"/>
  <c r="N38" i="1"/>
  <c r="M38" i="1"/>
  <c r="L38" i="1"/>
  <c r="O29" i="1"/>
  <c r="N29" i="1"/>
  <c r="M29" i="1"/>
  <c r="L29" i="1"/>
  <c r="O20" i="1"/>
  <c r="N20" i="1"/>
  <c r="M20" i="1"/>
  <c r="L20" i="1"/>
  <c r="O11" i="1"/>
  <c r="N11" i="1"/>
  <c r="M11" i="1"/>
  <c r="L11" i="1"/>
  <c r="M2" i="1"/>
  <c r="N2" i="1"/>
  <c r="O2" i="1"/>
  <c r="L2" i="1"/>
  <c r="J39" i="1"/>
  <c r="O39" i="1"/>
  <c r="M39" i="1"/>
  <c r="L39" i="1"/>
  <c r="N39" i="1"/>
  <c r="H39" i="1" a="1"/>
  <c r="H39" i="1"/>
  <c r="F39" i="1" a="1"/>
  <c r="F39" i="1" l="1"/>
  <c r="E39" i="1" a="1"/>
  <c r="E39" i="1"/>
  <c r="J38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L22" i="1"/>
  <c r="M22" i="1"/>
  <c r="N22" i="1"/>
  <c r="O22" i="1"/>
  <c r="L23" i="1"/>
  <c r="M23" i="1"/>
  <c r="N23" i="1"/>
  <c r="L24" i="1"/>
  <c r="M24" i="1"/>
  <c r="N24" i="1"/>
  <c r="L25" i="1"/>
  <c r="M25" i="1"/>
  <c r="N25" i="1"/>
  <c r="L26" i="1"/>
  <c r="M26" i="1"/>
  <c r="N26" i="1"/>
  <c r="O26" i="1"/>
  <c r="L27" i="1"/>
  <c r="M27" i="1"/>
  <c r="N27" i="1"/>
  <c r="O27" i="1"/>
  <c r="O21" i="1"/>
  <c r="N21" i="1"/>
  <c r="M21" i="1"/>
  <c r="L21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L4" i="1"/>
  <c r="L5" i="1"/>
  <c r="L6" i="1"/>
  <c r="L7" i="1"/>
  <c r="L8" i="1"/>
  <c r="L9" i="1"/>
  <c r="L3" i="1"/>
  <c r="J36" i="1"/>
  <c r="J35" i="1"/>
  <c r="J34" i="1"/>
  <c r="J33" i="1"/>
  <c r="J32" i="1"/>
  <c r="J31" i="1"/>
  <c r="J30" i="1"/>
  <c r="J27" i="1"/>
  <c r="J26" i="1"/>
  <c r="J25" i="1"/>
  <c r="J24" i="1"/>
  <c r="J23" i="1"/>
  <c r="J22" i="1"/>
  <c r="J21" i="1"/>
  <c r="J14" i="1"/>
  <c r="J13" i="1"/>
  <c r="J12" i="1"/>
  <c r="J4" i="1"/>
  <c r="J5" i="1"/>
  <c r="J6" i="1"/>
  <c r="J7" i="1"/>
  <c r="J8" i="1"/>
  <c r="J9" i="1"/>
  <c r="J3" i="1"/>
  <c r="D39" i="1" a="1"/>
  <c r="D5" i="1" a="1"/>
  <c r="D39" i="1" l="1"/>
  <c r="D5" i="1"/>
  <c r="D26" i="1" a="1"/>
  <c r="D26" i="1"/>
  <c r="D27" i="1" a="1"/>
  <c r="D27" i="1"/>
  <c r="D24" i="1" a="1"/>
  <c r="D24" i="1"/>
  <c r="D21" i="1" a="1"/>
  <c r="D21" i="1"/>
  <c r="D23" i="1" a="1"/>
  <c r="D23" i="1"/>
  <c r="D8" i="1" a="1"/>
  <c r="D8" i="1"/>
  <c r="D6" i="1" a="1"/>
  <c r="D6" i="1"/>
  <c r="D22" i="1" a="1"/>
  <c r="D22" i="1"/>
  <c r="D3" i="1" a="1"/>
  <c r="D3" i="1"/>
  <c r="D9" i="1" a="1"/>
  <c r="D9" i="1"/>
  <c r="D7" i="1" a="1"/>
  <c r="D7" i="1"/>
  <c r="D4" i="1" a="1"/>
  <c r="D4" i="1"/>
  <c r="D25" i="1" a="1"/>
  <c r="D25" i="1"/>
  <c r="Z7" i="1" a="1"/>
  <c r="Z7" i="1"/>
  <c r="Z6" i="1" a="1"/>
  <c r="Z6" i="1"/>
  <c r="AE9" i="1" a="1"/>
  <c r="AE9" i="1"/>
  <c r="AE5" i="1" a="1"/>
  <c r="AE5" i="1"/>
  <c r="Z8" i="1" a="1"/>
  <c r="Z8" i="1"/>
  <c r="AE7" i="1" a="1"/>
  <c r="AE7" i="1"/>
  <c r="Z4" i="1" a="1"/>
  <c r="Z4" i="1"/>
  <c r="AE8" i="1" a="1"/>
  <c r="AE8" i="1"/>
  <c r="AE6" i="1" a="1"/>
  <c r="AE6" i="1"/>
  <c r="AE4" i="1" a="1"/>
  <c r="AE4" i="1"/>
  <c r="Z5" i="1" a="1"/>
  <c r="Z5" i="1"/>
  <c r="Z9" i="1" a="1"/>
  <c r="Z9" i="1"/>
  <c r="Z3" i="1" a="1"/>
  <c r="Z3" i="1"/>
  <c r="F3" i="1" a="1"/>
  <c r="F3" i="1"/>
  <c r="G3" i="1" a="1"/>
  <c r="G3" i="1"/>
  <c r="G4" i="1" a="1"/>
  <c r="G4" i="1"/>
  <c r="F4" i="1" a="1"/>
  <c r="F4" i="1"/>
  <c r="F5" i="1" a="1"/>
  <c r="F5" i="1"/>
  <c r="G5" i="1" a="1"/>
  <c r="G5" i="1"/>
  <c r="F6" i="1" a="1"/>
  <c r="F6" i="1"/>
  <c r="G6" i="1" a="1"/>
  <c r="G6" i="1"/>
  <c r="F7" i="1" a="1"/>
  <c r="F7" i="1"/>
  <c r="G7" i="1" a="1"/>
  <c r="G7" i="1"/>
  <c r="F8" i="1" a="1"/>
  <c r="F8" i="1"/>
  <c r="G8" i="1" a="1"/>
  <c r="G8" i="1"/>
  <c r="G9" i="1" a="1"/>
  <c r="G9" i="1"/>
  <c r="F9" i="1" a="1"/>
  <c r="F9" i="1"/>
  <c r="E26" i="1" a="1"/>
  <c r="E26" i="1"/>
  <c r="E23" i="1" a="1"/>
  <c r="E23" i="1"/>
  <c r="E7" i="1" a="1"/>
  <c r="E7" i="1"/>
  <c r="E8" i="1" a="1"/>
  <c r="E8" i="1"/>
  <c r="E9" i="1" a="1"/>
  <c r="E9" i="1"/>
  <c r="E5" i="1" a="1"/>
  <c r="E5" i="1"/>
  <c r="E27" i="1" a="1"/>
  <c r="E27" i="1"/>
  <c r="E21" i="1" a="1"/>
  <c r="E21" i="1"/>
  <c r="E3" i="1" a="1"/>
  <c r="E3" i="1"/>
  <c r="E22" i="1" a="1"/>
  <c r="E22" i="1"/>
  <c r="E4" i="1" a="1"/>
  <c r="E4" i="1"/>
  <c r="E24" i="1" a="1"/>
  <c r="E24" i="1"/>
  <c r="E6" i="1" a="1"/>
  <c r="E6" i="1"/>
  <c r="E25" i="1" a="1"/>
  <c r="E25" i="1"/>
  <c r="G26" i="1" a="1"/>
  <c r="G26" i="1"/>
  <c r="G22" i="1" a="1"/>
  <c r="G22" i="1"/>
  <c r="F26" i="1" a="1"/>
  <c r="F26" i="1"/>
  <c r="G21" i="1" a="1"/>
  <c r="G21" i="1"/>
  <c r="G25" i="1" a="1"/>
  <c r="G25" i="1"/>
  <c r="F21" i="1" a="1"/>
  <c r="F21" i="1"/>
  <c r="G24" i="1" a="1"/>
  <c r="G24" i="1"/>
  <c r="F24" i="1" a="1"/>
  <c r="F24" i="1"/>
  <c r="F25" i="1" a="1"/>
  <c r="F25" i="1"/>
  <c r="G27" i="1" a="1"/>
  <c r="G27" i="1"/>
  <c r="G23" i="1" a="1"/>
  <c r="G23" i="1"/>
  <c r="F22" i="1" a="1"/>
  <c r="F22" i="1"/>
  <c r="F27" i="1" a="1"/>
  <c r="F27" i="1"/>
  <c r="F23" i="1" a="1"/>
  <c r="F23" i="1"/>
  <c r="H6" i="1" a="1"/>
  <c r="H6" i="1"/>
  <c r="O6" i="1" s="1"/>
  <c r="H25" i="1" a="1"/>
  <c r="H25" i="1"/>
  <c r="H26" i="1" a="1"/>
  <c r="O25" i="1" l="1"/>
  <c r="H40" i="1"/>
  <c r="H26" i="1"/>
  <c r="H8" i="1" a="1"/>
  <c r="H8" i="1"/>
  <c r="O8" i="1" s="1"/>
  <c r="H27" i="1" a="1"/>
  <c r="H27" i="1"/>
  <c r="H9" i="1" a="1"/>
  <c r="H9" i="1"/>
  <c r="O9" i="1" s="1"/>
  <c r="H7" i="1" a="1"/>
  <c r="H7" i="1"/>
  <c r="O7" i="1" s="1"/>
  <c r="H21" i="1" a="1"/>
  <c r="H21" i="1"/>
  <c r="H3" i="1" a="1"/>
  <c r="H3" i="1"/>
  <c r="O3" i="1" s="1"/>
  <c r="H22" i="1" a="1"/>
  <c r="H22" i="1"/>
  <c r="H4" i="1" a="1"/>
  <c r="H4" i="1"/>
  <c r="O4" i="1" s="1"/>
  <c r="H23" i="1" a="1"/>
  <c r="H23" i="1"/>
  <c r="O23" i="1" s="1"/>
  <c r="H5" i="1" a="1"/>
  <c r="H5" i="1"/>
  <c r="O5" i="1" s="1"/>
  <c r="H24" i="1" a="1"/>
  <c r="H24" i="1"/>
  <c r="O24" i="1" s="1"/>
  <c r="J11" i="1"/>
  <c r="J29" i="1"/>
  <c r="J20" i="1"/>
  <c r="J2" i="1"/>
  <c r="V27" i="1"/>
  <c r="V26" i="1"/>
  <c r="V25" i="1"/>
  <c r="V24" i="1"/>
  <c r="V23" i="1"/>
  <c r="V22" i="1"/>
  <c r="V21" i="1"/>
  <c r="V9" i="1"/>
  <c r="V8" i="1"/>
  <c r="V7" i="1"/>
  <c r="V6" i="1"/>
  <c r="V5" i="1"/>
  <c r="V4" i="1"/>
  <c r="V3" i="1"/>
  <c r="H12" i="1" l="1"/>
  <c r="O12" i="1" s="1"/>
  <c r="H32" i="1"/>
  <c r="O32" i="1" s="1"/>
  <c r="H13" i="1" l="1"/>
  <c r="O13" i="1" s="1"/>
  <c r="H14" i="1"/>
  <c r="O14" i="1" s="1"/>
  <c r="H33" i="1"/>
  <c r="O33" i="1" s="1"/>
  <c r="H35" i="1"/>
  <c r="O35" i="1" s="1"/>
  <c r="H30" i="1"/>
  <c r="O30" i="1" s="1"/>
  <c r="H34" i="1"/>
  <c r="O34" i="1" s="1"/>
  <c r="H31" i="1"/>
  <c r="O31" i="1" s="1"/>
  <c r="H36" i="1"/>
  <c r="O36" i="1" s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S27" i="1" l="1"/>
  <c r="S26" i="1"/>
  <c r="S25" i="1"/>
  <c r="S24" i="1"/>
  <c r="S23" i="1"/>
  <c r="S22" i="1"/>
  <c r="S21" i="1"/>
  <c r="S9" i="1"/>
  <c r="S8" i="1"/>
  <c r="S7" i="1"/>
  <c r="S6" i="1"/>
  <c r="S5" i="1"/>
  <c r="S4" i="1"/>
  <c r="S3" i="1"/>
  <c r="E32" i="1" l="1"/>
  <c r="E13" i="1"/>
  <c r="L13" i="1" s="1"/>
  <c r="E12" i="1"/>
  <c r="L12" i="1" s="1"/>
  <c r="E31" i="1"/>
  <c r="E33" i="1"/>
  <c r="E30" i="1"/>
  <c r="E14" i="1" l="1"/>
  <c r="L14" i="1" s="1"/>
  <c r="E36" i="1"/>
  <c r="E35" i="1"/>
  <c r="E34" i="1"/>
  <c r="R27" i="1"/>
  <c r="R26" i="1" l="1"/>
  <c r="R25" i="1" l="1"/>
  <c r="R24" i="1" l="1"/>
  <c r="R23" i="1" l="1"/>
  <c r="R22" i="1" l="1"/>
  <c r="R21" i="1" l="1"/>
  <c r="U9" i="1" l="1"/>
  <c r="T9" i="1"/>
  <c r="R9" i="1"/>
  <c r="D36" i="1" l="1"/>
  <c r="G36" i="1"/>
  <c r="AD9" i="1" a="1"/>
  <c r="AC9" i="1" a="1"/>
  <c r="AB9" i="1" a="1"/>
  <c r="AA9" i="1" a="1"/>
  <c r="AA9" i="1" l="1"/>
  <c r="AB9" i="1"/>
  <c r="AC9" i="1"/>
  <c r="AD9" i="1"/>
  <c r="F36" i="1"/>
  <c r="U8" i="1" l="1"/>
  <c r="T8" i="1"/>
  <c r="R8" i="1"/>
  <c r="D35" i="1" l="1"/>
  <c r="G35" i="1"/>
  <c r="AD8" i="1" a="1"/>
  <c r="AC8" i="1" a="1"/>
  <c r="AB8" i="1" a="1"/>
  <c r="AA8" i="1" a="1"/>
  <c r="AA8" i="1" l="1"/>
  <c r="AB8" i="1"/>
  <c r="AC8" i="1"/>
  <c r="AD8" i="1"/>
  <c r="F35" i="1"/>
  <c r="U7" i="1" l="1"/>
  <c r="T7" i="1"/>
  <c r="R7" i="1"/>
  <c r="D34" i="1" l="1"/>
  <c r="AD7" i="1" a="1"/>
  <c r="AC7" i="1" a="1"/>
  <c r="AB7" i="1" a="1"/>
  <c r="AA7" i="1" a="1"/>
  <c r="G34" i="1" l="1"/>
  <c r="G14" i="1"/>
  <c r="N14" i="1" s="1"/>
  <c r="F14" i="1"/>
  <c r="M14" i="1" s="1"/>
  <c r="D14" i="1"/>
  <c r="AA7" i="1"/>
  <c r="AB7" i="1"/>
  <c r="AC7" i="1"/>
  <c r="AD7" i="1"/>
  <c r="F34" i="1"/>
  <c r="U6" i="1" l="1"/>
  <c r="T6" i="1"/>
  <c r="R6" i="1"/>
  <c r="G33" i="1" l="1"/>
  <c r="AD6" i="1" a="1"/>
  <c r="AC6" i="1" a="1"/>
  <c r="AB6" i="1" a="1"/>
  <c r="AA6" i="1" a="1"/>
  <c r="D33" i="1" l="1"/>
  <c r="AA6" i="1"/>
  <c r="AB6" i="1"/>
  <c r="AC6" i="1"/>
  <c r="AD6" i="1"/>
  <c r="F33" i="1"/>
  <c r="U5" i="1" l="1"/>
  <c r="T5" i="1"/>
  <c r="R5" i="1"/>
  <c r="G32" i="1" l="1"/>
  <c r="AD5" i="1" a="1"/>
  <c r="AC5" i="1" a="1"/>
  <c r="AB5" i="1" a="1"/>
  <c r="AA5" i="1" a="1"/>
  <c r="AA5" i="1" l="1"/>
  <c r="AB5" i="1"/>
  <c r="AC5" i="1"/>
  <c r="AD5" i="1"/>
  <c r="F32" i="1"/>
  <c r="D32" i="1" l="1"/>
  <c r="U4" i="1"/>
  <c r="T4" i="1"/>
  <c r="R4" i="1"/>
  <c r="G31" i="1" l="1"/>
  <c r="AD4" i="1" a="1"/>
  <c r="AC4" i="1" a="1"/>
  <c r="AB4" i="1" a="1"/>
  <c r="AA4" i="1" a="1"/>
  <c r="D31" i="1" l="1"/>
  <c r="AA4" i="1"/>
  <c r="AB4" i="1"/>
  <c r="AC4" i="1"/>
  <c r="AD4" i="1"/>
  <c r="F31" i="1"/>
  <c r="U3" i="1" l="1"/>
  <c r="T3" i="1"/>
  <c r="R3" i="1"/>
  <c r="G30" i="1" l="1"/>
  <c r="AD3" i="1" a="1"/>
  <c r="AC3" i="1" a="1"/>
  <c r="AB3" i="1" a="1"/>
  <c r="AA3" i="1" a="1"/>
  <c r="D13" i="1" l="1"/>
  <c r="D12" i="1"/>
  <c r="G13" i="1"/>
  <c r="N13" i="1" s="1"/>
  <c r="G12" i="1"/>
  <c r="N12" i="1" s="1"/>
  <c r="F13" i="1"/>
  <c r="M13" i="1" s="1"/>
  <c r="F12" i="1"/>
  <c r="M12" i="1" s="1"/>
  <c r="D30" i="1"/>
  <c r="AA3" i="1"/>
  <c r="AB3" i="1"/>
  <c r="AC3" i="1"/>
  <c r="AD3" i="1"/>
  <c r="F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<sst xmlns="http://schemas.openxmlformats.org/spreadsheetml/2006/main" count="51" uniqueCount="31">
  <si>
    <t>YTM</t>
  </si>
  <si>
    <t>US</t>
  </si>
  <si>
    <t>UK</t>
  </si>
  <si>
    <t>FR</t>
  </si>
  <si>
    <t>DE</t>
  </si>
  <si>
    <t>JPY</t>
  </si>
  <si>
    <t>Live</t>
  </si>
  <si>
    <t>USGG/YR Index</t>
  </si>
  <si>
    <t>Nominal</t>
  </si>
  <si>
    <t>Real</t>
  </si>
  <si>
    <t>BE</t>
  </si>
  <si>
    <t>GTFRF/Y Govt</t>
  </si>
  <si>
    <t>GTDEM/Y Govt</t>
  </si>
  <si>
    <t>USGGT/ Y Index</t>
  </si>
  <si>
    <t>GTDEMII/Y Govt</t>
  </si>
  <si>
    <t>GTGBPII/Y Govt</t>
  </si>
  <si>
    <t>GTGBP/Y Govt</t>
  </si>
  <si>
    <t>GTFRFII/Y Govt</t>
  </si>
  <si>
    <t>GTJPY/Y Govt</t>
  </si>
  <si>
    <t>GTJPYII/Y Govt</t>
  </si>
  <si>
    <t>Curve</t>
  </si>
  <si>
    <t>2s5s</t>
  </si>
  <si>
    <t>2s10s</t>
  </si>
  <si>
    <t>10s30s</t>
  </si>
  <si>
    <t>rGDP</t>
  </si>
  <si>
    <t>EHGDUSY Index</t>
  </si>
  <si>
    <t>EHGDGBY Index</t>
  </si>
  <si>
    <t>EHGDDEY Index</t>
  </si>
  <si>
    <t>EHGDJPY Index</t>
  </si>
  <si>
    <t>EHGDFRY Index</t>
  </si>
  <si>
    <t>rates - 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</si>
</sst>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"/>
    <numFmt numFmtId="166" formatCode="0&quot;y&quot;"/>
    <numFmt numFmtId="167" formatCode="#,##0.000"/>
  </numFmts>
  <fonts count="4" x14ac:knownFonts="1">
    <font>
      <sz val="11"/>
      <color theme="1"/>
      <name val="Aptos Narrow"/>
      <family val="2"/>
      <scheme val="minor"/>
    </font>
    <font>
      <sz val="11"/>
      <color rgb="FF0000CC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  <xf numFmtId="4" fontId="0" fillId="0" borderId="0" xfId="0" applyNumberFormat="1"/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4" fontId="0" fillId="0" borderId="0" xfId="0" applyNumberFormat="1" applyAlignment="1">
      <alignment horizontal="center" shrinkToFit="1"/>
    </xf>
    <xf numFmtId="167" fontId="0" fillId="0" borderId="0" xfId="0" applyNumberFormat="1" applyAlignment="1">
      <alignment horizontal="center" shrinkToFit="1"/>
    </xf>
    <xf numFmtId="166" fontId="1" fillId="0" borderId="0" xfId="0" applyNumberFormat="1" applyFont="1" applyAlignment="1">
      <alignment horizontal="center" shrinkToFit="1"/>
    </xf>
    <xf numFmtId="0" fontId="0" fillId="0" borderId="1" xfId="0" applyFont="1" applyBorder="1" applyAlignment="1">
      <alignment horizontal="center" shrinkToFit="1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>
        <v>0.43799573183059692</v>
        <stp/>
        <stp>BDP|15458708473627099104|22</stp>
        <stp>GTDEMII07Y Govt</stp>
        <stp>LAST_YLD</stp>
        <tr r="F24" s="1"/>
      </tp>
      <tp t="s">
        <v>#N/A Invalid Security</v>
        <stp/>
        <stp>BDP|13628019401627643723|22</stp>
        <stp>GTDEMII05Y Govt</stp>
        <stp>LAST_YLD</stp>
        <tr r="F23" s="1"/>
      </tp>
      <tp>
        <v>-0.37200003862380981</v>
        <stp/>
        <stp>BDP|12099733605722769721|22</stp>
        <stp>GTJPYII10Y Govt</stp>
        <stp>LAST_YLD</stp>
        <tr r="H25" s="1"/>
      </tp>
      <tp t="s">
        <v>#N/A Invalid Security</v>
        <stp/>
        <stp>BDP|10490768253720157485|22</stp>
        <stp>GTFRFII30Y Govt</stp>
        <stp>LAST_YLD</stp>
        <tr r="G27" s="1"/>
      </tp>
      <tp t="s">
        <v>#N/A Invalid Security</v>
        <stp/>
        <stp>BDP|11793598670310673436|22</stp>
        <stp>GTDEMII30Y Govt</stp>
        <stp>LAST_YLD</stp>
        <tr r="F27" s="1"/>
      </tp>
      <tp t="s">
        <v>#N/A Invalid Security</v>
        <stp/>
        <stp>BDP|11138630016372853097|22</stp>
        <stp>GTJPYII20Y Govt</stp>
        <stp>LAST_YLD</stp>
        <tr r="H26" s="1"/>
      </tp>
      <tp>
        <v>2.2272839546203613</v>
        <stp/>
        <stp>BDP|172741881675944070|22</stp>
        <stp>GTDEM2Y Govt</stp>
        <stp>LAST_YLD</stp>
        <tr r="F3" s="1"/>
      </tp>
      <tp t="s">
        <v>#N/A Invalid Security</v>
        <stp/>
        <stp>BDP|13326917235484087712|22</stp>
        <stp>GTDEMII02Y Govt</stp>
        <stp>LAST_YLD</stp>
        <tr r="F21" s="1"/>
      </tp>
      <tp>
        <v>3.7627763748168945</v>
        <stp/>
        <stp>BDP|5687031936544352660|22</stp>
        <stp>GTFRF20Y Govt</stp>
        <stp>LAST_YLD</stp>
        <tr r="G8" s="1"/>
      </tp>
      <tp>
        <v>0.28734424710273743</v>
        <stp/>
        <stp>BDP|15971131469981225871|22</stp>
        <stp>GTGBPII02Y Govt</stp>
        <stp>LAST_YLD</stp>
        <tr r="E21" s="1"/>
      </tp>
      <tp>
        <v>1.1987557411193848</v>
        <stp/>
        <stp>BDP|17752906639280857584|22</stp>
        <stp>GTGBPII10Y Govt</stp>
        <stp>LAST_YLD</stp>
        <tr r="E25" s="1"/>
      </tp>
      <tp t="s">
        <v>#N/A Invalid Security</v>
        <stp/>
        <stp>BDP|15342985556970989113|22</stp>
        <stp>GTJPYII03Y Govt</stp>
        <stp>LAST_YLD</stp>
        <tr r="H22" s="1"/>
      </tp>
      <tp>
        <v>1.1800003051757813</v>
        <stp/>
        <stp>BDP|1180375364244716893|22</stp>
        <stp>GTJPY10Y Govt</stp>
        <stp>LAST_YLD</stp>
        <tr r="H7" s="1"/>
      </tp>
      <tp>
        <v>0.81431978940963745</v>
        <stp/>
        <stp>BDP|10831567517999466061|22</stp>
        <stp>GTDEMII03Y Govt</stp>
        <stp>LAST_YLD</stp>
        <tr r="F22" s="1"/>
      </tp>
      <tp>
        <v>1.0413259267807007</v>
        <stp/>
        <stp>BDP|15263533030267253932|22</stp>
        <stp>GTFRFII03Y Govt</stp>
        <stp>LAST_YLD</stp>
        <tr r="G22" s="1"/>
      </tp>
      <tp t="s">
        <v>#N/A N/A</v>
        <stp/>
        <stp>BDP|10040556880950392615</stp>
        <tr r="Z8" s="1"/>
      </tp>
      <tp t="s">
        <v>#N/A N/A</v>
        <stp/>
        <stp>BDP|18033860906639987160</stp>
        <tr r="D9" s="1"/>
      </tp>
      <tp t="s">
        <v>#N/A N/A</v>
        <stp/>
        <stp>BDP|10012570712099460434</stp>
        <tr r="D24" s="1"/>
      </tp>
    </main>
    <main first="bofaddin.rtdserver">
      <tp t="s">
        <v>#N/A N/A</v>
        <stp/>
        <stp>BDP|15584303439213624431</stp>
        <tr r="D4" s="1"/>
      </tp>
      <tp t="s">
        <v>#N/A N/A</v>
        <stp/>
        <stp>BDP|16846386558356327464</stp>
        <tr r="D7" s="1"/>
      </tp>
    </main>
    <main first="bofaddin.rtdserver">
      <tp t="s">
        <v>#N/A N/A</v>
        <stp/>
        <stp>BDP|10517475005152573614</stp>
        <tr r="AE9" s="1"/>
      </tp>
    </main>
    <main first="bofaddin.rtdserver">
      <tp t="s">
        <v>#N/A N/A</v>
        <stp/>
        <stp>BDP|13711503484719644621</stp>
        <tr r="D26" s="1"/>
      </tp>
    </main>
    <main first="bofaddin.rtdserver">
      <tp t="s">
        <v>#N/A N/A</v>
        <stp/>
        <stp>BDP|10280448628811780077</stp>
        <tr r="D27" s="1"/>
      </tp>
      <tp t="s">
        <v>#N/A N/A</v>
        <stp/>
        <stp>BDP|12474687109406579520</stp>
        <tr r="Z7" s="1"/>
      </tp>
      <tp>
        <v>4.8091764450073242</v>
        <stp/>
        <stp>BDP|8520654262556184384|22</stp>
        <stp>GTGBP10Y Govt</stp>
        <stp>LAST_YLD</stp>
        <tr r="E7" s="1"/>
      </tp>
      <tp t="s">
        <v>#N/A N/A</v>
        <stp/>
        <stp>BDP|11577229236412020688</stp>
        <tr r="Z6" s="1"/>
      </tp>
      <tp t="s">
        <v>#N/A N/A</v>
        <stp/>
        <stp>BDP|15551644969396435794</stp>
        <tr r="D25" s="1"/>
      </tp>
    </main>
    <main first="bofaddin.rtdserver">
      <tp t="s">
        <v>#N/A N/A</v>
        <stp/>
        <stp>BDP|11208669972701743482</stp>
        <tr r="Z3" s="1"/>
      </tp>
      <tp t="s">
        <v>#N/A N/A</v>
        <stp/>
        <stp>BDP|12450358001957375371</stp>
        <tr r="D5" s="1"/>
      </tp>
      <tp t="s">
        <v>#N/A N/A</v>
        <stp/>
        <stp>BDP|10379908895627490247</stp>
        <tr r="AE5" s="1"/>
      </tp>
    </main>
    <main first="bofaddin.rtdserver">
      <tp>
        <v>0.64399999380111694</v>
        <stp/>
        <stp>BDP|14106924743564474509|22</stp>
        <stp>GTJPY3Y Govt</stp>
        <stp>LAST_YLD</stp>
        <tr r="H4" s="1"/>
      </tp>
      <tp>
        <v>2.7775933742523193</v>
        <stp/>
        <stp>BDP|15452053805790153661|22</stp>
        <stp>GTDEM20Y Govt</stp>
        <stp>LAST_YLD</stp>
        <tr r="F8" s="1"/>
      </tp>
      <tp>
        <v>2.9428849220275879</v>
        <stp/>
        <stp>BDP|14717988879315186293|22</stp>
        <stp>GTFRF5Y Govt</stp>
        <stp>LAST_YLD</stp>
        <tr r="G5" s="1"/>
      </tp>
      <tp>
        <v>4.3045358657836914</v>
        <stp/>
        <stp>BDP|12772523511814341295|22</stp>
        <stp>GTGBP3Y Govt</stp>
        <stp>LAST_YLD</stp>
        <tr r="E4" s="1"/>
      </tp>
      <tp>
        <v>2.5645370483398438</v>
        <stp/>
        <stp>BDP|15209048731014888582|22</stp>
        <stp>GTDEM10Y Govt</stp>
        <stp>LAST_YLD</stp>
        <tr r="F7" s="1"/>
      </tp>
      <tp>
        <v>0.81099998950958252</v>
        <stp/>
        <stp>BDP|18389719090810117231|22</stp>
        <stp>GTJPY5Y Govt</stp>
        <stp>LAST_YLD</stp>
        <tr r="H5" s="1"/>
      </tp>
      <tp>
        <v>5.3140010833740234</v>
        <stp/>
        <stp>BDP|12686821634761893850|22</stp>
        <stp>GTGBP20Y Govt</stp>
        <stp>LAST_YLD</stp>
        <tr r="E8" s="1"/>
      </tp>
      <tp>
        <v>4.5158262252807617</v>
        <stp/>
        <stp>BDP|18365392498622243033|22</stp>
        <stp>GTGBP5Y Govt</stp>
        <stp>LAST_YLD</stp>
        <tr r="E5" s="1"/>
      </tp>
      <tp>
        <v>0.92799997329711914</v>
        <stp/>
        <stp>BDP|14170618628810610828|22</stp>
        <stp>GTJPY7Y Govt</stp>
        <stp>LAST_YLD</stp>
        <tr r="H6" s="1"/>
      </tp>
      <tp>
        <v>2.4261763095855713</v>
        <stp/>
        <stp>BDP|18391983010791913425|22</stp>
        <stp>GTFRF2Y Govt</stp>
        <stp>LAST_YLD</stp>
        <tr r="G3" s="1"/>
      </tp>
    </main>
    <main first="bofaddin.rtdserver">
      <tp>
        <v>5.375152587890625</v>
        <stp/>
        <stp>BDP|13426115290859258365|22</stp>
        <stp>GTGBP30Y Govt</stp>
        <stp>LAST_YLD</stp>
        <tr r="E9" s="1"/>
      </tp>
      <tp>
        <v>3.3948156833648682</v>
        <stp/>
        <stp>BDP|15780653958540725075|22</stp>
        <stp>GTFRF10Y Govt</stp>
        <stp>LAST_YLD</stp>
        <tr r="G7" s="1"/>
      </tp>
      <tp>
        <v>3.930673360824585</v>
        <stp/>
        <stp>BDP|11659538494066410947|22</stp>
        <stp>GTFRF30Y Govt</stp>
        <stp>LAST_YLD</stp>
        <tr r="G9" s="1"/>
      </tp>
      <tp>
        <v>1.9429998397827148</v>
        <stp/>
        <stp>BDP|14198437975869108439|22</stp>
        <stp>GTJPY20Y Govt</stp>
        <stp>LAST_YLD</stp>
        <tr r="H8" s="1"/>
      </tp>
      <tp t="s">
        <v>#N/A N/A</v>
        <stp/>
        <stp>BDP|2873993937061351593</stp>
        <tr r="D8" s="1"/>
      </tp>
      <tp t="s">
        <v>#N/A N/A</v>
        <stp/>
        <stp>BDP|5943988177172479506</stp>
        <tr r="E39" s="1"/>
      </tp>
      <tp t="s">
        <v>#N/A N/A</v>
        <stp/>
        <stp>BDP|9628112586595260940</stp>
        <tr r="D21" s="1"/>
      </tp>
      <tp t="s">
        <v>#N/A N/A</v>
        <stp/>
        <stp>BDP|2190393834319343436</stp>
        <tr r="D6" s="1"/>
      </tp>
      <tp t="s">
        <v>#N/A N/A</v>
        <stp/>
        <stp>BDP|7106988607642277536</stp>
        <tr r="AE6" s="1"/>
      </tp>
      <tp t="s">
        <v>#N/A N/A</v>
        <stp/>
        <stp>BDP|1801855909004948668</stp>
        <tr r="D22" s="1"/>
      </tp>
      <tp t="s">
        <v>#N/A N/A</v>
        <stp/>
        <stp>BDP|1692003454730985052</stp>
        <tr r="Z9" s="1"/>
      </tp>
      <tp t="s">
        <v>#N/A N/A</v>
        <stp/>
        <stp>BDP|9600761790452621115</stp>
        <tr r="AE7" s="1"/>
      </tp>
      <tp t="s">
        <v>#N/A N/A</v>
        <stp/>
        <stp>BDP|7242572742793654166</stp>
        <tr r="G39" s="1"/>
      </tp>
      <tp t="s">
        <v>#N/A N/A</v>
        <stp/>
        <stp>BDP|2147555176373780647</stp>
        <tr r="Z5" s="1"/>
      </tp>
      <tp t="s">
        <v>#N/A N/A</v>
        <stp/>
        <stp>BDP|4350961218702076845</stp>
        <tr r="D23" s="1"/>
      </tp>
      <tp t="s">
        <v>#N/A N/A</v>
        <stp/>
        <stp>BDP|6369754601383692290</stp>
        <tr r="AE8" s="1"/>
      </tp>
      <tp t="s">
        <v>#N/A N/A</v>
        <stp/>
        <stp>BDP|9116029888119655841</stp>
        <tr r="H39" s="1"/>
      </tp>
      <tp t="s">
        <v>#N/A N/A</v>
        <stp/>
        <stp>BDP|8566745488263763528</stp>
        <tr r="Z4" s="1"/>
      </tp>
      <tp t="s">
        <v>#N/A N/A</v>
        <stp/>
        <stp>BDP|7682776937827191551</stp>
        <tr r="F39" s="1"/>
      </tp>
      <tp t="s">
        <v>#N/A N/A</v>
        <stp/>
        <stp>BDP|3458563938932487543</stp>
        <tr r="AE4" s="1"/>
      </tp>
      <tp t="s">
        <v>#N/A N/A</v>
        <stp/>
        <stp>BDP|1400277748162347652</stp>
        <tr r="D3" s="1"/>
      </tp>
      <tp>
        <v>2.0897352695465088</v>
        <stp/>
        <stp>BDP|2228671967066378065|22</stp>
        <stp>GTGBPII30Y Govt</stp>
        <stp>LAST_YLD</stp>
        <tr r="E27" s="1"/>
      </tp>
      <tp>
        <v>4.5096755027770996</v>
        <stp/>
        <stp>BDP|9133787647825252848|22</stp>
        <stp>GTGBP2Y Govt</stp>
        <stp>LAST_YLD</stp>
        <tr r="E3" s="1"/>
      </tp>
      <tp t="s">
        <v>#N/A Invalid Security</v>
        <stp/>
        <stp>BDP|2771309740252443261|22</stp>
        <stp>GTJPYII02Y Govt</stp>
        <stp>LAST_YLD</stp>
        <tr r="H21" s="1"/>
      </tp>
      <tp t="s">
        <v>#N/A Invalid Security</v>
        <stp/>
        <stp>BDP|6170391237958228846|22</stp>
        <stp>GTFRFII02Y Govt</stp>
        <stp>LAST_YLD</stp>
        <tr r="G21" s="1"/>
      </tp>
      <tp>
        <v>1.4389667510986328</v>
        <stp/>
        <stp>BDP|7748601661320823190|22</stp>
        <stp>GTFRFII10Y Govt</stp>
        <stp>LAST_YLD</stp>
        <tr r="G25" s="1"/>
      </tp>
      <tp>
        <v>1.9873083829879761</v>
        <stp/>
        <stp>BDP|7806367462970848449|22</stp>
        <stp>GTGBPII20Y Govt</stp>
        <stp>LAST_YLD</stp>
        <tr r="E26" s="1"/>
      </tp>
      <tp>
        <v>-0.86100000143051147</v>
        <stp/>
        <stp>BDP|1567423245731690731|22</stp>
        <stp>GTJPYII05Y Govt</stp>
        <stp>LAST_YLD</stp>
        <tr r="H23" s="1"/>
      </tp>
      <tp>
        <v>0.63700002431869507</v>
        <stp/>
        <stp>BDP|2451579493301450153|22</stp>
        <stp>GTJPY2Y Govt</stp>
        <stp>LAST_YLD</stp>
        <tr r="H3" s="1"/>
      </tp>
      <tp>
        <v>2.1402719020843506</v>
        <stp/>
        <stp>BDP|2153087551454524339|22</stp>
        <stp>GTDEM3Y Govt</stp>
        <stp>LAST_YLD</stp>
        <tr r="F4" s="1"/>
      </tp>
      <tp t="s">
        <v>#N/A Invalid Security</v>
        <stp/>
        <stp>BDP|2928254268222118534|22</stp>
        <stp>GTGBPII07Y Govt</stp>
        <stp>LAST_YLD</stp>
        <tr r="E24" s="1"/>
      </tp>
      <tp>
        <v>0.60435134172439575</v>
        <stp/>
        <stp>BDP|7413212375339499977|22</stp>
        <stp>GTGBPII05Y Govt</stp>
        <stp>LAST_YLD</stp>
        <tr r="E23" s="1"/>
      </tp>
      <tp>
        <v>3.0860445499420166</v>
        <stp/>
        <stp>BDP|8114189690108169772|22</stp>
        <stp>GTFRF7Y Govt</stp>
        <stp>LAST_YLD</stp>
        <tr r="G6" s="1"/>
      </tp>
      <tp>
        <v>2.5684576034545898</v>
        <stp/>
        <stp>BDP|9843110272295537118|22</stp>
        <stp>GTFRF3Y Govt</stp>
        <stp>LAST_YLD</stp>
        <tr r="G4" s="1"/>
      </tp>
      <tp>
        <v>4.6217036247253418</v>
        <stp/>
        <stp>BDP|7965775280485091514|22</stp>
        <stp>GTGBP7Y Govt</stp>
        <stp>LAST_YLD</stp>
        <tr r="E6" s="1"/>
      </tp>
      <tp>
        <v>2.3285214900970459</v>
        <stp/>
        <stp>BDP|9763331578355936762|22</stp>
        <stp>GTDEM5Y Govt</stp>
        <stp>LAST_YLD</stp>
        <tr r="F5" s="1"/>
      </tp>
      <tp t="s">
        <v>#N/A Invalid Security</v>
        <stp/>
        <stp>BDP|8110586659366732126|22</stp>
        <stp>GTDEMII20Y Govt</stp>
        <stp>LAST_YLD</stp>
        <tr r="F26" s="1"/>
      </tp>
      <tp>
        <v>1.2516056299209595</v>
        <stp/>
        <stp>BDP|8874601057533186794|22</stp>
        <stp>GTFRFII07Y Govt</stp>
        <stp>LAST_YLD</stp>
        <tr r="G24" s="1"/>
      </tp>
      <tp>
        <v>2.3297445774078369</v>
        <stp/>
        <stp>BDP|9696217580943403858|22</stp>
        <stp>GTDEM7Y Govt</stp>
        <stp>LAST_YLD</stp>
        <tr r="F6" s="1"/>
      </tp>
      <tp>
        <v>0.34383481740951538</v>
        <stp/>
        <stp>BDP|6011865221223234597|22</stp>
        <stp>GTGBPII03Y Govt</stp>
        <stp>LAST_YLD</stp>
        <tr r="E22" s="1"/>
      </tp>
      <tp>
        <v>0.5200200080871582</v>
        <stp/>
        <stp>BDP|8665456161134037459|22</stp>
        <stp>GTDEMII10Y Govt</stp>
        <stp>LAST_YLD</stp>
        <tr r="F25" s="1"/>
      </tp>
      <tp>
        <v>-0.83899998664855957</v>
        <stp/>
        <stp>BDP|7747720089581387293|22</stp>
        <stp>GTJPYII07Y Govt</stp>
        <stp>LAST_YLD</stp>
        <tr r="H24" s="1"/>
      </tp>
      <tp t="s">
        <v>#N/A Invalid Security</v>
        <stp/>
        <stp>BDP|6817122241268237038|22</stp>
        <stp>GTJPYII30Y Govt</stp>
        <stp>LAST_YLD</stp>
        <tr r="H27" s="1"/>
      </tp>
      <tp t="s">
        <v>#N/A Invalid Security</v>
        <stp/>
        <stp>BDP|7395563990742595232|22</stp>
        <stp>GTFRFII20Y Govt</stp>
        <stp>LAST_YLD</stp>
        <tr r="G26" s="1"/>
      </tp>
      <tp>
        <v>2.7752029895782471</v>
        <stp/>
        <stp>BDP|265491283749155204|22</stp>
        <stp>GTDEM30Y Govt</stp>
        <stp>LAST_YLD</stp>
        <tr r="F9" s="1"/>
      </tp>
      <tp t="s">
        <v>#N/A N/A</v>
        <stp/>
        <stp>BDP|388042680224708110</stp>
        <tr r="D39" s="1"/>
      </tp>
      <tp>
        <v>1.0214395523071289</v>
        <stp/>
        <stp>BDP|789809050775016650|22</stp>
        <stp>GTFRFII05Y Govt</stp>
        <stp>LAST_YLD</stp>
        <tr r="G23" s="1"/>
      </tp>
      <tp>
        <v>2.3269996643066406</v>
        <stp/>
        <stp>BDP|316201185317748248|22</stp>
        <stp>GTJPY30Y Govt</stp>
        <stp>LAST_YLD</stp>
        <tr r="H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1C49-5534-4DBD-B058-C9E9B8D6F126}">
  <sheetPr>
    <tabColor rgb="FF00FF00"/>
  </sheetPr>
  <dimension ref="A1:AE40"/>
  <sheetViews>
    <sheetView tabSelected="1" workbookViewId="0"/>
  </sheetViews>
  <sheetFormatPr defaultRowHeight="15" x14ac:dyDescent="0.25"/>
  <cols>
    <col min="16" max="16" width="10.42578125" bestFit="1" customWidth="1"/>
  </cols>
  <sheetData>
    <row r="1" spans="1:31" x14ac:dyDescent="0.25">
      <c r="R1" s="8"/>
      <c r="U1" s="8"/>
    </row>
    <row r="2" spans="1:31" x14ac:dyDescent="0.25">
      <c r="A2" s="7" t="s">
        <v>6</v>
      </c>
      <c r="B2" s="7"/>
      <c r="C2" s="12" t="s">
        <v>8</v>
      </c>
      <c r="D2" s="6" t="s">
        <v>1</v>
      </c>
      <c r="E2" s="6" t="s">
        <v>2</v>
      </c>
      <c r="F2" s="6" t="s">
        <v>4</v>
      </c>
      <c r="G2" s="6" t="s">
        <v>3</v>
      </c>
      <c r="H2" s="6" t="s">
        <v>5</v>
      </c>
      <c r="J2" s="12" t="str">
        <f>+C2&amp;" Spd"</f>
        <v>Nominal Spd</v>
      </c>
      <c r="K2" s="6"/>
      <c r="L2" s="6" t="str">
        <f>E2&amp;" vs"</f>
        <v>UK vs</v>
      </c>
      <c r="M2" s="6" t="str">
        <f t="shared" ref="M2:O2" si="0">F2&amp;" vs"</f>
        <v>DE vs</v>
      </c>
      <c r="N2" s="6" t="str">
        <f t="shared" si="0"/>
        <v>FR vs</v>
      </c>
      <c r="O2" s="6" t="str">
        <f t="shared" si="0"/>
        <v>JPY vs</v>
      </c>
      <c r="R2" s="8" t="s">
        <v>7</v>
      </c>
      <c r="S2" s="8" t="s">
        <v>16</v>
      </c>
      <c r="T2" s="8" t="s">
        <v>12</v>
      </c>
      <c r="U2" s="8" t="s">
        <v>11</v>
      </c>
      <c r="V2" s="8" t="s">
        <v>18</v>
      </c>
      <c r="AD2" t="s">
        <v>0</v>
      </c>
    </row>
    <row r="3" spans="1:31" x14ac:dyDescent="0.25">
      <c r="C3" s="11">
        <v>2</v>
      </c>
      <c r="D3" s="9" cm="1">
        <f t="array" ref="D3">IF($A$2="Live",_xll.BDP(R3,"PX_LAST"),_xll.BDH(R3,"PX_LAST",$A$2))</f>
        <v>4.2618999999999998</v>
      </c>
      <c r="E3" s="9" cm="1">
        <f t="array" ref="E3">IF($A$2="Live",_xll.BDP(S3,"LAST_YLD"),_xll.BDH(S3,"LAST_YLD",$A$2))</f>
        <v>4.5096755027770996</v>
      </c>
      <c r="F3" s="9" cm="1">
        <f t="array" ref="F3">IF($A$2="Live",_xll.BDP(T3,"LAST_YLD"),_xll.BDH(T3,"LAST_YLD",$A$2))</f>
        <v>2.2272839546203613</v>
      </c>
      <c r="G3" s="9" cm="1">
        <f t="array" ref="G3">IF($A$2="Live",_xll.BDP(U3,"LAST_YLD"),_xll.BDH(U3,"LAST_YLD",$A$2))</f>
        <v>2.4261763095855713</v>
      </c>
      <c r="H3" s="9" cm="1">
        <f t="array" aca="1" ref="H3" ca="1">IF($A$2="Live",_xll.BDP(V3,"LAST_YLD"),_xll.BDH(V3,"LAST_YLD",$A$2))</f>
        <v>0.63599997758865356</v>
      </c>
      <c r="J3" s="11">
        <f>+C3</f>
        <v>2</v>
      </c>
      <c r="K3" s="5"/>
      <c r="L3" s="9">
        <f>E3-$D3</f>
        <v>0.24777550277709981</v>
      </c>
      <c r="M3" s="9">
        <f t="shared" ref="M3:O9" ca="1" si="1">F3-$D3</f>
        <v>-2.0346160453796385</v>
      </c>
      <c r="N3" s="9">
        <f t="shared" ca="1" si="1"/>
        <v>-1.8357236904144285</v>
      </c>
      <c r="O3" s="9">
        <f t="shared" ca="1" si="1"/>
        <v>-3.6259000224113462</v>
      </c>
      <c r="R3" t="str">
        <f>LEFT(R$2,FIND("/",R$2)-1)&amp;$C3&amp;MID(R$2,FIND("/",R$2)+1,LEN(R$2)-FIND("/",R$2))</f>
        <v>USGG2YR Index</v>
      </c>
      <c r="S3" t="str">
        <f>LEFT(S$2,FIND("/",S$2)-1)&amp;$C3&amp;MID(S$2,FIND("/",S$2)+1,LEN(S$2)-FIND("/",S$2))</f>
        <v>GTGBP2Y Govt</v>
      </c>
      <c r="T3" t="str">
        <f>LEFT(T$2,FIND("/",T$2)-1)&amp;$C3&amp;MID(T$2,FIND("/",T$2)+1,LEN(T$2)-FIND("/",T$2))</f>
        <v>GTDEM2Y Govt</v>
      </c>
      <c r="U3" t="str">
        <f>LEFT(U$2,FIND("/",U$2)-1)&amp;$C3&amp;MID(U$2,FIND("/",U$2)+1,LEN(U$2)-FIND("/",U$2))</f>
        <v>GTFRF2Y Govt</v>
      </c>
      <c r="V3" t="str">
        <f>LEFT(V$2,FIND("/",V$2)-1)&amp;$C3&amp;MID(V$2,FIND("/",V$2)+1,LEN(V$2)-FIND("/",V$2))</f>
        <v>GTJPY2Y Govt</v>
      </c>
      <c r="W3" s="1"/>
      <c r="X3" s="1"/>
      <c r="Y3" s="1"/>
      <c r="Z3" s="2" t="str" cm="1">
        <f t="array" ref="Z3">_xll.BDP(R3&amp;" Govt","ID_CUSIP")</f>
        <v>#N/A Invalid Security</v>
      </c>
      <c r="AA3" t="str" cm="1">
        <f t="array" ref="AA3">_xll.BDP(Z3&amp;" Govt","COUPON")</f>
        <v>#N/A Invalid Security Govt</v>
      </c>
      <c r="AB3" s="4" t="e" cm="1">
        <f t="array" ref="AB3">DATEVALUE(_xll.BDP(Z3&amp;" Govt","MATURITY"))</f>
        <v>#VALUE!</v>
      </c>
      <c r="AC3" s="3" t="str" cm="1">
        <f t="array" ref="AC3">_xll.BDP(Z3&amp;" Govt","YAS_RISK")</f>
        <v>#N/A Invalid Security Govt</v>
      </c>
      <c r="AD3" s="3" t="str" cm="1">
        <f t="array" ref="AD3">_xll.BDP(Z3&amp;" Govt","YLD_YTM_MID")</f>
        <v>#N/A Invalid Security Govt</v>
      </c>
    </row>
    <row r="4" spans="1:31" x14ac:dyDescent="0.25">
      <c r="C4" s="11">
        <v>3</v>
      </c>
      <c r="D4" s="9" cm="1">
        <f t="array" ref="D4">IF($A$2="Live",_xll.BDP(R4,"PX_LAST"),_xll.BDH(R4,"PX_LAST",$A$2))</f>
        <v>4.3342000000000001</v>
      </c>
      <c r="E4" s="9" cm="1">
        <f t="array" ref="E4">IF($A$2="Live",_xll.BDP(S4,"LAST_YLD"),_xll.BDH(S4,"LAST_YLD",$A$2))</f>
        <v>4.3045358657836914</v>
      </c>
      <c r="F4" s="9" cm="1">
        <f t="array" ref="F4">IF($A$2="Live",_xll.BDP(T4,"LAST_YLD"),_xll.BDH(T4,"LAST_YLD",$A$2))</f>
        <v>2.1402719020843506</v>
      </c>
      <c r="G4" s="9" cm="1">
        <f t="array" ref="G4">IF($A$2="Live",_xll.BDP(U4,"LAST_YLD"),_xll.BDH(U4,"LAST_YLD",$A$2))</f>
        <v>2.5684576034545898</v>
      </c>
      <c r="H4" s="9" cm="1">
        <f t="array" aca="1" ref="H4" ca="1">IF($A$2="Live",_xll.BDP(V4,"LAST_YLD"),_xll.BDH(V4,"LAST_YLD",$A$2))</f>
        <v>0.64399999380111694</v>
      </c>
      <c r="J4" s="11">
        <f t="shared" ref="J4:J9" si="2">+C4</f>
        <v>3</v>
      </c>
      <c r="K4" s="5"/>
      <c r="L4" s="9">
        <f t="shared" ref="L4:L9" si="3">E4-$D4</f>
        <v>-2.9664134216308646E-2</v>
      </c>
      <c r="M4" s="9">
        <f t="shared" ca="1" si="1"/>
        <v>-2.1939280979156495</v>
      </c>
      <c r="N4" s="9">
        <f t="shared" ca="1" si="1"/>
        <v>-1.7657423965454102</v>
      </c>
      <c r="O4" s="9">
        <f t="shared" ca="1" si="1"/>
        <v>-3.6902000061988831</v>
      </c>
      <c r="R4" t="str">
        <f>LEFT(R$2,FIND("/",R$2)-1)&amp;$C4&amp;MID(R$2,FIND("/",R$2)+1,LEN(R$2)-FIND("/",R$2))</f>
        <v>USGG3YR Index</v>
      </c>
      <c r="S4" t="str">
        <f>LEFT(S$2,FIND("/",S$2)-1)&amp;$C4&amp;MID(S$2,FIND("/",S$2)+1,LEN(S$2)-FIND("/",S$2))</f>
        <v>GTGBP3Y Govt</v>
      </c>
      <c r="T4" t="str">
        <f>LEFT(T$2,FIND("/",T$2)-1)&amp;$C4&amp;MID(T$2,FIND("/",T$2)+1,LEN(T$2)-FIND("/",T$2))</f>
        <v>GTDEM3Y Govt</v>
      </c>
      <c r="U4" t="str">
        <f>LEFT(U$2,FIND("/",U$2)-1)&amp;$C4&amp;MID(U$2,FIND("/",U$2)+1,LEN(U$2)-FIND("/",U$2))</f>
        <v>GTFRF3Y Govt</v>
      </c>
      <c r="V4" t="str">
        <f>LEFT(V$2,FIND("/",V$2)-1)&amp;$C4&amp;MID(V$2,FIND("/",V$2)+1,LEN(V$2)-FIND("/",V$2))</f>
        <v>GTJPY3Y Govt</v>
      </c>
      <c r="W4" s="1"/>
      <c r="X4" s="1"/>
      <c r="Y4" s="1"/>
      <c r="Z4" s="2" t="str" cm="1">
        <f t="array" ref="Z4">_xll.BDP(R4&amp;" Govt","ID_CUSIP")</f>
        <v>#N/A Invalid Security</v>
      </c>
      <c r="AA4" t="str" cm="1">
        <f t="array" ref="AA4">_xll.BDP(Z4&amp;" Govt","COUPON")</f>
        <v>#N/A Invalid Security Govt</v>
      </c>
      <c r="AB4" s="4" t="e" cm="1">
        <f t="array" ref="AB4">DATEVALUE(_xll.BDP(Z4&amp;" Govt","MATURITY"))</f>
        <v>#VALUE!</v>
      </c>
      <c r="AC4" s="3" t="str" cm="1">
        <f t="array" ref="AC4">_xll.BDP(Z4&amp;" Govt","YAS_RISK")</f>
        <v>#N/A Invalid Security Govt</v>
      </c>
      <c r="AD4" s="3" t="str" cm="1">
        <f t="array" ref="AD4">_xll.BDP(Z4&amp;" Govt","YLD_YTM_MID")</f>
        <v>#N/A Invalid Security Govt</v>
      </c>
      <c r="AE4" s="3" t="str" cm="1">
        <f t="array" ref="AE4">_xll.BDP(R4&amp;" Govt","YLD_YTM_MID")</f>
        <v>#N/A Invalid Security</v>
      </c>
    </row>
    <row r="5" spans="1:31" x14ac:dyDescent="0.25">
      <c r="C5" s="11">
        <v>5</v>
      </c>
      <c r="D5" s="9" cm="1">
        <f t="array" ref="D5">IF($A$2="Live",_xll.BDP(R5,"PX_LAST"),_xll.BDH(R5,"PX_LAST",$A$2))</f>
        <v>4.4489999999999998</v>
      </c>
      <c r="E5" s="9" cm="1">
        <f t="array" ref="E5">IF($A$2="Live",_xll.BDP(S5,"LAST_YLD"),_xll.BDH(S5,"LAST_YLD",$A$2))</f>
        <v>4.5158262252807617</v>
      </c>
      <c r="F5" s="9" cm="1">
        <f t="array" ref="F5">IF($A$2="Live",_xll.BDP(T5,"LAST_YLD"),_xll.BDH(T5,"LAST_YLD",$A$2))</f>
        <v>2.3285214900970459</v>
      </c>
      <c r="G5" s="9" cm="1">
        <f t="array" ref="G5">IF($A$2="Live",_xll.BDP(U5,"LAST_YLD"),_xll.BDH(U5,"LAST_YLD",$A$2))</f>
        <v>2.9428849220275879</v>
      </c>
      <c r="H5" s="9" cm="1">
        <f t="array" aca="1" ref="H5" ca="1">IF($A$2="Live",_xll.BDP(V5,"LAST_YLD"),_xll.BDH(V5,"LAST_YLD",$A$2))</f>
        <v>0.80800002813339233</v>
      </c>
      <c r="J5" s="11">
        <f t="shared" si="2"/>
        <v>5</v>
      </c>
      <c r="K5" s="5"/>
      <c r="L5" s="9">
        <f t="shared" si="3"/>
        <v>6.6826225280761875E-2</v>
      </c>
      <c r="M5" s="9">
        <f t="shared" ca="1" si="1"/>
        <v>-2.1204785099029539</v>
      </c>
      <c r="N5" s="9">
        <f t="shared" ca="1" si="1"/>
        <v>-1.506115077972412</v>
      </c>
      <c r="O5" s="9">
        <f t="shared" ca="1" si="1"/>
        <v>-3.6409999718666075</v>
      </c>
      <c r="R5" t="str">
        <f>LEFT(R$2,FIND("/",R$2)-1)&amp;$C5&amp;MID(R$2,FIND("/",R$2)+1,LEN(R$2)-FIND("/",R$2))</f>
        <v>USGG5YR Index</v>
      </c>
      <c r="S5" t="str">
        <f>LEFT(S$2,FIND("/",S$2)-1)&amp;$C5&amp;MID(S$2,FIND("/",S$2)+1,LEN(S$2)-FIND("/",S$2))</f>
        <v>GTGBP5Y Govt</v>
      </c>
      <c r="T5" t="str">
        <f>LEFT(T$2,FIND("/",T$2)-1)&amp;$C5&amp;MID(T$2,FIND("/",T$2)+1,LEN(T$2)-FIND("/",T$2))</f>
        <v>GTDEM5Y Govt</v>
      </c>
      <c r="U5" t="str">
        <f>LEFT(U$2,FIND("/",U$2)-1)&amp;$C5&amp;MID(U$2,FIND("/",U$2)+1,LEN(U$2)-FIND("/",U$2))</f>
        <v>GTFRF5Y Govt</v>
      </c>
      <c r="V5" t="str">
        <f>LEFT(V$2,FIND("/",V$2)-1)&amp;$C5&amp;MID(V$2,FIND("/",V$2)+1,LEN(V$2)-FIND("/",V$2))</f>
        <v>GTJPY5Y Govt</v>
      </c>
      <c r="W5" s="1"/>
      <c r="X5" s="1"/>
      <c r="Y5" s="1"/>
      <c r="Z5" s="2" t="str" cm="1">
        <f t="array" ref="Z5">_xll.BDP(R5&amp;" Govt","ID_CUSIP")</f>
        <v>#N/A Invalid Security</v>
      </c>
      <c r="AA5" t="str" cm="1">
        <f t="array" ref="AA5">_xll.BDP(Z5&amp;" Govt","COUPON")</f>
        <v>#N/A Invalid Security Govt</v>
      </c>
      <c r="AB5" s="4" t="e" cm="1">
        <f t="array" ref="AB5">DATEVALUE(_xll.BDP(Z5&amp;" Govt","MATURITY"))</f>
        <v>#VALUE!</v>
      </c>
      <c r="AC5" s="3" t="str" cm="1">
        <f t="array" ref="AC5">_xll.BDP(Z5&amp;" Govt","YAS_RISK")</f>
        <v>#N/A Invalid Security Govt</v>
      </c>
      <c r="AD5" s="3" t="str" cm="1">
        <f t="array" ref="AD5">_xll.BDP(Z5&amp;" Govt","YLD_YTM_MID")</f>
        <v>#N/A Invalid Security Govt</v>
      </c>
      <c r="AE5" s="3" t="str" cm="1">
        <f t="array" ref="AE5">_xll.BDP(R5&amp;" Govt","YLD_YTM_MID")</f>
        <v>#N/A Invalid Security</v>
      </c>
    </row>
    <row r="6" spans="1:31" x14ac:dyDescent="0.25">
      <c r="C6" s="11">
        <v>7</v>
      </c>
      <c r="D6" s="9" cm="1">
        <f t="array" ref="D6">IF($A$2="Live",_xll.BDP(R6,"PX_LAST"),_xll.BDH(R6,"PX_LAST",$A$2))</f>
        <v>4.5685000000000002</v>
      </c>
      <c r="E6" s="9" cm="1">
        <f t="array" ref="E6">IF($A$2="Live",_xll.BDP(S6,"LAST_YLD"),_xll.BDH(S6,"LAST_YLD",$A$2))</f>
        <v>4.6217036247253418</v>
      </c>
      <c r="F6" s="9" cm="1">
        <f t="array" ref="F6">IF($A$2="Live",_xll.BDP(T6,"LAST_YLD"),_xll.BDH(T6,"LAST_YLD",$A$2))</f>
        <v>2.3297445774078369</v>
      </c>
      <c r="G6" s="9" cm="1">
        <f t="array" ref="G6">IF($A$2="Live",_xll.BDP(U6,"LAST_YLD"),_xll.BDH(U6,"LAST_YLD",$A$2))</f>
        <v>3.0860445499420166</v>
      </c>
      <c r="H6" s="9" cm="1">
        <f t="array" aca="1" ref="H6" ca="1">IF($A$2="Live",_xll.BDP(V6,"LAST_YLD"),_xll.BDH(V6,"LAST_YLD",$A$2))</f>
        <v>0.9309999942779541</v>
      </c>
      <c r="J6" s="11">
        <f t="shared" si="2"/>
        <v>7</v>
      </c>
      <c r="K6" s="5"/>
      <c r="L6" s="9">
        <f t="shared" si="3"/>
        <v>5.320362472534157E-2</v>
      </c>
      <c r="M6" s="9">
        <f t="shared" ca="1" si="1"/>
        <v>-2.2387554225921633</v>
      </c>
      <c r="N6" s="9">
        <f t="shared" ca="1" si="1"/>
        <v>-1.4824554500579836</v>
      </c>
      <c r="O6" s="9">
        <f t="shared" ca="1" si="1"/>
        <v>-3.6375000057220461</v>
      </c>
      <c r="R6" t="str">
        <f>LEFT(R$2,FIND("/",R$2)-1)&amp;$C6&amp;MID(R$2,FIND("/",R$2)+1,LEN(R$2)-FIND("/",R$2))</f>
        <v>USGG7YR Index</v>
      </c>
      <c r="S6" t="str">
        <f>LEFT(S$2,FIND("/",S$2)-1)&amp;$C6&amp;MID(S$2,FIND("/",S$2)+1,LEN(S$2)-FIND("/",S$2))</f>
        <v>GTGBP7Y Govt</v>
      </c>
      <c r="T6" t="str">
        <f>LEFT(T$2,FIND("/",T$2)-1)&amp;$C6&amp;MID(T$2,FIND("/",T$2)+1,LEN(T$2)-FIND("/",T$2))</f>
        <v>GTDEM7Y Govt</v>
      </c>
      <c r="U6" t="str">
        <f>LEFT(U$2,FIND("/",U$2)-1)&amp;$C6&amp;MID(U$2,FIND("/",U$2)+1,LEN(U$2)-FIND("/",U$2))</f>
        <v>GTFRF7Y Govt</v>
      </c>
      <c r="V6" t="str">
        <f>LEFT(V$2,FIND("/",V$2)-1)&amp;$C6&amp;MID(V$2,FIND("/",V$2)+1,LEN(V$2)-FIND("/",V$2))</f>
        <v>GTJPY7Y Govt</v>
      </c>
      <c r="W6" s="1"/>
      <c r="X6" s="1"/>
      <c r="Y6" s="1"/>
      <c r="Z6" s="2" t="str" cm="1">
        <f t="array" ref="Z6">_xll.BDP(R6&amp;" Govt","ID_CUSIP")</f>
        <v>#N/A Invalid Security</v>
      </c>
      <c r="AA6" t="str" cm="1">
        <f t="array" ref="AA6">_xll.BDP(Z6&amp;" Govt","COUPON")</f>
        <v>#N/A Invalid Security Govt</v>
      </c>
      <c r="AB6" s="4" t="e" cm="1">
        <f t="array" ref="AB6">DATEVALUE(_xll.BDP(Z6&amp;" Govt","MATURITY"))</f>
        <v>#VALUE!</v>
      </c>
      <c r="AC6" s="3" t="str" cm="1">
        <f t="array" ref="AC6">_xll.BDP(Z6&amp;" Govt","YAS_RISK")</f>
        <v>#N/A Invalid Security Govt</v>
      </c>
      <c r="AD6" s="3" t="str" cm="1">
        <f t="array" ref="AD6">_xll.BDP(Z6&amp;" Govt","YLD_YTM_MID")</f>
        <v>#N/A Invalid Security Govt</v>
      </c>
      <c r="AE6" s="3" t="str" cm="1">
        <f t="array" ref="AE6">_xll.BDP(R6&amp;" Govt","YLD_YTM_MID")</f>
        <v>#N/A Invalid Security</v>
      </c>
    </row>
    <row r="7" spans="1:31" x14ac:dyDescent="0.25">
      <c r="C7" s="11">
        <v>10</v>
      </c>
      <c r="D7" s="9" cm="1">
        <f t="array" ref="D7">IF($A$2="Live",_xll.BDP(R7,"PX_LAST"),_xll.BDH(R7,"PX_LAST",$A$2))</f>
        <v>4.6830999999999996</v>
      </c>
      <c r="E7" s="9" cm="1">
        <f t="array" ref="E7">IF($A$2="Live",_xll.BDP(S7,"LAST_YLD"),_xll.BDH(S7,"LAST_YLD",$A$2))</f>
        <v>4.8091764450073242</v>
      </c>
      <c r="F7" s="9" cm="1">
        <f t="array" ref="F7">IF($A$2="Live",_xll.BDP(T7,"LAST_YLD"),_xll.BDH(T7,"LAST_YLD",$A$2))</f>
        <v>2.5645370483398438</v>
      </c>
      <c r="G7" s="9" cm="1">
        <f t="array" ref="G7">IF($A$2="Live",_xll.BDP(U7,"LAST_YLD"),_xll.BDH(U7,"LAST_YLD",$A$2))</f>
        <v>3.3948156833648682</v>
      </c>
      <c r="H7" s="10" cm="1">
        <f t="array" aca="1" ref="H7" ca="1">IF($A$2="Live",_xll.BDP(V7,"LAST_YLD"),_xll.BDH(V7,"LAST_YLD",$A$2))</f>
        <v>1.180999755859375</v>
      </c>
      <c r="J7" s="11">
        <f t="shared" si="2"/>
        <v>10</v>
      </c>
      <c r="K7" s="5"/>
      <c r="L7" s="9">
        <f t="shared" si="3"/>
        <v>0.12607644500732462</v>
      </c>
      <c r="M7" s="9">
        <f t="shared" ca="1" si="1"/>
        <v>-2.1185629516601558</v>
      </c>
      <c r="N7" s="9">
        <f t="shared" ca="1" si="1"/>
        <v>-1.2882843166351314</v>
      </c>
      <c r="O7" s="9">
        <f t="shared" ca="1" si="1"/>
        <v>-3.5021002441406246</v>
      </c>
      <c r="R7" t="str">
        <f>LEFT(R$2,FIND("/",R$2)-1)&amp;$C7&amp;MID(R$2,FIND("/",R$2)+1,LEN(R$2)-FIND("/",R$2))</f>
        <v>USGG10YR Index</v>
      </c>
      <c r="S7" t="str">
        <f>LEFT(S$2,FIND("/",S$2)-1)&amp;$C7&amp;MID(S$2,FIND("/",S$2)+1,LEN(S$2)-FIND("/",S$2))</f>
        <v>GTGBP10Y Govt</v>
      </c>
      <c r="T7" t="str">
        <f>LEFT(T$2,FIND("/",T$2)-1)&amp;$C7&amp;MID(T$2,FIND("/",T$2)+1,LEN(T$2)-FIND("/",T$2))</f>
        <v>GTDEM10Y Govt</v>
      </c>
      <c r="U7" t="str">
        <f>LEFT(U$2,FIND("/",U$2)-1)&amp;$C7&amp;MID(U$2,FIND("/",U$2)+1,LEN(U$2)-FIND("/",U$2))</f>
        <v>GTFRF10Y Govt</v>
      </c>
      <c r="V7" t="str">
        <f>LEFT(V$2,FIND("/",V$2)-1)&amp;$C7&amp;MID(V$2,FIND("/",V$2)+1,LEN(V$2)-FIND("/",V$2))</f>
        <v>GTJPY10Y Govt</v>
      </c>
      <c r="W7" s="1"/>
      <c r="X7" s="1"/>
      <c r="Y7" s="1"/>
      <c r="Z7" s="2" t="str" cm="1">
        <f t="array" ref="Z7">_xll.BDP(R7&amp;" Govt","ID_CUSIP")</f>
        <v>#N/A Invalid Security</v>
      </c>
      <c r="AA7" t="str" cm="1">
        <f t="array" ref="AA7">_xll.BDP(Z7&amp;" Govt","COUPON")</f>
        <v>#N/A Invalid Security Govt</v>
      </c>
      <c r="AB7" s="4" t="e" cm="1">
        <f t="array" ref="AB7">DATEVALUE(_xll.BDP(Z7&amp;" Govt","MATURITY"))</f>
        <v>#VALUE!</v>
      </c>
      <c r="AC7" s="3" t="str" cm="1">
        <f t="array" ref="AC7">_xll.BDP(Z7&amp;" Govt","YAS_RISK")</f>
        <v>#N/A Invalid Security Govt</v>
      </c>
      <c r="AD7" s="3" t="str" cm="1">
        <f t="array" ref="AD7">_xll.BDP(Z7&amp;" Govt","YLD_YTM_MID")</f>
        <v>#N/A Invalid Security Govt</v>
      </c>
      <c r="AE7" s="3" t="str" cm="1">
        <f t="array" ref="AE7">_xll.BDP(R7&amp;" Govt","YLD_YTM_MID")</f>
        <v>#N/A Invalid Security</v>
      </c>
    </row>
    <row r="8" spans="1:31" x14ac:dyDescent="0.25">
      <c r="C8" s="11">
        <v>20</v>
      </c>
      <c r="D8" s="9" cm="1">
        <f t="array" ref="D8">IF($A$2="Live",_xll.BDP(R8,"PX_LAST"),_xll.BDH(R8,"PX_LAST",$A$2))</f>
        <v>4.9828999999999999</v>
      </c>
      <c r="E8" s="9" cm="1">
        <f t="array" ref="E8">IF($A$2="Live",_xll.BDP(S8,"LAST_YLD"),_xll.BDH(S8,"LAST_YLD",$A$2))</f>
        <v>5.3140010833740234</v>
      </c>
      <c r="F8" s="9" cm="1">
        <f t="array" ref="F8">IF($A$2="Live",_xll.BDP(T8,"LAST_YLD"),_xll.BDH(T8,"LAST_YLD",$A$2))</f>
        <v>2.7775933742523193</v>
      </c>
      <c r="G8" s="9" cm="1">
        <f t="array" ref="G8">IF($A$2="Live",_xll.BDP(U8,"LAST_YLD"),_xll.BDH(U8,"LAST_YLD",$A$2))</f>
        <v>3.7627763748168945</v>
      </c>
      <c r="H8" s="9" cm="1">
        <f t="array" aca="1" ref="H8" ca="1">IF($A$2="Live",_xll.BDP(V8,"LAST_YLD"),_xll.BDH(V8,"LAST_YLD",$A$2))</f>
        <v>1.9429998397827148</v>
      </c>
      <c r="J8" s="11">
        <f t="shared" si="2"/>
        <v>20</v>
      </c>
      <c r="K8" s="5"/>
      <c r="L8" s="9">
        <f t="shared" si="3"/>
        <v>0.33110108337402355</v>
      </c>
      <c r="M8" s="9">
        <f t="shared" ca="1" si="1"/>
        <v>-2.2053066257476805</v>
      </c>
      <c r="N8" s="9">
        <f t="shared" ca="1" si="1"/>
        <v>-1.2201236251831054</v>
      </c>
      <c r="O8" s="9">
        <f t="shared" ca="1" si="1"/>
        <v>-3.039900160217285</v>
      </c>
      <c r="R8" t="str">
        <f>LEFT(R$2,FIND("/",R$2)-1)&amp;$C8&amp;MID(R$2,FIND("/",R$2)+1,LEN(R$2)-FIND("/",R$2))</f>
        <v>USGG20YR Index</v>
      </c>
      <c r="S8" t="str">
        <f>LEFT(S$2,FIND("/",S$2)-1)&amp;$C8&amp;MID(S$2,FIND("/",S$2)+1,LEN(S$2)-FIND("/",S$2))</f>
        <v>GTGBP20Y Govt</v>
      </c>
      <c r="T8" t="str">
        <f>LEFT(T$2,FIND("/",T$2)-1)&amp;$C8&amp;MID(T$2,FIND("/",T$2)+1,LEN(T$2)-FIND("/",T$2))</f>
        <v>GTDEM20Y Govt</v>
      </c>
      <c r="U8" t="str">
        <f>LEFT(U$2,FIND("/",U$2)-1)&amp;$C8&amp;MID(U$2,FIND("/",U$2)+1,LEN(U$2)-FIND("/",U$2))</f>
        <v>GTFRF20Y Govt</v>
      </c>
      <c r="V8" t="str">
        <f>LEFT(V$2,FIND("/",V$2)-1)&amp;$C8&amp;MID(V$2,FIND("/",V$2)+1,LEN(V$2)-FIND("/",V$2))</f>
        <v>GTJPY20Y Govt</v>
      </c>
      <c r="W8" s="1"/>
      <c r="X8" s="1"/>
      <c r="Y8" s="1"/>
      <c r="Z8" s="2" t="str" cm="1">
        <f t="array" ref="Z8">_xll.BDP(R8&amp;" Govt","ID_CUSIP")</f>
        <v>#N/A Invalid Security</v>
      </c>
      <c r="AA8" t="str" cm="1">
        <f t="array" ref="AA8">_xll.BDP(Z8&amp;" Govt","COUPON")</f>
        <v>#N/A Invalid Security Govt</v>
      </c>
      <c r="AB8" s="4" t="e" cm="1">
        <f t="array" ref="AB8">DATEVALUE(_xll.BDP(Z8&amp;" Govt","MATURITY"))</f>
        <v>#VALUE!</v>
      </c>
      <c r="AC8" s="3" t="str" cm="1">
        <f t="array" ref="AC8">_xll.BDP(Z8&amp;" Govt","YAS_RISK")</f>
        <v>#N/A Invalid Security Govt</v>
      </c>
      <c r="AD8" s="3" t="str" cm="1">
        <f t="array" ref="AD8">_xll.BDP(Z8&amp;" Govt","YLD_YTM_MID")</f>
        <v>#N/A Invalid Security Govt</v>
      </c>
      <c r="AE8" s="3" t="str" cm="1">
        <f t="array" ref="AE8">_xll.BDP(R8&amp;" Govt","YLD_YTM_MID")</f>
        <v>#N/A Invalid Security</v>
      </c>
    </row>
    <row r="9" spans="1:31" x14ac:dyDescent="0.25">
      <c r="C9" s="11">
        <v>30</v>
      </c>
      <c r="D9" s="9" cm="1">
        <f t="array" ref="D9">IF($A$2="Live",_xll.BDP(R9,"PX_LAST"),_xll.BDH(R9,"PX_LAST",$A$2))</f>
        <v>4.9257</v>
      </c>
      <c r="E9" s="9" cm="1">
        <f t="array" ref="E9">IF($A$2="Live",_xll.BDP(S9,"LAST_YLD"),_xll.BDH(S9,"LAST_YLD",$A$2))</f>
        <v>5.375152587890625</v>
      </c>
      <c r="F9" s="9" cm="1">
        <f t="array" ref="F9">IF($A$2="Live",_xll.BDP(T9,"LAST_YLD"),_xll.BDH(T9,"LAST_YLD",$A$2))</f>
        <v>2.7752029895782471</v>
      </c>
      <c r="G9" s="9" cm="1">
        <f t="array" ref="G9">IF($A$2="Live",_xll.BDP(U9,"LAST_YLD"),_xll.BDH(U9,"LAST_YLD",$A$2))</f>
        <v>3.930673360824585</v>
      </c>
      <c r="H9" s="9" cm="1">
        <f t="array" aca="1" ref="H9" ca="1">IF($A$2="Live",_xll.BDP(V9,"LAST_YLD"),_xll.BDH(V9,"LAST_YLD",$A$2))</f>
        <v>2.3269996643066406</v>
      </c>
      <c r="J9" s="11">
        <f t="shared" si="2"/>
        <v>30</v>
      </c>
      <c r="K9" s="5"/>
      <c r="L9" s="9">
        <f t="shared" si="3"/>
        <v>0.44945258789062503</v>
      </c>
      <c r="M9" s="9">
        <f t="shared" ca="1" si="1"/>
        <v>-2.1504970104217529</v>
      </c>
      <c r="N9" s="9">
        <f t="shared" ca="1" si="1"/>
        <v>-0.99502663917541501</v>
      </c>
      <c r="O9" s="9">
        <f t="shared" ca="1" si="1"/>
        <v>-2.5987003356933593</v>
      </c>
      <c r="R9" t="str">
        <f>LEFT(R$2,FIND("/",R$2)-1)&amp;$C9&amp;MID(R$2,FIND("/",R$2)+1,LEN(R$2)-FIND("/",R$2))</f>
        <v>USGG30YR Index</v>
      </c>
      <c r="S9" t="str">
        <f>LEFT(S$2,FIND("/",S$2)-1)&amp;$C9&amp;MID(S$2,FIND("/",S$2)+1,LEN(S$2)-FIND("/",S$2))</f>
        <v>GTGBP30Y Govt</v>
      </c>
      <c r="T9" t="str">
        <f>LEFT(T$2,FIND("/",T$2)-1)&amp;$C9&amp;MID(T$2,FIND("/",T$2)+1,LEN(T$2)-FIND("/",T$2))</f>
        <v>GTDEM30Y Govt</v>
      </c>
      <c r="U9" t="str">
        <f>LEFT(U$2,FIND("/",U$2)-1)&amp;$C9&amp;MID(U$2,FIND("/",U$2)+1,LEN(U$2)-FIND("/",U$2))</f>
        <v>GTFRF30Y Govt</v>
      </c>
      <c r="V9" t="str">
        <f>LEFT(V$2,FIND("/",V$2)-1)&amp;$C9&amp;MID(V$2,FIND("/",V$2)+1,LEN(V$2)-FIND("/",V$2))</f>
        <v>GTJPY30Y Govt</v>
      </c>
      <c r="W9" s="1"/>
      <c r="X9" s="1"/>
      <c r="Y9" s="1"/>
      <c r="Z9" s="2" t="str" cm="1">
        <f t="array" ref="Z9">_xll.BDP(R9&amp;" Govt","ID_CUSIP")</f>
        <v>#N/A Invalid Security</v>
      </c>
      <c r="AA9" t="str" cm="1">
        <f t="array" ref="AA9">_xll.BDP(Z9&amp;" Govt","COUPON")</f>
        <v>#N/A Invalid Security Govt</v>
      </c>
      <c r="AB9" s="4" t="e" cm="1">
        <f t="array" ref="AB9">DATEVALUE(_xll.BDP(Z9&amp;" Govt","MATURITY"))</f>
        <v>#VALUE!</v>
      </c>
      <c r="AC9" s="3" t="str" cm="1">
        <f t="array" ref="AC9">_xll.BDP(Z9&amp;" Govt","YAS_RISK")</f>
        <v>#N/A Invalid Security Govt</v>
      </c>
      <c r="AD9" s="3" t="str" cm="1">
        <f t="array" ref="AD9">_xll.BDP(Z9&amp;" Govt","YLD_YTM_MID")</f>
        <v>#N/A Invalid Security Govt</v>
      </c>
      <c r="AE9" s="3" t="str" cm="1">
        <f t="array" ref="AE9">_xll.BDP(R9&amp;" Govt","YLD_YTM_MID")</f>
        <v>#N/A Invalid Security</v>
      </c>
    </row>
    <row r="10" spans="1:31" x14ac:dyDescent="0.25">
      <c r="C10" s="2"/>
      <c r="J10" s="2"/>
      <c r="R10" s="8"/>
    </row>
    <row r="11" spans="1:31" x14ac:dyDescent="0.25">
      <c r="C11" s="12" t="s">
        <v>20</v>
      </c>
      <c r="D11" s="6" t="s">
        <v>1</v>
      </c>
      <c r="E11" s="6" t="s">
        <v>2</v>
      </c>
      <c r="F11" s="6" t="s">
        <v>4</v>
      </c>
      <c r="G11" s="6" t="s">
        <v>3</v>
      </c>
      <c r="H11" s="6" t="s">
        <v>5</v>
      </c>
      <c r="J11" s="12" t="str">
        <f>+C11&amp;" Spd"</f>
        <v>Curve Spd</v>
      </c>
      <c r="K11" s="6"/>
      <c r="L11" s="6" t="str">
        <f>E11&amp;" vs"</f>
        <v>UK vs</v>
      </c>
      <c r="M11" s="6" t="str">
        <f t="shared" ref="M11" si="4">F11&amp;" vs"</f>
        <v>DE vs</v>
      </c>
      <c r="N11" s="6" t="str">
        <f t="shared" ref="N11" si="5">G11&amp;" vs"</f>
        <v>FR vs</v>
      </c>
      <c r="O11" s="6" t="str">
        <f t="shared" ref="O11" si="6">H11&amp;" vs"</f>
        <v>JPY vs</v>
      </c>
    </row>
    <row r="12" spans="1:31" x14ac:dyDescent="0.25">
      <c r="C12" s="11" t="s">
        <v>21</v>
      </c>
      <c r="D12" s="9">
        <f>+D5-D3</f>
        <v>0.18710000000000004</v>
      </c>
      <c r="E12" s="9">
        <f t="shared" ref="E12:H12" ca="1" si="7">+E5-E3</f>
        <v>6.1507225036621094E-3</v>
      </c>
      <c r="F12" s="9">
        <f t="shared" ca="1" si="7"/>
        <v>0.10123753547668457</v>
      </c>
      <c r="G12" s="9">
        <f t="shared" ca="1" si="7"/>
        <v>0.5167086124420166</v>
      </c>
      <c r="H12" s="9">
        <f t="shared" ca="1" si="7"/>
        <v>0.17200005054473877</v>
      </c>
      <c r="J12" s="11" t="str">
        <f t="shared" ref="J12:J14" si="8">+C12</f>
        <v>2s5s</v>
      </c>
      <c r="L12" s="9">
        <f t="shared" ref="L12:L14" ca="1" si="9">E12-$D12</f>
        <v>-0.18094927749633793</v>
      </c>
      <c r="M12" s="9">
        <f t="shared" ref="M12:M14" ca="1" si="10">F12-$D12</f>
        <v>-8.5862464523315474E-2</v>
      </c>
      <c r="N12" s="9">
        <f t="shared" ref="N12:N14" ca="1" si="11">G12-$D12</f>
        <v>0.32960861244201656</v>
      </c>
      <c r="O12" s="9">
        <f t="shared" ref="O12:O14" ca="1" si="12">H12-$D12</f>
        <v>-1.5099949455261275E-2</v>
      </c>
      <c r="R12" s="8"/>
    </row>
    <row r="13" spans="1:31" x14ac:dyDescent="0.25">
      <c r="C13" s="11" t="s">
        <v>22</v>
      </c>
      <c r="D13" s="9">
        <f>+D7-D3</f>
        <v>0.4211999999999998</v>
      </c>
      <c r="E13" s="9">
        <f t="shared" ref="E13:H13" ca="1" si="13">+E7-E3</f>
        <v>0.29950094223022461</v>
      </c>
      <c r="F13" s="9">
        <f t="shared" ca="1" si="13"/>
        <v>0.33725309371948242</v>
      </c>
      <c r="G13" s="9">
        <f t="shared" ca="1" si="13"/>
        <v>0.96863937377929688</v>
      </c>
      <c r="H13" s="9">
        <f t="shared" ca="1" si="13"/>
        <v>0.54499977827072144</v>
      </c>
      <c r="J13" s="11" t="str">
        <f t="shared" si="8"/>
        <v>2s10s</v>
      </c>
      <c r="L13" s="9">
        <f t="shared" ca="1" si="9"/>
        <v>-0.12169905776977519</v>
      </c>
      <c r="M13" s="9">
        <f t="shared" ca="1" si="10"/>
        <v>-8.3946906280517375E-2</v>
      </c>
      <c r="N13" s="9">
        <f t="shared" ca="1" si="11"/>
        <v>0.54743937377929708</v>
      </c>
      <c r="O13" s="9">
        <f t="shared" ca="1" si="12"/>
        <v>0.12379977827072164</v>
      </c>
      <c r="R13" s="8"/>
    </row>
    <row r="14" spans="1:31" x14ac:dyDescent="0.25">
      <c r="C14" s="11" t="s">
        <v>23</v>
      </c>
      <c r="D14" s="9">
        <f>+D9-D7</f>
        <v>0.24260000000000037</v>
      </c>
      <c r="E14" s="9">
        <f t="shared" ref="E14:H14" ca="1" si="14">+E9-E7</f>
        <v>0.56597614288330078</v>
      </c>
      <c r="F14" s="9">
        <f t="shared" ca="1" si="14"/>
        <v>0.21066594123840332</v>
      </c>
      <c r="G14" s="9">
        <f t="shared" ca="1" si="14"/>
        <v>0.5358576774597168</v>
      </c>
      <c r="H14" s="9">
        <f t="shared" ca="1" si="14"/>
        <v>1.1459999084472656</v>
      </c>
      <c r="J14" s="11" t="str">
        <f t="shared" si="8"/>
        <v>10s30s</v>
      </c>
      <c r="L14" s="9">
        <f t="shared" ca="1" si="9"/>
        <v>0.32337614288330041</v>
      </c>
      <c r="M14" s="9">
        <f t="shared" ca="1" si="10"/>
        <v>-3.1934058761597051E-2</v>
      </c>
      <c r="N14" s="9">
        <f t="shared" ca="1" si="11"/>
        <v>0.29325767745971643</v>
      </c>
      <c r="O14" s="9">
        <f t="shared" ca="1" si="12"/>
        <v>0.90339990844726525</v>
      </c>
      <c r="R14" s="8"/>
    </row>
    <row r="15" spans="1:31" x14ac:dyDescent="0.25">
      <c r="C15" s="2"/>
      <c r="J15" s="2"/>
      <c r="R15" s="8"/>
    </row>
    <row r="16" spans="1:31" x14ac:dyDescent="0.25">
      <c r="C16" s="2"/>
      <c r="J16" s="2"/>
      <c r="R16" s="8"/>
    </row>
    <row r="17" spans="3:22" x14ac:dyDescent="0.25">
      <c r="C17" s="2"/>
      <c r="J17" s="2"/>
      <c r="R17" s="8"/>
    </row>
    <row r="18" spans="3:22" x14ac:dyDescent="0.25">
      <c r="C18" s="2"/>
      <c r="J18" s="2"/>
      <c r="R18" s="8"/>
    </row>
    <row r="19" spans="3:22" x14ac:dyDescent="0.25">
      <c r="C19" s="2"/>
      <c r="J19" s="2"/>
      <c r="R19" s="8"/>
    </row>
    <row r="20" spans="3:22" x14ac:dyDescent="0.25">
      <c r="C20" s="12" t="s">
        <v>9</v>
      </c>
      <c r="D20" s="6" t="s">
        <v>1</v>
      </c>
      <c r="E20" s="6" t="s">
        <v>2</v>
      </c>
      <c r="F20" s="6" t="s">
        <v>4</v>
      </c>
      <c r="G20" s="6" t="s">
        <v>3</v>
      </c>
      <c r="H20" s="6" t="s">
        <v>5</v>
      </c>
      <c r="J20" s="12" t="str">
        <f>+C20&amp;" Spd"</f>
        <v>Real Spd</v>
      </c>
      <c r="K20" s="6"/>
      <c r="L20" s="6" t="str">
        <f>E20&amp;" vs"</f>
        <v>UK vs</v>
      </c>
      <c r="M20" s="6" t="str">
        <f t="shared" ref="M20" si="15">F20&amp;" vs"</f>
        <v>DE vs</v>
      </c>
      <c r="N20" s="6" t="str">
        <f t="shared" ref="N20" si="16">G20&amp;" vs"</f>
        <v>FR vs</v>
      </c>
      <c r="O20" s="6" t="str">
        <f t="shared" ref="O20" si="17">H20&amp;" vs"</f>
        <v>JPY vs</v>
      </c>
      <c r="P20" s="7"/>
      <c r="R20" s="8" t="s">
        <v>13</v>
      </c>
      <c r="S20" s="8" t="s">
        <v>15</v>
      </c>
      <c r="T20" s="8" t="s">
        <v>14</v>
      </c>
      <c r="U20" s="8" t="s">
        <v>17</v>
      </c>
      <c r="V20" s="8" t="s">
        <v>19</v>
      </c>
    </row>
    <row r="21" spans="3:22" x14ac:dyDescent="0.25">
      <c r="C21" s="11">
        <v>2</v>
      </c>
      <c r="D21" s="9" cm="1">
        <f t="array" ref="D21">IF($A$2="Live",_xll.BDP(R21,"PX_LAST"),_xll.BDH(R21,"PX_LAST",$A$2))</f>
        <v>1.5514999999999999</v>
      </c>
      <c r="E21" s="9" cm="1">
        <f t="array" ref="E21">IF($A$2="Live",_xll.BDP(S21,"LAST_YLD"),_xll.BDH(S21,"LAST_YLD",$A$2))</f>
        <v>0.28734424710273743</v>
      </c>
      <c r="F21" s="9" t="str" cm="1">
        <f t="array" ref="F21">IF($A$2="Live",_xll.BDP(T21,"LAST_YLD"),_xll.BDH(T21,"LAST_YLD",$A$2))</f>
        <v>#N/A Invalid Security</v>
      </c>
      <c r="G21" s="9" t="str" cm="1">
        <f t="array" ref="G21">IF($A$2="Live",_xll.BDP(U21,"LAST_YLD"),_xll.BDH(U21,"LAST_YLD",$A$2))</f>
        <v>#N/A Invalid Security</v>
      </c>
      <c r="H21" s="9" t="str" cm="1">
        <f t="array" ref="H21">IF($A$2="Live",_xll.BDP(V21,"LAST_YLD"),_xll.BDH(V21,"LAST_YLD",$A$2))</f>
        <v>#N/A Invalid Security</v>
      </c>
      <c r="J21" s="11">
        <f t="shared" ref="J21:J27" si="18">+C21</f>
        <v>2</v>
      </c>
      <c r="K21" s="5"/>
      <c r="L21" s="9">
        <f t="shared" ref="L21" si="19">E21-$D21</f>
        <v>-1.2641557528972625</v>
      </c>
      <c r="M21" s="9" t="e">
        <f t="shared" ref="M21" si="20">F21-$D21</f>
        <v>#VALUE!</v>
      </c>
      <c r="N21" s="9" t="e">
        <f t="shared" ref="N21" si="21">G21-$D21</f>
        <v>#VALUE!</v>
      </c>
      <c r="O21" s="9" t="e">
        <f t="shared" ref="O21" si="22">H21-$D21</f>
        <v>#VALUE!</v>
      </c>
      <c r="R21" t="str">
        <f>LEFT(R$20,FIND("/",R$20)-1)&amp;TEXT($C21,"00")&amp;MID(R$20,FIND("/",R$20)+1,LEN(R$20)-FIND("/",R$20))</f>
        <v>USGGT02 Y Index</v>
      </c>
      <c r="S21" t="str">
        <f>LEFT(S$20,FIND("/",S$20)-1)&amp;TEXT($C21,"00")&amp;MID(S$20,FIND("/",S$20)+1,LEN(S$20)-FIND("/",S$20))</f>
        <v>GTGBPII02Y Govt</v>
      </c>
      <c r="T21" t="str">
        <f t="shared" ref="T21:V21" si="23">LEFT(T$20,FIND("/",T$20)-1)&amp;TEXT($C21,"00")&amp;MID(T$20,FIND("/",T$20)+1,LEN(T$20)-FIND("/",T$20))</f>
        <v>GTDEMII02Y Govt</v>
      </c>
      <c r="U21" t="str">
        <f t="shared" si="23"/>
        <v>GTFRFII02Y Govt</v>
      </c>
      <c r="V21" t="str">
        <f t="shared" si="23"/>
        <v>GTJPYII02Y Govt</v>
      </c>
    </row>
    <row r="22" spans="3:22" x14ac:dyDescent="0.25">
      <c r="C22" s="11">
        <v>3</v>
      </c>
      <c r="D22" s="9" t="str" cm="1">
        <f t="array" ref="D22">IF($A$2="Live",_xll.BDP(R22,"PX_LAST"),_xll.BDH(R22,"PX_LAST",$A$2))</f>
        <v>#N/A Invalid Security</v>
      </c>
      <c r="E22" s="9" cm="1">
        <f t="array" ref="E22">IF($A$2="Live",_xll.BDP(S22,"LAST_YLD"),_xll.BDH(S22,"LAST_YLD",$A$2))</f>
        <v>0.34383481740951538</v>
      </c>
      <c r="F22" s="9" cm="1">
        <f t="array" ref="F22">IF($A$2="Live",_xll.BDP(T22,"LAST_YLD"),_xll.BDH(T22,"LAST_YLD",$A$2))</f>
        <v>0.81431978940963745</v>
      </c>
      <c r="G22" s="9" cm="1">
        <f t="array" ref="G22">IF($A$2="Live",_xll.BDP(U22,"LAST_YLD"),_xll.BDH(U22,"LAST_YLD",$A$2))</f>
        <v>1.0413259267807007</v>
      </c>
      <c r="H22" s="9" t="str" cm="1">
        <f t="array" ref="H22">IF($A$2="Live",_xll.BDP(V22,"LAST_YLD"),_xll.BDH(V22,"LAST_YLD",$A$2))</f>
        <v>#N/A Invalid Security</v>
      </c>
      <c r="J22" s="11">
        <f t="shared" si="18"/>
        <v>3</v>
      </c>
      <c r="K22" s="5"/>
      <c r="L22" s="9" t="e">
        <f t="shared" ref="L22:L27" si="24">E22-$D22</f>
        <v>#VALUE!</v>
      </c>
      <c r="M22" s="9" t="e">
        <f t="shared" ref="M22:M27" si="25">F22-$D22</f>
        <v>#VALUE!</v>
      </c>
      <c r="N22" s="9" t="e">
        <f t="shared" ref="N22:N27" si="26">G22-$D22</f>
        <v>#VALUE!</v>
      </c>
      <c r="O22" s="9" t="e">
        <f t="shared" ref="O22:O27" si="27">H22-$D22</f>
        <v>#VALUE!</v>
      </c>
      <c r="R22" t="str">
        <f>LEFT(R$20,FIND("/",R$20)-1)&amp;TEXT($C22,"00")&amp;MID(R$20,FIND("/",R$20)+1,LEN(R$20)-FIND("/",R$20))</f>
        <v>USGGT03 Y Index</v>
      </c>
      <c r="S22" t="str">
        <f>LEFT(S$20,FIND("/",S$20)-1)&amp;TEXT($C22,"00")&amp;MID(S$20,FIND("/",S$20)+1,LEN(S$20)-FIND("/",S$20))</f>
        <v>GTGBPII03Y Govt</v>
      </c>
      <c r="T22" t="str">
        <f>LEFT(T$20,FIND("/",T$20)-1)&amp;TEXT($C22,"00")&amp;MID(T$20,FIND("/",T$20)+1,LEN(T$20)-FIND("/",T$20))</f>
        <v>GTDEMII03Y Govt</v>
      </c>
      <c r="U22" t="str">
        <f>LEFT(U$20,FIND("/",U$20)-1)&amp;TEXT($C22,"00")&amp;MID(U$20,FIND("/",U$20)+1,LEN(U$20)-FIND("/",U$20))</f>
        <v>GTFRFII03Y Govt</v>
      </c>
      <c r="V22" t="str">
        <f>LEFT(V$20,FIND("/",V$20)-1)&amp;TEXT($C22,"00")&amp;MID(V$20,FIND("/",V$20)+1,LEN(V$20)-FIND("/",V$20))</f>
        <v>GTJPYII03Y Govt</v>
      </c>
    </row>
    <row r="23" spans="3:22" x14ac:dyDescent="0.25">
      <c r="C23" s="11">
        <v>5</v>
      </c>
      <c r="D23" s="9" cm="1">
        <f t="array" ref="D23">IF($A$2="Live",_xll.BDP(R23,"PX_LAST"),_xll.BDH(R23,"PX_LAST",$A$2))</f>
        <v>1.9685000000000001</v>
      </c>
      <c r="E23" s="9" cm="1">
        <f t="array" ref="E23">IF($A$2="Live",_xll.BDP(S23,"LAST_YLD"),_xll.BDH(S23,"LAST_YLD",$A$2))</f>
        <v>0.60435134172439575</v>
      </c>
      <c r="F23" s="9" t="str" cm="1">
        <f t="array" ref="F23">IF($A$2="Live",_xll.BDP(T23,"LAST_YLD"),_xll.BDH(T23,"LAST_YLD",$A$2))</f>
        <v>#N/A Invalid Security</v>
      </c>
      <c r="G23" s="9" cm="1">
        <f t="array" ref="G23">IF($A$2="Live",_xll.BDP(U23,"LAST_YLD"),_xll.BDH(U23,"LAST_YLD",$A$2))</f>
        <v>1.0214395523071289</v>
      </c>
      <c r="H23" s="9" cm="1">
        <f t="array" aca="1" ref="H23" ca="1">IF($A$2="Live",_xll.BDP(V23,"LAST_YLD"),_xll.BDH(V23,"LAST_YLD",$A$2))</f>
        <v>-0.86100000143051147</v>
      </c>
      <c r="J23" s="11">
        <f t="shared" si="18"/>
        <v>5</v>
      </c>
      <c r="K23" s="5"/>
      <c r="L23" s="9">
        <f t="shared" si="24"/>
        <v>-1.3641486582756044</v>
      </c>
      <c r="M23" s="9" t="e">
        <f t="shared" si="25"/>
        <v>#VALUE!</v>
      </c>
      <c r="N23" s="9">
        <f t="shared" si="26"/>
        <v>-0.94706044769287123</v>
      </c>
      <c r="O23" s="9">
        <f t="shared" ca="1" si="27"/>
        <v>-2.8295000014305116</v>
      </c>
      <c r="R23" t="str">
        <f>LEFT(R$20,FIND("/",R$20)-1)&amp;TEXT($C23,"00")&amp;MID(R$20,FIND("/",R$20)+1,LEN(R$20)-FIND("/",R$20))</f>
        <v>USGGT05 Y Index</v>
      </c>
      <c r="S23" t="str">
        <f>LEFT(S$20,FIND("/",S$20)-1)&amp;TEXT($C23,"00")&amp;MID(S$20,FIND("/",S$20)+1,LEN(S$20)-FIND("/",S$20))</f>
        <v>GTGBPII05Y Govt</v>
      </c>
      <c r="T23" t="str">
        <f>LEFT(T$20,FIND("/",T$20)-1)&amp;TEXT($C23,"00")&amp;MID(T$20,FIND("/",T$20)+1,LEN(T$20)-FIND("/",T$20))</f>
        <v>GTDEMII05Y Govt</v>
      </c>
      <c r="U23" t="str">
        <f>LEFT(U$20,FIND("/",U$20)-1)&amp;TEXT($C23,"00")&amp;MID(U$20,FIND("/",U$20)+1,LEN(U$20)-FIND("/",U$20))</f>
        <v>GTFRFII05Y Govt</v>
      </c>
      <c r="V23" t="str">
        <f>LEFT(V$20,FIND("/",V$20)-1)&amp;TEXT($C23,"00")&amp;MID(V$20,FIND("/",V$20)+1,LEN(V$20)-FIND("/",V$20))</f>
        <v>GTJPYII05Y Govt</v>
      </c>
    </row>
    <row r="24" spans="3:22" x14ac:dyDescent="0.25">
      <c r="C24" s="11">
        <v>7</v>
      </c>
      <c r="D24" s="9" t="str" cm="1">
        <f t="array" ref="D24">IF($A$2="Live",_xll.BDP(R24,"PX_LAST"),_xll.BDH(R24,"PX_LAST",$A$2))</f>
        <v>#N/A Invalid Security</v>
      </c>
      <c r="E24" s="9" t="str" cm="1">
        <f t="array" ref="E24">IF($A$2="Live",_xll.BDP(S24,"LAST_YLD"),_xll.BDH(S24,"LAST_YLD",$A$2))</f>
        <v>#N/A Invalid Security</v>
      </c>
      <c r="F24" s="9" cm="1">
        <f t="array" ref="F24">IF($A$2="Live",_xll.BDP(T24,"LAST_YLD"),_xll.BDH(T24,"LAST_YLD",$A$2))</f>
        <v>0.43799573183059692</v>
      </c>
      <c r="G24" s="9" cm="1">
        <f t="array" ref="G24">IF($A$2="Live",_xll.BDP(U24,"LAST_YLD"),_xll.BDH(U24,"LAST_YLD",$A$2))</f>
        <v>1.2516056299209595</v>
      </c>
      <c r="H24" s="9" cm="1">
        <f t="array" aca="1" ref="H24" ca="1">IF($A$2="Live",_xll.BDP(V24,"LAST_YLD"),_xll.BDH(V24,"LAST_YLD",$A$2))</f>
        <v>-0.83899998664855957</v>
      </c>
      <c r="J24" s="11">
        <f t="shared" si="18"/>
        <v>7</v>
      </c>
      <c r="K24" s="5"/>
      <c r="L24" s="9" t="e">
        <f t="shared" si="24"/>
        <v>#VALUE!</v>
      </c>
      <c r="M24" s="9" t="e">
        <f t="shared" si="25"/>
        <v>#VALUE!</v>
      </c>
      <c r="N24" s="9" t="e">
        <f t="shared" si="26"/>
        <v>#VALUE!</v>
      </c>
      <c r="O24" s="9" t="e">
        <f t="shared" ca="1" si="27"/>
        <v>#VALUE!</v>
      </c>
      <c r="R24" t="str">
        <f>LEFT(R$20,FIND("/",R$20)-1)&amp;TEXT($C24,"00")&amp;MID(R$20,FIND("/",R$20)+1,LEN(R$20)-FIND("/",R$20))</f>
        <v>USGGT07 Y Index</v>
      </c>
      <c r="S24" t="str">
        <f>LEFT(S$20,FIND("/",S$20)-1)&amp;TEXT($C24,"00")&amp;MID(S$20,FIND("/",S$20)+1,LEN(S$20)-FIND("/",S$20))</f>
        <v>GTGBPII07Y Govt</v>
      </c>
      <c r="T24" t="str">
        <f>LEFT(T$20,FIND("/",T$20)-1)&amp;TEXT($C24,"00")&amp;MID(T$20,FIND("/",T$20)+1,LEN(T$20)-FIND("/",T$20))</f>
        <v>GTDEMII07Y Govt</v>
      </c>
      <c r="U24" t="str">
        <f>LEFT(U$20,FIND("/",U$20)-1)&amp;TEXT($C24,"00")&amp;MID(U$20,FIND("/",U$20)+1,LEN(U$20)-FIND("/",U$20))</f>
        <v>GTFRFII07Y Govt</v>
      </c>
      <c r="V24" t="str">
        <f>LEFT(V$20,FIND("/",V$20)-1)&amp;TEXT($C24,"00")&amp;MID(V$20,FIND("/",V$20)+1,LEN(V$20)-FIND("/",V$20))</f>
        <v>GTJPYII07Y Govt</v>
      </c>
    </row>
    <row r="25" spans="3:22" x14ac:dyDescent="0.25">
      <c r="C25" s="11">
        <v>10</v>
      </c>
      <c r="D25" s="9" cm="1">
        <f t="array" ref="D25">IF($A$2="Live",_xll.BDP(R25,"PX_LAST"),_xll.BDH(R25,"PX_LAST",$A$2))</f>
        <v>2.2574000000000001</v>
      </c>
      <c r="E25" s="9" cm="1">
        <f t="array" ref="E25">IF($A$2="Live",_xll.BDP(S25,"LAST_YLD"),_xll.BDH(S25,"LAST_YLD",$A$2))</f>
        <v>1.1987557411193848</v>
      </c>
      <c r="F25" s="9" cm="1">
        <f t="array" ref="F25">IF($A$2="Live",_xll.BDP(T25,"LAST_YLD"),_xll.BDH(T25,"LAST_YLD",$A$2))</f>
        <v>0.5200200080871582</v>
      </c>
      <c r="G25" s="9" cm="1">
        <f t="array" ref="G25">IF($A$2="Live",_xll.BDP(U25,"LAST_YLD"),_xll.BDH(U25,"LAST_YLD",$A$2))</f>
        <v>1.4389667510986328</v>
      </c>
      <c r="H25" s="9" cm="1">
        <f t="array" aca="1" ref="H25" ca="1">IF($A$2="Live",_xll.BDP(V25,"LAST_YLD"),_xll.BDH(V25,"LAST_YLD",$A$2))</f>
        <v>-0.37300002574920654</v>
      </c>
      <c r="J25" s="11">
        <f t="shared" si="18"/>
        <v>10</v>
      </c>
      <c r="K25" s="5"/>
      <c r="L25" s="9">
        <f t="shared" si="24"/>
        <v>-1.0586442588806153</v>
      </c>
      <c r="M25" s="9">
        <f t="shared" si="25"/>
        <v>-1.7373799919128419</v>
      </c>
      <c r="N25" s="9">
        <f t="shared" si="26"/>
        <v>-0.81843324890136726</v>
      </c>
      <c r="O25" s="9">
        <f t="shared" ca="1" si="27"/>
        <v>-2.6304000257492066</v>
      </c>
      <c r="R25" t="str">
        <f>LEFT(R$20,FIND("/",R$20)-1)&amp;TEXT($C25,"00")&amp;MID(R$20,FIND("/",R$20)+1,LEN(R$20)-FIND("/",R$20))</f>
        <v>USGGT10 Y Index</v>
      </c>
      <c r="S25" t="str">
        <f>LEFT(S$20,FIND("/",S$20)-1)&amp;TEXT($C25,"00")&amp;MID(S$20,FIND("/",S$20)+1,LEN(S$20)-FIND("/",S$20))</f>
        <v>GTGBPII10Y Govt</v>
      </c>
      <c r="T25" t="str">
        <f>LEFT(T$20,FIND("/",T$20)-1)&amp;TEXT($C25,"00")&amp;MID(T$20,FIND("/",T$20)+1,LEN(T$20)-FIND("/",T$20))</f>
        <v>GTDEMII10Y Govt</v>
      </c>
      <c r="U25" t="str">
        <f>LEFT(U$20,FIND("/",U$20)-1)&amp;TEXT($C25,"00")&amp;MID(U$20,FIND("/",U$20)+1,LEN(U$20)-FIND("/",U$20))</f>
        <v>GTFRFII10Y Govt</v>
      </c>
      <c r="V25" t="str">
        <f>LEFT(V$20,FIND("/",V$20)-1)&amp;TEXT($C25,"00")&amp;MID(V$20,FIND("/",V$20)+1,LEN(V$20)-FIND("/",V$20))</f>
        <v>GTJPYII10Y Govt</v>
      </c>
    </row>
    <row r="26" spans="3:22" x14ac:dyDescent="0.25">
      <c r="C26" s="11">
        <v>20</v>
      </c>
      <c r="D26" s="9" cm="1">
        <f t="array" ref="D26">IF($A$2="Live",_xll.BDP(R26,"PX_LAST"),_xll.BDH(R26,"PX_LAST",$A$2))</f>
        <v>2.5646</v>
      </c>
      <c r="E26" s="9" cm="1">
        <f t="array" ref="E26">IF($A$2="Live",_xll.BDP(S26,"LAST_YLD"),_xll.BDH(S26,"LAST_YLD",$A$2))</f>
        <v>1.9873083829879761</v>
      </c>
      <c r="F26" s="9" t="str" cm="1">
        <f t="array" ref="F26">IF($A$2="Live",_xll.BDP(T26,"LAST_YLD"),_xll.BDH(T26,"LAST_YLD",$A$2))</f>
        <v>#N/A Invalid Security</v>
      </c>
      <c r="G26" s="9" t="str" cm="1">
        <f t="array" ref="G26">IF($A$2="Live",_xll.BDP(U26,"LAST_YLD"),_xll.BDH(U26,"LAST_YLD",$A$2))</f>
        <v>#N/A Invalid Security</v>
      </c>
      <c r="H26" s="9" t="str" cm="1">
        <f t="array" ref="H26">IF($A$2="Live",_xll.BDP(V26,"LAST_YLD"),_xll.BDH(V26,"LAST_YLD",$A$2))</f>
        <v>#N/A Invalid Security</v>
      </c>
      <c r="J26" s="11">
        <f t="shared" si="18"/>
        <v>20</v>
      </c>
      <c r="K26" s="5"/>
      <c r="L26" s="9">
        <f t="shared" si="24"/>
        <v>-0.57729161701202392</v>
      </c>
      <c r="M26" s="9" t="e">
        <f t="shared" si="25"/>
        <v>#VALUE!</v>
      </c>
      <c r="N26" s="9" t="e">
        <f t="shared" si="26"/>
        <v>#VALUE!</v>
      </c>
      <c r="O26" s="9" t="e">
        <f t="shared" si="27"/>
        <v>#VALUE!</v>
      </c>
      <c r="R26" t="str">
        <f>LEFT(R$20,FIND("/",R$20)-1)&amp;TEXT($C26,"00")&amp;MID(R$20,FIND("/",R$20)+1,LEN(R$20)-FIND("/",R$20))</f>
        <v>USGGT20 Y Index</v>
      </c>
      <c r="S26" t="str">
        <f>LEFT(S$20,FIND("/",S$20)-1)&amp;TEXT($C26,"00")&amp;MID(S$20,FIND("/",S$20)+1,LEN(S$20)-FIND("/",S$20))</f>
        <v>GTGBPII20Y Govt</v>
      </c>
      <c r="T26" t="str">
        <f>LEFT(T$20,FIND("/",T$20)-1)&amp;TEXT($C26,"00")&amp;MID(T$20,FIND("/",T$20)+1,LEN(T$20)-FIND("/",T$20))</f>
        <v>GTDEMII20Y Govt</v>
      </c>
      <c r="U26" t="str">
        <f>LEFT(U$20,FIND("/",U$20)-1)&amp;TEXT($C26,"00")&amp;MID(U$20,FIND("/",U$20)+1,LEN(U$20)-FIND("/",U$20))</f>
        <v>GTFRFII20Y Govt</v>
      </c>
      <c r="V26" t="str">
        <f>LEFT(V$20,FIND("/",V$20)-1)&amp;TEXT($C26,"00")&amp;MID(V$20,FIND("/",V$20)+1,LEN(V$20)-FIND("/",V$20))</f>
        <v>GTJPYII20Y Govt</v>
      </c>
    </row>
    <row r="27" spans="3:22" x14ac:dyDescent="0.25">
      <c r="C27" s="11">
        <v>30</v>
      </c>
      <c r="D27" s="9" cm="1">
        <f t="array" ref="D27">IF($A$2="Live",_xll.BDP(R27,"PX_LAST"),_xll.BDH(R27,"PX_LAST",$A$2))</f>
        <v>2.5752000000000002</v>
      </c>
      <c r="E27" s="9" cm="1">
        <f t="array" ref="E27">IF($A$2="Live",_xll.BDP(S27,"LAST_YLD"),_xll.BDH(S27,"LAST_YLD",$A$2))</f>
        <v>2.0897352695465088</v>
      </c>
      <c r="F27" s="9" t="str" cm="1">
        <f t="array" ref="F27">IF($A$2="Live",_xll.BDP(T27,"LAST_YLD"),_xll.BDH(T27,"LAST_YLD",$A$2))</f>
        <v>#N/A Invalid Security</v>
      </c>
      <c r="G27" s="9" t="str" cm="1">
        <f t="array" ref="G27">IF($A$2="Live",_xll.BDP(U27,"LAST_YLD"),_xll.BDH(U27,"LAST_YLD",$A$2))</f>
        <v>#N/A Invalid Security</v>
      </c>
      <c r="H27" s="9" t="str" cm="1">
        <f t="array" ref="H27">IF($A$2="Live",_xll.BDP(V27,"LAST_YLD"),_xll.BDH(V27,"LAST_YLD",$A$2))</f>
        <v>#N/A Invalid Security</v>
      </c>
      <c r="J27" s="11">
        <f t="shared" si="18"/>
        <v>30</v>
      </c>
      <c r="K27" s="5"/>
      <c r="L27" s="9">
        <f t="shared" si="24"/>
        <v>-0.48546473045349137</v>
      </c>
      <c r="M27" s="9" t="e">
        <f t="shared" si="25"/>
        <v>#VALUE!</v>
      </c>
      <c r="N27" s="9" t="e">
        <f t="shared" si="26"/>
        <v>#VALUE!</v>
      </c>
      <c r="O27" s="9" t="e">
        <f t="shared" si="27"/>
        <v>#VALUE!</v>
      </c>
      <c r="R27" t="str">
        <f>LEFT(R$20,FIND("/",R$20)-1)&amp;TEXT($C27,"00")&amp;MID(R$20,FIND("/",R$20)+1,LEN(R$20)-FIND("/",R$20))</f>
        <v>USGGT30 Y Index</v>
      </c>
      <c r="S27" t="str">
        <f>LEFT(S$20,FIND("/",S$20)-1)&amp;TEXT($C27,"00")&amp;MID(S$20,FIND("/",S$20)+1,LEN(S$20)-FIND("/",S$20))</f>
        <v>GTGBPII30Y Govt</v>
      </c>
      <c r="T27" t="str">
        <f>LEFT(T$20,FIND("/",T$20)-1)&amp;TEXT($C27,"00")&amp;MID(T$20,FIND("/",T$20)+1,LEN(T$20)-FIND("/",T$20))</f>
        <v>GTDEMII30Y Govt</v>
      </c>
      <c r="U27" t="str">
        <f>LEFT(U$20,FIND("/",U$20)-1)&amp;TEXT($C27,"00")&amp;MID(U$20,FIND("/",U$20)+1,LEN(U$20)-FIND("/",U$20))</f>
        <v>GTFRFII30Y Govt</v>
      </c>
      <c r="V27" t="str">
        <f>LEFT(V$20,FIND("/",V$20)-1)&amp;TEXT($C27,"00")&amp;MID(V$20,FIND("/",V$20)+1,LEN(V$20)-FIND("/",V$20))</f>
        <v>GTJPYII30Y Govt</v>
      </c>
    </row>
    <row r="28" spans="3:22" x14ac:dyDescent="0.25">
      <c r="C28" s="2"/>
      <c r="J28" s="2"/>
    </row>
    <row r="29" spans="3:22" x14ac:dyDescent="0.25">
      <c r="C29" s="12" t="s">
        <v>10</v>
      </c>
      <c r="D29" s="6" t="s">
        <v>1</v>
      </c>
      <c r="E29" s="6" t="s">
        <v>2</v>
      </c>
      <c r="F29" s="6" t="s">
        <v>4</v>
      </c>
      <c r="G29" s="6" t="s">
        <v>3</v>
      </c>
      <c r="H29" s="6" t="s">
        <v>5</v>
      </c>
      <c r="J29" s="12" t="str">
        <f>+C29&amp;" Spd"</f>
        <v>BE Spd</v>
      </c>
      <c r="K29" s="6"/>
      <c r="L29" s="6" t="str">
        <f>E29&amp;" vs"</f>
        <v>UK vs</v>
      </c>
      <c r="M29" s="6" t="str">
        <f t="shared" ref="M29" si="28">F29&amp;" vs"</f>
        <v>DE vs</v>
      </c>
      <c r="N29" s="6" t="str">
        <f t="shared" ref="N29" si="29">G29&amp;" vs"</f>
        <v>FR vs</v>
      </c>
      <c r="O29" s="6" t="str">
        <f t="shared" ref="O29" si="30">H29&amp;" vs"</f>
        <v>JPY vs</v>
      </c>
    </row>
    <row r="30" spans="3:22" x14ac:dyDescent="0.25">
      <c r="C30" s="5">
        <v>2</v>
      </c>
      <c r="D30" s="9">
        <f>+D3-D21</f>
        <v>2.7103999999999999</v>
      </c>
      <c r="E30" s="9">
        <f>+E3-E21</f>
        <v>4.2223312556743622</v>
      </c>
      <c r="F30" s="9" t="e">
        <f>+F3-F21</f>
        <v>#VALUE!</v>
      </c>
      <c r="G30" s="9" t="e">
        <f>+G3-G21</f>
        <v>#VALUE!</v>
      </c>
      <c r="H30" s="9" t="e">
        <f ca="1">+H3-H21</f>
        <v>#VALUE!</v>
      </c>
      <c r="J30" s="11">
        <f t="shared" ref="J30:J36" si="31">+C30</f>
        <v>2</v>
      </c>
      <c r="K30" s="5"/>
      <c r="L30" s="9">
        <f t="shared" ref="L30:L36" si="32">E30-$D30</f>
        <v>1.5119312556743623</v>
      </c>
      <c r="M30" s="9" t="e">
        <f t="shared" ref="M30:M36" si="33">F30-$D30</f>
        <v>#VALUE!</v>
      </c>
      <c r="N30" s="9" t="e">
        <f t="shared" ref="N30:N36" si="34">G30-$D30</f>
        <v>#VALUE!</v>
      </c>
      <c r="O30" s="9" t="e">
        <f t="shared" ref="O30:O36" ca="1" si="35">H30-$D30</f>
        <v>#VALUE!</v>
      </c>
    </row>
    <row r="31" spans="3:22" x14ac:dyDescent="0.25">
      <c r="C31" s="5">
        <v>3</v>
      </c>
      <c r="D31" s="9" t="e">
        <f>+D4-D22</f>
        <v>#VALUE!</v>
      </c>
      <c r="E31" s="9">
        <f>+E4-E22</f>
        <v>3.960701048374176</v>
      </c>
      <c r="F31" s="9">
        <f>+F4-F22</f>
        <v>1.3259521126747131</v>
      </c>
      <c r="G31" s="9">
        <f>+G4-G22</f>
        <v>1.5271316766738892</v>
      </c>
      <c r="H31" s="9" t="e">
        <f ca="1">+H4-H22</f>
        <v>#VALUE!</v>
      </c>
      <c r="J31" s="11">
        <f t="shared" si="31"/>
        <v>3</v>
      </c>
      <c r="K31" s="5"/>
      <c r="L31" s="9" t="e">
        <f t="shared" si="32"/>
        <v>#VALUE!</v>
      </c>
      <c r="M31" s="9" t="e">
        <f t="shared" si="33"/>
        <v>#VALUE!</v>
      </c>
      <c r="N31" s="9" t="e">
        <f t="shared" si="34"/>
        <v>#VALUE!</v>
      </c>
      <c r="O31" s="9" t="e">
        <f t="shared" ca="1" si="35"/>
        <v>#VALUE!</v>
      </c>
    </row>
    <row r="32" spans="3:22" x14ac:dyDescent="0.25">
      <c r="C32" s="5">
        <v>5</v>
      </c>
      <c r="D32" s="9">
        <f>+D5-D23</f>
        <v>2.4804999999999997</v>
      </c>
      <c r="E32" s="9">
        <f>+E5-E23</f>
        <v>3.911474883556366</v>
      </c>
      <c r="F32" s="9" t="e">
        <f>+F5-F23</f>
        <v>#VALUE!</v>
      </c>
      <c r="G32" s="9">
        <f>+G5-G23</f>
        <v>1.921445369720459</v>
      </c>
      <c r="H32" s="9">
        <f ca="1">+H5-H23</f>
        <v>1.6690000295639038</v>
      </c>
      <c r="J32" s="11">
        <f t="shared" si="31"/>
        <v>5</v>
      </c>
      <c r="K32" s="5"/>
      <c r="L32" s="9">
        <f t="shared" si="32"/>
        <v>1.4309748835563663</v>
      </c>
      <c r="M32" s="9" t="e">
        <f t="shared" si="33"/>
        <v>#VALUE!</v>
      </c>
      <c r="N32" s="9">
        <f t="shared" si="34"/>
        <v>-0.55905463027954072</v>
      </c>
      <c r="O32" s="9">
        <f t="shared" ca="1" si="35"/>
        <v>-0.8114999704360959</v>
      </c>
    </row>
    <row r="33" spans="3:22" x14ac:dyDescent="0.25">
      <c r="C33" s="5">
        <v>7</v>
      </c>
      <c r="D33" s="9" t="e">
        <f>+D6-D24</f>
        <v>#VALUE!</v>
      </c>
      <c r="E33" s="9" t="e">
        <f>+E6-E24</f>
        <v>#VALUE!</v>
      </c>
      <c r="F33" s="9">
        <f>+F6-F24</f>
        <v>1.89174884557724</v>
      </c>
      <c r="G33" s="9">
        <f>+G6-G24</f>
        <v>1.8344389200210571</v>
      </c>
      <c r="H33" s="9">
        <f ca="1">+H6-H24</f>
        <v>1.7699999809265137</v>
      </c>
      <c r="J33" s="11">
        <f t="shared" si="31"/>
        <v>7</v>
      </c>
      <c r="K33" s="5"/>
      <c r="L33" s="9" t="e">
        <f t="shared" si="32"/>
        <v>#VALUE!</v>
      </c>
      <c r="M33" s="9" t="e">
        <f t="shared" si="33"/>
        <v>#VALUE!</v>
      </c>
      <c r="N33" s="9" t="e">
        <f t="shared" si="34"/>
        <v>#VALUE!</v>
      </c>
      <c r="O33" s="9" t="e">
        <f t="shared" ca="1" si="35"/>
        <v>#VALUE!</v>
      </c>
    </row>
    <row r="34" spans="3:22" x14ac:dyDescent="0.25">
      <c r="C34" s="5">
        <v>10</v>
      </c>
      <c r="D34" s="9">
        <f>+D7-D25</f>
        <v>2.4256999999999995</v>
      </c>
      <c r="E34" s="9">
        <f>+E7-E25</f>
        <v>3.6104207038879395</v>
      </c>
      <c r="F34" s="9">
        <f>+F7-F25</f>
        <v>2.0445170402526855</v>
      </c>
      <c r="G34" s="9">
        <f>+G7-G25</f>
        <v>1.9558489322662354</v>
      </c>
      <c r="H34" s="9">
        <f ca="1">+H7-H25</f>
        <v>1.5539997816085815</v>
      </c>
      <c r="J34" s="11">
        <f t="shared" si="31"/>
        <v>10</v>
      </c>
      <c r="K34" s="5"/>
      <c r="L34" s="9">
        <f t="shared" si="32"/>
        <v>1.1847207038879399</v>
      </c>
      <c r="M34" s="9">
        <f t="shared" si="33"/>
        <v>-0.38118295974731398</v>
      </c>
      <c r="N34" s="9">
        <f t="shared" si="34"/>
        <v>-0.46985106773376417</v>
      </c>
      <c r="O34" s="9">
        <f t="shared" ca="1" si="35"/>
        <v>-0.87170021839141798</v>
      </c>
    </row>
    <row r="35" spans="3:22" x14ac:dyDescent="0.25">
      <c r="C35" s="5">
        <v>20</v>
      </c>
      <c r="D35" s="9">
        <f>+D8-D26</f>
        <v>2.4182999999999999</v>
      </c>
      <c r="E35" s="9">
        <f>+E8-E26</f>
        <v>3.3266927003860474</v>
      </c>
      <c r="F35" s="9" t="e">
        <f>+F8-F26</f>
        <v>#VALUE!</v>
      </c>
      <c r="G35" s="9" t="e">
        <f>+G8-G26</f>
        <v>#VALUE!</v>
      </c>
      <c r="H35" s="9" t="e">
        <f ca="1">+H8-H26</f>
        <v>#VALUE!</v>
      </c>
      <c r="J35" s="11">
        <f t="shared" si="31"/>
        <v>20</v>
      </c>
      <c r="K35" s="5"/>
      <c r="L35" s="9">
        <f t="shared" si="32"/>
        <v>0.90839270038604747</v>
      </c>
      <c r="M35" s="9" t="e">
        <f t="shared" si="33"/>
        <v>#VALUE!</v>
      </c>
      <c r="N35" s="9" t="e">
        <f t="shared" si="34"/>
        <v>#VALUE!</v>
      </c>
      <c r="O35" s="9" t="e">
        <f t="shared" ca="1" si="35"/>
        <v>#VALUE!</v>
      </c>
    </row>
    <row r="36" spans="3:22" x14ac:dyDescent="0.25">
      <c r="C36" s="5">
        <v>30</v>
      </c>
      <c r="D36" s="9">
        <f t="shared" ref="D36:H36" ca="1" si="36">+D9-D27</f>
        <v>2.3504999999999998</v>
      </c>
      <c r="E36" s="9">
        <f t="shared" ca="1" si="36"/>
        <v>3.2854173183441162</v>
      </c>
      <c r="F36" s="9" t="e">
        <f t="shared" ca="1" si="36"/>
        <v>#VALUE!</v>
      </c>
      <c r="G36" s="9" t="e">
        <f t="shared" ca="1" si="36"/>
        <v>#VALUE!</v>
      </c>
      <c r="H36" s="9" t="e">
        <f t="shared" ca="1" si="36"/>
        <v>#VALUE!</v>
      </c>
      <c r="J36" s="11">
        <f t="shared" si="31"/>
        <v>30</v>
      </c>
      <c r="K36" s="5"/>
      <c r="L36" s="9">
        <f t="shared" ca="1" si="32"/>
        <v>0.9349173183441164</v>
      </c>
      <c r="M36" s="9" t="e">
        <f t="shared" ca="1" si="33"/>
        <v>#VALUE!</v>
      </c>
      <c r="N36" s="9" t="e">
        <f t="shared" ca="1" si="34"/>
        <v>#VALUE!</v>
      </c>
      <c r="O36" s="9" t="e">
        <f t="shared" ca="1" si="35"/>
        <v>#VALUE!</v>
      </c>
    </row>
    <row r="38" spans="3:22" x14ac:dyDescent="0.25">
      <c r="C38" s="12" t="s">
        <v>24</v>
      </c>
      <c r="D38" s="6" t="s">
        <v>1</v>
      </c>
      <c r="E38" s="6" t="s">
        <v>2</v>
      </c>
      <c r="F38" s="6" t="s">
        <v>4</v>
      </c>
      <c r="G38" s="6" t="s">
        <v>3</v>
      </c>
      <c r="H38" s="6" t="s">
        <v>5</v>
      </c>
      <c r="J38" s="12" t="str">
        <f>+C38&amp;" Spd"</f>
        <v>rGDP Spd</v>
      </c>
      <c r="K38" s="6"/>
      <c r="L38" s="6" t="str">
        <f>E38&amp;" vs"</f>
        <v>UK vs</v>
      </c>
      <c r="M38" s="6" t="str">
        <f t="shared" ref="M38" si="37">F38&amp;" vs"</f>
        <v>DE vs</v>
      </c>
      <c r="N38" s="6" t="str">
        <f t="shared" ref="N38" si="38">G38&amp;" vs"</f>
        <v>FR vs</v>
      </c>
      <c r="O38" s="6" t="str">
        <f t="shared" ref="O38" si="39">H38&amp;" vs"</f>
        <v>JPY vs</v>
      </c>
    </row>
    <row r="39" spans="3:22" x14ac:dyDescent="0.25">
      <c r="C39" s="13">
        <v>2023</v>
      </c>
      <c r="D39" s="9" cm="1">
        <f t="array" ref="D39">_xll.BDP(R39,"PX_LAST")</f>
        <v>2.9</v>
      </c>
      <c r="E39" s="9" cm="1">
        <f t="array" ref="E39">_xll.BDP(S39,"PX_LAST")</f>
        <v>0.38</v>
      </c>
      <c r="F39" s="9" cm="1">
        <f t="array" ref="F39">_xll.BDP(T39,"PX_LAST")</f>
        <v>-0.3</v>
      </c>
      <c r="G39" s="9" cm="1">
        <f t="array" ref="G39">_xll.BDP(U39,"PX_LAST")</f>
        <v>0.9</v>
      </c>
      <c r="H39" s="9" cm="1">
        <f t="array" ref="H39">_xll.BDP(V39,"PX_LAST")</f>
        <v>1.5</v>
      </c>
      <c r="J39" s="13">
        <f>+C39</f>
        <v>2023</v>
      </c>
      <c r="L39" s="9">
        <f t="shared" ref="L39" si="40">E39-$D39</f>
        <v>-2.52</v>
      </c>
      <c r="M39" s="9">
        <f t="shared" ref="M39" si="41">F39-$D39</f>
        <v>-3.1999999999999997</v>
      </c>
      <c r="N39" s="9">
        <f t="shared" ref="N39" si="42">G39-$D39</f>
        <v>-2</v>
      </c>
      <c r="O39" s="9">
        <f t="shared" ref="O39" si="43">H39-$D39</f>
        <v>-1.4</v>
      </c>
      <c r="R39" t="s">
        <v>25</v>
      </c>
      <c r="S39" t="s">
        <v>26</v>
      </c>
      <c r="T39" t="s">
        <v>27</v>
      </c>
      <c r="U39" t="s">
        <v>29</v>
      </c>
      <c r="V39" t="s">
        <v>28</v>
      </c>
    </row>
    <row r="40" spans="3:22" x14ac:dyDescent="0.25">
      <c r="C40" s="2" t="s">
        <v>30</v>
      </c>
      <c r="D40" s="9">
        <f>+D25-D39</f>
        <v>-0.64259999999999984</v>
      </c>
      <c r="E40" s="9">
        <f t="shared" ref="E40:H40" si="44">+E25-E39</f>
        <v>0.81875574111938476</v>
      </c>
      <c r="F40" s="9">
        <f t="shared" si="44"/>
        <v>0.82002000808715825</v>
      </c>
      <c r="G40" s="9">
        <f t="shared" si="44"/>
        <v>0.53896675109863279</v>
      </c>
      <c r="H40" s="9">
        <f t="shared" ca="1" si="44"/>
        <v>-1.8730000257492065</v>
      </c>
    </row>
  </sheetData>
  <conditionalFormatting sqref="D21:G27">
    <cfRule type="expression" dxfId="13" priority="16">
      <formula>IF(ISNUMBER(D21),FALSE,TRUE)</formula>
    </cfRule>
  </conditionalFormatting>
  <conditionalFormatting sqref="F23">
    <cfRule type="expression" dxfId="12" priority="13">
      <formula>IF(ISERROR(F23),TRUE,FALSE)</formula>
    </cfRule>
  </conditionalFormatting>
  <conditionalFormatting sqref="E24">
    <cfRule type="expression" dxfId="11" priority="12">
      <formula>IF(ISERROR(E24),TRUE,FALSE)</formula>
    </cfRule>
  </conditionalFormatting>
  <conditionalFormatting sqref="D30:H36">
    <cfRule type="expression" dxfId="10" priority="11">
      <formula>IF(ISNUMBER(D30),FALSE,TRUE)</formula>
    </cfRule>
  </conditionalFormatting>
  <conditionalFormatting sqref="H21:H27">
    <cfRule type="expression" dxfId="9" priority="10">
      <formula>IF(ISNUMBER(H21),FALSE,TRUE)</formula>
    </cfRule>
  </conditionalFormatting>
  <conditionalFormatting sqref="L21:O27">
    <cfRule type="expression" dxfId="4" priority="5">
      <formula>IF(ISNUMBER(L21),FALSE,TRUE)</formula>
    </cfRule>
  </conditionalFormatting>
  <conditionalFormatting sqref="L30:O36">
    <cfRule type="expression" dxfId="3" priority="4">
      <formula>IF(ISNUMBER(L30),FALSE,TRUE)</formula>
    </cfRule>
  </conditionalFormatting>
  <conditionalFormatting sqref="D39:H39">
    <cfRule type="expression" dxfId="2" priority="3">
      <formula>IF(ISNUMBER(D39),FALSE,TRUE)</formula>
    </cfRule>
  </conditionalFormatting>
  <conditionalFormatting sqref="L39:O39">
    <cfRule type="expression" dxfId="1" priority="2">
      <formula>IF(ISNUMBER(L39),FALSE,TRUE)</formula>
    </cfRule>
  </conditionalFormatting>
  <conditionalFormatting sqref="D40:H40">
    <cfRule type="expression" dxfId="0" priority="1">
      <formula>IF(ISNUMBER(D40),FALSE,TRUE)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Cashyn</dc:creator>
  <cp:lastModifiedBy>Igor Cashyn</cp:lastModifiedBy>
  <dcterms:created xsi:type="dcterms:W3CDTF">2025-01-10T01:22:53Z</dcterms:created>
  <dcterms:modified xsi:type="dcterms:W3CDTF">2025-01-10T03:35:11Z</dcterms:modified>
</cp:coreProperties>
</file>