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57720" yWindow="-1455" windowWidth="29040" windowHeight="15720" tabRatio="853" firstSheet="0" activeTab="5" autoFilterDateGrouping="1"/>
  </bookViews>
  <sheets>
    <sheet name="Dashboard" sheetId="1" state="visible" r:id="rId1"/>
    <sheet name="Lists" sheetId="2" state="hidden" r:id="rId2"/>
    <sheet name="Valve Log 100" sheetId="3" state="visible" r:id="rId3"/>
    <sheet name="Transmitter Log 100" sheetId="4" state="visible" r:id="rId4"/>
    <sheet name="Transmitter Log 200" sheetId="5" state="visible" r:id="rId5"/>
    <sheet name="Valve Log 200" sheetId="6" state="visible" r:id="rId6"/>
    <sheet name="Transmitter Index" sheetId="7" state="visible" r:id="rId7"/>
    <sheet name="Valve Index" sheetId="8" state="visible" r:id="rId8"/>
    <sheet name="Instructions" sheetId="9" state="visible" r:id="rId9"/>
    <sheet name="DEL Transmitter Log 300 260826" sheetId="10" state="hidden" r:id="rId10"/>
    <sheet name="DEL Valve Log 300 260826" sheetId="11" state="hidden" r:id="rId11"/>
    <sheet name="DEL Transmitter Log 2920 260829" sheetId="12" state="hidden" r:id="rId12"/>
    <sheet name="DEL Valve Log 29203 260829" sheetId="13" state="hidden" r:id="rId13"/>
    <sheet name="Transmitter Log 29103" sheetId="14" state="visible" r:id="rId14"/>
    <sheet name="Valve Log 29103" sheetId="15" state="visible" r:id="rId15"/>
    <sheet name="Transmitter Log 29152" sheetId="16" state="visible" r:id="rId16"/>
    <sheet name="Valve Log 29152" sheetId="17" state="visible" r:id="rId17"/>
    <sheet name="Transmitter Log 29151" sheetId="18" state="visible" r:id="rId18"/>
    <sheet name="Valve Log 29151" sheetId="19" state="visible" r:id="rId19"/>
    <sheet name="DEL Transmitter Log 1 260830" sheetId="20" state="hidden" r:id="rId20"/>
    <sheet name="DEL Valve Log 1 260830" sheetId="21" state="hidden" r:id="rId21"/>
    <sheet name="Transmitter Log 29203" sheetId="22" state="visible" r:id="rId22"/>
    <sheet name="Valve Log 29203" sheetId="23" state="visible" r:id="rId23"/>
    <sheet name="Transmitter Log 400" sheetId="24" state="visible" r:id="rId24"/>
    <sheet name="Valve Log 400" sheetId="25" state="visible" r:id="rId25"/>
    <sheet name="Transmitter Log 500" sheetId="26" state="visible" r:id="rId26"/>
    <sheet name="Valve Log 500" sheetId="27" state="visible" r:id="rId27"/>
  </sheets>
  <definedNames>
    <definedName name="L_ansi_rating">Lists!$G$1:$G$7</definedName>
    <definedName name="L_asme_code">Lists!$A$1:$A$2</definedName>
    <definedName name="L_body_style">Lists!$H$1:$H$2</definedName>
    <definedName name="L_command_signal_type">Lists!$M$1:$M$2</definedName>
    <definedName name="L_fail_position">Lists!$L$1:$L$3</definedName>
    <definedName name="L_local_display">Lists!$B$1:$B$2</definedName>
    <definedName name="L_signal_type">Lists!$I$1:$I$5</definedName>
    <definedName name="L_system_results">Lists!$C$1:$C$3</definedName>
    <definedName name="L_travel_unit">Lists!$E$1:$E$2</definedName>
    <definedName name="L_valve_class">Lists!$F$1:$F$6</definedName>
    <definedName name="L_valve_stem_type">Lists!$K$1:$K$5</definedName>
    <definedName name="L_valve_type">Lists!$D$1:$D$5</definedName>
    <definedName name="L_verified_by">Lists!$J$1:$J$2</definedName>
    <definedName name="_xlnm._FilterDatabase" localSheetId="2" hidden="1">'Valve Log 100'!$A$3:$CK$57</definedName>
    <definedName name="_xlnm._FilterDatabase" localSheetId="3" hidden="1">'Transmitter Log 100'!$A$3:$DC$110</definedName>
    <definedName name="_xlnm._FilterDatabase" localSheetId="6" hidden="1">'Transmitter Index'!$A$3:$E$3</definedName>
    <definedName name="_xlnm._FilterDatabase" localSheetId="7" hidden="1">'Valve Index'!$A$3:$E$3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2"/>
      <b val="1"/>
      <color rgb="FF1F2D6B"/>
      <sz val="20"/>
    </font>
    <font>
      <name val="Arial"/>
      <family val="2"/>
      <i val="1"/>
      <color rgb="FF666666"/>
      <sz val="10"/>
    </font>
    <font>
      <name val="Arial"/>
      <family val="2"/>
      <b val="1"/>
      <color rgb="FF888888"/>
      <sz val="9"/>
    </font>
    <font>
      <name val="Arial"/>
      <family val="2"/>
      <b val="1"/>
      <color rgb="FFFFFFFF"/>
      <sz val="10"/>
    </font>
    <font>
      <name val="Arial"/>
      <family val="2"/>
      <b val="1"/>
      <color rgb="FF1F2D6B"/>
      <sz val="22"/>
    </font>
    <font>
      <name val="Arial"/>
      <family val="2"/>
      <b val="1"/>
      <color rgb="FF2E7D32"/>
      <sz val="22"/>
    </font>
    <font>
      <name val="Arial"/>
      <family val="2"/>
      <b val="1"/>
      <color rgb="FFB45309"/>
      <sz val="22"/>
    </font>
    <font>
      <name val="Arial"/>
      <family val="2"/>
      <b val="1"/>
      <color rgb="FF6A1B9A"/>
      <sz val="22"/>
    </font>
    <font>
      <name val="Arial"/>
      <family val="2"/>
      <b val="1"/>
      <color rgb="FF1F2D6B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2D6B"/>
      <sz val="10"/>
    </font>
    <font>
      <name val="Arial"/>
      <family val="2"/>
      <b val="1"/>
      <sz val="9"/>
    </font>
    <font>
      <name val="Arial"/>
      <family val="2"/>
      <i val="1"/>
      <color rgb="FF7F6000"/>
      <sz val="9"/>
    </font>
    <font>
      <name val="Arial"/>
      <family val="2"/>
      <sz val="9"/>
    </font>
    <font>
      <name val="Arial"/>
      <family val="2"/>
      <color rgb="FF1155CC"/>
      <sz val="9"/>
    </font>
    <font>
      <name val="Arial"/>
      <family val="2"/>
      <b val="1"/>
      <color rgb="FF1F2D6B"/>
      <sz val="16"/>
    </font>
    <font>
      <name val="Arial"/>
      <family val="2"/>
      <b val="1"/>
      <color rgb="FF1F2D6B"/>
      <sz val="11"/>
    </font>
    <font>
      <name val="Consolas"/>
      <family val="3"/>
      <color rgb="FF1155CC"/>
      <sz val="10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Arial"/>
      <family val="2"/>
      <b val="1"/>
      <color rgb="FFFFFFFF"/>
      <sz val="16"/>
    </font>
    <font>
      <name val="Arial"/>
      <family val="2"/>
      <sz val="10"/>
    </font>
  </fonts>
  <fills count="17">
    <fill>
      <patternFill/>
    </fill>
    <fill>
      <patternFill patternType="gray125"/>
    </fill>
    <fill>
      <patternFill patternType="solid">
        <fgColor rgb="FF1F2D6B"/>
        <bgColor rgb="FF333399"/>
      </patternFill>
    </fill>
    <fill>
      <patternFill patternType="solid">
        <fgColor rgb="FF2E7D32"/>
        <bgColor rgb="FF008080"/>
      </patternFill>
    </fill>
    <fill>
      <patternFill patternType="solid">
        <fgColor rgb="FFB45309"/>
        <bgColor rgb="FF7F6000"/>
      </patternFill>
    </fill>
    <fill>
      <patternFill patternType="solid">
        <fgColor rgb="FF6A1B9A"/>
        <bgColor rgb="FF800080"/>
      </patternFill>
    </fill>
    <fill>
      <patternFill patternType="solid">
        <fgColor rgb="FFD9E4F5"/>
        <bgColor rgb="FFDCE6F1"/>
      </patternFill>
    </fill>
    <fill>
      <patternFill patternType="solid">
        <fgColor rgb="FFD9D9D9"/>
        <bgColor rgb="FFD9E4F5"/>
      </patternFill>
    </fill>
    <fill>
      <patternFill patternType="solid">
        <fgColor rgb="FFDCE6F1"/>
        <bgColor rgb="FFD9E4F5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F6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1" fillId="14" borderId="0"/>
    <xf numFmtId="0" fontId="22" fillId="15" borderId="0"/>
  </cellStyleXfs>
  <cellXfs count="87"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7" fillId="0" borderId="1" pivotButton="0" quotePrefix="0" xfId="0"/>
    <xf numFmtId="0" fontId="18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13" borderId="0" applyAlignment="1" pivotButton="0" quotePrefix="0" xfId="0">
      <alignment vertical="top" wrapText="1"/>
    </xf>
    <xf numFmtId="0" fontId="10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left"/>
    </xf>
    <xf numFmtId="0" fontId="11" fillId="0" borderId="3" applyAlignment="1" pivotButton="0" quotePrefix="0" xfId="0">
      <alignment horizontal="center"/>
    </xf>
    <xf numFmtId="0" fontId="21" fillId="14" borderId="1" applyAlignment="1" pivotButton="0" quotePrefix="0" xfId="1">
      <alignment horizontal="center"/>
    </xf>
    <xf numFmtId="0" fontId="22" fillId="15" borderId="1" applyAlignment="1" pivotButton="0" quotePrefix="0" xfId="2">
      <alignment horizontal="center"/>
    </xf>
    <xf numFmtId="0" fontId="22" fillId="15" borderId="2" applyAlignment="1" pivotButton="0" quotePrefix="0" xfId="2">
      <alignment horizontal="center"/>
    </xf>
    <xf numFmtId="0" fontId="22" fillId="15" borderId="3" applyAlignment="1" pivotButton="0" quotePrefix="0" xfId="2">
      <alignment horizontal="center"/>
    </xf>
    <xf numFmtId="0" fontId="4" fillId="2" borderId="2" applyAlignment="1" pivotButton="0" quotePrefix="0" xfId="0">
      <alignment horizontal="center"/>
    </xf>
    <xf numFmtId="0" fontId="22" fillId="15" borderId="1" applyAlignment="1" pivotButton="0" quotePrefix="0" xfId="2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6" fillId="0" borderId="1" applyAlignment="1" pivotButton="0" quotePrefix="1" xfId="0">
      <alignment horizontal="left" vertical="center"/>
    </xf>
    <xf numFmtId="0" fontId="24" fillId="0" borderId="11" applyAlignment="1" pivotButton="0" quotePrefix="0" xfId="0">
      <alignment horizontal="left" vertical="top" wrapText="1"/>
    </xf>
    <xf numFmtId="0" fontId="24" fillId="16" borderId="11" applyAlignment="1" pivotButton="0" quotePrefix="0" xfId="0">
      <alignment horizontal="left" vertical="top" wrapText="1"/>
    </xf>
    <xf numFmtId="0" fontId="0" fillId="0" borderId="0" pivotButton="0" quotePrefix="1" xfId="0"/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6" fillId="0" borderId="12" applyAlignment="1" pivotButton="0" quotePrefix="0" xfId="0">
      <alignment horizontal="left" vertical="center"/>
    </xf>
    <xf numFmtId="0" fontId="12" fillId="2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11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4" fillId="7" borderId="3" applyAlignment="1" pivotButton="0" quotePrefix="0" xfId="0">
      <alignment horizontal="center" vertical="center" wrapText="1"/>
    </xf>
    <xf numFmtId="0" fontId="14" fillId="8" borderId="3" applyAlignment="1" pivotButton="0" quotePrefix="0" xfId="0">
      <alignment horizontal="center" vertical="center" wrapText="1"/>
    </xf>
    <xf numFmtId="0" fontId="14" fillId="9" borderId="3" applyAlignment="1" pivotButton="0" quotePrefix="0" xfId="0">
      <alignment horizontal="center" vertical="center" wrapText="1"/>
    </xf>
    <xf numFmtId="0" fontId="14" fillId="10" borderId="3" applyAlignment="1" pivotButton="0" quotePrefix="0" xfId="0">
      <alignment horizontal="center" vertical="center" wrapText="1"/>
    </xf>
    <xf numFmtId="0" fontId="14" fillId="11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9" pivotButton="0" quotePrefix="0" xfId="0"/>
    <xf numFmtId="0" fontId="4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3" fillId="2" borderId="5" applyAlignment="1" pivotButton="0" quotePrefix="0" xfId="0">
      <alignment horizontal="center"/>
    </xf>
    <xf numFmtId="0" fontId="0" fillId="0" borderId="6" pivotButton="0" quotePrefix="0" xfId="0"/>
    <xf numFmtId="0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0" fillId="0" borderId="10" pivotButton="0" quotePrefix="0" xfId="0"/>
    <xf numFmtId="0" fontId="13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8" borderId="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3" fillId="9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center"/>
    </xf>
  </cellXfs>
  <cellStyles count="3">
    <cellStyle name="Normal" xfId="0" builtinId="0"/>
    <cellStyle name="Good" xfId="1" builtinId="26"/>
    <cellStyle name="Neutral" xfId="2" builtinId="28"/>
  </cellStyles>
  <dxfs count="6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6A1B9A"/>
      <rgbColor rgb="FF008080"/>
      <rgbColor rgb="FFD9E4F5"/>
      <rgbColor rgb="FF888888"/>
      <rgbColor rgb="FF9999FF"/>
      <rgbColor rgb="FF993366"/>
      <rgbColor rgb="FFFFF6CC"/>
      <rgbColor rgb="FFE2EFDA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2F2F2"/>
      <rgbColor rgb="FFEDEDED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2D6B"/>
      <rgbColor rgb="FF2E7D32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J34"/>
  <sheetViews>
    <sheetView showGridLines="0" zoomScaleNormal="100" workbookViewId="0">
      <selection activeCell="C5" sqref="C5"/>
    </sheetView>
  </sheetViews>
  <sheetFormatPr baseColWidth="8" defaultColWidth="8.7109375" defaultRowHeight="15"/>
  <cols>
    <col width="3" customWidth="1" style="65" min="1" max="1"/>
    <col width="20" customWidth="1" style="65" min="2" max="5"/>
    <col width="18.7109375" customWidth="1" style="65" min="6" max="6"/>
    <col width="20" customWidth="1" style="65" min="7" max="10"/>
  </cols>
  <sheetData>
    <row r="2" ht="33.75" customHeight="1" s="65">
      <c r="B2" s="73" t="inlineStr">
        <is>
          <t>K1B Well Pad – Equipment Inspection Tracker</t>
        </is>
      </c>
    </row>
    <row r="3">
      <c r="B3" s="66" t="inlineStr">
        <is>
          <t>Transmitter Inspection &amp; Test Records + Pneumatically Actuated Valve Check Records</t>
        </is>
      </c>
    </row>
    <row r="5" ht="25.5" customHeight="1" s="65">
      <c r="B5" s="1" t="inlineStr">
        <is>
          <t>GO TO:</t>
        </is>
      </c>
      <c r="C5" s="2">
        <f>HYPERLINK("#'Transmitter Log'!A1","Transmitter Log")</f>
        <v/>
      </c>
      <c r="D5" s="2">
        <f>HYPERLINK("#'Transmitter Index'!A1","Transmitter Index")</f>
        <v/>
      </c>
      <c r="E5" s="2">
        <f>HYPERLINK("#'Valve Log'!A1","Valve Log")</f>
        <v/>
      </c>
      <c r="F5" s="2">
        <f>HYPERLINK("#'Valve Index'!A1","Valve Index")</f>
        <v/>
      </c>
      <c r="G5" s="2">
        <f>HYPERLINK("#Instructions!A1","Instructions")</f>
        <v/>
      </c>
    </row>
    <row r="8">
      <c r="B8" s="70" t="inlineStr">
        <is>
          <t>TRANSMITTERS LOGGED</t>
        </is>
      </c>
      <c r="C8" s="62" t="n"/>
      <c r="D8" s="61" t="inlineStr">
        <is>
          <t>VALVES LOGGED</t>
        </is>
      </c>
      <c r="E8" s="62" t="n"/>
      <c r="F8" s="69" t="inlineStr">
        <is>
          <t>MARKED READY (Y)</t>
        </is>
      </c>
      <c r="G8" s="62" t="n"/>
      <c r="H8" s="63" t="inlineStr">
        <is>
          <t>TOTAL EQUIPMENT</t>
        </is>
      </c>
      <c r="I8" s="62" t="n"/>
    </row>
    <row r="9">
      <c r="B9" s="71">
        <f>COUNTIF('Transmitter Log 100'!F5:F304,"?*")</f>
        <v/>
      </c>
      <c r="C9" s="58" t="n"/>
      <c r="D9" s="72">
        <f>COUNTIF('Valve Log 100'!I5:I304,"?*")</f>
        <v/>
      </c>
      <c r="E9" s="58" t="n"/>
      <c r="F9" s="57">
        <f>COUNTIF('Transmitter Log 100'!A5:A304,"Y")+COUNTIF('Valve Log 100'!A5:A304,"Y")</f>
        <v/>
      </c>
      <c r="G9" s="58" t="n"/>
      <c r="H9" s="74">
        <f>COUNTIF('Transmitter Log 100'!F5:F304,"?*")+COUNTIF('Valve Log 100'!I5:I304,"?*")</f>
        <v/>
      </c>
      <c r="I9" s="58" t="n"/>
    </row>
    <row r="10">
      <c r="B10" s="59" t="n"/>
      <c r="C10" s="60" t="n"/>
      <c r="D10" s="59" t="n"/>
      <c r="E10" s="60" t="n"/>
      <c r="F10" s="59" t="n"/>
      <c r="G10" s="60" t="n"/>
      <c r="H10" s="59" t="n"/>
      <c r="I10" s="60" t="n"/>
    </row>
    <row r="14" ht="15.75" customHeight="1" s="65">
      <c r="B14" s="3" t="inlineStr">
        <is>
          <t>SYSTEM BREAKDOWN</t>
        </is>
      </c>
    </row>
    <row r="15" ht="20.25" customHeight="1" s="65">
      <c r="B15" s="67" t="inlineStr">
        <is>
          <t>100 Series</t>
        </is>
      </c>
      <c r="C15" s="68" t="n"/>
      <c r="D15" s="68" t="n"/>
      <c r="E15" s="68" t="n"/>
    </row>
    <row r="16" ht="14.25" customHeight="1" s="65">
      <c r="B16" s="4" t="inlineStr">
        <is>
          <t>System</t>
        </is>
      </c>
      <c r="C16" s="4" t="inlineStr">
        <is>
          <t>Transmitters</t>
        </is>
      </c>
      <c r="D16" s="4" t="inlineStr">
        <is>
          <t>Valves</t>
        </is>
      </c>
      <c r="E16" s="4" t="inlineStr">
        <is>
          <t>Total</t>
        </is>
      </c>
    </row>
    <row r="17">
      <c r="B17" s="5" t="inlineStr">
        <is>
          <t>STEAM</t>
        </is>
      </c>
      <c r="C17" s="30">
        <f>COUNTIF('Transmitter Log 100'!H5:H304,"STEAM")</f>
        <v/>
      </c>
      <c r="D17" s="31">
        <f>COUNTIF('Valve Log 100'!F5:F304,"STEAM")</f>
        <v/>
      </c>
      <c r="E17" s="6">
        <f>C17+D17</f>
        <v/>
      </c>
    </row>
    <row r="18">
      <c r="B18" s="23" t="inlineStr">
        <is>
          <t>NATURAL GAS</t>
        </is>
      </c>
      <c r="C18" s="32">
        <f>COUNTIF('Transmitter Log 100'!H5:H304,"NATURAL GAS")</f>
        <v/>
      </c>
      <c r="D18" s="32">
        <f>COUNTIF('Valve Log 100'!F5:F304,"NATURAL GAS")</f>
        <v/>
      </c>
      <c r="E18" s="24">
        <f>C18+D18</f>
        <v/>
      </c>
    </row>
    <row r="19">
      <c r="B19" s="28" t="inlineStr">
        <is>
          <t>PRODUCED EMULSION</t>
        </is>
      </c>
      <c r="C19" s="33">
        <f>COUNTIF('Transmitter Log 100'!H5:H304,"PRODUCED EMULSION")</f>
        <v/>
      </c>
      <c r="D19" s="33">
        <f>COUNTIF('Valve Log 100'!F5:F304,"PRODUCED EMULSION")</f>
        <v/>
      </c>
      <c r="E19" s="29">
        <f>C19+D19</f>
        <v/>
      </c>
    </row>
    <row r="20">
      <c r="B20" s="25" t="n"/>
      <c r="C20" s="26" t="n"/>
      <c r="D20" s="26" t="n"/>
      <c r="E20" s="27" t="n"/>
    </row>
    <row r="21" ht="20.25" customHeight="1" s="65">
      <c r="B21" s="67" t="inlineStr">
        <is>
          <t>200 Series</t>
        </is>
      </c>
      <c r="C21" s="68" t="n"/>
      <c r="D21" s="68" t="n"/>
      <c r="E21" s="68" t="n"/>
    </row>
    <row r="22">
      <c r="B22" s="4" t="inlineStr">
        <is>
          <t>System</t>
        </is>
      </c>
      <c r="C22" s="4" t="inlineStr">
        <is>
          <t>Transmitters</t>
        </is>
      </c>
      <c r="D22" s="4" t="inlineStr">
        <is>
          <t>Valves</t>
        </is>
      </c>
      <c r="E22" s="4" t="inlineStr">
        <is>
          <t>Total</t>
        </is>
      </c>
    </row>
    <row r="23">
      <c r="B23" s="5" t="inlineStr">
        <is>
          <t>STEAM</t>
        </is>
      </c>
      <c r="C23" s="30">
        <f>COUNTIF('Transmitter Log 200'!H11:H310,"STEAM")</f>
        <v/>
      </c>
      <c r="D23" s="31">
        <f>COUNTIF('Valve Log 200'!F11:F310,"STEAM")</f>
        <v/>
      </c>
      <c r="E23" s="6">
        <f>C23+D23</f>
        <v/>
      </c>
    </row>
    <row r="24">
      <c r="B24" s="23" t="inlineStr">
        <is>
          <t>NATURAL GAS</t>
        </is>
      </c>
      <c r="C24" s="32">
        <f>COUNTIF('Transmitter Log 200'!H11:H310,"NATURAL GAS")</f>
        <v/>
      </c>
      <c r="D24" s="32">
        <f>COUNTIF('Valve Log 200'!F11:F310,"NATURAL GAS")</f>
        <v/>
      </c>
      <c r="E24" s="24">
        <f>C24+D24</f>
        <v/>
      </c>
    </row>
    <row r="25">
      <c r="B25" s="28" t="inlineStr">
        <is>
          <t>PRODUCED EMULSION</t>
        </is>
      </c>
      <c r="C25" s="33">
        <f>COUNTIF('Transmitter Log 200'!H11:H310,"PRODUCED EMULSION")</f>
        <v/>
      </c>
      <c r="D25" s="33">
        <f>COUNTIF('Valve Log 200'!F11:F310,"PRODUCED EMULSION")</f>
        <v/>
      </c>
      <c r="E25" s="29">
        <f>C25+D25</f>
        <v/>
      </c>
    </row>
    <row r="26">
      <c r="B26" s="34" t="inlineStr">
        <is>
          <t>Serial # Missing</t>
        </is>
      </c>
      <c r="C26" s="26" t="n"/>
      <c r="D26" s="26" t="n"/>
      <c r="E26" s="27" t="n"/>
    </row>
    <row r="27">
      <c r="B27" s="48" t="n"/>
    </row>
    <row r="29" ht="15.75" customHeight="1" s="65">
      <c r="B29" s="3" t="inlineStr">
        <is>
          <t>QUICK TIPS</t>
        </is>
      </c>
    </row>
    <row r="30">
      <c r="B30" s="64" t="inlineStr">
        <is>
          <t>• Enter data in the Log tabs (grouped by section, dropdown columns are restricted to valid choices).</t>
        </is>
      </c>
    </row>
    <row r="31">
      <c r="B31" s="64" t="inlineStr">
        <is>
          <t>• Set column A ("Export to PDF (Y/N)") to Y on rows you want turned into filled PDFs.</t>
        </is>
      </c>
    </row>
    <row r="32">
      <c r="B32" s="64" t="inlineStr">
        <is>
          <t>• Use the Index tabs for a condensed view - click a row number to jump straight to it in the full log.</t>
        </is>
      </c>
    </row>
    <row r="33">
      <c r="B33" s="64" t="inlineStr">
        <is>
          <t>• Run the matching export script (export_to_pdf.py or export_valve_to_pdf.py) to generate PDFs.</t>
        </is>
      </c>
    </row>
    <row r="34">
      <c r="B34" s="64" t="inlineStr">
        <is>
          <t>• See the Instructions tab for full details, including the PDF export command-line options.</t>
        </is>
      </c>
    </row>
  </sheetData>
  <mergeCells count="17">
    <mergeCell ref="F9:G10"/>
    <mergeCell ref="D8:E8"/>
    <mergeCell ref="B3:J3"/>
    <mergeCell ref="B30:I30"/>
    <mergeCell ref="B33:I33"/>
    <mergeCell ref="B31:I31"/>
    <mergeCell ref="B34:I34"/>
    <mergeCell ref="B21:E21"/>
    <mergeCell ref="B15:E15"/>
    <mergeCell ref="H9:I10"/>
    <mergeCell ref="H8:I8"/>
    <mergeCell ref="B8:C8"/>
    <mergeCell ref="B9:C10"/>
    <mergeCell ref="B32:I32"/>
    <mergeCell ref="D9:E10"/>
    <mergeCell ref="B2:J2"/>
    <mergeCell ref="F8:G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7"/>
  <sheetViews>
    <sheetView zoomScaleNormal="100" workbookViewId="0">
      <selection activeCell="A1" sqref="A1"/>
    </sheetView>
  </sheetViews>
  <sheetFormatPr baseColWidth="8" defaultColWidth="8.7109375" defaultRowHeight="15"/>
  <sheetData>
    <row r="1">
      <c r="A1" t="inlineStr">
        <is>
          <t>Y</t>
        </is>
      </c>
      <c r="B1" t="inlineStr">
        <is>
          <t>Yes</t>
        </is>
      </c>
      <c r="C1" t="inlineStr">
        <is>
          <t>Pass</t>
        </is>
      </c>
      <c r="D1" t="inlineStr">
        <is>
          <t>ESDV</t>
        </is>
      </c>
      <c r="E1" t="inlineStr">
        <is>
          <t>Inch</t>
        </is>
      </c>
      <c r="F1" t="inlineStr">
        <is>
          <t>I</t>
        </is>
      </c>
      <c r="G1" t="inlineStr">
        <is>
          <t>150</t>
        </is>
      </c>
      <c r="H1" t="inlineStr">
        <is>
          <t>Flanged</t>
        </is>
      </c>
      <c r="I1" t="inlineStr">
        <is>
          <t>4-20 mA / HART</t>
        </is>
      </c>
      <c r="J1" t="inlineStr">
        <is>
          <t>IESL</t>
        </is>
      </c>
      <c r="K1" t="inlineStr">
        <is>
          <t>Sliding Stem</t>
        </is>
      </c>
      <c r="L1" t="inlineStr">
        <is>
          <t>Valve Fails Open</t>
        </is>
      </c>
      <c r="M1" t="inlineStr">
        <is>
          <t>mA</t>
        </is>
      </c>
    </row>
    <row r="2">
      <c r="A2" t="inlineStr">
        <is>
          <t>N</t>
        </is>
      </c>
      <c r="B2" t="inlineStr">
        <is>
          <t>No</t>
        </is>
      </c>
      <c r="C2" t="inlineStr">
        <is>
          <t>Fail</t>
        </is>
      </c>
      <c r="D2" t="inlineStr">
        <is>
          <t>FCV</t>
        </is>
      </c>
      <c r="E2" t="inlineStr">
        <is>
          <t>Metric</t>
        </is>
      </c>
      <c r="F2" t="inlineStr">
        <is>
          <t>II</t>
        </is>
      </c>
      <c r="G2" t="inlineStr">
        <is>
          <t>300</t>
        </is>
      </c>
      <c r="H2" t="inlineStr">
        <is>
          <t>Threaded</t>
        </is>
      </c>
      <c r="I2" t="inlineStr">
        <is>
          <t>Fieldbus</t>
        </is>
      </c>
      <c r="J2" t="inlineStr">
        <is>
          <t>Other</t>
        </is>
      </c>
      <c r="K2" t="inlineStr">
        <is>
          <t>Rotary</t>
        </is>
      </c>
      <c r="L2" t="inlineStr">
        <is>
          <t>Valve Fails Closed</t>
        </is>
      </c>
      <c r="M2" t="inlineStr">
        <is>
          <t>%</t>
        </is>
      </c>
    </row>
    <row r="3">
      <c r="C3" t="inlineStr">
        <is>
          <t>N/A</t>
        </is>
      </c>
      <c r="D3" t="inlineStr">
        <is>
          <t>LCV</t>
        </is>
      </c>
      <c r="F3" t="inlineStr">
        <is>
          <t>III</t>
        </is>
      </c>
      <c r="G3" t="inlineStr">
        <is>
          <t>600</t>
        </is>
      </c>
      <c r="I3" t="inlineStr">
        <is>
          <t>Wireless</t>
        </is>
      </c>
      <c r="K3" t="inlineStr">
        <is>
          <t>Quarter Turn</t>
        </is>
      </c>
      <c r="L3" t="inlineStr">
        <is>
          <t>Valve Fails Last</t>
        </is>
      </c>
    </row>
    <row r="4">
      <c r="D4" t="inlineStr">
        <is>
          <t>PCV</t>
        </is>
      </c>
      <c r="F4" t="inlineStr">
        <is>
          <t>IV</t>
        </is>
      </c>
      <c r="G4" t="inlineStr">
        <is>
          <t>900</t>
        </is>
      </c>
      <c r="I4" t="inlineStr">
        <is>
          <t>Modbus</t>
        </is>
      </c>
      <c r="K4" t="inlineStr">
        <is>
          <t>Throttle</t>
        </is>
      </c>
    </row>
    <row r="5">
      <c r="D5" t="inlineStr">
        <is>
          <t>Other</t>
        </is>
      </c>
      <c r="F5" t="inlineStr">
        <is>
          <t>V</t>
        </is>
      </c>
      <c r="G5" t="inlineStr">
        <is>
          <t>1200</t>
        </is>
      </c>
      <c r="I5" t="inlineStr">
        <is>
          <t>Pneumatic</t>
        </is>
      </c>
      <c r="K5" t="inlineStr">
        <is>
          <t>Snap Acting</t>
        </is>
      </c>
    </row>
    <row r="6">
      <c r="F6" t="inlineStr">
        <is>
          <t>VI</t>
        </is>
      </c>
      <c r="G6" t="inlineStr">
        <is>
          <t>1500</t>
        </is>
      </c>
    </row>
    <row r="7">
      <c r="G7" t="inlineStr">
        <is>
          <t>2500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topLeftCell="BR1" zoomScale="85" zoomScaleNormal="85" workbookViewId="0">
      <pane ySplit="3" topLeftCell="A5" activePane="bottomLeft" state="frozen"/>
      <selection pane="bottomLeft" activeCell="BX40" sqref="BX40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inlineStr">
        <is>
          <t>N</t>
        </is>
      </c>
      <c r="B4" s="16" t="n"/>
      <c r="C4" s="16" t="n"/>
      <c r="D4" s="16" t="n"/>
      <c r="E4" s="16" t="n"/>
      <c r="F4" s="16" t="n"/>
      <c r="G4" s="16" t="inlineStr">
        <is>
          <t>29103-25J-106-01</t>
        </is>
      </c>
      <c r="H4" s="16" t="inlineStr">
        <is>
          <t>29103-16"-ST-1800-DASB0-90H</t>
        </is>
      </c>
      <c r="I4" s="16" t="inlineStr">
        <is>
          <t>29103-PV-1200</t>
        </is>
      </c>
      <c r="J4" s="16" t="n"/>
      <c r="K4" s="16" t="inlineStr">
        <is>
          <t>PCV</t>
        </is>
      </c>
      <c r="L4" s="16" t="n"/>
      <c r="M4" s="16" t="inlineStr">
        <is>
          <t>N/A</t>
        </is>
      </c>
      <c r="N4" s="16" t="inlineStr">
        <is>
          <t>51</t>
        </is>
      </c>
      <c r="O4" s="16" t="inlineStr">
        <is>
          <t>CA6NM SS/Nitrided</t>
        </is>
      </c>
      <c r="P4" s="16" t="inlineStr">
        <is>
          <t>A487 gr CA6NM HF</t>
        </is>
      </c>
      <c r="Q4" s="16" t="inlineStr">
        <is>
          <t>N/A</t>
        </is>
      </c>
      <c r="R4" s="16" t="inlineStr">
        <is>
          <t>N/A</t>
        </is>
      </c>
      <c r="S4" s="16" t="inlineStr">
        <is>
          <t>Inch</t>
        </is>
      </c>
      <c r="T4" s="16" t="inlineStr">
        <is>
          <t>3</t>
        </is>
      </c>
      <c r="U4" s="16" t="inlineStr">
        <is>
          <t>N/A</t>
        </is>
      </c>
      <c r="V4" s="16" t="inlineStr">
        <is>
          <t>SVI3</t>
        </is>
      </c>
      <c r="W4" s="16" t="inlineStr">
        <is>
          <t>IV</t>
        </is>
      </c>
      <c r="X4" s="16" t="inlineStr">
        <is>
          <t>1500</t>
        </is>
      </c>
      <c r="Y4" s="16" t="inlineStr">
        <is>
          <t>N/A</t>
        </is>
      </c>
      <c r="Z4" s="16" t="inlineStr">
        <is>
          <t>N/A</t>
        </is>
      </c>
      <c r="AA4" s="16" t="inlineStr">
        <is>
          <t>12"</t>
        </is>
      </c>
      <c r="AB4" s="16" t="inlineStr">
        <is>
          <t>Flanged</t>
        </is>
      </c>
      <c r="AC4" s="16" t="inlineStr">
        <is>
          <t>N/A</t>
        </is>
      </c>
      <c r="AD4" s="16" t="inlineStr">
        <is>
          <t>N/A</t>
        </is>
      </c>
      <c r="AE4" s="16" t="inlineStr">
        <is>
          <t>0C18929.52</t>
        </is>
      </c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inlineStr">
        <is>
          <t>EMERSON</t>
        </is>
      </c>
      <c r="CF4" s="16" t="inlineStr">
        <is>
          <t>TREX</t>
        </is>
      </c>
      <c r="CG4" s="16" t="inlineStr">
        <is>
          <t>210100082367</t>
        </is>
      </c>
      <c r="CH4" s="16" t="inlineStr">
        <is>
          <t>'2026-07-31</t>
        </is>
      </c>
      <c r="CI4" s="16" t="n"/>
      <c r="CJ4" s="16" t="n"/>
      <c r="CK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CA23007</t>
        </is>
      </c>
      <c r="E5" s="17" t="inlineStr">
        <is>
          <t>KINOSIS K1B</t>
        </is>
      </c>
      <c r="F5" s="17" t="inlineStr">
        <is>
          <t>STEAM</t>
        </is>
      </c>
      <c r="G5" s="17" t="inlineStr">
        <is>
          <t>29103-25J-106-01</t>
        </is>
      </c>
      <c r="H5" s="17" t="inlineStr">
        <is>
          <t>29103-16"-ST-1800-DASB0-90H</t>
        </is>
      </c>
      <c r="I5" s="17" t="inlineStr">
        <is>
          <t>29103-PV-1200</t>
        </is>
      </c>
      <c r="J5" s="17" t="n"/>
      <c r="K5" s="17" t="inlineStr">
        <is>
          <t>PCV</t>
        </is>
      </c>
      <c r="L5" s="17" t="n"/>
      <c r="M5" s="17" t="inlineStr">
        <is>
          <t>S-26-019797</t>
        </is>
      </c>
      <c r="N5" s="17" t="n">
        <v>51</v>
      </c>
      <c r="O5" s="17" t="inlineStr">
        <is>
          <t>CA6NM SS/Nitrided</t>
        </is>
      </c>
      <c r="P5" s="17" t="inlineStr">
        <is>
          <t>A487 gr CA6NM HF</t>
        </is>
      </c>
      <c r="Q5" s="17" t="inlineStr">
        <is>
          <t>N/A</t>
        </is>
      </c>
      <c r="R5" s="17" t="n">
        <v>41000</v>
      </c>
      <c r="S5" s="17" t="inlineStr">
        <is>
          <t>Inch</t>
        </is>
      </c>
      <c r="T5" s="17" t="inlineStr">
        <is>
          <t>3"</t>
        </is>
      </c>
      <c r="U5" s="17" t="inlineStr">
        <is>
          <t>F005382540</t>
        </is>
      </c>
      <c r="V5" s="17" t="inlineStr">
        <is>
          <t>SVI3</t>
        </is>
      </c>
      <c r="W5" s="17" t="inlineStr">
        <is>
          <t>IV</t>
        </is>
      </c>
      <c r="X5" s="17" t="n">
        <v>1500</v>
      </c>
      <c r="Y5" s="17" t="inlineStr">
        <is>
          <t>N/A</t>
        </is>
      </c>
      <c r="Z5" s="17" t="inlineStr">
        <is>
          <t>N/A</t>
        </is>
      </c>
      <c r="AA5" s="17" t="n">
        <v>12</v>
      </c>
      <c r="AB5" s="17" t="inlineStr">
        <is>
          <t>Flanged</t>
        </is>
      </c>
      <c r="AC5" s="17" t="inlineStr">
        <is>
          <t>N/A</t>
        </is>
      </c>
      <c r="AD5" s="17" t="inlineStr">
        <is>
          <t>N/A</t>
        </is>
      </c>
      <c r="AE5" s="17" t="inlineStr">
        <is>
          <t>0C18929.52</t>
        </is>
      </c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inlineStr">
        <is>
          <t>EMERSON</t>
        </is>
      </c>
      <c r="CF5" s="17" t="inlineStr">
        <is>
          <t>TREX</t>
        </is>
      </c>
      <c r="CG5" s="17" t="inlineStr">
        <is>
          <t>210100082367</t>
        </is>
      </c>
      <c r="CH5" s="17" t="inlineStr">
        <is>
          <t>'2026-07-31</t>
        </is>
      </c>
      <c r="CI5" s="17" t="n"/>
      <c r="CJ5" s="17" t="inlineStr">
        <is>
          <t>Levy Ostrup</t>
        </is>
      </c>
      <c r="CK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CA23007</t>
        </is>
      </c>
      <c r="E6" s="17" t="inlineStr">
        <is>
          <t>KINOSIS K1B</t>
        </is>
      </c>
      <c r="F6" s="17" t="inlineStr">
        <is>
          <t>STEAM</t>
        </is>
      </c>
      <c r="G6" s="17" t="inlineStr">
        <is>
          <t>29103-25J-111-01</t>
        </is>
      </c>
      <c r="H6" s="17" t="inlineStr">
        <is>
          <t>29103-6"-ST-1102-BASB0-64H</t>
        </is>
      </c>
      <c r="I6" s="17" t="inlineStr">
        <is>
          <t>29103-FV-1011</t>
        </is>
      </c>
      <c r="J6" s="17" t="n"/>
      <c r="K6" s="17" t="inlineStr">
        <is>
          <t>FCV</t>
        </is>
      </c>
      <c r="L6" s="17" t="n"/>
      <c r="M6" s="17" t="n">
        <v>1000383587</v>
      </c>
      <c r="N6" s="17" t="inlineStr">
        <is>
          <t>PDA200</t>
        </is>
      </c>
      <c r="O6" s="17" t="inlineStr">
        <is>
          <t>5CB TC</t>
        </is>
      </c>
      <c r="P6" s="17" t="inlineStr">
        <is>
          <t>TC c/w S17400 carrier</t>
        </is>
      </c>
      <c r="Q6" s="17" t="n">
        <v>1000383579</v>
      </c>
      <c r="R6" s="17" t="inlineStr">
        <is>
          <t>P3E HT</t>
        </is>
      </c>
      <c r="S6" s="17" t="inlineStr">
        <is>
          <t>Inch</t>
        </is>
      </c>
      <c r="T6" s="17" t="inlineStr">
        <is>
          <t>4"</t>
        </is>
      </c>
      <c r="U6" s="17" t="inlineStr">
        <is>
          <t>F005340804</t>
        </is>
      </c>
      <c r="V6" s="17" t="inlineStr">
        <is>
          <t>DVC-6200</t>
        </is>
      </c>
      <c r="W6" s="17" t="inlineStr">
        <is>
          <t>V</t>
        </is>
      </c>
      <c r="X6" s="17" t="n">
        <v>900</v>
      </c>
      <c r="Y6" s="17" t="inlineStr">
        <is>
          <t>N/A</t>
        </is>
      </c>
      <c r="Z6" s="17" t="inlineStr">
        <is>
          <t>N/A</t>
        </is>
      </c>
      <c r="AA6" s="17" t="n">
        <v>2.15</v>
      </c>
      <c r="AB6" s="17" t="inlineStr">
        <is>
          <t>Flanged</t>
        </is>
      </c>
      <c r="AC6" s="17" t="inlineStr">
        <is>
          <t>N/A</t>
        </is>
      </c>
      <c r="AD6" s="17" t="inlineStr">
        <is>
          <t>N/A</t>
        </is>
      </c>
      <c r="AE6" s="17" t="inlineStr">
        <is>
          <t>0C00070.2</t>
        </is>
      </c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inlineStr">
        <is>
          <t>EMERSON</t>
        </is>
      </c>
      <c r="CF6" s="17" t="inlineStr">
        <is>
          <t>TREX</t>
        </is>
      </c>
      <c r="CG6" s="17" t="inlineStr">
        <is>
          <t>210100082367</t>
        </is>
      </c>
      <c r="CH6" s="17" t="inlineStr">
        <is>
          <t>'2026-07-31</t>
        </is>
      </c>
      <c r="CI6" s="17" t="n"/>
      <c r="CJ6" s="17" t="inlineStr">
        <is>
          <t>Levy Ostrup</t>
        </is>
      </c>
      <c r="CK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CA23007</t>
        </is>
      </c>
      <c r="E7" s="17" t="inlineStr">
        <is>
          <t>KINOSIS K1B</t>
        </is>
      </c>
      <c r="F7" s="17" t="inlineStr">
        <is>
          <t>STEAM</t>
        </is>
      </c>
      <c r="G7" s="17" t="inlineStr">
        <is>
          <t>29103-25J-111-01</t>
        </is>
      </c>
      <c r="H7" s="17" t="inlineStr">
        <is>
          <t>29103-3"-ST-1101-DASB0-64H</t>
        </is>
      </c>
      <c r="I7" s="17" t="inlineStr">
        <is>
          <t>29103-FV-1012</t>
        </is>
      </c>
      <c r="J7" s="17" t="n"/>
      <c r="K7" s="17" t="inlineStr">
        <is>
          <t>FCV</t>
        </is>
      </c>
      <c r="L7" s="17" t="n"/>
      <c r="M7" s="17" t="n">
        <v>1000383583</v>
      </c>
      <c r="N7" s="17" t="inlineStr">
        <is>
          <t>PDA200</t>
        </is>
      </c>
      <c r="O7" s="17" t="inlineStr">
        <is>
          <t>5CB TC</t>
        </is>
      </c>
      <c r="P7" s="17" t="inlineStr">
        <is>
          <t>TC c/w S17400 carrier</t>
        </is>
      </c>
      <c r="Q7" s="17" t="n">
        <v>1000389735</v>
      </c>
      <c r="R7" s="17" t="inlineStr">
        <is>
          <t>P25E HT</t>
        </is>
      </c>
      <c r="S7" s="17" t="inlineStr">
        <is>
          <t>Inch</t>
        </is>
      </c>
      <c r="T7" s="17" t="inlineStr">
        <is>
          <t>3"</t>
        </is>
      </c>
      <c r="U7" s="17" t="inlineStr">
        <is>
          <t>F005340807</t>
        </is>
      </c>
      <c r="V7" s="17" t="inlineStr">
        <is>
          <t>DVC-6200</t>
        </is>
      </c>
      <c r="W7" s="17" t="inlineStr">
        <is>
          <t>V</t>
        </is>
      </c>
      <c r="X7" s="17" t="n">
        <v>900</v>
      </c>
      <c r="Y7" s="17" t="inlineStr">
        <is>
          <t>N/A</t>
        </is>
      </c>
      <c r="Z7" s="17" t="inlineStr">
        <is>
          <t>N/A</t>
        </is>
      </c>
      <c r="AA7" s="17" t="n">
        <v>1.5</v>
      </c>
      <c r="AB7" s="17" t="inlineStr">
        <is>
          <t>Flanged</t>
        </is>
      </c>
      <c r="AC7" s="17" t="inlineStr">
        <is>
          <t>N/A</t>
        </is>
      </c>
      <c r="AD7" s="17" t="inlineStr">
        <is>
          <t>N/A</t>
        </is>
      </c>
      <c r="AE7" s="17" t="inlineStr">
        <is>
          <t>0C00070.2</t>
        </is>
      </c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inlineStr">
        <is>
          <t>EMERSON</t>
        </is>
      </c>
      <c r="CF7" s="17" t="inlineStr">
        <is>
          <t>TREX</t>
        </is>
      </c>
      <c r="CG7" s="17" t="inlineStr">
        <is>
          <t>210100082367</t>
        </is>
      </c>
      <c r="CH7" s="17" t="inlineStr">
        <is>
          <t>'2026-07-31</t>
        </is>
      </c>
      <c r="CI7" s="17" t="n"/>
      <c r="CJ7" s="17" t="inlineStr">
        <is>
          <t>Levy Ostrup</t>
        </is>
      </c>
      <c r="CK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CA23007</t>
        </is>
      </c>
      <c r="E8" s="17" t="inlineStr">
        <is>
          <t>KINOSIS K1B</t>
        </is>
      </c>
      <c r="F8" s="17" t="inlineStr">
        <is>
          <t>STEAM</t>
        </is>
      </c>
      <c r="G8" s="17" t="inlineStr">
        <is>
          <t>29103-25J-121-01</t>
        </is>
      </c>
      <c r="H8" s="17" t="inlineStr">
        <is>
          <t>29103-6"-ST-1202-DASB0-64H</t>
        </is>
      </c>
      <c r="I8" s="17" t="inlineStr">
        <is>
          <t>29103-FV-1021</t>
        </is>
      </c>
      <c r="J8" s="17" t="n"/>
      <c r="K8" s="17" t="inlineStr">
        <is>
          <t>FCV</t>
        </is>
      </c>
      <c r="L8" s="17" t="n"/>
      <c r="M8" s="17" t="n">
        <v>1000383602</v>
      </c>
      <c r="N8" s="17" t="inlineStr">
        <is>
          <t>PDA200</t>
        </is>
      </c>
      <c r="O8" s="17" t="inlineStr">
        <is>
          <t>5CB TC</t>
        </is>
      </c>
      <c r="P8" s="17" t="inlineStr">
        <is>
          <t>TC c/w S17400 carrier</t>
        </is>
      </c>
      <c r="Q8" s="17" t="n">
        <v>1000383595</v>
      </c>
      <c r="R8" s="17" t="inlineStr">
        <is>
          <t>P3E HT</t>
        </is>
      </c>
      <c r="S8" s="17" t="inlineStr">
        <is>
          <t>Inch</t>
        </is>
      </c>
      <c r="T8" s="17" t="inlineStr">
        <is>
          <t>4"</t>
        </is>
      </c>
      <c r="U8" s="17" t="inlineStr">
        <is>
          <t>F005340829</t>
        </is>
      </c>
      <c r="V8" s="17" t="inlineStr">
        <is>
          <t>DVC-6200</t>
        </is>
      </c>
      <c r="W8" s="17" t="inlineStr">
        <is>
          <t>V</t>
        </is>
      </c>
      <c r="X8" s="17" t="n">
        <v>900</v>
      </c>
      <c r="Y8" s="17" t="inlineStr">
        <is>
          <t>N/A</t>
        </is>
      </c>
      <c r="Z8" s="17" t="inlineStr">
        <is>
          <t>N/A</t>
        </is>
      </c>
      <c r="AA8" s="17" t="n">
        <v>2.15</v>
      </c>
      <c r="AB8" s="17" t="inlineStr">
        <is>
          <t>Flanged</t>
        </is>
      </c>
      <c r="AC8" s="17" t="inlineStr">
        <is>
          <t>N/A</t>
        </is>
      </c>
      <c r="AD8" s="17" t="inlineStr">
        <is>
          <t>N/A</t>
        </is>
      </c>
      <c r="AE8" s="17" t="inlineStr">
        <is>
          <t>0C00070.2</t>
        </is>
      </c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inlineStr">
        <is>
          <t>EMERSON</t>
        </is>
      </c>
      <c r="CF8" s="17" t="inlineStr">
        <is>
          <t>TREX</t>
        </is>
      </c>
      <c r="CG8" s="17" t="inlineStr">
        <is>
          <t>210100082367</t>
        </is>
      </c>
      <c r="CH8" s="17" t="inlineStr">
        <is>
          <t>'2026-07-31</t>
        </is>
      </c>
      <c r="CI8" s="17" t="n"/>
      <c r="CJ8" s="17" t="inlineStr">
        <is>
          <t>Levy Ostrup</t>
        </is>
      </c>
      <c r="CK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CA23007</t>
        </is>
      </c>
      <c r="E9" s="17" t="inlineStr">
        <is>
          <t>KINOSIS K1B</t>
        </is>
      </c>
      <c r="F9" s="17" t="inlineStr">
        <is>
          <t>STEAM</t>
        </is>
      </c>
      <c r="G9" s="17" t="inlineStr">
        <is>
          <t>29103-25J-121-01</t>
        </is>
      </c>
      <c r="H9" s="17" t="inlineStr">
        <is>
          <t>29103-3"-ST-1201-DASB0-64H</t>
        </is>
      </c>
      <c r="I9" s="17" t="inlineStr">
        <is>
          <t>29103-FV-1022</t>
        </is>
      </c>
      <c r="J9" s="17" t="n"/>
      <c r="K9" s="17" t="inlineStr">
        <is>
          <t>FCV</t>
        </is>
      </c>
      <c r="L9" s="17" t="n"/>
      <c r="M9" s="17" t="n">
        <v>1000383533</v>
      </c>
      <c r="N9" s="17" t="inlineStr">
        <is>
          <t>PDA200</t>
        </is>
      </c>
      <c r="O9" s="17" t="inlineStr">
        <is>
          <t>5CB TC</t>
        </is>
      </c>
      <c r="P9" s="17" t="inlineStr">
        <is>
          <t>TC c/c S17400 carrier</t>
        </is>
      </c>
      <c r="Q9" s="17" t="n">
        <v>1000389751</v>
      </c>
      <c r="R9" s="17" t="inlineStr">
        <is>
          <t>P25E HT</t>
        </is>
      </c>
      <c r="S9" s="17" t="inlineStr">
        <is>
          <t>Inch</t>
        </is>
      </c>
      <c r="T9" s="17" t="inlineStr">
        <is>
          <t>3"</t>
        </is>
      </c>
      <c r="U9" s="17" t="inlineStr">
        <is>
          <t>F005209238</t>
        </is>
      </c>
      <c r="V9" s="17" t="inlineStr">
        <is>
          <t>DVC-6200</t>
        </is>
      </c>
      <c r="W9" s="17" t="inlineStr">
        <is>
          <t>V</t>
        </is>
      </c>
      <c r="X9" s="17" t="n">
        <v>900</v>
      </c>
      <c r="Y9" s="17" t="inlineStr">
        <is>
          <t>N/A</t>
        </is>
      </c>
      <c r="Z9" s="17" t="inlineStr">
        <is>
          <t>N/A</t>
        </is>
      </c>
      <c r="AA9" s="17" t="n">
        <v>1.5</v>
      </c>
      <c r="AB9" s="17" t="inlineStr">
        <is>
          <t>Flanged</t>
        </is>
      </c>
      <c r="AC9" s="17" t="inlineStr">
        <is>
          <t>N/A</t>
        </is>
      </c>
      <c r="AD9" s="17" t="inlineStr">
        <is>
          <t>N/A</t>
        </is>
      </c>
      <c r="AE9" s="17" t="inlineStr">
        <is>
          <t>0C00070.2</t>
        </is>
      </c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inlineStr">
        <is>
          <t>EMERSON</t>
        </is>
      </c>
      <c r="CF9" s="17" t="inlineStr">
        <is>
          <t>TREX</t>
        </is>
      </c>
      <c r="CG9" s="17" t="inlineStr">
        <is>
          <t>210100082367</t>
        </is>
      </c>
      <c r="CH9" s="17" t="inlineStr">
        <is>
          <t>'2026-07-31</t>
        </is>
      </c>
      <c r="CI9" s="17" t="n"/>
      <c r="CJ9" s="17" t="inlineStr">
        <is>
          <t>Levy Ostrup</t>
        </is>
      </c>
      <c r="CK9" s="17" t="n"/>
    </row>
    <row r="10">
      <c r="A10" s="17" t="n"/>
      <c r="B10" s="17" t="n"/>
      <c r="C10" s="17" t="inlineStr">
        <is>
          <t>K1B WELL PAD PROJECT</t>
        </is>
      </c>
      <c r="D10" s="17" t="inlineStr">
        <is>
          <t>CA23007</t>
        </is>
      </c>
      <c r="E10" s="17" t="inlineStr">
        <is>
          <t>KINOSIS K1B</t>
        </is>
      </c>
      <c r="F10" s="17" t="inlineStr">
        <is>
          <t>STEAM</t>
        </is>
      </c>
      <c r="G10" s="17" t="inlineStr">
        <is>
          <t>29103-25J-131-01</t>
        </is>
      </c>
      <c r="H10" s="17" t="inlineStr">
        <is>
          <t>29103-6"-ST-1302-DASB0-64H</t>
        </is>
      </c>
      <c r="I10" s="17" t="inlineStr">
        <is>
          <t>29103-FV-1031</t>
        </is>
      </c>
      <c r="J10" s="17" t="n"/>
      <c r="K10" s="17" t="inlineStr">
        <is>
          <t>FCV</t>
        </is>
      </c>
      <c r="L10" s="17" t="n"/>
      <c r="M10" s="17" t="n">
        <v>1000383588</v>
      </c>
      <c r="N10" s="17" t="inlineStr">
        <is>
          <t>PDA200</t>
        </is>
      </c>
      <c r="O10" s="17" t="inlineStr">
        <is>
          <t>5CB TC</t>
        </is>
      </c>
      <c r="P10" s="17" t="inlineStr">
        <is>
          <t>TC c/w S17400 carrier</t>
        </is>
      </c>
      <c r="Q10" s="17" t="n">
        <v>1000383580</v>
      </c>
      <c r="R10" s="17" t="inlineStr">
        <is>
          <t>P3E HT</t>
        </is>
      </c>
      <c r="S10" s="17" t="inlineStr">
        <is>
          <t>Inch</t>
        </is>
      </c>
      <c r="T10" s="17" t="inlineStr">
        <is>
          <t>4"</t>
        </is>
      </c>
      <c r="U10" s="17" t="inlineStr">
        <is>
          <t>F005340815</t>
        </is>
      </c>
      <c r="V10" s="17" t="inlineStr">
        <is>
          <t>DVC-6200</t>
        </is>
      </c>
      <c r="W10" s="17" t="inlineStr">
        <is>
          <t>V</t>
        </is>
      </c>
      <c r="X10" s="17" t="n">
        <v>900</v>
      </c>
      <c r="Y10" s="17" t="inlineStr">
        <is>
          <t>N/A</t>
        </is>
      </c>
      <c r="Z10" s="17" t="inlineStr">
        <is>
          <t>N/A</t>
        </is>
      </c>
      <c r="AA10" s="17" t="n">
        <v>2.15</v>
      </c>
      <c r="AB10" s="17" t="inlineStr">
        <is>
          <t>Flanged</t>
        </is>
      </c>
      <c r="AC10" s="17" t="inlineStr">
        <is>
          <t>N/A</t>
        </is>
      </c>
      <c r="AD10" s="17" t="inlineStr">
        <is>
          <t>N/A</t>
        </is>
      </c>
      <c r="AE10" s="17" t="inlineStr">
        <is>
          <t>0C00070.2</t>
        </is>
      </c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inlineStr">
        <is>
          <t>EMERSON</t>
        </is>
      </c>
      <c r="CF10" s="17" t="inlineStr">
        <is>
          <t>TREX</t>
        </is>
      </c>
      <c r="CG10" s="17" t="inlineStr">
        <is>
          <t>210100082367</t>
        </is>
      </c>
      <c r="CH10" s="17" t="inlineStr">
        <is>
          <t>'2026-07-31</t>
        </is>
      </c>
      <c r="CI10" s="17" t="n"/>
      <c r="CJ10" s="17" t="inlineStr">
        <is>
          <t>Levy Ostrup</t>
        </is>
      </c>
      <c r="CK10" s="17" t="n"/>
    </row>
    <row r="11">
      <c r="A11" s="17" t="n"/>
      <c r="B11" s="17" t="n"/>
      <c r="C11" s="17" t="inlineStr">
        <is>
          <t>K1B WELL PAD PROJECT</t>
        </is>
      </c>
      <c r="D11" s="17" t="inlineStr">
        <is>
          <t>CA23007</t>
        </is>
      </c>
      <c r="E11" s="17" t="inlineStr">
        <is>
          <t>KINOSIS K1B</t>
        </is>
      </c>
      <c r="F11" s="17" t="inlineStr">
        <is>
          <t>STEAM</t>
        </is>
      </c>
      <c r="G11" s="17" t="inlineStr">
        <is>
          <t>29103-25J-131-01</t>
        </is>
      </c>
      <c r="H11" s="17" t="inlineStr">
        <is>
          <t>29103-3"-ST-1301-DASB0-64H</t>
        </is>
      </c>
      <c r="I11" s="17" t="inlineStr">
        <is>
          <t>29103-FV-1032</t>
        </is>
      </c>
      <c r="J11" s="17" t="n"/>
      <c r="K11" s="17" t="inlineStr">
        <is>
          <t>FCV</t>
        </is>
      </c>
      <c r="L11" s="17" t="n"/>
      <c r="M11" s="17" t="n">
        <v>1000383564</v>
      </c>
      <c r="N11" s="17" t="inlineStr">
        <is>
          <t>PDA200</t>
        </is>
      </c>
      <c r="O11" s="17" t="inlineStr">
        <is>
          <t>5CB TC</t>
        </is>
      </c>
      <c r="P11" s="17" t="inlineStr">
        <is>
          <t>TC c/w S17400 carrier</t>
        </is>
      </c>
      <c r="Q11" s="17" t="n">
        <v>1000389736</v>
      </c>
      <c r="R11" s="17" t="inlineStr">
        <is>
          <t>P25E HT</t>
        </is>
      </c>
      <c r="S11" s="17" t="inlineStr">
        <is>
          <t>Inch</t>
        </is>
      </c>
      <c r="T11" s="17" t="inlineStr">
        <is>
          <t>3"</t>
        </is>
      </c>
      <c r="U11" s="17" t="inlineStr">
        <is>
          <t>F005340816</t>
        </is>
      </c>
      <c r="V11" s="17" t="inlineStr">
        <is>
          <t>DVC-6200</t>
        </is>
      </c>
      <c r="W11" s="17" t="inlineStr">
        <is>
          <t>V</t>
        </is>
      </c>
      <c r="X11" s="17" t="n">
        <v>900</v>
      </c>
      <c r="Y11" s="17" t="inlineStr">
        <is>
          <t>N/A</t>
        </is>
      </c>
      <c r="Z11" s="17" t="inlineStr">
        <is>
          <t>N/A</t>
        </is>
      </c>
      <c r="AA11" s="17" t="n">
        <v>1.5</v>
      </c>
      <c r="AB11" s="17" t="inlineStr">
        <is>
          <t>Flanged</t>
        </is>
      </c>
      <c r="AC11" s="17" t="inlineStr">
        <is>
          <t>N/A</t>
        </is>
      </c>
      <c r="AD11" s="17" t="inlineStr">
        <is>
          <t>N/A</t>
        </is>
      </c>
      <c r="AE11" s="17" t="inlineStr">
        <is>
          <t>0C00070.2</t>
        </is>
      </c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inlineStr">
        <is>
          <t>EMERSON</t>
        </is>
      </c>
      <c r="CF11" s="17" t="inlineStr">
        <is>
          <t>TREX</t>
        </is>
      </c>
      <c r="CG11" s="17" t="inlineStr">
        <is>
          <t>210100082367</t>
        </is>
      </c>
      <c r="CH11" s="17" t="inlineStr">
        <is>
          <t>'2026-07-31</t>
        </is>
      </c>
      <c r="CI11" s="17" t="n"/>
      <c r="CJ11" s="17" t="inlineStr">
        <is>
          <t>Levy Ostrup</t>
        </is>
      </c>
      <c r="CK11" s="17" t="n"/>
    </row>
    <row r="12">
      <c r="A12" s="17" t="n"/>
      <c r="B12" s="17" t="n"/>
      <c r="C12" s="17" t="inlineStr">
        <is>
          <t>K1B WELL PAD PROJECT</t>
        </is>
      </c>
      <c r="D12" s="17" t="inlineStr">
        <is>
          <t>CA23007</t>
        </is>
      </c>
      <c r="E12" s="17" t="inlineStr">
        <is>
          <t>KINOSIS K1B</t>
        </is>
      </c>
      <c r="F12" s="17" t="inlineStr">
        <is>
          <t>STEAM</t>
        </is>
      </c>
      <c r="G12" s="17" t="inlineStr">
        <is>
          <t>29103-25J-141-01</t>
        </is>
      </c>
      <c r="H12" s="17" t="inlineStr">
        <is>
          <t>29103-6"-ST-1402-DASB0-64H</t>
        </is>
      </c>
      <c r="I12" s="17" t="inlineStr">
        <is>
          <t>29103-FV-1041</t>
        </is>
      </c>
      <c r="J12" s="17" t="n"/>
      <c r="K12" s="17" t="inlineStr">
        <is>
          <t>FCV</t>
        </is>
      </c>
      <c r="L12" s="17" t="n"/>
      <c r="M12" s="17" t="n">
        <v>1000383603</v>
      </c>
      <c r="N12" s="17" t="inlineStr">
        <is>
          <t>PDA200</t>
        </is>
      </c>
      <c r="O12" s="17" t="inlineStr">
        <is>
          <t>5CB TC</t>
        </is>
      </c>
      <c r="P12" s="17" t="inlineStr">
        <is>
          <t>TC c/w S17400 carrier</t>
        </is>
      </c>
      <c r="Q12" s="17" t="n">
        <v>1000383596</v>
      </c>
      <c r="R12" s="17" t="inlineStr">
        <is>
          <t>P3E HT</t>
        </is>
      </c>
      <c r="S12" s="17" t="inlineStr">
        <is>
          <t>Inch</t>
        </is>
      </c>
      <c r="T12" s="17" t="inlineStr">
        <is>
          <t>4"</t>
        </is>
      </c>
      <c r="U12" s="17" t="inlineStr">
        <is>
          <t>F005340813</t>
        </is>
      </c>
      <c r="V12" s="17" t="inlineStr">
        <is>
          <t>DVC-6200</t>
        </is>
      </c>
      <c r="W12" s="17" t="inlineStr">
        <is>
          <t>V</t>
        </is>
      </c>
      <c r="X12" s="17" t="n">
        <v>900</v>
      </c>
      <c r="Y12" s="17" t="inlineStr">
        <is>
          <t>N/A</t>
        </is>
      </c>
      <c r="Z12" s="17" t="inlineStr">
        <is>
          <t>N/A</t>
        </is>
      </c>
      <c r="AA12" s="17" t="n">
        <v>2.15</v>
      </c>
      <c r="AB12" s="17" t="inlineStr">
        <is>
          <t>Flanged</t>
        </is>
      </c>
      <c r="AC12" s="17" t="inlineStr">
        <is>
          <t>N/A</t>
        </is>
      </c>
      <c r="AD12" s="17" t="inlineStr">
        <is>
          <t>N/A</t>
        </is>
      </c>
      <c r="AE12" s="17" t="inlineStr">
        <is>
          <t>0C00070.2</t>
        </is>
      </c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inlineStr">
        <is>
          <t>EMERSON</t>
        </is>
      </c>
      <c r="CF12" s="17" t="inlineStr">
        <is>
          <t>TREX</t>
        </is>
      </c>
      <c r="CG12" s="17" t="inlineStr">
        <is>
          <t>210100082367</t>
        </is>
      </c>
      <c r="CH12" s="17" t="inlineStr">
        <is>
          <t>'2026-07-31</t>
        </is>
      </c>
      <c r="CI12" s="17" t="n"/>
      <c r="CJ12" s="17" t="inlineStr">
        <is>
          <t>Levy Ostrup</t>
        </is>
      </c>
      <c r="CK12" s="17" t="n"/>
    </row>
    <row r="13">
      <c r="A13" s="17" t="n"/>
      <c r="B13" s="17" t="n"/>
      <c r="C13" s="17" t="inlineStr">
        <is>
          <t>K1B WELL PAD PROJECT</t>
        </is>
      </c>
      <c r="D13" s="17" t="inlineStr">
        <is>
          <t>CA23007</t>
        </is>
      </c>
      <c r="E13" s="17" t="inlineStr">
        <is>
          <t>KINOSIS K1B</t>
        </is>
      </c>
      <c r="F13" s="17" t="inlineStr">
        <is>
          <t>STEAM</t>
        </is>
      </c>
      <c r="G13" s="17" t="inlineStr">
        <is>
          <t>29103-25J-141-01</t>
        </is>
      </c>
      <c r="H13" s="17" t="inlineStr">
        <is>
          <t>29103-3"-ST-1401-DASB0-64H</t>
        </is>
      </c>
      <c r="I13" s="17" t="inlineStr">
        <is>
          <t>29103-FV-1042</t>
        </is>
      </c>
      <c r="J13" s="17" t="n"/>
      <c r="K13" s="17" t="inlineStr">
        <is>
          <t>FCV</t>
        </is>
      </c>
      <c r="L13" s="17" t="n"/>
      <c r="M13" s="17" t="n">
        <v>1000383534</v>
      </c>
      <c r="N13" s="17" t="inlineStr">
        <is>
          <t>PDA200</t>
        </is>
      </c>
      <c r="O13" s="17" t="inlineStr">
        <is>
          <t>5CB TC</t>
        </is>
      </c>
      <c r="P13" s="17" t="inlineStr">
        <is>
          <t>TC c/w S17400 carrier</t>
        </is>
      </c>
      <c r="Q13" s="17" t="n">
        <v>1000389752</v>
      </c>
      <c r="R13" s="17" t="inlineStr">
        <is>
          <t>P25E HT</t>
        </is>
      </c>
      <c r="S13" s="17" t="inlineStr">
        <is>
          <t>Inch</t>
        </is>
      </c>
      <c r="T13" s="17" t="inlineStr">
        <is>
          <t>3"</t>
        </is>
      </c>
      <c r="U13" s="17" t="inlineStr">
        <is>
          <t>F005209236</t>
        </is>
      </c>
      <c r="V13" s="17" t="inlineStr">
        <is>
          <t>DVC-6200</t>
        </is>
      </c>
      <c r="W13" s="17" t="inlineStr">
        <is>
          <t>V</t>
        </is>
      </c>
      <c r="X13" s="17" t="n">
        <v>900</v>
      </c>
      <c r="Y13" s="17" t="inlineStr">
        <is>
          <t>N/A</t>
        </is>
      </c>
      <c r="Z13" s="17" t="inlineStr">
        <is>
          <t>N/A</t>
        </is>
      </c>
      <c r="AA13" s="17" t="n">
        <v>1.5</v>
      </c>
      <c r="AB13" s="17" t="inlineStr">
        <is>
          <t>Flanged</t>
        </is>
      </c>
      <c r="AC13" s="17" t="inlineStr">
        <is>
          <t>N/A</t>
        </is>
      </c>
      <c r="AD13" s="17" t="inlineStr">
        <is>
          <t>N/A</t>
        </is>
      </c>
      <c r="AE13" s="17" t="inlineStr">
        <is>
          <t>0C00070.2</t>
        </is>
      </c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inlineStr">
        <is>
          <t>EMERSON</t>
        </is>
      </c>
      <c r="CF13" s="17" t="inlineStr">
        <is>
          <t>TREX</t>
        </is>
      </c>
      <c r="CG13" s="17" t="inlineStr">
        <is>
          <t>210100082367</t>
        </is>
      </c>
      <c r="CH13" s="17" t="inlineStr">
        <is>
          <t>'2026-07-31</t>
        </is>
      </c>
      <c r="CI13" s="17" t="n"/>
      <c r="CJ13" s="17" t="inlineStr">
        <is>
          <t>Levy Ostrup</t>
        </is>
      </c>
      <c r="CK13" s="17" t="n"/>
    </row>
    <row r="14">
      <c r="A14" s="17" t="n"/>
      <c r="B14" s="17" t="n"/>
      <c r="C14" s="17" t="inlineStr">
        <is>
          <t>K1B WELL PAD PROJECT</t>
        </is>
      </c>
      <c r="D14" s="17" t="inlineStr">
        <is>
          <t>CA23007</t>
        </is>
      </c>
      <c r="E14" s="17" t="inlineStr">
        <is>
          <t>KINOSIS K1B</t>
        </is>
      </c>
      <c r="F14" s="17" t="inlineStr">
        <is>
          <t>STEAM</t>
        </is>
      </c>
      <c r="G14" s="17" t="inlineStr">
        <is>
          <t>29103-25J-151-01</t>
        </is>
      </c>
      <c r="H14" s="17" t="inlineStr">
        <is>
          <t>29103-6"-ST-1502-DASB0-64H</t>
        </is>
      </c>
      <c r="I14" s="17" t="inlineStr">
        <is>
          <t>29103-FV-1051</t>
        </is>
      </c>
      <c r="J14" s="17" t="n"/>
      <c r="K14" s="17" t="inlineStr">
        <is>
          <t>FCV</t>
        </is>
      </c>
      <c r="L14" s="17" t="n"/>
      <c r="M14" s="17" t="n">
        <v>1000383589</v>
      </c>
      <c r="N14" s="17" t="inlineStr">
        <is>
          <t>PDA200</t>
        </is>
      </c>
      <c r="O14" s="17" t="inlineStr">
        <is>
          <t>5CB TC</t>
        </is>
      </c>
      <c r="P14" s="17" t="inlineStr">
        <is>
          <t>TC c/w S17400 carrier</t>
        </is>
      </c>
      <c r="Q14" s="17" t="n">
        <v>1000383581</v>
      </c>
      <c r="R14" s="17" t="inlineStr">
        <is>
          <t>P3E HT</t>
        </is>
      </c>
      <c r="S14" s="17" t="inlineStr">
        <is>
          <t>Inch</t>
        </is>
      </c>
      <c r="T14" s="17" t="inlineStr">
        <is>
          <t>4"</t>
        </is>
      </c>
      <c r="U14" s="17" t="inlineStr">
        <is>
          <t>F005340836</t>
        </is>
      </c>
      <c r="V14" s="17" t="inlineStr">
        <is>
          <t>DVC-6200</t>
        </is>
      </c>
      <c r="W14" s="17" t="inlineStr">
        <is>
          <t>V</t>
        </is>
      </c>
      <c r="X14" s="17" t="n">
        <v>900</v>
      </c>
      <c r="Y14" s="17" t="inlineStr">
        <is>
          <t>N/A</t>
        </is>
      </c>
      <c r="Z14" s="17" t="inlineStr">
        <is>
          <t>N/A</t>
        </is>
      </c>
      <c r="AA14" s="17" t="n">
        <v>2.15</v>
      </c>
      <c r="AB14" s="17" t="inlineStr">
        <is>
          <t>Flanged</t>
        </is>
      </c>
      <c r="AC14" s="17" t="inlineStr">
        <is>
          <t>N/A</t>
        </is>
      </c>
      <c r="AD14" s="17" t="inlineStr">
        <is>
          <t>N/A</t>
        </is>
      </c>
      <c r="AE14" s="17" t="inlineStr">
        <is>
          <t>0C00070.2</t>
        </is>
      </c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inlineStr">
        <is>
          <t>EMERSON</t>
        </is>
      </c>
      <c r="CF14" s="17" t="inlineStr">
        <is>
          <t>TREX</t>
        </is>
      </c>
      <c r="CG14" s="17" t="inlineStr">
        <is>
          <t>210100082367</t>
        </is>
      </c>
      <c r="CH14" s="17" t="inlineStr">
        <is>
          <t>'2026-07-31</t>
        </is>
      </c>
      <c r="CI14" s="17" t="n"/>
      <c r="CJ14" s="17" t="inlineStr">
        <is>
          <t>Levy Ostrup</t>
        </is>
      </c>
      <c r="CK14" s="17" t="n"/>
    </row>
    <row r="15">
      <c r="A15" s="17" t="n"/>
      <c r="B15" s="17" t="n"/>
      <c r="C15" s="17" t="inlineStr">
        <is>
          <t>K1B WELL PAD PROJECT</t>
        </is>
      </c>
      <c r="D15" s="17" t="inlineStr">
        <is>
          <t>CA23007</t>
        </is>
      </c>
      <c r="E15" s="17" t="inlineStr">
        <is>
          <t>KINOSIS K1B</t>
        </is>
      </c>
      <c r="F15" s="17" t="inlineStr">
        <is>
          <t>STEAM</t>
        </is>
      </c>
      <c r="G15" s="17" t="inlineStr">
        <is>
          <t>29103-25J-151-01</t>
        </is>
      </c>
      <c r="H15" s="17" t="inlineStr">
        <is>
          <t>29103-3"-ST-1501-DASB0-64H</t>
        </is>
      </c>
      <c r="I15" s="17" t="inlineStr">
        <is>
          <t>29103-FV-1052</t>
        </is>
      </c>
      <c r="J15" s="17" t="n"/>
      <c r="K15" s="17" t="inlineStr">
        <is>
          <t>FCV</t>
        </is>
      </c>
      <c r="L15" s="17" t="n"/>
      <c r="M15" s="17" t="n">
        <v>1000383565</v>
      </c>
      <c r="N15" s="17" t="inlineStr">
        <is>
          <t>PDA200</t>
        </is>
      </c>
      <c r="O15" s="17" t="inlineStr">
        <is>
          <t>5CB TC</t>
        </is>
      </c>
      <c r="P15" s="17" t="inlineStr">
        <is>
          <t>TC c/w S17400 carrier</t>
        </is>
      </c>
      <c r="Q15" s="17" t="n">
        <v>1000389737</v>
      </c>
      <c r="R15" s="17" t="inlineStr">
        <is>
          <t>P25E HT</t>
        </is>
      </c>
      <c r="S15" s="17" t="inlineStr">
        <is>
          <t>Inch</t>
        </is>
      </c>
      <c r="T15" s="17" t="inlineStr">
        <is>
          <t>3"</t>
        </is>
      </c>
      <c r="U15" s="17" t="inlineStr">
        <is>
          <t>F005340809</t>
        </is>
      </c>
      <c r="V15" s="17" t="inlineStr">
        <is>
          <t>DVC-6200</t>
        </is>
      </c>
      <c r="W15" s="17" t="inlineStr">
        <is>
          <t>V</t>
        </is>
      </c>
      <c r="X15" s="17" t="n">
        <v>900</v>
      </c>
      <c r="Y15" s="17" t="inlineStr">
        <is>
          <t>N/A</t>
        </is>
      </c>
      <c r="Z15" s="17" t="inlineStr">
        <is>
          <t>N/A</t>
        </is>
      </c>
      <c r="AA15" s="17" t="n">
        <v>1.5</v>
      </c>
      <c r="AB15" s="17" t="inlineStr">
        <is>
          <t>Flanged</t>
        </is>
      </c>
      <c r="AC15" s="17" t="inlineStr">
        <is>
          <t>N/A</t>
        </is>
      </c>
      <c r="AD15" s="17" t="inlineStr">
        <is>
          <t>N/A</t>
        </is>
      </c>
      <c r="AE15" s="17" t="inlineStr">
        <is>
          <t>0C00070.2</t>
        </is>
      </c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inlineStr">
        <is>
          <t>EMERSON</t>
        </is>
      </c>
      <c r="CF15" s="17" t="inlineStr">
        <is>
          <t>TREX</t>
        </is>
      </c>
      <c r="CG15" s="17" t="inlineStr">
        <is>
          <t>210100082367</t>
        </is>
      </c>
      <c r="CH15" s="17" t="inlineStr">
        <is>
          <t>'2026-07-31</t>
        </is>
      </c>
      <c r="CI15" s="17" t="n"/>
      <c r="CJ15" s="17" t="inlineStr">
        <is>
          <t>Levy Ostrup</t>
        </is>
      </c>
      <c r="CK15" s="17" t="n"/>
    </row>
    <row r="16">
      <c r="A16" s="17" t="n"/>
      <c r="B16" s="17" t="n"/>
      <c r="C16" s="17" t="inlineStr">
        <is>
          <t>K1B WELL PAD PROJECT</t>
        </is>
      </c>
      <c r="D16" s="17" t="inlineStr">
        <is>
          <t>CA23007</t>
        </is>
      </c>
      <c r="E16" s="17" t="inlineStr">
        <is>
          <t>KINOSIS K1B</t>
        </is>
      </c>
      <c r="F16" s="17" t="inlineStr">
        <is>
          <t>STEAM</t>
        </is>
      </c>
      <c r="G16" s="17" t="inlineStr">
        <is>
          <t>29103-25J-161-01</t>
        </is>
      </c>
      <c r="H16" s="17" t="inlineStr">
        <is>
          <t>29103-6"-ST-1602-DASB0-64H</t>
        </is>
      </c>
      <c r="I16" s="17" t="inlineStr">
        <is>
          <t>29103-FV-1061</t>
        </is>
      </c>
      <c r="J16" s="17" t="n"/>
      <c r="K16" s="17" t="inlineStr">
        <is>
          <t>FCV</t>
        </is>
      </c>
      <c r="L16" s="17" t="n"/>
      <c r="M16" s="17" t="n">
        <v>1000383604</v>
      </c>
      <c r="N16" s="17" t="inlineStr">
        <is>
          <t>PDA200</t>
        </is>
      </c>
      <c r="O16" s="17" t="inlineStr">
        <is>
          <t>5CB TC</t>
        </is>
      </c>
      <c r="P16" s="17" t="inlineStr">
        <is>
          <t>TC c/w S17400 carrier</t>
        </is>
      </c>
      <c r="Q16" s="17" t="n">
        <v>1000383597</v>
      </c>
      <c r="R16" s="17" t="inlineStr">
        <is>
          <t>P3E HT</t>
        </is>
      </c>
      <c r="S16" s="17" t="inlineStr">
        <is>
          <t>Inch</t>
        </is>
      </c>
      <c r="T16" s="17" t="inlineStr">
        <is>
          <t>4"</t>
        </is>
      </c>
      <c r="U16" s="17" t="inlineStr">
        <is>
          <t>F005340803</t>
        </is>
      </c>
      <c r="V16" s="17" t="inlineStr">
        <is>
          <t>DVC-6200</t>
        </is>
      </c>
      <c r="W16" s="17" t="inlineStr">
        <is>
          <t>V</t>
        </is>
      </c>
      <c r="X16" s="17" t="n">
        <v>900</v>
      </c>
      <c r="Y16" s="17" t="inlineStr">
        <is>
          <t>N/A</t>
        </is>
      </c>
      <c r="Z16" s="17" t="inlineStr">
        <is>
          <t>N/A</t>
        </is>
      </c>
      <c r="AA16" s="17" t="n">
        <v>2.15</v>
      </c>
      <c r="AB16" s="17" t="inlineStr">
        <is>
          <t>Flanged</t>
        </is>
      </c>
      <c r="AC16" s="17" t="inlineStr">
        <is>
          <t>N/A</t>
        </is>
      </c>
      <c r="AD16" s="17" t="inlineStr">
        <is>
          <t>N/A</t>
        </is>
      </c>
      <c r="AE16" s="17" t="inlineStr">
        <is>
          <t>0C00070.2</t>
        </is>
      </c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inlineStr">
        <is>
          <t>EMERSON</t>
        </is>
      </c>
      <c r="CF16" s="17" t="inlineStr">
        <is>
          <t>TREX</t>
        </is>
      </c>
      <c r="CG16" s="17" t="inlineStr">
        <is>
          <t>210100082367</t>
        </is>
      </c>
      <c r="CH16" s="17" t="inlineStr">
        <is>
          <t>'2026-07-31</t>
        </is>
      </c>
      <c r="CI16" s="17" t="n"/>
      <c r="CJ16" s="17" t="inlineStr">
        <is>
          <t>Levy Ostrup</t>
        </is>
      </c>
      <c r="CK16" s="17" t="n"/>
    </row>
    <row r="17">
      <c r="A17" s="17" t="n"/>
      <c r="B17" s="17" t="n"/>
      <c r="C17" s="17" t="inlineStr">
        <is>
          <t>K1B WELL PAD PROJECT</t>
        </is>
      </c>
      <c r="D17" s="17" t="inlineStr">
        <is>
          <t>CA23007</t>
        </is>
      </c>
      <c r="E17" s="17" t="inlineStr">
        <is>
          <t>KINOSIS K1B</t>
        </is>
      </c>
      <c r="F17" s="17" t="inlineStr">
        <is>
          <t>STEAM</t>
        </is>
      </c>
      <c r="G17" s="17" t="inlineStr">
        <is>
          <t>29103-25J-161-01</t>
        </is>
      </c>
      <c r="H17" s="17" t="inlineStr">
        <is>
          <t>29103-3"-ST-1601-DASB0-64H</t>
        </is>
      </c>
      <c r="I17" s="17" t="inlineStr">
        <is>
          <t>29103-FV-1062</t>
        </is>
      </c>
      <c r="J17" s="17" t="n"/>
      <c r="K17" s="17" t="inlineStr">
        <is>
          <t>FCV</t>
        </is>
      </c>
      <c r="L17" s="17" t="n"/>
      <c r="M17" s="17" t="n">
        <v>1000383535</v>
      </c>
      <c r="N17" s="17" t="inlineStr">
        <is>
          <t>PDA200</t>
        </is>
      </c>
      <c r="O17" s="17" t="inlineStr">
        <is>
          <t>5CB TC</t>
        </is>
      </c>
      <c r="P17" s="17" t="inlineStr">
        <is>
          <t>TC c/w S17400 carrier</t>
        </is>
      </c>
      <c r="Q17" s="17" t="n">
        <v>1000389753</v>
      </c>
      <c r="R17" s="17" t="inlineStr">
        <is>
          <t>P25E HT</t>
        </is>
      </c>
      <c r="S17" s="17" t="inlineStr">
        <is>
          <t>Inch</t>
        </is>
      </c>
      <c r="T17" s="17" t="inlineStr">
        <is>
          <t>3"</t>
        </is>
      </c>
      <c r="U17" s="17" t="inlineStr">
        <is>
          <t>F005209241</t>
        </is>
      </c>
      <c r="V17" s="17" t="inlineStr">
        <is>
          <t>DVC-6200</t>
        </is>
      </c>
      <c r="W17" s="17" t="inlineStr">
        <is>
          <t>V</t>
        </is>
      </c>
      <c r="X17" s="17" t="n">
        <v>900</v>
      </c>
      <c r="Y17" s="17" t="inlineStr">
        <is>
          <t>N/A</t>
        </is>
      </c>
      <c r="Z17" s="17" t="inlineStr">
        <is>
          <t>N/A</t>
        </is>
      </c>
      <c r="AA17" s="17" t="n">
        <v>1.5</v>
      </c>
      <c r="AB17" s="17" t="inlineStr">
        <is>
          <t>Flanged</t>
        </is>
      </c>
      <c r="AC17" s="17" t="inlineStr">
        <is>
          <t>N/A</t>
        </is>
      </c>
      <c r="AD17" s="17" t="inlineStr">
        <is>
          <t>N/A</t>
        </is>
      </c>
      <c r="AE17" s="17" t="inlineStr">
        <is>
          <t>0C00070.2</t>
        </is>
      </c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inlineStr">
        <is>
          <t>EMERSON</t>
        </is>
      </c>
      <c r="CF17" s="17" t="inlineStr">
        <is>
          <t>TREX</t>
        </is>
      </c>
      <c r="CG17" s="17" t="inlineStr">
        <is>
          <t>210100082367</t>
        </is>
      </c>
      <c r="CH17" s="17" t="inlineStr">
        <is>
          <t>'2026-07-31</t>
        </is>
      </c>
      <c r="CI17" s="17" t="n"/>
      <c r="CJ17" s="17" t="inlineStr">
        <is>
          <t>Levy Ostrup</t>
        </is>
      </c>
      <c r="CK17" s="17" t="n"/>
    </row>
    <row r="18">
      <c r="A18" s="17" t="n"/>
      <c r="B18" s="17" t="n"/>
      <c r="C18" s="17" t="inlineStr">
        <is>
          <t>K1B WELL PAD PROJECT</t>
        </is>
      </c>
      <c r="D18" s="17" t="inlineStr">
        <is>
          <t>CA23007</t>
        </is>
      </c>
      <c r="E18" s="17" t="inlineStr">
        <is>
          <t>KINOSIS K1B</t>
        </is>
      </c>
      <c r="F18" s="17" t="inlineStr">
        <is>
          <t>STEAM</t>
        </is>
      </c>
      <c r="G18" s="17" t="inlineStr">
        <is>
          <t>29103-25J-171-01</t>
        </is>
      </c>
      <c r="H18" s="17" t="inlineStr">
        <is>
          <t>29103-6"-ST-1702-DASB0-64H</t>
        </is>
      </c>
      <c r="I18" s="17" t="inlineStr">
        <is>
          <t>29103-FV-1071</t>
        </is>
      </c>
      <c r="J18" s="17" t="n"/>
      <c r="K18" s="17" t="inlineStr">
        <is>
          <t>FCV</t>
        </is>
      </c>
      <c r="L18" s="17" t="n"/>
      <c r="M18" s="17" t="n">
        <v>1000383561</v>
      </c>
      <c r="N18" s="17" t="inlineStr">
        <is>
          <t>PDA200</t>
        </is>
      </c>
      <c r="O18" s="17" t="inlineStr">
        <is>
          <t>5CB TC</t>
        </is>
      </c>
      <c r="P18" s="17" t="inlineStr">
        <is>
          <t>TC c/w S17400 carrier</t>
        </is>
      </c>
      <c r="Q18" s="17" t="n">
        <v>1000383583</v>
      </c>
      <c r="R18" s="17" t="inlineStr">
        <is>
          <t>P3E HT</t>
        </is>
      </c>
      <c r="S18" s="17" t="inlineStr">
        <is>
          <t>Inch</t>
        </is>
      </c>
      <c r="T18" s="17" t="inlineStr">
        <is>
          <t>4"</t>
        </is>
      </c>
      <c r="U18" s="17" t="inlineStr">
        <is>
          <t>F005340801</t>
        </is>
      </c>
      <c r="V18" s="17" t="inlineStr">
        <is>
          <t>DVC-6200</t>
        </is>
      </c>
      <c r="W18" s="17" t="inlineStr">
        <is>
          <t>V</t>
        </is>
      </c>
      <c r="X18" s="17" t="n">
        <v>900</v>
      </c>
      <c r="Y18" s="17" t="inlineStr">
        <is>
          <t>N/A</t>
        </is>
      </c>
      <c r="Z18" s="17" t="inlineStr">
        <is>
          <t>N/A</t>
        </is>
      </c>
      <c r="AA18" s="17" t="n">
        <v>2.15</v>
      </c>
      <c r="AB18" s="17" t="inlineStr">
        <is>
          <t>Flanged</t>
        </is>
      </c>
      <c r="AC18" s="17" t="inlineStr">
        <is>
          <t>N/A</t>
        </is>
      </c>
      <c r="AD18" s="17" t="inlineStr">
        <is>
          <t>N/A</t>
        </is>
      </c>
      <c r="AE18" s="17" t="inlineStr">
        <is>
          <t>0C00070.2</t>
        </is>
      </c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inlineStr">
        <is>
          <t>EMERSON</t>
        </is>
      </c>
      <c r="CF18" s="17" t="inlineStr">
        <is>
          <t>TREX</t>
        </is>
      </c>
      <c r="CG18" s="17" t="inlineStr">
        <is>
          <t>210100082367</t>
        </is>
      </c>
      <c r="CH18" s="17" t="inlineStr">
        <is>
          <t>'2026-07-31</t>
        </is>
      </c>
      <c r="CI18" s="17" t="n"/>
      <c r="CJ18" s="17" t="inlineStr">
        <is>
          <t>Levy Ostrup</t>
        </is>
      </c>
      <c r="CK18" s="17" t="n"/>
    </row>
    <row r="19">
      <c r="A19" s="17" t="n"/>
      <c r="B19" s="17" t="n"/>
      <c r="C19" s="17" t="inlineStr">
        <is>
          <t>K1B WELL PAD PROJECT</t>
        </is>
      </c>
      <c r="D19" s="17" t="inlineStr">
        <is>
          <t>CA23007</t>
        </is>
      </c>
      <c r="E19" s="17" t="inlineStr">
        <is>
          <t>KINOSIS K1B</t>
        </is>
      </c>
      <c r="F19" s="17" t="inlineStr">
        <is>
          <t>STEAM</t>
        </is>
      </c>
      <c r="G19" s="17" t="inlineStr">
        <is>
          <t>29103-25J-171-01</t>
        </is>
      </c>
      <c r="H19" s="17" t="inlineStr">
        <is>
          <t>29103-3"-ST-1701-DASB0-64H</t>
        </is>
      </c>
      <c r="I19" s="17" t="inlineStr">
        <is>
          <t>29103-FV-1072</t>
        </is>
      </c>
      <c r="J19" s="17" t="n"/>
      <c r="K19" s="17" t="inlineStr">
        <is>
          <t>FCV</t>
        </is>
      </c>
      <c r="L19" s="17" t="n"/>
      <c r="M19" s="17" t="n">
        <v>1000383566</v>
      </c>
      <c r="N19" s="17" t="inlineStr">
        <is>
          <t>PDA200</t>
        </is>
      </c>
      <c r="O19" s="17" t="inlineStr">
        <is>
          <t>5CB TC</t>
        </is>
      </c>
      <c r="P19" s="17" t="inlineStr">
        <is>
          <t>TC c/w S17400 carrier</t>
        </is>
      </c>
      <c r="Q19" s="17" t="n">
        <v>1000389738</v>
      </c>
      <c r="R19" s="17" t="inlineStr">
        <is>
          <t>P25E HT</t>
        </is>
      </c>
      <c r="S19" s="17" t="inlineStr">
        <is>
          <t>Inch</t>
        </is>
      </c>
      <c r="T19" s="17" t="inlineStr">
        <is>
          <t>3"</t>
        </is>
      </c>
      <c r="U19" s="17" t="inlineStr">
        <is>
          <t>F005340818</t>
        </is>
      </c>
      <c r="V19" s="17" t="inlineStr">
        <is>
          <t>DVC-6200</t>
        </is>
      </c>
      <c r="W19" s="17" t="inlineStr">
        <is>
          <t>V</t>
        </is>
      </c>
      <c r="X19" s="17" t="n">
        <v>900</v>
      </c>
      <c r="Y19" s="17" t="inlineStr">
        <is>
          <t>N/A</t>
        </is>
      </c>
      <c r="Z19" s="17" t="inlineStr">
        <is>
          <t>N/A</t>
        </is>
      </c>
      <c r="AA19" s="17" t="n">
        <v>1.5</v>
      </c>
      <c r="AB19" s="17" t="inlineStr">
        <is>
          <t>Flanged</t>
        </is>
      </c>
      <c r="AC19" s="17" t="inlineStr">
        <is>
          <t>N/A</t>
        </is>
      </c>
      <c r="AD19" s="17" t="inlineStr">
        <is>
          <t>N/A</t>
        </is>
      </c>
      <c r="AE19" s="17" t="inlineStr">
        <is>
          <t>0C00070.2</t>
        </is>
      </c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inlineStr">
        <is>
          <t>EMERSON</t>
        </is>
      </c>
      <c r="CF19" s="17" t="inlineStr">
        <is>
          <t>TREX</t>
        </is>
      </c>
      <c r="CG19" s="17" t="inlineStr">
        <is>
          <t>210100082367</t>
        </is>
      </c>
      <c r="CH19" s="17" t="inlineStr">
        <is>
          <t>'2026-07-31</t>
        </is>
      </c>
      <c r="CI19" s="17" t="n"/>
      <c r="CJ19" s="17" t="inlineStr">
        <is>
          <t>Levy Ostrup</t>
        </is>
      </c>
      <c r="CK19" s="17" t="n"/>
    </row>
    <row r="20">
      <c r="A20" s="17" t="n"/>
      <c r="B20" s="17" t="n"/>
      <c r="C20" s="17" t="inlineStr">
        <is>
          <t>K1B WELL PAD PROJECT</t>
        </is>
      </c>
      <c r="D20" s="17" t="inlineStr">
        <is>
          <t>CA23007</t>
        </is>
      </c>
      <c r="E20" s="17" t="inlineStr">
        <is>
          <t>KINOSIS K1B</t>
        </is>
      </c>
      <c r="F20" s="17" t="inlineStr">
        <is>
          <t>NATURAL GAS</t>
        </is>
      </c>
      <c r="G20" s="17" t="inlineStr">
        <is>
          <t>29103-25J-111-01</t>
        </is>
      </c>
      <c r="H20" s="17" t="inlineStr">
        <is>
          <t>29103-1"-FG-1105-DLHB0-38H-ET</t>
        </is>
      </c>
      <c r="I20" s="17" t="inlineStr">
        <is>
          <t>29103-FV-1015</t>
        </is>
      </c>
      <c r="J20" s="17" t="n"/>
      <c r="K20" s="17" t="inlineStr">
        <is>
          <t>FCV</t>
        </is>
      </c>
      <c r="M20" s="17" t="inlineStr">
        <is>
          <t>S-26-018955</t>
        </is>
      </c>
      <c r="N20" s="17" t="inlineStr">
        <is>
          <t>88 Spring &amp; Diaphragm</t>
        </is>
      </c>
      <c r="O20" s="17" t="inlineStr">
        <is>
          <t>316 SS</t>
        </is>
      </c>
      <c r="P20" s="17" t="inlineStr">
        <is>
          <t>316 SS</t>
        </is>
      </c>
      <c r="Q20" s="17" t="inlineStr">
        <is>
          <t>N/A</t>
        </is>
      </c>
      <c r="R20" s="17" t="inlineStr">
        <is>
          <t>N/A</t>
        </is>
      </c>
      <c r="S20" s="17" t="inlineStr">
        <is>
          <t>Inch</t>
        </is>
      </c>
      <c r="T20" s="17" t="n">
        <v>0.8</v>
      </c>
      <c r="U20" s="17" t="inlineStr">
        <is>
          <t>F005452608</t>
        </is>
      </c>
      <c r="V20" s="17" t="inlineStr">
        <is>
          <t>SVI3 SMART</t>
        </is>
      </c>
      <c r="W20" s="17" t="inlineStr">
        <is>
          <t>IV</t>
        </is>
      </c>
      <c r="X20" s="17" t="n">
        <v>1500</v>
      </c>
      <c r="Y20" s="17" t="inlineStr">
        <is>
          <t>N/A</t>
        </is>
      </c>
      <c r="Z20" s="17" t="inlineStr">
        <is>
          <t>N/A</t>
        </is>
      </c>
      <c r="AA20" s="17" t="n">
        <v>1</v>
      </c>
      <c r="AB20" s="17" t="inlineStr">
        <is>
          <t>Flanged</t>
        </is>
      </c>
      <c r="AC20" s="17" t="inlineStr">
        <is>
          <t>N/A</t>
        </is>
      </c>
      <c r="AD20" s="17" t="inlineStr">
        <is>
          <t>N/A</t>
        </is>
      </c>
      <c r="AE20" s="17" t="inlineStr">
        <is>
          <t>0C18929.52</t>
        </is>
      </c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inlineStr">
        <is>
          <t>EMERSON</t>
        </is>
      </c>
      <c r="CF20" s="17" t="inlineStr">
        <is>
          <t>TREX</t>
        </is>
      </c>
      <c r="CG20" s="17" t="inlineStr">
        <is>
          <t>210100082367</t>
        </is>
      </c>
      <c r="CH20" s="17" t="inlineStr">
        <is>
          <t>'2026-07-31</t>
        </is>
      </c>
      <c r="CI20" s="17" t="n"/>
      <c r="CJ20" s="17" t="inlineStr">
        <is>
          <t>Levy Ostrup</t>
        </is>
      </c>
      <c r="CK20" s="17" t="n"/>
    </row>
    <row r="21">
      <c r="A21" s="17" t="n"/>
      <c r="B21" s="17" t="n"/>
      <c r="C21" s="17" t="inlineStr">
        <is>
          <t>K1B WELL PAD PROJECT</t>
        </is>
      </c>
      <c r="D21" s="17" t="inlineStr">
        <is>
          <t>CA23007</t>
        </is>
      </c>
      <c r="E21" s="17" t="inlineStr">
        <is>
          <t>KINOSIS K1B</t>
        </is>
      </c>
      <c r="F21" s="17" t="inlineStr">
        <is>
          <t>NATURAL GAS</t>
        </is>
      </c>
      <c r="G21" s="17" t="inlineStr">
        <is>
          <t>29103-25J-131-01</t>
        </is>
      </c>
      <c r="H21" s="17" t="inlineStr">
        <is>
          <t>29103-1"-FG-1305-DLHB0-38H-ET</t>
        </is>
      </c>
      <c r="I21" s="35" t="inlineStr">
        <is>
          <t>29103-FV-1035</t>
        </is>
      </c>
      <c r="J21" s="17" t="n"/>
      <c r="K21" s="17" t="inlineStr">
        <is>
          <t>FCV</t>
        </is>
      </c>
      <c r="L21" s="17" t="n"/>
      <c r="M21" s="36" t="inlineStr">
        <is>
          <t>N/A</t>
        </is>
      </c>
      <c r="N21" s="17" t="inlineStr">
        <is>
          <t>88 Spring &amp; Diaphragm</t>
        </is>
      </c>
      <c r="O21" s="17" t="inlineStr">
        <is>
          <t>316 SS</t>
        </is>
      </c>
      <c r="P21" s="17" t="inlineStr">
        <is>
          <t>316 SS</t>
        </is>
      </c>
      <c r="Q21" s="17" t="inlineStr">
        <is>
          <t>N/A</t>
        </is>
      </c>
      <c r="R21" s="17" t="inlineStr">
        <is>
          <t>N/A</t>
        </is>
      </c>
      <c r="S21" s="17" t="inlineStr">
        <is>
          <t>Inch</t>
        </is>
      </c>
      <c r="T21" s="17" t="n">
        <v>0.8</v>
      </c>
      <c r="U21" s="17" t="inlineStr">
        <is>
          <t>N/A</t>
        </is>
      </c>
      <c r="V21" s="17" t="inlineStr">
        <is>
          <t>SVI3 SMART</t>
        </is>
      </c>
      <c r="W21" s="17" t="inlineStr">
        <is>
          <t>IV</t>
        </is>
      </c>
      <c r="X21" s="17" t="n">
        <v>1500</v>
      </c>
      <c r="Y21" s="17" t="inlineStr">
        <is>
          <t>N/A</t>
        </is>
      </c>
      <c r="Z21" s="17" t="inlineStr">
        <is>
          <t>N/A</t>
        </is>
      </c>
      <c r="AA21" s="17" t="n">
        <v>1</v>
      </c>
      <c r="AB21" s="17" t="inlineStr">
        <is>
          <t>Flanged</t>
        </is>
      </c>
      <c r="AC21" s="17" t="inlineStr">
        <is>
          <t>N/A</t>
        </is>
      </c>
      <c r="AD21" s="17" t="inlineStr">
        <is>
          <t>N/A</t>
        </is>
      </c>
      <c r="AE21" s="17" t="inlineStr">
        <is>
          <t>0C18929.52</t>
        </is>
      </c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inlineStr">
        <is>
          <t>EMERSON</t>
        </is>
      </c>
      <c r="CF21" s="17" t="inlineStr">
        <is>
          <t>TREX</t>
        </is>
      </c>
      <c r="CG21" s="17" t="inlineStr">
        <is>
          <t>210100082367</t>
        </is>
      </c>
      <c r="CH21" s="17" t="inlineStr">
        <is>
          <t>'2026-07-31</t>
        </is>
      </c>
      <c r="CI21" s="17" t="n"/>
      <c r="CJ21" s="17" t="inlineStr">
        <is>
          <t>Levy Ostrup</t>
        </is>
      </c>
      <c r="CK21" s="17" t="n"/>
    </row>
    <row r="22">
      <c r="A22" s="17" t="n"/>
      <c r="B22" s="17" t="n"/>
      <c r="C22" s="17" t="inlineStr">
        <is>
          <t>K1B WELL PAD PROJECT</t>
        </is>
      </c>
      <c r="D22" s="17" t="inlineStr">
        <is>
          <t>CA23007</t>
        </is>
      </c>
      <c r="E22" s="17" t="inlineStr">
        <is>
          <t>KINOSIS K1B</t>
        </is>
      </c>
      <c r="F22" s="17" t="inlineStr">
        <is>
          <t>NATURAL GAS</t>
        </is>
      </c>
      <c r="G22" s="17" t="inlineStr">
        <is>
          <t>29103-25J-151-01</t>
        </is>
      </c>
      <c r="H22" s="17" t="inlineStr">
        <is>
          <t>29103-1"-FG-1505-DLHB0-38H-ET</t>
        </is>
      </c>
      <c r="I22" s="35" t="inlineStr">
        <is>
          <t>29103-FV-1055</t>
        </is>
      </c>
      <c r="J22" s="17" t="n"/>
      <c r="K22" s="17" t="inlineStr">
        <is>
          <t>FCV</t>
        </is>
      </c>
      <c r="L22" s="17" t="n"/>
      <c r="M22" s="17" t="inlineStr">
        <is>
          <t>N/A</t>
        </is>
      </c>
      <c r="N22" s="17" t="inlineStr">
        <is>
          <t>88 Spring &amp; Diaphragm</t>
        </is>
      </c>
      <c r="O22" s="17" t="inlineStr">
        <is>
          <t>316 SS</t>
        </is>
      </c>
      <c r="P22" s="17" t="inlineStr">
        <is>
          <t>316 SS</t>
        </is>
      </c>
      <c r="Q22" s="17" t="inlineStr">
        <is>
          <t>N/A</t>
        </is>
      </c>
      <c r="R22" s="17" t="inlineStr">
        <is>
          <t>N/A</t>
        </is>
      </c>
      <c r="S22" s="17" t="inlineStr">
        <is>
          <t>Inch</t>
        </is>
      </c>
      <c r="T22" s="17" t="n">
        <v>0.8</v>
      </c>
      <c r="U22" s="17" t="inlineStr">
        <is>
          <t>N/A</t>
        </is>
      </c>
      <c r="V22" s="17" t="inlineStr">
        <is>
          <t>SVI3 SMART</t>
        </is>
      </c>
      <c r="W22" s="17" t="inlineStr">
        <is>
          <t>IV</t>
        </is>
      </c>
      <c r="X22" s="17" t="n">
        <v>1500</v>
      </c>
      <c r="Y22" s="17" t="inlineStr">
        <is>
          <t>N/A</t>
        </is>
      </c>
      <c r="Z22" s="17" t="inlineStr">
        <is>
          <t>N/A</t>
        </is>
      </c>
      <c r="AA22" s="17" t="n">
        <v>1</v>
      </c>
      <c r="AB22" s="17" t="inlineStr">
        <is>
          <t>Flanged</t>
        </is>
      </c>
      <c r="AC22" s="17" t="inlineStr">
        <is>
          <t>N/A</t>
        </is>
      </c>
      <c r="AD22" s="17" t="inlineStr">
        <is>
          <t>N/A</t>
        </is>
      </c>
      <c r="AE22" s="17" t="inlineStr">
        <is>
          <t>0C18929.52</t>
        </is>
      </c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inlineStr">
        <is>
          <t>EMERSON</t>
        </is>
      </c>
      <c r="CF22" s="17" t="inlineStr">
        <is>
          <t>TREX</t>
        </is>
      </c>
      <c r="CG22" s="17" t="inlineStr">
        <is>
          <t>210100082367</t>
        </is>
      </c>
      <c r="CH22" s="17" t="inlineStr">
        <is>
          <t>'2026-07-31</t>
        </is>
      </c>
      <c r="CI22" s="17" t="n"/>
      <c r="CJ22" s="17" t="inlineStr">
        <is>
          <t>Levy Ostrup</t>
        </is>
      </c>
      <c r="CK22" s="17" t="n"/>
    </row>
    <row r="23">
      <c r="A23" s="17" t="n"/>
      <c r="B23" s="17" t="n"/>
      <c r="C23" s="17" t="inlineStr">
        <is>
          <t>K1B WELL PAD PROJECT</t>
        </is>
      </c>
      <c r="D23" s="17" t="inlineStr">
        <is>
          <t>CA23007</t>
        </is>
      </c>
      <c r="E23" s="17" t="inlineStr">
        <is>
          <t>KINOSIS K1B</t>
        </is>
      </c>
      <c r="F23" s="17" t="inlineStr">
        <is>
          <t>NATURAL GAS</t>
        </is>
      </c>
      <c r="G23" s="17" t="inlineStr">
        <is>
          <t>29103-25J-111-01</t>
        </is>
      </c>
      <c r="H23" s="17" t="inlineStr">
        <is>
          <t>29103-1"-FG-1103-DLHB0-38H-ET</t>
        </is>
      </c>
      <c r="I23" s="17" t="inlineStr">
        <is>
          <t>29103-KV-1013</t>
        </is>
      </c>
      <c r="J23" s="17" t="n"/>
      <c r="K23" s="17" t="inlineStr">
        <is>
          <t>PCV</t>
        </is>
      </c>
      <c r="L23" s="17" t="n"/>
      <c r="M23" s="17" t="inlineStr">
        <is>
          <t>N/A</t>
        </is>
      </c>
      <c r="N23" s="17" t="inlineStr">
        <is>
          <t>VPVL100SR4/5BD</t>
        </is>
      </c>
      <c r="O23" s="17" t="inlineStr">
        <is>
          <t>316 SS</t>
        </is>
      </c>
      <c r="P23" s="17" t="inlineStr">
        <is>
          <t>Xtreme</t>
        </is>
      </c>
      <c r="Q23" s="17" t="n">
        <v>25224154</v>
      </c>
      <c r="R23" s="17" t="inlineStr">
        <is>
          <t>1/2" 4B36HBXTB2</t>
        </is>
      </c>
      <c r="S23" s="17" t="n"/>
      <c r="T23" s="17" t="n"/>
      <c r="U23" s="17" t="inlineStr">
        <is>
          <t>N/A</t>
        </is>
      </c>
      <c r="V23" s="17" t="inlineStr">
        <is>
          <t>N/A</t>
        </is>
      </c>
      <c r="W23" s="17" t="inlineStr">
        <is>
          <t>VI</t>
        </is>
      </c>
      <c r="X23" s="17" t="n">
        <v>800</v>
      </c>
      <c r="Y23" s="17" t="inlineStr">
        <is>
          <t>N/A</t>
        </is>
      </c>
      <c r="Z23" s="17" t="inlineStr">
        <is>
          <t>N/A</t>
        </is>
      </c>
      <c r="AA23" s="17" t="inlineStr">
        <is>
          <t>1/2"</t>
        </is>
      </c>
      <c r="AB23" s="17" t="inlineStr">
        <is>
          <t>Threaded</t>
        </is>
      </c>
      <c r="AC23" s="17" t="inlineStr">
        <is>
          <t>A47713296</t>
        </is>
      </c>
      <c r="AD23" s="17" t="inlineStr">
        <is>
          <t>JS2D8314H301-24VDC</t>
        </is>
      </c>
      <c r="AE23" s="17" t="inlineStr">
        <is>
          <t>0C7803.52</t>
        </is>
      </c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inlineStr">
        <is>
          <t>EMERSON</t>
        </is>
      </c>
      <c r="CF23" s="17" t="inlineStr">
        <is>
          <t>TREX</t>
        </is>
      </c>
      <c r="CG23" s="17" t="inlineStr">
        <is>
          <t>210100082367</t>
        </is>
      </c>
      <c r="CH23" s="17" t="inlineStr">
        <is>
          <t>'2026-07-31</t>
        </is>
      </c>
      <c r="CI23" s="17" t="n"/>
      <c r="CJ23" s="17" t="inlineStr">
        <is>
          <t>Levy Ostrup</t>
        </is>
      </c>
      <c r="CK23" s="17" t="n"/>
    </row>
    <row r="24">
      <c r="A24" s="17" t="n"/>
      <c r="B24" s="17" t="n"/>
      <c r="C24" s="17" t="inlineStr">
        <is>
          <t>K1B WELL PAD PROJECT</t>
        </is>
      </c>
      <c r="D24" s="17" t="inlineStr">
        <is>
          <t>CA23007</t>
        </is>
      </c>
      <c r="E24" s="17" t="inlineStr">
        <is>
          <t>KINOSIS K1B</t>
        </is>
      </c>
      <c r="F24" s="17" t="inlineStr">
        <is>
          <t>NATURAL GAS</t>
        </is>
      </c>
      <c r="G24" s="17" t="inlineStr">
        <is>
          <t>29103-25J-112-01</t>
        </is>
      </c>
      <c r="H24" s="17" t="inlineStr">
        <is>
          <t>29103-1"-FG-1101-DLHB0-38H-ET</t>
        </is>
      </c>
      <c r="I24" s="17" t="inlineStr">
        <is>
          <t>29103-KV-1017</t>
        </is>
      </c>
      <c r="J24" s="17" t="n"/>
      <c r="K24" s="17" t="inlineStr">
        <is>
          <t>PCV</t>
        </is>
      </c>
      <c r="L24" s="17" t="n"/>
      <c r="M24" s="17" t="inlineStr">
        <is>
          <t>N/A</t>
        </is>
      </c>
      <c r="N24" s="17" t="inlineStr">
        <is>
          <t>VPVL100SR4/5BD</t>
        </is>
      </c>
      <c r="O24" s="17" t="inlineStr">
        <is>
          <t>316 SS</t>
        </is>
      </c>
      <c r="P24" s="17" t="inlineStr">
        <is>
          <t>Xtreme</t>
        </is>
      </c>
      <c r="Q24" s="17" t="n">
        <v>25224157</v>
      </c>
      <c r="R24" s="17" t="inlineStr">
        <is>
          <t>1/2" 4B36HBXTB2</t>
        </is>
      </c>
      <c r="S24" s="17" t="n"/>
      <c r="T24" s="17" t="n"/>
      <c r="U24" s="17" t="inlineStr">
        <is>
          <t>N/A</t>
        </is>
      </c>
      <c r="V24" s="17" t="inlineStr">
        <is>
          <t>N/A</t>
        </is>
      </c>
      <c r="W24" s="17" t="inlineStr">
        <is>
          <t>VI</t>
        </is>
      </c>
      <c r="X24" s="17" t="n">
        <v>800</v>
      </c>
      <c r="Y24" s="17" t="inlineStr">
        <is>
          <t>N/A</t>
        </is>
      </c>
      <c r="Z24" s="17" t="inlineStr">
        <is>
          <t>N/A</t>
        </is>
      </c>
      <c r="AA24" s="17" t="inlineStr">
        <is>
          <t>1/2"</t>
        </is>
      </c>
      <c r="AB24" s="17" t="inlineStr">
        <is>
          <t>Threaded</t>
        </is>
      </c>
      <c r="AC24" s="17" t="inlineStr">
        <is>
          <t>A47713296</t>
        </is>
      </c>
      <c r="AD24" s="17" t="inlineStr">
        <is>
          <t>JS2D8314H301-24VDC</t>
        </is>
      </c>
      <c r="AE24" s="17" t="inlineStr">
        <is>
          <t>0C7803.52</t>
        </is>
      </c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inlineStr">
        <is>
          <t>EMERSON</t>
        </is>
      </c>
      <c r="CF24" s="17" t="inlineStr">
        <is>
          <t>TREX</t>
        </is>
      </c>
      <c r="CG24" s="17" t="inlineStr">
        <is>
          <t>210100082367</t>
        </is>
      </c>
      <c r="CH24" s="17" t="inlineStr">
        <is>
          <t>'2026-07-31</t>
        </is>
      </c>
      <c r="CI24" s="17" t="n"/>
      <c r="CJ24" s="17" t="inlineStr">
        <is>
          <t>Levy Ostrup</t>
        </is>
      </c>
      <c r="CK24" s="17" t="n"/>
    </row>
    <row r="25">
      <c r="A25" s="17" t="n"/>
      <c r="B25" s="17" t="n"/>
      <c r="C25" s="17" t="inlineStr">
        <is>
          <t>K1B WELL PAD PROJECT</t>
        </is>
      </c>
      <c r="D25" s="17" t="inlineStr">
        <is>
          <t>CA23007</t>
        </is>
      </c>
      <c r="E25" s="17" t="inlineStr">
        <is>
          <t>KINOSIS K1B</t>
        </is>
      </c>
      <c r="F25" s="17" t="inlineStr">
        <is>
          <t>NATURAL GAS</t>
        </is>
      </c>
      <c r="G25" s="17" t="inlineStr">
        <is>
          <t>29103-25J-121-01</t>
        </is>
      </c>
      <c r="H25" s="17" t="inlineStr">
        <is>
          <t>29103-1"-FG-1203-DLHB0-38H-ET</t>
        </is>
      </c>
      <c r="I25" s="17" t="inlineStr">
        <is>
          <t>29103-KV-1023</t>
        </is>
      </c>
      <c r="J25" s="17" t="n"/>
      <c r="K25" s="17" t="inlineStr">
        <is>
          <t>PCV</t>
        </is>
      </c>
      <c r="L25" s="17" t="n"/>
      <c r="M25" s="17" t="inlineStr">
        <is>
          <t>N/A</t>
        </is>
      </c>
      <c r="N25" s="17" t="inlineStr">
        <is>
          <t>VPVL100SR4/5BD</t>
        </is>
      </c>
      <c r="O25" s="17" t="inlineStr">
        <is>
          <t>316 SS</t>
        </is>
      </c>
      <c r="P25" s="17" t="inlineStr">
        <is>
          <t>Xtreme</t>
        </is>
      </c>
      <c r="Q25" s="17" t="n">
        <v>25224155</v>
      </c>
      <c r="R25" s="17" t="inlineStr">
        <is>
          <t>1/2" 4B36HBXTB2</t>
        </is>
      </c>
      <c r="S25" s="17" t="n"/>
      <c r="T25" s="17" t="n"/>
      <c r="U25" s="17" t="inlineStr">
        <is>
          <t>N/A</t>
        </is>
      </c>
      <c r="V25" s="17" t="inlineStr">
        <is>
          <t>N/A</t>
        </is>
      </c>
      <c r="W25" s="17" t="inlineStr">
        <is>
          <t>VI</t>
        </is>
      </c>
      <c r="X25" s="17" t="n">
        <v>800</v>
      </c>
      <c r="Y25" s="17" t="inlineStr">
        <is>
          <t>N/A</t>
        </is>
      </c>
      <c r="Z25" s="17" t="inlineStr">
        <is>
          <t>N/A</t>
        </is>
      </c>
      <c r="AA25" s="17" t="inlineStr">
        <is>
          <t>1/2"</t>
        </is>
      </c>
      <c r="AB25" s="17" t="inlineStr">
        <is>
          <t>Threaded</t>
        </is>
      </c>
      <c r="AC25" s="17" t="inlineStr">
        <is>
          <t>A47713296</t>
        </is>
      </c>
      <c r="AD25" s="17" t="inlineStr">
        <is>
          <t>JS2D8314H301-24VDC</t>
        </is>
      </c>
      <c r="AE25" s="17" t="inlineStr">
        <is>
          <t>0C7803.52</t>
        </is>
      </c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inlineStr">
        <is>
          <t>EMERSON</t>
        </is>
      </c>
      <c r="CF25" s="17" t="inlineStr">
        <is>
          <t>TREX</t>
        </is>
      </c>
      <c r="CG25" s="17" t="inlineStr">
        <is>
          <t>210100082367</t>
        </is>
      </c>
      <c r="CH25" s="17" t="inlineStr">
        <is>
          <t>'2026-07-31</t>
        </is>
      </c>
      <c r="CI25" s="17" t="n"/>
      <c r="CJ25" s="17" t="inlineStr">
        <is>
          <t>Levy Ostrup</t>
        </is>
      </c>
      <c r="CK25" s="17" t="n"/>
    </row>
    <row r="26">
      <c r="A26" s="17" t="n"/>
      <c r="B26" s="17" t="n"/>
      <c r="C26" s="17" t="inlineStr">
        <is>
          <t>K1B WELL PAD PROJECT</t>
        </is>
      </c>
      <c r="D26" s="17" t="inlineStr">
        <is>
          <t>CA23007</t>
        </is>
      </c>
      <c r="E26" s="17" t="inlineStr">
        <is>
          <t>KINOSIS K1B</t>
        </is>
      </c>
      <c r="F26" s="17" t="inlineStr">
        <is>
          <t>NATURAL GAS</t>
        </is>
      </c>
      <c r="G26" s="17" t="inlineStr">
        <is>
          <t>29103-25J-122-01</t>
        </is>
      </c>
      <c r="H26" s="17" t="inlineStr">
        <is>
          <t>29103-1"-FG-1201-DLHB0-38H-ET</t>
        </is>
      </c>
      <c r="I26" s="17" t="inlineStr">
        <is>
          <t>29103-KV-1027</t>
        </is>
      </c>
      <c r="J26" s="17" t="n"/>
      <c r="K26" s="17" t="inlineStr">
        <is>
          <t>PCV</t>
        </is>
      </c>
      <c r="L26" s="17" t="n"/>
      <c r="M26" s="17" t="inlineStr">
        <is>
          <t>N/A</t>
        </is>
      </c>
      <c r="N26" s="17" t="inlineStr">
        <is>
          <t>VPVL100SR4/5BD</t>
        </is>
      </c>
      <c r="O26" s="17" t="inlineStr">
        <is>
          <t>316 SS</t>
        </is>
      </c>
      <c r="P26" s="17" t="inlineStr">
        <is>
          <t>Xtreme</t>
        </is>
      </c>
      <c r="Q26" s="17" t="n">
        <v>25224106</v>
      </c>
      <c r="R26" s="17" t="inlineStr">
        <is>
          <t>1/2" 4B36HBXTB2</t>
        </is>
      </c>
      <c r="S26" s="17" t="n"/>
      <c r="T26" s="17" t="n"/>
      <c r="U26" s="17" t="inlineStr">
        <is>
          <t>N/A</t>
        </is>
      </c>
      <c r="V26" s="17" t="inlineStr">
        <is>
          <t>N/A</t>
        </is>
      </c>
      <c r="W26" s="17" t="inlineStr">
        <is>
          <t>VI</t>
        </is>
      </c>
      <c r="X26" s="17" t="n">
        <v>800</v>
      </c>
      <c r="Y26" s="17" t="inlineStr">
        <is>
          <t>N/A</t>
        </is>
      </c>
      <c r="Z26" s="17" t="inlineStr">
        <is>
          <t>N/A</t>
        </is>
      </c>
      <c r="AA26" s="17" t="inlineStr">
        <is>
          <t>1/2"</t>
        </is>
      </c>
      <c r="AB26" s="17" t="inlineStr">
        <is>
          <t>Threaded</t>
        </is>
      </c>
      <c r="AC26" s="17" t="inlineStr">
        <is>
          <t>A47713296</t>
        </is>
      </c>
      <c r="AD26" s="17" t="inlineStr">
        <is>
          <t>JS2D8314H301-24VDC</t>
        </is>
      </c>
      <c r="AE26" s="17" t="inlineStr">
        <is>
          <t>0C7803.52</t>
        </is>
      </c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inlineStr">
        <is>
          <t>EMERSON</t>
        </is>
      </c>
      <c r="CF26" s="17" t="inlineStr">
        <is>
          <t>TREX</t>
        </is>
      </c>
      <c r="CG26" s="17" t="inlineStr">
        <is>
          <t>210100082367</t>
        </is>
      </c>
      <c r="CH26" s="17" t="inlineStr">
        <is>
          <t>'2026-07-31</t>
        </is>
      </c>
      <c r="CI26" s="17" t="n"/>
      <c r="CJ26" s="17" t="inlineStr">
        <is>
          <t>Levy Ostrup</t>
        </is>
      </c>
      <c r="CK26" s="17" t="n"/>
    </row>
    <row r="27">
      <c r="A27" s="17" t="n"/>
      <c r="B27" s="17" t="n"/>
      <c r="C27" s="17" t="inlineStr">
        <is>
          <t>K1B WELL PAD PROJECT</t>
        </is>
      </c>
      <c r="D27" s="17" t="inlineStr">
        <is>
          <t>CA23007</t>
        </is>
      </c>
      <c r="E27" s="17" t="inlineStr">
        <is>
          <t>KINOSIS K1B</t>
        </is>
      </c>
      <c r="F27" s="17" t="inlineStr">
        <is>
          <t>NATURAL GAS</t>
        </is>
      </c>
      <c r="G27" s="17" t="inlineStr">
        <is>
          <t>29103-25J-131-01</t>
        </is>
      </c>
      <c r="H27" s="17" t="inlineStr">
        <is>
          <t>29103-1"-FG-1303-DLHB0-38H-ET</t>
        </is>
      </c>
      <c r="I27" s="17" t="inlineStr">
        <is>
          <t>29103-KV-1033</t>
        </is>
      </c>
      <c r="J27" s="17" t="n"/>
      <c r="K27" s="17" t="inlineStr">
        <is>
          <t>PCV</t>
        </is>
      </c>
      <c r="L27" s="17" t="n"/>
      <c r="M27" s="17" t="inlineStr">
        <is>
          <t>N/A</t>
        </is>
      </c>
      <c r="N27" s="17" t="inlineStr">
        <is>
          <t>VPVL100SR4/5BD</t>
        </is>
      </c>
      <c r="O27" s="17" t="inlineStr">
        <is>
          <t>316 SS</t>
        </is>
      </c>
      <c r="P27" s="17" t="inlineStr">
        <is>
          <t>Xtreme</t>
        </is>
      </c>
      <c r="Q27" s="17" t="n">
        <v>25224111</v>
      </c>
      <c r="R27" s="17" t="inlineStr">
        <is>
          <t>1/2" 4B36HBXTB2</t>
        </is>
      </c>
      <c r="S27" s="17" t="n"/>
      <c r="T27" s="17" t="n"/>
      <c r="U27" s="17" t="inlineStr">
        <is>
          <t>N/A</t>
        </is>
      </c>
      <c r="V27" s="17" t="inlineStr">
        <is>
          <t>N/A</t>
        </is>
      </c>
      <c r="W27" s="17" t="inlineStr">
        <is>
          <t>VI</t>
        </is>
      </c>
      <c r="X27" s="17" t="n">
        <v>800</v>
      </c>
      <c r="Y27" s="17" t="inlineStr">
        <is>
          <t>N/A</t>
        </is>
      </c>
      <c r="Z27" s="17" t="inlineStr">
        <is>
          <t>N/A</t>
        </is>
      </c>
      <c r="AA27" s="17" t="inlineStr">
        <is>
          <t>1/2"</t>
        </is>
      </c>
      <c r="AB27" s="17" t="inlineStr">
        <is>
          <t>Threaded</t>
        </is>
      </c>
      <c r="AC27" s="17" t="inlineStr">
        <is>
          <t>A47713296</t>
        </is>
      </c>
      <c r="AD27" s="17" t="inlineStr">
        <is>
          <t>JS2D8314H301-24VDC</t>
        </is>
      </c>
      <c r="AE27" s="17" t="inlineStr">
        <is>
          <t>0C7803.52</t>
        </is>
      </c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inlineStr">
        <is>
          <t>EMERSON</t>
        </is>
      </c>
      <c r="CF27" s="17" t="inlineStr">
        <is>
          <t>TREX</t>
        </is>
      </c>
      <c r="CG27" s="17" t="inlineStr">
        <is>
          <t>210100082367</t>
        </is>
      </c>
      <c r="CH27" s="17" t="inlineStr">
        <is>
          <t>'2026-07-31</t>
        </is>
      </c>
      <c r="CI27" s="17" t="n"/>
      <c r="CJ27" s="17" t="inlineStr">
        <is>
          <t>Levy Ostrup</t>
        </is>
      </c>
      <c r="CK27" s="17" t="n"/>
    </row>
    <row r="28">
      <c r="A28" s="17" t="n"/>
      <c r="B28" s="17" t="n"/>
      <c r="C28" s="17" t="inlineStr">
        <is>
          <t>K1B WELL PAD PROJECT</t>
        </is>
      </c>
      <c r="D28" s="17" t="inlineStr">
        <is>
          <t>CA23007</t>
        </is>
      </c>
      <c r="E28" s="17" t="inlineStr">
        <is>
          <t>KINOSIS K1B</t>
        </is>
      </c>
      <c r="F28" s="17" t="inlineStr">
        <is>
          <t>NATURAL GAS</t>
        </is>
      </c>
      <c r="G28" s="17" t="inlineStr">
        <is>
          <t>29103-25J-132-01</t>
        </is>
      </c>
      <c r="H28" s="17" t="inlineStr">
        <is>
          <t>29103-1"-FG-1301-DLHB0-38H-ET</t>
        </is>
      </c>
      <c r="I28" s="17" t="inlineStr">
        <is>
          <t>29103-KV-1037</t>
        </is>
      </c>
      <c r="J28" s="17" t="n"/>
      <c r="K28" s="17" t="inlineStr">
        <is>
          <t>PCV</t>
        </is>
      </c>
      <c r="L28" s="17" t="n"/>
      <c r="M28" s="17" t="inlineStr">
        <is>
          <t>N/A</t>
        </is>
      </c>
      <c r="N28" s="17" t="inlineStr">
        <is>
          <t>VPVL100SR4/5BD</t>
        </is>
      </c>
      <c r="O28" s="17" t="inlineStr">
        <is>
          <t>316 SS</t>
        </is>
      </c>
      <c r="P28" s="17" t="inlineStr">
        <is>
          <t>Xtreme</t>
        </is>
      </c>
      <c r="Q28" s="17" t="n">
        <v>25224153</v>
      </c>
      <c r="R28" s="17" t="inlineStr">
        <is>
          <t>1/2" 4B36HBXTB2</t>
        </is>
      </c>
      <c r="S28" s="17" t="n"/>
      <c r="T28" s="17" t="n"/>
      <c r="U28" s="17" t="inlineStr">
        <is>
          <t>N/A</t>
        </is>
      </c>
      <c r="V28" s="17" t="inlineStr">
        <is>
          <t>N/A</t>
        </is>
      </c>
      <c r="W28" s="17" t="inlineStr">
        <is>
          <t>VI</t>
        </is>
      </c>
      <c r="X28" s="17" t="n">
        <v>800</v>
      </c>
      <c r="Y28" s="17" t="inlineStr">
        <is>
          <t>N/A</t>
        </is>
      </c>
      <c r="Z28" s="17" t="inlineStr">
        <is>
          <t>N/A</t>
        </is>
      </c>
      <c r="AA28" s="17" t="inlineStr">
        <is>
          <t>1/2"</t>
        </is>
      </c>
      <c r="AB28" s="17" t="inlineStr">
        <is>
          <t>Threaded</t>
        </is>
      </c>
      <c r="AC28" s="17" t="inlineStr">
        <is>
          <t>A47713296</t>
        </is>
      </c>
      <c r="AD28" s="17" t="inlineStr">
        <is>
          <t>JS2D8314H301-24VDC</t>
        </is>
      </c>
      <c r="AE28" s="17" t="inlineStr">
        <is>
          <t>0C7803.52</t>
        </is>
      </c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inlineStr">
        <is>
          <t>EMERSON</t>
        </is>
      </c>
      <c r="CF28" s="17" t="inlineStr">
        <is>
          <t>TREX</t>
        </is>
      </c>
      <c r="CG28" s="17" t="inlineStr">
        <is>
          <t>210100082367</t>
        </is>
      </c>
      <c r="CH28" s="17" t="inlineStr">
        <is>
          <t>'2026-07-31</t>
        </is>
      </c>
      <c r="CI28" s="17" t="n"/>
      <c r="CJ28" s="17" t="inlineStr">
        <is>
          <t>Levy Ostrup</t>
        </is>
      </c>
      <c r="CK28" s="17" t="n"/>
    </row>
    <row r="29">
      <c r="A29" s="17" t="n"/>
      <c r="B29" s="17" t="n"/>
      <c r="C29" s="17" t="inlineStr">
        <is>
          <t>K1B WELL PAD PROJECT</t>
        </is>
      </c>
      <c r="D29" s="17" t="inlineStr">
        <is>
          <t>CA23007</t>
        </is>
      </c>
      <c r="E29" s="17" t="inlineStr">
        <is>
          <t>KINOSIS K1B</t>
        </is>
      </c>
      <c r="F29" s="17" t="inlineStr">
        <is>
          <t>NATURAL GAS</t>
        </is>
      </c>
      <c r="G29" s="17" t="inlineStr">
        <is>
          <t>29103-25J-141-01</t>
        </is>
      </c>
      <c r="H29" s="17" t="inlineStr">
        <is>
          <t>29103-1"-FG-1403-DLHB0-38H-ET</t>
        </is>
      </c>
      <c r="I29" s="17" t="inlineStr">
        <is>
          <t>29103-KV-1043</t>
        </is>
      </c>
      <c r="J29" s="17" t="n"/>
      <c r="K29" s="17" t="inlineStr">
        <is>
          <t>PCV</t>
        </is>
      </c>
      <c r="L29" s="17" t="n"/>
      <c r="M29" s="17" t="inlineStr">
        <is>
          <t>N/A</t>
        </is>
      </c>
      <c r="N29" s="17" t="inlineStr">
        <is>
          <t>VPVL100SR4/5BD</t>
        </is>
      </c>
      <c r="O29" s="17" t="inlineStr">
        <is>
          <t>316 SS</t>
        </is>
      </c>
      <c r="P29" s="17" t="inlineStr">
        <is>
          <t>Xtreme</t>
        </is>
      </c>
      <c r="Q29" s="17" t="n">
        <v>25224152</v>
      </c>
      <c r="R29" s="17" t="inlineStr">
        <is>
          <t>1/2" 4B36HBXTB2</t>
        </is>
      </c>
      <c r="S29" s="17" t="n"/>
      <c r="T29" s="17" t="n"/>
      <c r="U29" s="17" t="inlineStr">
        <is>
          <t>N/A</t>
        </is>
      </c>
      <c r="V29" s="17" t="inlineStr">
        <is>
          <t>N/A</t>
        </is>
      </c>
      <c r="W29" s="17" t="inlineStr">
        <is>
          <t>VI</t>
        </is>
      </c>
      <c r="X29" s="17" t="n">
        <v>800</v>
      </c>
      <c r="Y29" s="17" t="inlineStr">
        <is>
          <t>N/A</t>
        </is>
      </c>
      <c r="Z29" s="17" t="inlineStr">
        <is>
          <t>N/A</t>
        </is>
      </c>
      <c r="AA29" s="17" t="inlineStr">
        <is>
          <t>1/2"</t>
        </is>
      </c>
      <c r="AB29" s="17" t="inlineStr">
        <is>
          <t>Threaded</t>
        </is>
      </c>
      <c r="AC29" s="17" t="inlineStr">
        <is>
          <t>A47713296</t>
        </is>
      </c>
      <c r="AD29" s="17" t="inlineStr">
        <is>
          <t>JS2D8314H301-24VDC</t>
        </is>
      </c>
      <c r="AE29" s="17" t="inlineStr">
        <is>
          <t>0C7803.52</t>
        </is>
      </c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inlineStr">
        <is>
          <t>EMERSON</t>
        </is>
      </c>
      <c r="CF29" s="17" t="inlineStr">
        <is>
          <t>TREX</t>
        </is>
      </c>
      <c r="CG29" s="17" t="inlineStr">
        <is>
          <t>210100082367</t>
        </is>
      </c>
      <c r="CH29" s="17" t="inlineStr">
        <is>
          <t>'2026-07-31</t>
        </is>
      </c>
      <c r="CI29" s="17" t="n"/>
      <c r="CJ29" s="17" t="inlineStr">
        <is>
          <t>Levy Ostrup</t>
        </is>
      </c>
      <c r="CK29" s="17" t="n"/>
    </row>
    <row r="30">
      <c r="A30" s="17" t="n"/>
      <c r="B30" s="17" t="n"/>
      <c r="C30" s="17" t="inlineStr">
        <is>
          <t>K1B WELL PAD PROJECT</t>
        </is>
      </c>
      <c r="D30" s="17" t="inlineStr">
        <is>
          <t>CA23007</t>
        </is>
      </c>
      <c r="E30" s="17" t="inlineStr">
        <is>
          <t>KINOSIS K1B</t>
        </is>
      </c>
      <c r="F30" s="17" t="inlineStr">
        <is>
          <t>NATURAL GAS</t>
        </is>
      </c>
      <c r="G30" s="17" t="inlineStr">
        <is>
          <t>29103-25J-142-01</t>
        </is>
      </c>
      <c r="H30" s="17" t="inlineStr">
        <is>
          <t>29103-1"-FG-1401-DLHB0-38H-ET</t>
        </is>
      </c>
      <c r="I30" s="17" t="inlineStr">
        <is>
          <t>29103-KV-1047</t>
        </is>
      </c>
      <c r="J30" s="17" t="n"/>
      <c r="K30" s="17" t="inlineStr">
        <is>
          <t>PCV</t>
        </is>
      </c>
      <c r="L30" s="17" t="n"/>
      <c r="M30" s="17" t="inlineStr">
        <is>
          <t>N/A</t>
        </is>
      </c>
      <c r="N30" s="17" t="inlineStr">
        <is>
          <t>VPVL100SR4/5BD</t>
        </is>
      </c>
      <c r="O30" s="17" t="inlineStr">
        <is>
          <t>316 SS</t>
        </is>
      </c>
      <c r="P30" s="17" t="inlineStr">
        <is>
          <t>Xtreme</t>
        </is>
      </c>
      <c r="Q30" s="17" t="n">
        <v>25224181</v>
      </c>
      <c r="R30" s="17" t="inlineStr">
        <is>
          <t>1/2" 4B36HBXTB2</t>
        </is>
      </c>
      <c r="S30" s="17" t="n"/>
      <c r="T30" s="17" t="n"/>
      <c r="U30" s="17" t="inlineStr">
        <is>
          <t>N/A</t>
        </is>
      </c>
      <c r="V30" s="17" t="inlineStr">
        <is>
          <t>N/A</t>
        </is>
      </c>
      <c r="W30" s="17" t="inlineStr">
        <is>
          <t>VI</t>
        </is>
      </c>
      <c r="X30" s="17" t="n">
        <v>800</v>
      </c>
      <c r="Y30" s="17" t="inlineStr">
        <is>
          <t>N/A</t>
        </is>
      </c>
      <c r="Z30" s="17" t="inlineStr">
        <is>
          <t>N/A</t>
        </is>
      </c>
      <c r="AA30" s="17" t="inlineStr">
        <is>
          <t>1/2"</t>
        </is>
      </c>
      <c r="AB30" s="17" t="inlineStr">
        <is>
          <t>Threaded</t>
        </is>
      </c>
      <c r="AC30" s="17" t="inlineStr">
        <is>
          <t>A47713296</t>
        </is>
      </c>
      <c r="AD30" s="17" t="inlineStr">
        <is>
          <t>JS2D8314H301-24VDC</t>
        </is>
      </c>
      <c r="AE30" s="17" t="inlineStr">
        <is>
          <t>0C7803.52</t>
        </is>
      </c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inlineStr">
        <is>
          <t>EMERSON</t>
        </is>
      </c>
      <c r="CF30" s="17" t="inlineStr">
        <is>
          <t>TREX</t>
        </is>
      </c>
      <c r="CG30" s="17" t="inlineStr">
        <is>
          <t>210100082367</t>
        </is>
      </c>
      <c r="CH30" s="17" t="inlineStr">
        <is>
          <t>'2026-07-31</t>
        </is>
      </c>
      <c r="CI30" s="17" t="n"/>
      <c r="CJ30" s="17" t="inlineStr">
        <is>
          <t>Levy Ostrup</t>
        </is>
      </c>
      <c r="CK30" s="17" t="n"/>
    </row>
    <row r="31">
      <c r="A31" s="17" t="n"/>
      <c r="B31" s="17" t="n"/>
      <c r="C31" s="17" t="inlineStr">
        <is>
          <t>K1B WELL PAD PROJECT</t>
        </is>
      </c>
      <c r="D31" s="17" t="inlineStr">
        <is>
          <t>CA23007</t>
        </is>
      </c>
      <c r="E31" s="17" t="inlineStr">
        <is>
          <t>KINOSIS K1B</t>
        </is>
      </c>
      <c r="F31" s="17" t="inlineStr">
        <is>
          <t>NATURAL GAS</t>
        </is>
      </c>
      <c r="G31" s="17" t="inlineStr">
        <is>
          <t>29103-25J-151-01</t>
        </is>
      </c>
      <c r="H31" s="17" t="inlineStr">
        <is>
          <t>29103-1"-FG-1503-DLHB0-38H-ET</t>
        </is>
      </c>
      <c r="I31" s="17" t="inlineStr">
        <is>
          <t>29103-KV-1053</t>
        </is>
      </c>
      <c r="J31" s="17" t="n"/>
      <c r="K31" s="17" t="inlineStr">
        <is>
          <t>PCV</t>
        </is>
      </c>
      <c r="L31" s="17" t="n"/>
      <c r="M31" s="17" t="inlineStr">
        <is>
          <t>N/A</t>
        </is>
      </c>
      <c r="N31" s="17" t="inlineStr">
        <is>
          <t>VPVL100SR4/5BD</t>
        </is>
      </c>
      <c r="O31" s="17" t="inlineStr">
        <is>
          <t>316 SS</t>
        </is>
      </c>
      <c r="P31" s="17" t="inlineStr">
        <is>
          <t>Xtreme</t>
        </is>
      </c>
      <c r="Q31" s="17" t="n">
        <v>25224113</v>
      </c>
      <c r="R31" s="17" t="inlineStr">
        <is>
          <t>1/2" 4B36HBXTB2</t>
        </is>
      </c>
      <c r="S31" s="17" t="n"/>
      <c r="T31" s="17" t="n"/>
      <c r="U31" s="17" t="inlineStr">
        <is>
          <t>N/A</t>
        </is>
      </c>
      <c r="V31" s="17" t="inlineStr">
        <is>
          <t>N/A</t>
        </is>
      </c>
      <c r="W31" s="17" t="inlineStr">
        <is>
          <t>VI</t>
        </is>
      </c>
      <c r="X31" s="17" t="n">
        <v>800</v>
      </c>
      <c r="Y31" s="17" t="inlineStr">
        <is>
          <t>N/A</t>
        </is>
      </c>
      <c r="Z31" s="17" t="inlineStr">
        <is>
          <t>N/A</t>
        </is>
      </c>
      <c r="AA31" s="17" t="inlineStr">
        <is>
          <t>1/2"</t>
        </is>
      </c>
      <c r="AB31" s="17" t="inlineStr">
        <is>
          <t>Threaded</t>
        </is>
      </c>
      <c r="AC31" s="17" t="inlineStr">
        <is>
          <t>A47713296</t>
        </is>
      </c>
      <c r="AD31" s="17" t="inlineStr">
        <is>
          <t>JS2D8314H301-24VDC</t>
        </is>
      </c>
      <c r="AE31" s="17" t="inlineStr">
        <is>
          <t>0C7803.52</t>
        </is>
      </c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inlineStr">
        <is>
          <t>EMERSON</t>
        </is>
      </c>
      <c r="CF31" s="17" t="inlineStr">
        <is>
          <t>TREX</t>
        </is>
      </c>
      <c r="CG31" s="17" t="inlineStr">
        <is>
          <t>210100082367</t>
        </is>
      </c>
      <c r="CH31" s="17" t="inlineStr">
        <is>
          <t>'2026-07-31</t>
        </is>
      </c>
      <c r="CI31" s="17" t="n"/>
      <c r="CJ31" s="17" t="inlineStr">
        <is>
          <t>Levy Ostrup</t>
        </is>
      </c>
      <c r="CK31" s="17" t="n"/>
    </row>
    <row r="32">
      <c r="A32" s="17" t="n"/>
      <c r="B32" s="17" t="n"/>
      <c r="C32" s="17" t="inlineStr">
        <is>
          <t>K1B WELL PAD PROJECT</t>
        </is>
      </c>
      <c r="D32" s="17" t="inlineStr">
        <is>
          <t>CA23007</t>
        </is>
      </c>
      <c r="E32" s="17" t="inlineStr">
        <is>
          <t>KINOSIS K1B</t>
        </is>
      </c>
      <c r="F32" s="17" t="inlineStr">
        <is>
          <t>NATURAL GAS</t>
        </is>
      </c>
      <c r="G32" s="17" t="inlineStr">
        <is>
          <t>29103-25J-152-01</t>
        </is>
      </c>
      <c r="H32" s="17" t="inlineStr">
        <is>
          <t>29103-1"-FG-1501-DLHB0-38H-ET</t>
        </is>
      </c>
      <c r="I32" s="17" t="inlineStr">
        <is>
          <t>29103-KV-1057</t>
        </is>
      </c>
      <c r="J32" s="17" t="n"/>
      <c r="K32" s="17" t="inlineStr">
        <is>
          <t>PCV</t>
        </is>
      </c>
      <c r="L32" s="17" t="n"/>
      <c r="M32" s="17" t="inlineStr">
        <is>
          <t>N/A</t>
        </is>
      </c>
      <c r="N32" s="17" t="inlineStr">
        <is>
          <t>VPVL100SR4/5BD</t>
        </is>
      </c>
      <c r="O32" s="17" t="inlineStr">
        <is>
          <t>316 SS</t>
        </is>
      </c>
      <c r="P32" s="17" t="inlineStr">
        <is>
          <t>Xtreme</t>
        </is>
      </c>
      <c r="Q32" s="17" t="n">
        <v>25224184</v>
      </c>
      <c r="R32" s="17" t="inlineStr">
        <is>
          <t>1/2" 4B36HBXTB2</t>
        </is>
      </c>
      <c r="S32" s="17" t="n"/>
      <c r="T32" s="17" t="n"/>
      <c r="U32" s="17" t="inlineStr">
        <is>
          <t>N/A</t>
        </is>
      </c>
      <c r="V32" s="17" t="inlineStr">
        <is>
          <t>N/A</t>
        </is>
      </c>
      <c r="W32" s="17" t="inlineStr">
        <is>
          <t>VI</t>
        </is>
      </c>
      <c r="X32" s="17" t="n">
        <v>800</v>
      </c>
      <c r="Y32" s="17" t="inlineStr">
        <is>
          <t>N/A</t>
        </is>
      </c>
      <c r="Z32" s="17" t="inlineStr">
        <is>
          <t>N/A</t>
        </is>
      </c>
      <c r="AA32" s="17" t="inlineStr">
        <is>
          <t>1/2"</t>
        </is>
      </c>
      <c r="AB32" s="17" t="inlineStr">
        <is>
          <t>Threaded</t>
        </is>
      </c>
      <c r="AC32" s="17" t="inlineStr">
        <is>
          <t>A47713296</t>
        </is>
      </c>
      <c r="AD32" s="17" t="inlineStr">
        <is>
          <t>JS2D8314H301-24VDC</t>
        </is>
      </c>
      <c r="AE32" s="17" t="inlineStr">
        <is>
          <t>0C7803.52</t>
        </is>
      </c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inlineStr">
        <is>
          <t>EMERSON</t>
        </is>
      </c>
      <c r="CF32" s="17" t="inlineStr">
        <is>
          <t>TREX</t>
        </is>
      </c>
      <c r="CG32" s="17" t="inlineStr">
        <is>
          <t>210100082367</t>
        </is>
      </c>
      <c r="CH32" s="17" t="inlineStr">
        <is>
          <t>'2026-07-31</t>
        </is>
      </c>
      <c r="CI32" s="17" t="n"/>
      <c r="CJ32" s="17" t="inlineStr">
        <is>
          <t>Levy Ostrup</t>
        </is>
      </c>
      <c r="CK32" s="17" t="n"/>
    </row>
    <row r="33">
      <c r="A33" s="17" t="n"/>
      <c r="B33" s="17" t="n"/>
      <c r="C33" s="17" t="inlineStr">
        <is>
          <t>K1B WELL PAD PROJECT</t>
        </is>
      </c>
      <c r="D33" s="17" t="inlineStr">
        <is>
          <t>CA23007</t>
        </is>
      </c>
      <c r="E33" s="17" t="inlineStr">
        <is>
          <t>KINOSIS K1B</t>
        </is>
      </c>
      <c r="F33" s="17" t="inlineStr">
        <is>
          <t>NATURAL GAS</t>
        </is>
      </c>
      <c r="G33" s="17" t="inlineStr">
        <is>
          <t>29103-25J-161-01</t>
        </is>
      </c>
      <c r="H33" s="17" t="inlineStr">
        <is>
          <t>29103-1"-FG-1603-DLHB0-38H-ET</t>
        </is>
      </c>
      <c r="I33" s="17" t="inlineStr">
        <is>
          <t>29103-KV-1063</t>
        </is>
      </c>
      <c r="J33" s="17" t="n"/>
      <c r="K33" s="17" t="inlineStr">
        <is>
          <t>PCV</t>
        </is>
      </c>
      <c r="L33" s="17" t="n"/>
      <c r="M33" s="17" t="inlineStr">
        <is>
          <t>N/A</t>
        </is>
      </c>
      <c r="N33" s="17" t="inlineStr">
        <is>
          <t>VPVL100SR4/5BD</t>
        </is>
      </c>
      <c r="O33" s="17" t="inlineStr">
        <is>
          <t>316 SS</t>
        </is>
      </c>
      <c r="P33" s="17" t="inlineStr">
        <is>
          <t>Xtreme</t>
        </is>
      </c>
      <c r="Q33" s="17" t="n">
        <v>25224177</v>
      </c>
      <c r="R33" s="17" t="inlineStr">
        <is>
          <t>1/2" 4B36HBXTB2</t>
        </is>
      </c>
      <c r="S33" s="17" t="n"/>
      <c r="T33" s="17" t="n"/>
      <c r="U33" s="17" t="inlineStr">
        <is>
          <t>N/A</t>
        </is>
      </c>
      <c r="V33" s="17" t="inlineStr">
        <is>
          <t>N/A</t>
        </is>
      </c>
      <c r="W33" s="17" t="inlineStr">
        <is>
          <t>VI</t>
        </is>
      </c>
      <c r="X33" s="17" t="n">
        <v>800</v>
      </c>
      <c r="Y33" s="17" t="inlineStr">
        <is>
          <t>N/A</t>
        </is>
      </c>
      <c r="Z33" s="17" t="inlineStr">
        <is>
          <t>N/A</t>
        </is>
      </c>
      <c r="AA33" s="17" t="inlineStr">
        <is>
          <t>1/2"</t>
        </is>
      </c>
      <c r="AB33" s="17" t="inlineStr">
        <is>
          <t>Threaded</t>
        </is>
      </c>
      <c r="AC33" s="17" t="inlineStr">
        <is>
          <t>A47713296</t>
        </is>
      </c>
      <c r="AD33" s="17" t="inlineStr">
        <is>
          <t>JS2D8314H301-24VDC</t>
        </is>
      </c>
      <c r="AE33" s="17" t="inlineStr">
        <is>
          <t>0C7803.52</t>
        </is>
      </c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inlineStr">
        <is>
          <t>EMERSON</t>
        </is>
      </c>
      <c r="CF33" s="17" t="inlineStr">
        <is>
          <t>TREX</t>
        </is>
      </c>
      <c r="CG33" s="17" t="inlineStr">
        <is>
          <t>210100082367</t>
        </is>
      </c>
      <c r="CH33" s="17" t="inlineStr">
        <is>
          <t>'2026-07-31</t>
        </is>
      </c>
      <c r="CI33" s="17" t="n"/>
      <c r="CJ33" s="17" t="inlineStr">
        <is>
          <t>Levy Ostrup</t>
        </is>
      </c>
      <c r="CK33" s="17" t="n"/>
    </row>
    <row r="34">
      <c r="A34" s="17" t="n"/>
      <c r="B34" s="17" t="n"/>
      <c r="C34" s="17" t="inlineStr">
        <is>
          <t>K1B WELL PAD PROJECT</t>
        </is>
      </c>
      <c r="D34" s="17" t="inlineStr">
        <is>
          <t>CA23007</t>
        </is>
      </c>
      <c r="E34" s="17" t="inlineStr">
        <is>
          <t>KINOSIS K1B</t>
        </is>
      </c>
      <c r="F34" s="17" t="inlineStr">
        <is>
          <t>NATURAL GAS</t>
        </is>
      </c>
      <c r="G34" s="17" t="inlineStr">
        <is>
          <t>29103-25J-162-01</t>
        </is>
      </c>
      <c r="H34" s="17" t="inlineStr">
        <is>
          <t>29103-1"-FG-1601-DLHB0-38H-ET</t>
        </is>
      </c>
      <c r="I34" s="17" t="inlineStr">
        <is>
          <t>29103-KV-1067</t>
        </is>
      </c>
      <c r="J34" s="17" t="n"/>
      <c r="K34" s="17" t="inlineStr">
        <is>
          <t>PCV</t>
        </is>
      </c>
      <c r="L34" s="17" t="n"/>
      <c r="M34" s="17" t="inlineStr">
        <is>
          <t>N/A</t>
        </is>
      </c>
      <c r="N34" s="17" t="inlineStr">
        <is>
          <t>VPVL100SR4/5BD</t>
        </is>
      </c>
      <c r="O34" s="17" t="inlineStr">
        <is>
          <t>316 SS</t>
        </is>
      </c>
      <c r="P34" s="17" t="inlineStr">
        <is>
          <t>Xtreme</t>
        </is>
      </c>
      <c r="Q34" s="17" t="n">
        <v>25224175</v>
      </c>
      <c r="R34" s="17" t="inlineStr">
        <is>
          <t>1/2" 4B36HBXTB2</t>
        </is>
      </c>
      <c r="S34" s="17" t="n"/>
      <c r="T34" s="17" t="n"/>
      <c r="U34" s="17" t="inlineStr">
        <is>
          <t>N/A</t>
        </is>
      </c>
      <c r="V34" s="17" t="inlineStr">
        <is>
          <t>N/A</t>
        </is>
      </c>
      <c r="W34" s="17" t="inlineStr">
        <is>
          <t>VI</t>
        </is>
      </c>
      <c r="X34" s="17" t="n">
        <v>800</v>
      </c>
      <c r="Y34" s="17" t="inlineStr">
        <is>
          <t>N/A</t>
        </is>
      </c>
      <c r="Z34" s="17" t="inlineStr">
        <is>
          <t>N/A</t>
        </is>
      </c>
      <c r="AA34" s="17" t="inlineStr">
        <is>
          <t>1/2"</t>
        </is>
      </c>
      <c r="AB34" s="17" t="inlineStr">
        <is>
          <t>Threaded</t>
        </is>
      </c>
      <c r="AC34" s="17" t="inlineStr">
        <is>
          <t>A47713296</t>
        </is>
      </c>
      <c r="AD34" s="17" t="inlineStr">
        <is>
          <t>JS2D8314H301-24VDC</t>
        </is>
      </c>
      <c r="AE34" s="17" t="inlineStr">
        <is>
          <t>0C7803.52</t>
        </is>
      </c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inlineStr">
        <is>
          <t>EMERSON</t>
        </is>
      </c>
      <c r="CF34" s="17" t="inlineStr">
        <is>
          <t>TREX</t>
        </is>
      </c>
      <c r="CG34" s="17" t="inlineStr">
        <is>
          <t>210100082367</t>
        </is>
      </c>
      <c r="CH34" s="17" t="inlineStr">
        <is>
          <t>'2026-07-31</t>
        </is>
      </c>
      <c r="CI34" s="17" t="n"/>
      <c r="CJ34" s="17" t="inlineStr">
        <is>
          <t>Levy Ostrup</t>
        </is>
      </c>
      <c r="CK34" s="17" t="n"/>
    </row>
    <row r="35">
      <c r="A35" s="17" t="n"/>
      <c r="B35" s="17" t="n"/>
      <c r="C35" s="17" t="inlineStr">
        <is>
          <t>K1B WELL PAD PROJECT</t>
        </is>
      </c>
      <c r="D35" s="17" t="inlineStr">
        <is>
          <t>CA23007</t>
        </is>
      </c>
      <c r="E35" s="17" t="inlineStr">
        <is>
          <t>KINOSIS K1B</t>
        </is>
      </c>
      <c r="F35" s="17" t="inlineStr">
        <is>
          <t>NATURAL GAS</t>
        </is>
      </c>
      <c r="G35" s="17" t="inlineStr">
        <is>
          <t>29103-25J-171-01</t>
        </is>
      </c>
      <c r="H35" s="17" t="inlineStr">
        <is>
          <t>29103-1"-FG-1703-DLHB0-38H-ET</t>
        </is>
      </c>
      <c r="I35" s="17" t="inlineStr">
        <is>
          <t>29103-KV-1073</t>
        </is>
      </c>
      <c r="J35" s="17" t="n"/>
      <c r="K35" s="17" t="inlineStr">
        <is>
          <t>PCV</t>
        </is>
      </c>
      <c r="L35" s="17" t="n"/>
      <c r="M35" s="17" t="inlineStr">
        <is>
          <t>N/A</t>
        </is>
      </c>
      <c r="N35" s="17" t="inlineStr">
        <is>
          <t>VPVL100SR4/5BD</t>
        </is>
      </c>
      <c r="O35" s="17" t="inlineStr">
        <is>
          <t>316 SS</t>
        </is>
      </c>
      <c r="P35" s="17" t="inlineStr">
        <is>
          <t>Xtreme</t>
        </is>
      </c>
      <c r="Q35" s="17" t="n">
        <v>25224108</v>
      </c>
      <c r="R35" s="17" t="inlineStr">
        <is>
          <t>1/2" 4B36HBXTB2</t>
        </is>
      </c>
      <c r="S35" s="17" t="n"/>
      <c r="T35" s="17" t="n"/>
      <c r="U35" s="17" t="inlineStr">
        <is>
          <t>N/A</t>
        </is>
      </c>
      <c r="V35" s="17" t="inlineStr">
        <is>
          <t>N/A</t>
        </is>
      </c>
      <c r="W35" s="17" t="inlineStr">
        <is>
          <t>VI</t>
        </is>
      </c>
      <c r="X35" s="17" t="n">
        <v>800</v>
      </c>
      <c r="Y35" s="17" t="inlineStr">
        <is>
          <t>N/A</t>
        </is>
      </c>
      <c r="Z35" s="17" t="inlineStr">
        <is>
          <t>N/A</t>
        </is>
      </c>
      <c r="AA35" s="17" t="inlineStr">
        <is>
          <t>1/2"</t>
        </is>
      </c>
      <c r="AB35" s="17" t="inlineStr">
        <is>
          <t>Threaded</t>
        </is>
      </c>
      <c r="AC35" s="17" t="inlineStr">
        <is>
          <t>A47713296</t>
        </is>
      </c>
      <c r="AD35" s="17" t="inlineStr">
        <is>
          <t>JS2D8314H301-24VDC</t>
        </is>
      </c>
      <c r="AE35" s="17" t="inlineStr">
        <is>
          <t>0C7803.52</t>
        </is>
      </c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inlineStr">
        <is>
          <t>EMERSON</t>
        </is>
      </c>
      <c r="CF35" s="17" t="inlineStr">
        <is>
          <t>TREX</t>
        </is>
      </c>
      <c r="CG35" s="17" t="inlineStr">
        <is>
          <t>210100082367</t>
        </is>
      </c>
      <c r="CH35" s="17" t="inlineStr">
        <is>
          <t>'2026-07-31</t>
        </is>
      </c>
      <c r="CI35" s="17" t="n"/>
      <c r="CJ35" s="17" t="inlineStr">
        <is>
          <t>Levy Ostrup</t>
        </is>
      </c>
      <c r="CK35" s="17" t="n"/>
    </row>
    <row r="36">
      <c r="A36" s="17" t="n"/>
      <c r="B36" s="17" t="n"/>
      <c r="C36" s="17" t="inlineStr">
        <is>
          <t>K1B WELL PAD PROJECT</t>
        </is>
      </c>
      <c r="D36" s="17" t="inlineStr">
        <is>
          <t>CA23007</t>
        </is>
      </c>
      <c r="E36" s="17" t="inlineStr">
        <is>
          <t>KINOSIS K1B</t>
        </is>
      </c>
      <c r="F36" s="17" t="inlineStr">
        <is>
          <t>NATURAL GAS</t>
        </is>
      </c>
      <c r="G36" s="17" t="inlineStr">
        <is>
          <t>29103-25J-172-01</t>
        </is>
      </c>
      <c r="H36" s="17" t="inlineStr">
        <is>
          <t>29103-1"-FG-1701-DLHB0-38H-ET</t>
        </is>
      </c>
      <c r="I36" s="17" t="inlineStr">
        <is>
          <t>29103-KV-1077</t>
        </is>
      </c>
      <c r="J36" s="17" t="n"/>
      <c r="K36" s="17" t="inlineStr">
        <is>
          <t>PCV</t>
        </is>
      </c>
      <c r="L36" s="17" t="n"/>
      <c r="M36" s="17" t="inlineStr">
        <is>
          <t>N/A</t>
        </is>
      </c>
      <c r="N36" s="17" t="inlineStr">
        <is>
          <t>VPVL100SR4/5BD</t>
        </is>
      </c>
      <c r="O36" s="17" t="inlineStr">
        <is>
          <t>316 SS</t>
        </is>
      </c>
      <c r="P36" s="17" t="inlineStr">
        <is>
          <t>Xtreme</t>
        </is>
      </c>
      <c r="Q36" s="17" t="n">
        <v>25224148</v>
      </c>
      <c r="R36" s="17" t="inlineStr">
        <is>
          <t>1/2" 4B36HBXTB2</t>
        </is>
      </c>
      <c r="S36" s="17" t="n"/>
      <c r="T36" s="17" t="n"/>
      <c r="U36" s="17" t="inlineStr">
        <is>
          <t>N/A</t>
        </is>
      </c>
      <c r="V36" s="17" t="inlineStr">
        <is>
          <t>N/A</t>
        </is>
      </c>
      <c r="W36" s="17" t="inlineStr">
        <is>
          <t>VI</t>
        </is>
      </c>
      <c r="X36" s="17" t="n">
        <v>800</v>
      </c>
      <c r="Y36" s="17" t="inlineStr">
        <is>
          <t>N/A</t>
        </is>
      </c>
      <c r="Z36" s="17" t="inlineStr">
        <is>
          <t>N/A</t>
        </is>
      </c>
      <c r="AA36" s="17" t="inlineStr">
        <is>
          <t>1/2"</t>
        </is>
      </c>
      <c r="AB36" s="17" t="inlineStr">
        <is>
          <t>Threaded</t>
        </is>
      </c>
      <c r="AC36" s="17" t="inlineStr">
        <is>
          <t>A47713296</t>
        </is>
      </c>
      <c r="AD36" s="17" t="inlineStr">
        <is>
          <t>JS2D8314H301-24VDC</t>
        </is>
      </c>
      <c r="AE36" s="17" t="inlineStr">
        <is>
          <t>0C7803.52</t>
        </is>
      </c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inlineStr">
        <is>
          <t>EMERSON</t>
        </is>
      </c>
      <c r="CF36" s="17" t="inlineStr">
        <is>
          <t>TREX</t>
        </is>
      </c>
      <c r="CG36" s="17" t="inlineStr">
        <is>
          <t>210100082367</t>
        </is>
      </c>
      <c r="CH36" s="17" t="inlineStr">
        <is>
          <t>'2026-07-31</t>
        </is>
      </c>
      <c r="CI36" s="17" t="n"/>
      <c r="CJ36" s="17" t="inlineStr">
        <is>
          <t>Levy Ostrup</t>
        </is>
      </c>
      <c r="CK36" s="17" t="n"/>
    </row>
    <row r="37">
      <c r="A37" s="17" t="n"/>
      <c r="B37" s="17" t="n"/>
      <c r="C37" s="17" t="inlineStr">
        <is>
          <t>K1B WELL PAD PROJECT</t>
        </is>
      </c>
      <c r="D37" s="17" t="inlineStr">
        <is>
          <t>CA23007</t>
        </is>
      </c>
      <c r="E37" s="17" t="inlineStr">
        <is>
          <t>KINOSIS K1B</t>
        </is>
      </c>
      <c r="F37" s="17" t="inlineStr">
        <is>
          <t>PRODUCED EMULSION</t>
        </is>
      </c>
      <c r="G37" s="17" t="inlineStr">
        <is>
          <t>29103-25J-112-01</t>
        </is>
      </c>
      <c r="H37" s="17" t="inlineStr">
        <is>
          <t>29103-4"-PE-1101-DAPC0-64H-ET</t>
        </is>
      </c>
      <c r="I37" s="17" t="inlineStr">
        <is>
          <t>29103-PV-1014</t>
        </is>
      </c>
      <c r="J37" s="17" t="n"/>
      <c r="K37" s="17" t="inlineStr">
        <is>
          <t>PCV</t>
        </is>
      </c>
      <c r="L37" s="17" t="n"/>
      <c r="M37" s="17" t="n">
        <v>1000383571</v>
      </c>
      <c r="N37" s="17" t="inlineStr">
        <is>
          <t>667-46 Spring &amp; Diaphragm</t>
        </is>
      </c>
      <c r="O37" s="17" t="inlineStr">
        <is>
          <t>5CB TC</t>
        </is>
      </c>
      <c r="P37" s="17" t="inlineStr">
        <is>
          <t>TC c/w S17400 carrier</t>
        </is>
      </c>
      <c r="Q37" s="17" t="n">
        <v>1000389743</v>
      </c>
      <c r="R37" s="17" t="inlineStr">
        <is>
          <t>P25E</t>
        </is>
      </c>
      <c r="S37" s="17" t="inlineStr">
        <is>
          <t>Inch</t>
        </is>
      </c>
      <c r="T37" s="17" t="n">
        <v>1.5</v>
      </c>
      <c r="U37" s="17" t="inlineStr">
        <is>
          <t>F005209232</t>
        </is>
      </c>
      <c r="V37" s="17" t="inlineStr">
        <is>
          <t>DVC6200-PD SMART</t>
        </is>
      </c>
      <c r="W37" s="17" t="inlineStr">
        <is>
          <t>V</t>
        </is>
      </c>
      <c r="X37" s="17" t="n">
        <v>900</v>
      </c>
      <c r="Y37" s="17" t="inlineStr">
        <is>
          <t>N/A</t>
        </is>
      </c>
      <c r="Z37" s="17" t="inlineStr">
        <is>
          <t>N/A</t>
        </is>
      </c>
      <c r="AA37" s="17" t="n">
        <v>3</v>
      </c>
      <c r="AB37" s="17" t="inlineStr">
        <is>
          <t>Flanged</t>
        </is>
      </c>
      <c r="AC37" s="17" t="inlineStr">
        <is>
          <t>N/A</t>
        </is>
      </c>
      <c r="AD37" s="17" t="inlineStr">
        <is>
          <t>N/A</t>
        </is>
      </c>
      <c r="AE37" s="17" t="inlineStr">
        <is>
          <t>0C00070.2</t>
        </is>
      </c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inlineStr">
        <is>
          <t>EMERSON</t>
        </is>
      </c>
      <c r="CF37" s="17" t="inlineStr">
        <is>
          <t>TREX</t>
        </is>
      </c>
      <c r="CG37" s="17" t="inlineStr">
        <is>
          <t>210100082367</t>
        </is>
      </c>
      <c r="CH37" s="17" t="inlineStr">
        <is>
          <t>'2026-07-31</t>
        </is>
      </c>
      <c r="CI37" s="17" t="n"/>
      <c r="CJ37" s="17" t="inlineStr">
        <is>
          <t>Levy Ostrup</t>
        </is>
      </c>
      <c r="CK37" s="17" t="n"/>
    </row>
    <row r="38">
      <c r="A38" s="17" t="n"/>
      <c r="B38" s="17" t="n"/>
      <c r="C38" s="17" t="inlineStr">
        <is>
          <t>K1B WELL PAD PROJECT</t>
        </is>
      </c>
      <c r="D38" s="17" t="inlineStr">
        <is>
          <t>CA23007</t>
        </is>
      </c>
      <c r="E38" s="17" t="inlineStr">
        <is>
          <t>KINOSIS K1B</t>
        </is>
      </c>
      <c r="F38" s="17" t="inlineStr">
        <is>
          <t>PRODUCED EMULSION</t>
        </is>
      </c>
      <c r="G38" s="17" t="inlineStr">
        <is>
          <t>29103-25J-122-01</t>
        </is>
      </c>
      <c r="H38" s="17" t="inlineStr">
        <is>
          <t>29103-4"-PE-1201-DAPC0-64H-ET</t>
        </is>
      </c>
      <c r="I38" s="17" t="inlineStr">
        <is>
          <t>29103-PV-1024</t>
        </is>
      </c>
      <c r="J38" s="17" t="n"/>
      <c r="K38" s="17" t="inlineStr">
        <is>
          <t>PCV</t>
        </is>
      </c>
      <c r="L38" s="17" t="n"/>
      <c r="M38" s="17" t="n">
        <v>1000383540</v>
      </c>
      <c r="N38" s="17" t="inlineStr">
        <is>
          <t>667-46 Spring &amp; Diaphragm</t>
        </is>
      </c>
      <c r="O38" s="17" t="inlineStr">
        <is>
          <t>5CB TC</t>
        </is>
      </c>
      <c r="P38" s="17" t="inlineStr">
        <is>
          <t>TC c/w S17400 carrier</t>
        </is>
      </c>
      <c r="Q38" s="17" t="inlineStr">
        <is>
          <t>N/A</t>
        </is>
      </c>
      <c r="R38" s="17" t="inlineStr">
        <is>
          <t>P25E</t>
        </is>
      </c>
      <c r="S38" s="17" t="inlineStr">
        <is>
          <t>Inch</t>
        </is>
      </c>
      <c r="T38" s="17" t="n">
        <v>1.5</v>
      </c>
      <c r="U38" s="17" t="inlineStr">
        <is>
          <t>F005209243</t>
        </is>
      </c>
      <c r="V38" s="17" t="inlineStr">
        <is>
          <t>DVC6200-PD SMART</t>
        </is>
      </c>
      <c r="W38" s="17" t="inlineStr">
        <is>
          <t>V</t>
        </is>
      </c>
      <c r="X38" s="17" t="n">
        <v>900</v>
      </c>
      <c r="Y38" s="17" t="inlineStr">
        <is>
          <t>N/A</t>
        </is>
      </c>
      <c r="Z38" s="17" t="inlineStr">
        <is>
          <t>N/A</t>
        </is>
      </c>
      <c r="AA38" s="17" t="n">
        <v>3</v>
      </c>
      <c r="AB38" s="17" t="inlineStr">
        <is>
          <t>Flanged</t>
        </is>
      </c>
      <c r="AC38" s="17" t="inlineStr">
        <is>
          <t>N/A</t>
        </is>
      </c>
      <c r="AD38" s="17" t="inlineStr">
        <is>
          <t>N/A</t>
        </is>
      </c>
      <c r="AE38" s="17" t="inlineStr">
        <is>
          <t>0C00070.2</t>
        </is>
      </c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inlineStr">
        <is>
          <t>EMERSON</t>
        </is>
      </c>
      <c r="CF38" s="17" t="inlineStr">
        <is>
          <t>TREX</t>
        </is>
      </c>
      <c r="CG38" s="17" t="inlineStr">
        <is>
          <t>210100082367</t>
        </is>
      </c>
      <c r="CH38" s="17" t="inlineStr">
        <is>
          <t>'2026-07-31</t>
        </is>
      </c>
      <c r="CI38" s="17" t="n"/>
      <c r="CJ38" s="17" t="inlineStr">
        <is>
          <t>Levy Ostrup</t>
        </is>
      </c>
      <c r="CK38" s="17" t="n"/>
    </row>
    <row r="39">
      <c r="A39" s="17" t="n"/>
      <c r="B39" s="17" t="n"/>
      <c r="C39" s="17" t="inlineStr">
        <is>
          <t>K1B WELL PAD PROJECT</t>
        </is>
      </c>
      <c r="D39" s="17" t="inlineStr">
        <is>
          <t>CA23007</t>
        </is>
      </c>
      <c r="E39" s="17" t="inlineStr">
        <is>
          <t>KINOSIS K1B</t>
        </is>
      </c>
      <c r="F39" s="17" t="inlineStr">
        <is>
          <t>PRODUCED EMULSION</t>
        </is>
      </c>
      <c r="G39" s="17" t="inlineStr">
        <is>
          <t>29103-25J-132-01</t>
        </is>
      </c>
      <c r="H39" s="17" t="inlineStr">
        <is>
          <t>29103-4"-PE-1301-DAPC0-64H-ET</t>
        </is>
      </c>
      <c r="I39" s="17" t="inlineStr">
        <is>
          <t>29103-PV-1034</t>
        </is>
      </c>
      <c r="J39" s="17" t="n"/>
      <c r="K39" s="17" t="inlineStr">
        <is>
          <t>PCV</t>
        </is>
      </c>
      <c r="L39" s="17" t="n"/>
      <c r="M39" s="17" t="n">
        <v>1000383572</v>
      </c>
      <c r="N39" s="17" t="inlineStr">
        <is>
          <t>667-46 Spring &amp; Diaphragm</t>
        </is>
      </c>
      <c r="O39" s="17" t="inlineStr">
        <is>
          <t>5CB TC</t>
        </is>
      </c>
      <c r="P39" s="17" t="inlineStr">
        <is>
          <t>TC c/w S17400 carrier</t>
        </is>
      </c>
      <c r="Q39" s="17" t="inlineStr">
        <is>
          <t>N/A</t>
        </is>
      </c>
      <c r="R39" s="17" t="inlineStr">
        <is>
          <t>P25E</t>
        </is>
      </c>
      <c r="S39" s="17" t="inlineStr">
        <is>
          <t>Inch</t>
        </is>
      </c>
      <c r="T39" s="17" t="n">
        <v>1.5</v>
      </c>
      <c r="U39" s="17" t="inlineStr">
        <is>
          <t>F005340817</t>
        </is>
      </c>
      <c r="V39" s="17" t="inlineStr">
        <is>
          <t>DVC6200-PD SMART</t>
        </is>
      </c>
      <c r="W39" s="17" t="inlineStr">
        <is>
          <t>V</t>
        </is>
      </c>
      <c r="X39" s="17" t="n">
        <v>900</v>
      </c>
      <c r="Y39" s="17" t="inlineStr">
        <is>
          <t>N/A</t>
        </is>
      </c>
      <c r="Z39" s="17" t="inlineStr">
        <is>
          <t>N/A</t>
        </is>
      </c>
      <c r="AA39" s="17" t="n">
        <v>3</v>
      </c>
      <c r="AB39" s="17" t="inlineStr">
        <is>
          <t>Flanged</t>
        </is>
      </c>
      <c r="AC39" s="17" t="inlineStr">
        <is>
          <t>N/A</t>
        </is>
      </c>
      <c r="AD39" s="17" t="inlineStr">
        <is>
          <t>N/A</t>
        </is>
      </c>
      <c r="AE39" s="17" t="inlineStr">
        <is>
          <t>0C00070.2</t>
        </is>
      </c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inlineStr">
        <is>
          <t>EMERSON</t>
        </is>
      </c>
      <c r="CF39" s="17" t="inlineStr">
        <is>
          <t>TREX</t>
        </is>
      </c>
      <c r="CG39" s="17" t="inlineStr">
        <is>
          <t>210100082367</t>
        </is>
      </c>
      <c r="CH39" s="17" t="inlineStr">
        <is>
          <t>'2026-07-31</t>
        </is>
      </c>
      <c r="CI39" s="17" t="n"/>
      <c r="CJ39" s="17" t="inlineStr">
        <is>
          <t>Levy Ostrup</t>
        </is>
      </c>
      <c r="CK39" s="17" t="n"/>
    </row>
    <row r="40">
      <c r="A40" s="17" t="n"/>
      <c r="B40" s="17" t="n"/>
      <c r="C40" s="17" t="inlineStr">
        <is>
          <t>K1B WELL PAD PROJECT</t>
        </is>
      </c>
      <c r="D40" s="17" t="inlineStr">
        <is>
          <t>CA23007</t>
        </is>
      </c>
      <c r="E40" s="17" t="inlineStr">
        <is>
          <t>KINOSIS K1B</t>
        </is>
      </c>
      <c r="F40" s="17" t="inlineStr">
        <is>
          <t>PRODUCED EMULSION</t>
        </is>
      </c>
      <c r="G40" s="17" t="inlineStr">
        <is>
          <t>29103-25J-142-01</t>
        </is>
      </c>
      <c r="H40" s="17" t="inlineStr">
        <is>
          <t>29103-4"-PE-1401-DAPC0-64H-ET</t>
        </is>
      </c>
      <c r="I40" s="17" t="inlineStr">
        <is>
          <t>29103-PV-1044</t>
        </is>
      </c>
      <c r="J40" s="17" t="n"/>
      <c r="K40" s="17" t="inlineStr">
        <is>
          <t>PCV</t>
        </is>
      </c>
      <c r="L40" s="17" t="n"/>
      <c r="M40" s="17" t="n">
        <v>1000383541</v>
      </c>
      <c r="N40" s="17" t="inlineStr">
        <is>
          <t>667-46 Spring &amp; Diaphragm</t>
        </is>
      </c>
      <c r="O40" s="17" t="inlineStr">
        <is>
          <t>5CB TC</t>
        </is>
      </c>
      <c r="P40" s="17" t="inlineStr">
        <is>
          <t>TC c/w S17400 carrier</t>
        </is>
      </c>
      <c r="Q40" s="17" t="inlineStr">
        <is>
          <t>N/A</t>
        </is>
      </c>
      <c r="R40" s="17" t="inlineStr">
        <is>
          <t>P25E</t>
        </is>
      </c>
      <c r="S40" s="17" t="inlineStr">
        <is>
          <t>Inch</t>
        </is>
      </c>
      <c r="T40" s="17" t="n">
        <v>1.5</v>
      </c>
      <c r="U40" s="17" t="inlineStr">
        <is>
          <t>F005209347</t>
        </is>
      </c>
      <c r="V40" s="17" t="inlineStr">
        <is>
          <t>DVC6200-PD SMART</t>
        </is>
      </c>
      <c r="W40" s="17" t="inlineStr">
        <is>
          <t>V</t>
        </is>
      </c>
      <c r="X40" s="17" t="n">
        <v>900</v>
      </c>
      <c r="Y40" s="17" t="inlineStr">
        <is>
          <t>N/A</t>
        </is>
      </c>
      <c r="Z40" s="17" t="inlineStr">
        <is>
          <t>N/A</t>
        </is>
      </c>
      <c r="AA40" s="17" t="n">
        <v>3</v>
      </c>
      <c r="AB40" s="17" t="inlineStr">
        <is>
          <t>Flanged</t>
        </is>
      </c>
      <c r="AC40" s="17" t="inlineStr">
        <is>
          <t>N/A</t>
        </is>
      </c>
      <c r="AD40" s="17" t="inlineStr">
        <is>
          <t>N/A</t>
        </is>
      </c>
      <c r="AE40" s="17" t="inlineStr">
        <is>
          <t>0C00070.2</t>
        </is>
      </c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inlineStr">
        <is>
          <t>EMERSON</t>
        </is>
      </c>
      <c r="CF40" s="17" t="inlineStr">
        <is>
          <t>TREX</t>
        </is>
      </c>
      <c r="CG40" s="17" t="inlineStr">
        <is>
          <t>210100082367</t>
        </is>
      </c>
      <c r="CH40" s="17" t="inlineStr">
        <is>
          <t>'2026-07-31</t>
        </is>
      </c>
      <c r="CI40" s="17" t="n"/>
      <c r="CJ40" s="17" t="inlineStr">
        <is>
          <t>Levy Ostrup</t>
        </is>
      </c>
      <c r="CK40" s="17" t="n"/>
    </row>
    <row r="41">
      <c r="A41" s="17" t="n"/>
      <c r="B41" s="17" t="n"/>
      <c r="C41" s="17" t="inlineStr">
        <is>
          <t>K1B WELL PAD PROJECT</t>
        </is>
      </c>
      <c r="D41" s="17" t="inlineStr">
        <is>
          <t>CA23007</t>
        </is>
      </c>
      <c r="E41" s="17" t="inlineStr">
        <is>
          <t>KINOSIS K1B</t>
        </is>
      </c>
      <c r="F41" s="17" t="inlineStr">
        <is>
          <t>PRODUCED EMULSION</t>
        </is>
      </c>
      <c r="G41" s="17" t="inlineStr">
        <is>
          <t>29103-25J-152-01</t>
        </is>
      </c>
      <c r="H41" s="17" t="inlineStr">
        <is>
          <t>29103-4"-PE-1501-DAPC0-64H-ET</t>
        </is>
      </c>
      <c r="I41" s="17" t="inlineStr">
        <is>
          <t>29103-PV-1054</t>
        </is>
      </c>
      <c r="J41" s="17" t="n"/>
      <c r="K41" s="17" t="inlineStr">
        <is>
          <t>PCV</t>
        </is>
      </c>
      <c r="L41" s="17" t="n"/>
      <c r="M41" s="17" t="n">
        <v>1000383573</v>
      </c>
      <c r="N41" s="17" t="inlineStr">
        <is>
          <t>667-46 Spring &amp; Diaphragm</t>
        </is>
      </c>
      <c r="O41" s="17" t="inlineStr">
        <is>
          <t>5CB TC</t>
        </is>
      </c>
      <c r="P41" s="17" t="inlineStr">
        <is>
          <t>TC c/w S17400 carrier</t>
        </is>
      </c>
      <c r="Q41" s="17" t="inlineStr">
        <is>
          <t>N/A</t>
        </is>
      </c>
      <c r="R41" s="17" t="inlineStr">
        <is>
          <t>P25E</t>
        </is>
      </c>
      <c r="S41" s="17" t="inlineStr">
        <is>
          <t>Inch</t>
        </is>
      </c>
      <c r="T41" s="17" t="n">
        <v>1.5</v>
      </c>
      <c r="U41" s="17" t="inlineStr">
        <is>
          <t>F005340832</t>
        </is>
      </c>
      <c r="V41" s="17" t="inlineStr">
        <is>
          <t>DVC6200-PD SMART</t>
        </is>
      </c>
      <c r="W41" s="17" t="inlineStr">
        <is>
          <t>V</t>
        </is>
      </c>
      <c r="X41" s="17" t="n">
        <v>900</v>
      </c>
      <c r="Y41" s="17" t="inlineStr">
        <is>
          <t>N/A</t>
        </is>
      </c>
      <c r="Z41" s="17" t="inlineStr">
        <is>
          <t>N/A</t>
        </is>
      </c>
      <c r="AA41" s="17" t="n">
        <v>3</v>
      </c>
      <c r="AB41" s="17" t="inlineStr">
        <is>
          <t>Flanged</t>
        </is>
      </c>
      <c r="AC41" s="17" t="inlineStr">
        <is>
          <t>N/A</t>
        </is>
      </c>
      <c r="AD41" s="17" t="inlineStr">
        <is>
          <t>N/A</t>
        </is>
      </c>
      <c r="AE41" s="17" t="inlineStr">
        <is>
          <t>0C00070.2</t>
        </is>
      </c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inlineStr">
        <is>
          <t>EMERSON</t>
        </is>
      </c>
      <c r="CF41" s="17" t="inlineStr">
        <is>
          <t>TREX</t>
        </is>
      </c>
      <c r="CG41" s="17" t="inlineStr">
        <is>
          <t>210100082367</t>
        </is>
      </c>
      <c r="CH41" s="17" t="inlineStr">
        <is>
          <t>'2026-07-31</t>
        </is>
      </c>
      <c r="CI41" s="17" t="n"/>
      <c r="CJ41" s="17" t="inlineStr">
        <is>
          <t>Levy Ostrup</t>
        </is>
      </c>
      <c r="CK41" s="17" t="n"/>
    </row>
    <row r="42">
      <c r="A42" s="17" t="n"/>
      <c r="B42" s="17" t="n"/>
      <c r="C42" s="17" t="inlineStr">
        <is>
          <t>K1B WELL PAD PROJECT</t>
        </is>
      </c>
      <c r="D42" s="17" t="inlineStr">
        <is>
          <t>CA23007</t>
        </is>
      </c>
      <c r="E42" s="17" t="inlineStr">
        <is>
          <t>KINOSIS K1B</t>
        </is>
      </c>
      <c r="F42" s="17" t="inlineStr">
        <is>
          <t>PRODUCED EMULSION</t>
        </is>
      </c>
      <c r="G42" s="17" t="inlineStr">
        <is>
          <t>29103-25J-162-01</t>
        </is>
      </c>
      <c r="H42" s="17" t="inlineStr">
        <is>
          <t>29103-4"-PE-1601-DAPC0-64H-ET</t>
        </is>
      </c>
      <c r="I42" s="17" t="inlineStr">
        <is>
          <t>29103-PV-1064</t>
        </is>
      </c>
      <c r="J42" s="17" t="n"/>
      <c r="K42" s="17" t="inlineStr">
        <is>
          <t>PCV</t>
        </is>
      </c>
      <c r="L42" s="17" t="n"/>
      <c r="M42" s="17" t="n">
        <v>1000383542</v>
      </c>
      <c r="N42" s="17" t="inlineStr">
        <is>
          <t>667-46 Spring &amp; Diaphragm</t>
        </is>
      </c>
      <c r="O42" s="17" t="inlineStr">
        <is>
          <t>5CB TC</t>
        </is>
      </c>
      <c r="P42" s="17" t="inlineStr">
        <is>
          <t>TC c/w S17400 carrier</t>
        </is>
      </c>
      <c r="Q42" s="17" t="inlineStr">
        <is>
          <t>N/A</t>
        </is>
      </c>
      <c r="R42" s="17" t="inlineStr">
        <is>
          <t>P25E</t>
        </is>
      </c>
      <c r="S42" s="17" t="inlineStr">
        <is>
          <t>Inch</t>
        </is>
      </c>
      <c r="T42" s="17" t="n">
        <v>1.5</v>
      </c>
      <c r="U42" s="17" t="inlineStr">
        <is>
          <t>F005209242</t>
        </is>
      </c>
      <c r="V42" s="17" t="inlineStr">
        <is>
          <t>DVC6200-PD SMART</t>
        </is>
      </c>
      <c r="W42" s="17" t="inlineStr">
        <is>
          <t>V</t>
        </is>
      </c>
      <c r="X42" s="17" t="n">
        <v>900</v>
      </c>
      <c r="Y42" s="17" t="inlineStr">
        <is>
          <t>N/A</t>
        </is>
      </c>
      <c r="Z42" s="17" t="inlineStr">
        <is>
          <t>N/A</t>
        </is>
      </c>
      <c r="AA42" s="17" t="n">
        <v>3</v>
      </c>
      <c r="AB42" s="17" t="inlineStr">
        <is>
          <t>Flanged</t>
        </is>
      </c>
      <c r="AC42" s="17" t="inlineStr">
        <is>
          <t>N/A</t>
        </is>
      </c>
      <c r="AD42" s="17" t="inlineStr">
        <is>
          <t>N/A</t>
        </is>
      </c>
      <c r="AE42" s="17" t="inlineStr">
        <is>
          <t>0C00070.2</t>
        </is>
      </c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inlineStr">
        <is>
          <t>EMERSON</t>
        </is>
      </c>
      <c r="CF42" s="17" t="inlineStr">
        <is>
          <t>TREX</t>
        </is>
      </c>
      <c r="CG42" s="17" t="inlineStr">
        <is>
          <t>210100082367</t>
        </is>
      </c>
      <c r="CH42" s="17" t="inlineStr">
        <is>
          <t>'2026-07-31</t>
        </is>
      </c>
      <c r="CI42" s="17" t="n"/>
      <c r="CJ42" s="17" t="inlineStr">
        <is>
          <t>Levy Ostrup</t>
        </is>
      </c>
      <c r="CK42" s="17" t="n"/>
    </row>
    <row r="43">
      <c r="A43" s="17" t="n"/>
      <c r="B43" s="17" t="n"/>
      <c r="C43" s="17" t="inlineStr">
        <is>
          <t>K1B WELL PAD PROJECT</t>
        </is>
      </c>
      <c r="D43" s="17" t="inlineStr">
        <is>
          <t>CA23007</t>
        </is>
      </c>
      <c r="E43" s="17" t="inlineStr">
        <is>
          <t>KINOSIS K1B</t>
        </is>
      </c>
      <c r="F43" s="17" t="inlineStr">
        <is>
          <t>PRODUCED EMULSION</t>
        </is>
      </c>
      <c r="G43" s="17" t="inlineStr">
        <is>
          <t>29103-25J-172-01</t>
        </is>
      </c>
      <c r="H43" s="17" t="inlineStr">
        <is>
          <t>29103-4"-PE-1701-DAPC0-64H-ET</t>
        </is>
      </c>
      <c r="I43" s="17" t="inlineStr">
        <is>
          <t>29103-PV-1074</t>
        </is>
      </c>
      <c r="J43" s="17" t="n"/>
      <c r="K43" s="17" t="inlineStr">
        <is>
          <t>PCV</t>
        </is>
      </c>
      <c r="L43" s="17" t="n"/>
      <c r="M43" s="17" t="n">
        <v>1000383574</v>
      </c>
      <c r="N43" s="17" t="inlineStr">
        <is>
          <t>667-46 Spring &amp; Diaphragm</t>
        </is>
      </c>
      <c r="O43" s="17" t="inlineStr">
        <is>
          <t>5CB TC</t>
        </is>
      </c>
      <c r="P43" s="17" t="inlineStr">
        <is>
          <t>TC c/w S17400 carrier</t>
        </is>
      </c>
      <c r="Q43" s="17" t="inlineStr">
        <is>
          <t>N/A</t>
        </is>
      </c>
      <c r="R43" s="17" t="inlineStr">
        <is>
          <t>P25E</t>
        </is>
      </c>
      <c r="S43" s="17" t="inlineStr">
        <is>
          <t>Inch</t>
        </is>
      </c>
      <c r="T43" s="17" t="n">
        <v>1.5</v>
      </c>
      <c r="U43" s="17" t="inlineStr">
        <is>
          <t>F005340799</t>
        </is>
      </c>
      <c r="V43" s="17" t="inlineStr">
        <is>
          <t>DVC6200-PD SMART</t>
        </is>
      </c>
      <c r="W43" s="17" t="inlineStr">
        <is>
          <t>V</t>
        </is>
      </c>
      <c r="X43" s="17" t="n">
        <v>900</v>
      </c>
      <c r="Y43" s="17" t="inlineStr">
        <is>
          <t>N/A</t>
        </is>
      </c>
      <c r="Z43" s="17" t="inlineStr">
        <is>
          <t>N/A</t>
        </is>
      </c>
      <c r="AA43" s="17" t="n">
        <v>3</v>
      </c>
      <c r="AB43" s="17" t="inlineStr">
        <is>
          <t>Flanged</t>
        </is>
      </c>
      <c r="AC43" s="17" t="inlineStr">
        <is>
          <t>N/A</t>
        </is>
      </c>
      <c r="AD43" s="17" t="inlineStr">
        <is>
          <t>N/A</t>
        </is>
      </c>
      <c r="AE43" s="17" t="inlineStr">
        <is>
          <t>0C00070.2</t>
        </is>
      </c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inlineStr">
        <is>
          <t>EMERSON</t>
        </is>
      </c>
      <c r="CF43" s="17" t="inlineStr">
        <is>
          <t>TREX</t>
        </is>
      </c>
      <c r="CG43" s="17" t="inlineStr">
        <is>
          <t>210100082367</t>
        </is>
      </c>
      <c r="CH43" s="17" t="inlineStr">
        <is>
          <t>'2026-07-31</t>
        </is>
      </c>
      <c r="CI43" s="17" t="n"/>
      <c r="CJ43" s="17" t="inlineStr">
        <is>
          <t>Levy Ostrup</t>
        </is>
      </c>
      <c r="CK43" s="17" t="n"/>
    </row>
    <row r="44">
      <c r="A44" s="17" t="n"/>
      <c r="B44" s="17" t="n"/>
      <c r="C44" s="17" t="inlineStr">
        <is>
          <t>K1B WELL PAD PROJECT</t>
        </is>
      </c>
      <c r="D44" s="17" t="inlineStr">
        <is>
          <t>CA23007</t>
        </is>
      </c>
      <c r="E44" s="17" t="inlineStr">
        <is>
          <t>KINOSIS K1B</t>
        </is>
      </c>
      <c r="F44" s="17" t="inlineStr">
        <is>
          <t>PRODUCED EMULSION</t>
        </is>
      </c>
      <c r="G44" s="17" t="inlineStr">
        <is>
          <t>29103-25J-112-01</t>
        </is>
      </c>
      <c r="H44" s="17" t="inlineStr">
        <is>
          <t>29103-4"-PE-1102-DAPC0-64H-ET</t>
        </is>
      </c>
      <c r="I44" s="17" t="inlineStr">
        <is>
          <t>29103-XV-1011</t>
        </is>
      </c>
      <c r="J44" s="17" t="n"/>
      <c r="K44" s="17" t="n"/>
      <c r="L44" s="17" t="n"/>
      <c r="M44" s="17" t="inlineStr">
        <is>
          <t>3656446-011</t>
        </is>
      </c>
      <c r="N44" s="17" t="inlineStr">
        <is>
          <t>LPC-10A-180L-DA</t>
        </is>
      </c>
      <c r="O44" s="17" t="inlineStr">
        <is>
          <t>F51+TCC</t>
        </is>
      </c>
      <c r="P44" s="17" t="inlineStr">
        <is>
          <t>F316+TCC</t>
        </is>
      </c>
      <c r="Q44" s="17" t="inlineStr">
        <is>
          <t>YDFQ25129208</t>
        </is>
      </c>
      <c r="R44" s="17" t="inlineStr">
        <is>
          <t>4TF9RBPA105N</t>
        </is>
      </c>
      <c r="S44" s="17" t="n"/>
      <c r="T44" s="17" t="n"/>
      <c r="U44" s="17" t="inlineStr">
        <is>
          <t>F005266343</t>
        </is>
      </c>
      <c r="V44" s="17" t="inlineStr">
        <is>
          <t>DVC-6200 AD</t>
        </is>
      </c>
      <c r="W44" s="17" t="inlineStr">
        <is>
          <t>V</t>
        </is>
      </c>
      <c r="X44" s="17" t="n">
        <v>900</v>
      </c>
      <c r="Y44" s="17" t="inlineStr">
        <is>
          <t>N/A</t>
        </is>
      </c>
      <c r="Z44" s="17" t="inlineStr">
        <is>
          <t>N/A</t>
        </is>
      </c>
      <c r="AA44" s="17" t="n">
        <v>4</v>
      </c>
      <c r="AB44" s="17" t="inlineStr">
        <is>
          <t>Flanged</t>
        </is>
      </c>
      <c r="AC44" s="17" t="inlineStr">
        <is>
          <t>N/A</t>
        </is>
      </c>
      <c r="AD44" s="17" t="inlineStr">
        <is>
          <t>N/A</t>
        </is>
      </c>
      <c r="AE44" s="17" t="inlineStr">
        <is>
          <t>0C15284.52</t>
        </is>
      </c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inlineStr">
        <is>
          <t>EMERSON</t>
        </is>
      </c>
      <c r="CF44" s="17" t="inlineStr">
        <is>
          <t>TREX</t>
        </is>
      </c>
      <c r="CG44" s="17" t="inlineStr">
        <is>
          <t>210100082367</t>
        </is>
      </c>
      <c r="CH44" s="17" t="inlineStr">
        <is>
          <t>'2026-07-31</t>
        </is>
      </c>
      <c r="CI44" s="17" t="n"/>
      <c r="CJ44" s="17" t="inlineStr">
        <is>
          <t>Levy Ostrup</t>
        </is>
      </c>
      <c r="CK44" s="17" t="n"/>
    </row>
    <row r="45">
      <c r="A45" s="17" t="n"/>
      <c r="B45" s="17" t="n"/>
      <c r="C45" s="17" t="inlineStr">
        <is>
          <t>K1B WELL PAD PROJECT</t>
        </is>
      </c>
      <c r="D45" s="17" t="inlineStr">
        <is>
          <t>CA23007</t>
        </is>
      </c>
      <c r="E45" s="17" t="inlineStr">
        <is>
          <t>KINOSIS K1B</t>
        </is>
      </c>
      <c r="F45" s="17" t="inlineStr">
        <is>
          <t>PRODUCED EMULSION</t>
        </is>
      </c>
      <c r="G45" s="17" t="inlineStr">
        <is>
          <t>29103-25J-112-01</t>
        </is>
      </c>
      <c r="H45" s="17" t="inlineStr">
        <is>
          <t>29103-4"-PE-1103-DAPC0-64H-ET</t>
        </is>
      </c>
      <c r="I45" s="17" t="inlineStr">
        <is>
          <t>29103-XV-1012</t>
        </is>
      </c>
      <c r="J45" s="17" t="n"/>
      <c r="K45" s="17" t="n"/>
      <c r="L45" s="17" t="n"/>
      <c r="M45" s="17" t="inlineStr">
        <is>
          <t>3656446-017</t>
        </is>
      </c>
      <c r="N45" s="17" t="inlineStr">
        <is>
          <t>LPC-10A-180L-DA</t>
        </is>
      </c>
      <c r="O45" s="17" t="inlineStr">
        <is>
          <t>F51+TCC</t>
        </is>
      </c>
      <c r="P45" s="17" t="inlineStr">
        <is>
          <t>F316+TCC</t>
        </is>
      </c>
      <c r="Q45" s="17" t="inlineStr">
        <is>
          <t>YDFQ25129209</t>
        </is>
      </c>
      <c r="R45" s="17" t="inlineStr">
        <is>
          <t>4TF9RBPA105N</t>
        </is>
      </c>
      <c r="S45" s="17" t="n"/>
      <c r="T45" s="17" t="n"/>
      <c r="U45" s="17" t="inlineStr">
        <is>
          <t>F005266334</t>
        </is>
      </c>
      <c r="V45" s="17" t="inlineStr">
        <is>
          <t>DVC-6200 AD</t>
        </is>
      </c>
      <c r="W45" s="17" t="inlineStr">
        <is>
          <t>V</t>
        </is>
      </c>
      <c r="X45" s="17" t="n">
        <v>900</v>
      </c>
      <c r="Y45" s="17" t="inlineStr">
        <is>
          <t>N/A</t>
        </is>
      </c>
      <c r="Z45" s="17" t="inlineStr">
        <is>
          <t>N/A</t>
        </is>
      </c>
      <c r="AA45" s="17" t="n">
        <v>4</v>
      </c>
      <c r="AB45" s="17" t="inlineStr">
        <is>
          <t>Flanged</t>
        </is>
      </c>
      <c r="AC45" s="17" t="inlineStr">
        <is>
          <t>N/A</t>
        </is>
      </c>
      <c r="AD45" s="17" t="inlineStr">
        <is>
          <t>N/A</t>
        </is>
      </c>
      <c r="AE45" s="17" t="inlineStr">
        <is>
          <t>0C15284.52</t>
        </is>
      </c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inlineStr">
        <is>
          <t>EMERSON</t>
        </is>
      </c>
      <c r="CF45" s="17" t="inlineStr">
        <is>
          <t>TREX</t>
        </is>
      </c>
      <c r="CG45" s="17" t="inlineStr">
        <is>
          <t>210100082367</t>
        </is>
      </c>
      <c r="CH45" s="17" t="inlineStr">
        <is>
          <t>'2026-07-31</t>
        </is>
      </c>
      <c r="CI45" s="17" t="n"/>
      <c r="CJ45" s="17" t="inlineStr">
        <is>
          <t>Levy Ostrup</t>
        </is>
      </c>
      <c r="CK45" s="17" t="n"/>
    </row>
    <row r="46">
      <c r="A46" s="17" t="n"/>
      <c r="B46" s="17" t="n"/>
      <c r="C46" s="17" t="inlineStr">
        <is>
          <t>K1B WELL PAD PROJECT</t>
        </is>
      </c>
      <c r="D46" s="17" t="inlineStr">
        <is>
          <t>CA23007</t>
        </is>
      </c>
      <c r="E46" s="17" t="inlineStr">
        <is>
          <t>KINOSIS K1B</t>
        </is>
      </c>
      <c r="F46" s="17" t="inlineStr">
        <is>
          <t>PRODUCED EMULSION</t>
        </is>
      </c>
      <c r="G46" s="17" t="inlineStr">
        <is>
          <t>29103-25J-122-01</t>
        </is>
      </c>
      <c r="H46" s="17" t="inlineStr">
        <is>
          <t>29103-4"-PE-1202-DAPC0-64H-ET</t>
        </is>
      </c>
      <c r="I46" s="17" t="inlineStr">
        <is>
          <t>29103-XV-1021</t>
        </is>
      </c>
      <c r="J46" s="17" t="n"/>
      <c r="K46" s="17" t="n"/>
      <c r="L46" s="17" t="n"/>
      <c r="M46" s="17" t="inlineStr">
        <is>
          <t>3656446-024</t>
        </is>
      </c>
      <c r="N46" s="17" t="inlineStr">
        <is>
          <t>LPC-10A-180L-DA</t>
        </is>
      </c>
      <c r="O46" s="17" t="inlineStr">
        <is>
          <t>F51+TCC</t>
        </is>
      </c>
      <c r="P46" s="17" t="inlineStr">
        <is>
          <t>F316+TCC</t>
        </is>
      </c>
      <c r="Q46" s="17" t="inlineStr">
        <is>
          <t>YDFQ25129210</t>
        </is>
      </c>
      <c r="R46" s="17" t="inlineStr">
        <is>
          <t>4TF9RBPA105N</t>
        </is>
      </c>
      <c r="S46" s="17" t="n"/>
      <c r="T46" s="17" t="n"/>
      <c r="U46" s="17" t="inlineStr">
        <is>
          <t>F005266348</t>
        </is>
      </c>
      <c r="V46" s="17" t="inlineStr">
        <is>
          <t>DVC-6200 AD</t>
        </is>
      </c>
      <c r="W46" s="17" t="inlineStr">
        <is>
          <t>V</t>
        </is>
      </c>
      <c r="X46" s="17" t="n">
        <v>900</v>
      </c>
      <c r="Y46" s="17" t="inlineStr">
        <is>
          <t>N/A</t>
        </is>
      </c>
      <c r="Z46" s="17" t="inlineStr">
        <is>
          <t>N/A</t>
        </is>
      </c>
      <c r="AA46" s="17" t="n">
        <v>4</v>
      </c>
      <c r="AB46" s="17" t="inlineStr">
        <is>
          <t>Flanged</t>
        </is>
      </c>
      <c r="AC46" s="17" t="inlineStr">
        <is>
          <t>N/A</t>
        </is>
      </c>
      <c r="AD46" s="17" t="inlineStr">
        <is>
          <t>N/A</t>
        </is>
      </c>
      <c r="AE46" s="17" t="inlineStr">
        <is>
          <t>0C15284.52</t>
        </is>
      </c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inlineStr">
        <is>
          <t>EMERSON</t>
        </is>
      </c>
      <c r="CF46" s="17" t="inlineStr">
        <is>
          <t>TREX</t>
        </is>
      </c>
      <c r="CG46" s="17" t="inlineStr">
        <is>
          <t>210100082367</t>
        </is>
      </c>
      <c r="CH46" s="17" t="inlineStr">
        <is>
          <t>'2026-07-31</t>
        </is>
      </c>
      <c r="CI46" s="17" t="n"/>
      <c r="CJ46" s="17" t="inlineStr">
        <is>
          <t>Levy Ostrup</t>
        </is>
      </c>
      <c r="CK46" s="17" t="n"/>
    </row>
    <row r="47">
      <c r="A47" s="17" t="n"/>
      <c r="B47" s="17" t="n"/>
      <c r="C47" s="17" t="inlineStr">
        <is>
          <t>K1B WELL PAD PROJECT</t>
        </is>
      </c>
      <c r="D47" s="17" t="inlineStr">
        <is>
          <t>CA23007</t>
        </is>
      </c>
      <c r="E47" s="17" t="inlineStr">
        <is>
          <t>KINOSIS K1B</t>
        </is>
      </c>
      <c r="F47" s="17" t="inlineStr">
        <is>
          <t>PRODUCED EMULSION</t>
        </is>
      </c>
      <c r="G47" s="17" t="inlineStr">
        <is>
          <t>29103-25J-122-01</t>
        </is>
      </c>
      <c r="H47" s="17" t="inlineStr">
        <is>
          <t>29103-4"-PE-1203-DAPC0-64H-ET</t>
        </is>
      </c>
      <c r="I47" s="17" t="inlineStr">
        <is>
          <t>29103-XV-1022</t>
        </is>
      </c>
      <c r="J47" s="17" t="n"/>
      <c r="K47" s="17" t="n"/>
      <c r="L47" s="17" t="n"/>
      <c r="M47" s="17" t="inlineStr">
        <is>
          <t>3656446-003</t>
        </is>
      </c>
      <c r="N47" s="17" t="inlineStr">
        <is>
          <t>LPC-10A-180L-DA</t>
        </is>
      </c>
      <c r="O47" s="17" t="inlineStr">
        <is>
          <t>F51+TCC</t>
        </is>
      </c>
      <c r="P47" s="17" t="inlineStr">
        <is>
          <t>F316+TCC</t>
        </is>
      </c>
      <c r="Q47" s="17" t="inlineStr">
        <is>
          <t>YDFQ25129211</t>
        </is>
      </c>
      <c r="R47" s="17" t="inlineStr">
        <is>
          <t>4TF9RBPA105N</t>
        </is>
      </c>
      <c r="S47" s="17" t="n"/>
      <c r="T47" s="17" t="n"/>
      <c r="U47" s="17" t="inlineStr">
        <is>
          <t>F005266332</t>
        </is>
      </c>
      <c r="V47" s="17" t="inlineStr">
        <is>
          <t>DVC-6200 AD</t>
        </is>
      </c>
      <c r="W47" s="17" t="inlineStr">
        <is>
          <t>V</t>
        </is>
      </c>
      <c r="X47" s="17" t="n">
        <v>900</v>
      </c>
      <c r="Y47" s="17" t="inlineStr">
        <is>
          <t>N/A</t>
        </is>
      </c>
      <c r="Z47" s="17" t="inlineStr">
        <is>
          <t>N/A</t>
        </is>
      </c>
      <c r="AA47" s="17" t="n">
        <v>4</v>
      </c>
      <c r="AB47" s="17" t="inlineStr">
        <is>
          <t>Flanged</t>
        </is>
      </c>
      <c r="AC47" s="17" t="inlineStr">
        <is>
          <t>N/A</t>
        </is>
      </c>
      <c r="AD47" s="17" t="inlineStr">
        <is>
          <t>N/A</t>
        </is>
      </c>
      <c r="AE47" s="17" t="inlineStr">
        <is>
          <t>0C15284.52</t>
        </is>
      </c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inlineStr">
        <is>
          <t>EMERSON</t>
        </is>
      </c>
      <c r="CF47" s="17" t="inlineStr">
        <is>
          <t>TREX</t>
        </is>
      </c>
      <c r="CG47" s="17" t="inlineStr">
        <is>
          <t>210100082367</t>
        </is>
      </c>
      <c r="CH47" s="17" t="inlineStr">
        <is>
          <t>'2026-07-31</t>
        </is>
      </c>
      <c r="CI47" s="17" t="n"/>
      <c r="CJ47" s="17" t="inlineStr">
        <is>
          <t>Levy Ostrup</t>
        </is>
      </c>
      <c r="CK47" s="17" t="n"/>
    </row>
    <row r="48">
      <c r="A48" s="17" t="n"/>
      <c r="B48" s="17" t="n"/>
      <c r="C48" s="17" t="inlineStr">
        <is>
          <t>K1B WELL PAD PROJECT</t>
        </is>
      </c>
      <c r="D48" s="17" t="inlineStr">
        <is>
          <t>CA23007</t>
        </is>
      </c>
      <c r="E48" s="17" t="inlineStr">
        <is>
          <t>KINOSIS K1B</t>
        </is>
      </c>
      <c r="F48" s="17" t="inlineStr">
        <is>
          <t>PRODUCED EMULSION</t>
        </is>
      </c>
      <c r="G48" s="17" t="inlineStr">
        <is>
          <t>29103-25J-132-01</t>
        </is>
      </c>
      <c r="H48" s="17" t="inlineStr">
        <is>
          <t>29103-4"-PE-1302-DAPC0-64H-ET</t>
        </is>
      </c>
      <c r="I48" s="17" t="inlineStr">
        <is>
          <t>29103-XV-1031</t>
        </is>
      </c>
      <c r="J48" s="17" t="n"/>
      <c r="K48" s="17" t="n"/>
      <c r="L48" s="17" t="n"/>
      <c r="M48" s="17" t="inlineStr">
        <is>
          <t>3656446-020</t>
        </is>
      </c>
      <c r="N48" s="17" t="inlineStr">
        <is>
          <t>LPC-10A-180L-DA</t>
        </is>
      </c>
      <c r="O48" s="17" t="inlineStr">
        <is>
          <t>F51+TCC</t>
        </is>
      </c>
      <c r="P48" s="17" t="inlineStr">
        <is>
          <t>F316+TCC</t>
        </is>
      </c>
      <c r="Q48" s="17" t="inlineStr">
        <is>
          <t>YDFQ25129212</t>
        </is>
      </c>
      <c r="R48" s="17" t="inlineStr">
        <is>
          <t>4TF9RBPA105N</t>
        </is>
      </c>
      <c r="S48" s="17" t="n"/>
      <c r="T48" s="17" t="n"/>
      <c r="U48" s="17" t="inlineStr">
        <is>
          <t>F005266353</t>
        </is>
      </c>
      <c r="V48" s="17" t="inlineStr">
        <is>
          <t>DVC-6200 AD</t>
        </is>
      </c>
      <c r="W48" s="17" t="inlineStr">
        <is>
          <t>V</t>
        </is>
      </c>
      <c r="X48" s="17" t="n">
        <v>900</v>
      </c>
      <c r="Y48" s="17" t="inlineStr">
        <is>
          <t>N/A</t>
        </is>
      </c>
      <c r="Z48" s="17" t="inlineStr">
        <is>
          <t>N/A</t>
        </is>
      </c>
      <c r="AA48" s="17" t="n">
        <v>4</v>
      </c>
      <c r="AB48" s="17" t="inlineStr">
        <is>
          <t>Flanged</t>
        </is>
      </c>
      <c r="AC48" s="17" t="inlineStr">
        <is>
          <t>N/A</t>
        </is>
      </c>
      <c r="AD48" s="17" t="inlineStr">
        <is>
          <t>N/A</t>
        </is>
      </c>
      <c r="AE48" s="17" t="inlineStr">
        <is>
          <t>0C15284.52</t>
        </is>
      </c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inlineStr">
        <is>
          <t>EMERSON</t>
        </is>
      </c>
      <c r="CF48" s="17" t="inlineStr">
        <is>
          <t>TREX</t>
        </is>
      </c>
      <c r="CG48" s="17" t="inlineStr">
        <is>
          <t>210100082367</t>
        </is>
      </c>
      <c r="CH48" s="17" t="inlineStr">
        <is>
          <t>'2026-07-31</t>
        </is>
      </c>
      <c r="CI48" s="17" t="n"/>
      <c r="CJ48" s="17" t="inlineStr">
        <is>
          <t>Levy Ostrup</t>
        </is>
      </c>
      <c r="CK48" s="17" t="n"/>
    </row>
    <row r="49">
      <c r="A49" s="17" t="n"/>
      <c r="B49" s="17" t="n"/>
      <c r="C49" s="17" t="inlineStr">
        <is>
          <t>K1B WELL PAD PROJECT</t>
        </is>
      </c>
      <c r="D49" s="17" t="inlineStr">
        <is>
          <t>CA23007</t>
        </is>
      </c>
      <c r="E49" s="17" t="inlineStr">
        <is>
          <t>KINOSIS K1B</t>
        </is>
      </c>
      <c r="F49" s="17" t="inlineStr">
        <is>
          <t>PRODUCED EMULSION</t>
        </is>
      </c>
      <c r="G49" s="17" t="inlineStr">
        <is>
          <t>29103-25J-132-01</t>
        </is>
      </c>
      <c r="H49" s="17" t="inlineStr">
        <is>
          <t>29103-4"-PE-1303-DAPC0-64H-ET</t>
        </is>
      </c>
      <c r="I49" s="17" t="inlineStr">
        <is>
          <t>29103-XV-1032</t>
        </is>
      </c>
      <c r="J49" s="17" t="n"/>
      <c r="K49" s="17" t="n"/>
      <c r="L49" s="17" t="n"/>
      <c r="M49" s="17" t="inlineStr">
        <is>
          <t>3656446-023</t>
        </is>
      </c>
      <c r="N49" s="17" t="inlineStr">
        <is>
          <t>LPC-10A-180L-DA</t>
        </is>
      </c>
      <c r="O49" s="17" t="inlineStr">
        <is>
          <t>F51+TCC</t>
        </is>
      </c>
      <c r="P49" s="17" t="inlineStr">
        <is>
          <t>F316+TCC</t>
        </is>
      </c>
      <c r="Q49" s="17" t="inlineStr">
        <is>
          <t>YDFQ25129213</t>
        </is>
      </c>
      <c r="R49" s="17" t="inlineStr">
        <is>
          <t>4TF9RBPA105N</t>
        </is>
      </c>
      <c r="S49" s="17" t="n"/>
      <c r="T49" s="17" t="n"/>
      <c r="U49" s="17" t="inlineStr">
        <is>
          <t>F005266335</t>
        </is>
      </c>
      <c r="V49" s="17" t="inlineStr">
        <is>
          <t>DVC-6200 AD</t>
        </is>
      </c>
      <c r="W49" s="17" t="inlineStr">
        <is>
          <t>V</t>
        </is>
      </c>
      <c r="X49" s="17" t="n">
        <v>900</v>
      </c>
      <c r="Y49" s="17" t="inlineStr">
        <is>
          <t>N/A</t>
        </is>
      </c>
      <c r="Z49" s="17" t="inlineStr">
        <is>
          <t>N/A</t>
        </is>
      </c>
      <c r="AA49" s="17" t="n">
        <v>4</v>
      </c>
      <c r="AB49" s="17" t="inlineStr">
        <is>
          <t>Flanged</t>
        </is>
      </c>
      <c r="AC49" s="17" t="inlineStr">
        <is>
          <t>N/A</t>
        </is>
      </c>
      <c r="AD49" s="17" t="inlineStr">
        <is>
          <t>N/A</t>
        </is>
      </c>
      <c r="AE49" s="17" t="inlineStr">
        <is>
          <t>0C15284.52</t>
        </is>
      </c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inlineStr">
        <is>
          <t>EMERSON</t>
        </is>
      </c>
      <c r="CF49" s="17" t="inlineStr">
        <is>
          <t>TREX</t>
        </is>
      </c>
      <c r="CG49" s="17" t="inlineStr">
        <is>
          <t>210100082367</t>
        </is>
      </c>
      <c r="CH49" s="17" t="inlineStr">
        <is>
          <t>'2026-07-31</t>
        </is>
      </c>
      <c r="CI49" s="17" t="n"/>
      <c r="CJ49" s="17" t="inlineStr">
        <is>
          <t>Levy Ostrup</t>
        </is>
      </c>
      <c r="CK49" s="17" t="n"/>
    </row>
    <row r="50">
      <c r="A50" s="17" t="n"/>
      <c r="B50" s="17" t="n"/>
      <c r="C50" s="17" t="inlineStr">
        <is>
          <t>K1B WELL PAD PROJECT</t>
        </is>
      </c>
      <c r="D50" s="17" t="inlineStr">
        <is>
          <t>CA23007</t>
        </is>
      </c>
      <c r="E50" s="17" t="inlineStr">
        <is>
          <t>KINOSIS K1B</t>
        </is>
      </c>
      <c r="F50" s="17" t="inlineStr">
        <is>
          <t>PRODUCED EMULSION</t>
        </is>
      </c>
      <c r="G50" s="17" t="inlineStr">
        <is>
          <t>29103-25J-142-01</t>
        </is>
      </c>
      <c r="H50" s="17" t="inlineStr">
        <is>
          <t>29103-4"-PE-1402-DAPC0-64H-ET</t>
        </is>
      </c>
      <c r="I50" s="17" t="inlineStr">
        <is>
          <t>29103-XV-1041</t>
        </is>
      </c>
      <c r="J50" s="17" t="n"/>
      <c r="K50" s="17" t="n"/>
      <c r="L50" s="17" t="n"/>
      <c r="M50" s="17" t="inlineStr">
        <is>
          <t>3656446-018</t>
        </is>
      </c>
      <c r="N50" s="17" t="inlineStr">
        <is>
          <t>LPC-10A-180L-DA</t>
        </is>
      </c>
      <c r="O50" s="17" t="inlineStr">
        <is>
          <t>F51+TCC</t>
        </is>
      </c>
      <c r="P50" s="17" t="inlineStr">
        <is>
          <t>F316+TCC</t>
        </is>
      </c>
      <c r="Q50" s="17" t="inlineStr">
        <is>
          <t>YDFQ25129214</t>
        </is>
      </c>
      <c r="R50" s="17" t="inlineStr">
        <is>
          <t>4TF9RBPA105N</t>
        </is>
      </c>
      <c r="S50" s="17" t="n"/>
      <c r="T50" s="17" t="n"/>
      <c r="U50" s="17" t="inlineStr">
        <is>
          <t>F005266350</t>
        </is>
      </c>
      <c r="V50" s="17" t="inlineStr">
        <is>
          <t>DVC-6200 AD</t>
        </is>
      </c>
      <c r="W50" s="17" t="inlineStr">
        <is>
          <t>V</t>
        </is>
      </c>
      <c r="X50" s="17" t="n">
        <v>900</v>
      </c>
      <c r="Y50" s="17" t="inlineStr">
        <is>
          <t>N/A</t>
        </is>
      </c>
      <c r="Z50" s="17" t="inlineStr">
        <is>
          <t>N/A</t>
        </is>
      </c>
      <c r="AA50" s="17" t="n">
        <v>4</v>
      </c>
      <c r="AB50" s="17" t="inlineStr">
        <is>
          <t>Flanged</t>
        </is>
      </c>
      <c r="AC50" s="17" t="inlineStr">
        <is>
          <t>N/A</t>
        </is>
      </c>
      <c r="AD50" s="17" t="inlineStr">
        <is>
          <t>N/A</t>
        </is>
      </c>
      <c r="AE50" s="17" t="inlineStr">
        <is>
          <t>0C15284.52</t>
        </is>
      </c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inlineStr">
        <is>
          <t>EMERSON</t>
        </is>
      </c>
      <c r="CF50" s="17" t="inlineStr">
        <is>
          <t>TREX</t>
        </is>
      </c>
      <c r="CG50" s="17" t="inlineStr">
        <is>
          <t>210100082367</t>
        </is>
      </c>
      <c r="CH50" s="17" t="inlineStr">
        <is>
          <t>'2026-07-31</t>
        </is>
      </c>
      <c r="CI50" s="17" t="n"/>
      <c r="CJ50" s="17" t="inlineStr">
        <is>
          <t>Levy Ostrup</t>
        </is>
      </c>
      <c r="CK50" s="17" t="n"/>
    </row>
    <row r="51">
      <c r="A51" s="17" t="n"/>
      <c r="B51" s="17" t="n"/>
      <c r="C51" s="17" t="inlineStr">
        <is>
          <t>K1B WELL PAD PROJECT</t>
        </is>
      </c>
      <c r="D51" s="17" t="inlineStr">
        <is>
          <t>CA23007</t>
        </is>
      </c>
      <c r="E51" s="17" t="inlineStr">
        <is>
          <t>KINOSIS K1B</t>
        </is>
      </c>
      <c r="F51" s="17" t="inlineStr">
        <is>
          <t>PRODUCED EMULSION</t>
        </is>
      </c>
      <c r="G51" s="17" t="inlineStr">
        <is>
          <t>29103-25J-142-01</t>
        </is>
      </c>
      <c r="H51" s="17" t="inlineStr">
        <is>
          <t>29103-4"-PE-1403-DAPC0-64H-ET</t>
        </is>
      </c>
      <c r="I51" s="17" t="inlineStr">
        <is>
          <t>29103-XV-1042</t>
        </is>
      </c>
      <c r="J51" s="17" t="n"/>
      <c r="K51" s="17" t="n"/>
      <c r="L51" s="17" t="n"/>
      <c r="M51" s="17" t="inlineStr">
        <is>
          <t>3656446-028</t>
        </is>
      </c>
      <c r="N51" s="17" t="inlineStr">
        <is>
          <t>LPC-10A-180L-DA</t>
        </is>
      </c>
      <c r="O51" s="17" t="inlineStr">
        <is>
          <t>F51+TCC</t>
        </is>
      </c>
      <c r="P51" s="17" t="inlineStr">
        <is>
          <t>F316+TCC</t>
        </is>
      </c>
      <c r="Q51" s="17" t="inlineStr">
        <is>
          <t>YDFQ25129215</t>
        </is>
      </c>
      <c r="R51" s="17" t="inlineStr">
        <is>
          <t>4TF9RBPA105N</t>
        </is>
      </c>
      <c r="S51" s="17" t="n"/>
      <c r="T51" s="17" t="n"/>
      <c r="U51" s="17" t="inlineStr">
        <is>
          <t>F005266333</t>
        </is>
      </c>
      <c r="V51" s="17" t="inlineStr">
        <is>
          <t>DVC-6200 AD</t>
        </is>
      </c>
      <c r="W51" s="17" t="inlineStr">
        <is>
          <t>V</t>
        </is>
      </c>
      <c r="X51" s="17" t="n">
        <v>900</v>
      </c>
      <c r="Y51" s="17" t="inlineStr">
        <is>
          <t>N/A</t>
        </is>
      </c>
      <c r="Z51" s="17" t="inlineStr">
        <is>
          <t>N/A</t>
        </is>
      </c>
      <c r="AA51" s="17" t="n">
        <v>4</v>
      </c>
      <c r="AB51" s="17" t="inlineStr">
        <is>
          <t>Flanged</t>
        </is>
      </c>
      <c r="AC51" s="17" t="inlineStr">
        <is>
          <t>N/A</t>
        </is>
      </c>
      <c r="AD51" s="17" t="inlineStr">
        <is>
          <t>N/A</t>
        </is>
      </c>
      <c r="AE51" s="17" t="inlineStr">
        <is>
          <t>0C15284.52</t>
        </is>
      </c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inlineStr">
        <is>
          <t>EMERSON</t>
        </is>
      </c>
      <c r="CF51" s="17" t="inlineStr">
        <is>
          <t>TREX</t>
        </is>
      </c>
      <c r="CG51" s="17" t="inlineStr">
        <is>
          <t>210100082367</t>
        </is>
      </c>
      <c r="CH51" s="17" t="inlineStr">
        <is>
          <t>'2026-07-31</t>
        </is>
      </c>
      <c r="CI51" s="17" t="n"/>
      <c r="CJ51" s="17" t="inlineStr">
        <is>
          <t>Levy Ostrup</t>
        </is>
      </c>
      <c r="CK51" s="17" t="n"/>
    </row>
    <row r="52">
      <c r="A52" s="17" t="n"/>
      <c r="B52" s="17" t="n"/>
      <c r="C52" s="17" t="inlineStr">
        <is>
          <t>K1B WELL PAD PROJECT</t>
        </is>
      </c>
      <c r="D52" s="17" t="inlineStr">
        <is>
          <t>CA23007</t>
        </is>
      </c>
      <c r="E52" s="17" t="inlineStr">
        <is>
          <t>KINOSIS K1B</t>
        </is>
      </c>
      <c r="F52" s="17" t="inlineStr">
        <is>
          <t>PRODUCED EMULSION</t>
        </is>
      </c>
      <c r="G52" s="17" t="inlineStr">
        <is>
          <t>29103-25J-152-01</t>
        </is>
      </c>
      <c r="H52" s="17" t="inlineStr">
        <is>
          <t>29103-4"-PE-1502-DAPC0-64H-ET</t>
        </is>
      </c>
      <c r="I52" s="17" t="inlineStr">
        <is>
          <t>29103-XV-1051</t>
        </is>
      </c>
      <c r="J52" s="17" t="n"/>
      <c r="K52" s="17" t="n"/>
      <c r="L52" s="17" t="n"/>
      <c r="M52" s="17" t="inlineStr">
        <is>
          <t>3656446-027</t>
        </is>
      </c>
      <c r="N52" s="17" t="inlineStr">
        <is>
          <t>LPC-10A-180L-DA</t>
        </is>
      </c>
      <c r="O52" s="17" t="inlineStr">
        <is>
          <t>F51+TCC</t>
        </is>
      </c>
      <c r="P52" s="17" t="inlineStr">
        <is>
          <t>F316+TCC</t>
        </is>
      </c>
      <c r="Q52" s="17" t="inlineStr">
        <is>
          <t>YDFQ25129216</t>
        </is>
      </c>
      <c r="R52" s="17" t="inlineStr">
        <is>
          <t>4TF9RBPA105N</t>
        </is>
      </c>
      <c r="S52" s="17" t="n"/>
      <c r="T52" s="17" t="n"/>
      <c r="U52" s="17" t="inlineStr">
        <is>
          <t>F005266347</t>
        </is>
      </c>
      <c r="V52" s="17" t="inlineStr">
        <is>
          <t>DVC-6200 AD</t>
        </is>
      </c>
      <c r="W52" s="17" t="inlineStr">
        <is>
          <t>V</t>
        </is>
      </c>
      <c r="X52" s="17" t="n">
        <v>900</v>
      </c>
      <c r="Y52" s="17" t="inlineStr">
        <is>
          <t>N/A</t>
        </is>
      </c>
      <c r="Z52" s="17" t="inlineStr">
        <is>
          <t>N/A</t>
        </is>
      </c>
      <c r="AA52" s="17" t="n">
        <v>4</v>
      </c>
      <c r="AB52" s="17" t="inlineStr">
        <is>
          <t>Flanged</t>
        </is>
      </c>
      <c r="AC52" s="17" t="inlineStr">
        <is>
          <t>N/A</t>
        </is>
      </c>
      <c r="AD52" s="17" t="inlineStr">
        <is>
          <t>N/A</t>
        </is>
      </c>
      <c r="AE52" s="17" t="inlineStr">
        <is>
          <t>0C15284.52</t>
        </is>
      </c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inlineStr">
        <is>
          <t>EMERSON</t>
        </is>
      </c>
      <c r="CF52" s="17" t="inlineStr">
        <is>
          <t>TREX</t>
        </is>
      </c>
      <c r="CG52" s="17" t="inlineStr">
        <is>
          <t>210100082367</t>
        </is>
      </c>
      <c r="CH52" s="17" t="inlineStr">
        <is>
          <t>'2026-07-31</t>
        </is>
      </c>
      <c r="CI52" s="17" t="n"/>
      <c r="CJ52" s="17" t="inlineStr">
        <is>
          <t>Levy Ostrup</t>
        </is>
      </c>
      <c r="CK52" s="17" t="n"/>
    </row>
    <row r="53">
      <c r="A53" s="17" t="n"/>
      <c r="B53" s="17" t="n"/>
      <c r="C53" s="17" t="inlineStr">
        <is>
          <t>K1B WELL PAD PROJECT</t>
        </is>
      </c>
      <c r="D53" s="17" t="inlineStr">
        <is>
          <t>CA23007</t>
        </is>
      </c>
      <c r="E53" s="17" t="inlineStr">
        <is>
          <t>KINOSIS K1B</t>
        </is>
      </c>
      <c r="F53" s="17" t="inlineStr">
        <is>
          <t>PRODUCED EMULSION</t>
        </is>
      </c>
      <c r="G53" s="17" t="inlineStr">
        <is>
          <t>29103-25J-152-01</t>
        </is>
      </c>
      <c r="H53" s="17" t="inlineStr">
        <is>
          <t>29103-4"-PE-1503-DAPC0-64H-ET</t>
        </is>
      </c>
      <c r="I53" s="17" t="inlineStr">
        <is>
          <t>29103-XV-1052</t>
        </is>
      </c>
      <c r="J53" s="17" t="n"/>
      <c r="K53" s="17" t="n"/>
      <c r="L53" s="17" t="n"/>
      <c r="M53" s="17" t="inlineStr">
        <is>
          <t>3656446-021</t>
        </is>
      </c>
      <c r="N53" s="17" t="inlineStr">
        <is>
          <t>LPC-10A-180L-DA</t>
        </is>
      </c>
      <c r="O53" s="17" t="inlineStr">
        <is>
          <t>F51+TCC</t>
        </is>
      </c>
      <c r="P53" s="17" t="inlineStr">
        <is>
          <t>F316+TCC</t>
        </is>
      </c>
      <c r="Q53" s="17" t="inlineStr">
        <is>
          <t>YDFQ25129217</t>
        </is>
      </c>
      <c r="R53" s="17" t="inlineStr">
        <is>
          <t>4TF9RBPA105N</t>
        </is>
      </c>
      <c r="S53" s="17" t="n"/>
      <c r="T53" s="17" t="n"/>
      <c r="U53" s="17" t="inlineStr">
        <is>
          <t>F005266329</t>
        </is>
      </c>
      <c r="V53" s="17" t="inlineStr">
        <is>
          <t>DVC-6200 AD</t>
        </is>
      </c>
      <c r="W53" s="17" t="inlineStr">
        <is>
          <t>V</t>
        </is>
      </c>
      <c r="X53" s="17" t="n">
        <v>900</v>
      </c>
      <c r="Y53" s="17" t="inlineStr">
        <is>
          <t>N/A</t>
        </is>
      </c>
      <c r="Z53" s="17" t="inlineStr">
        <is>
          <t>N/A</t>
        </is>
      </c>
      <c r="AA53" s="17" t="n">
        <v>4</v>
      </c>
      <c r="AB53" s="17" t="inlineStr">
        <is>
          <t>Flanged</t>
        </is>
      </c>
      <c r="AC53" s="17" t="inlineStr">
        <is>
          <t>N/A</t>
        </is>
      </c>
      <c r="AD53" s="17" t="inlineStr">
        <is>
          <t>N/A</t>
        </is>
      </c>
      <c r="AE53" s="17" t="inlineStr">
        <is>
          <t>0C15284.52</t>
        </is>
      </c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inlineStr">
        <is>
          <t>EMERSON</t>
        </is>
      </c>
      <c r="CF53" s="17" t="inlineStr">
        <is>
          <t>TREX</t>
        </is>
      </c>
      <c r="CG53" s="17" t="inlineStr">
        <is>
          <t>210100082367</t>
        </is>
      </c>
      <c r="CH53" s="17" t="inlineStr">
        <is>
          <t>'2026-07-31</t>
        </is>
      </c>
      <c r="CI53" s="17" t="n"/>
      <c r="CJ53" s="17" t="inlineStr">
        <is>
          <t>Levy Ostrup</t>
        </is>
      </c>
      <c r="CK53" s="17" t="n"/>
    </row>
    <row r="54">
      <c r="A54" s="17" t="n"/>
      <c r="B54" s="17" t="n"/>
      <c r="C54" s="17" t="inlineStr">
        <is>
          <t>K1B WELL PAD PROJECT</t>
        </is>
      </c>
      <c r="D54" s="17" t="inlineStr">
        <is>
          <t>CA23007</t>
        </is>
      </c>
      <c r="E54" s="17" t="inlineStr">
        <is>
          <t>KINOSIS K1B</t>
        </is>
      </c>
      <c r="F54" s="17" t="inlineStr">
        <is>
          <t>PRODUCED EMULSION</t>
        </is>
      </c>
      <c r="G54" s="17" t="inlineStr">
        <is>
          <t>29103-25J-162-01</t>
        </is>
      </c>
      <c r="H54" s="17" t="inlineStr">
        <is>
          <t>29103-4"-PE-1602-DAPC0-64H-ET</t>
        </is>
      </c>
      <c r="I54" s="17" t="inlineStr">
        <is>
          <t>29103-XV-1061</t>
        </is>
      </c>
      <c r="J54" s="17" t="n"/>
      <c r="K54" s="17" t="n"/>
      <c r="L54" s="17" t="n"/>
      <c r="M54" s="17" t="inlineStr">
        <is>
          <t>3656446-025</t>
        </is>
      </c>
      <c r="N54" s="17" t="inlineStr">
        <is>
          <t>LPC-10A-180L-DA</t>
        </is>
      </c>
      <c r="O54" s="17" t="inlineStr">
        <is>
          <t>F51+TCC</t>
        </is>
      </c>
      <c r="P54" s="17" t="inlineStr">
        <is>
          <t>F316+TCC</t>
        </is>
      </c>
      <c r="Q54" s="17" t="inlineStr">
        <is>
          <t>YDFQ25129218</t>
        </is>
      </c>
      <c r="R54" s="17" t="inlineStr">
        <is>
          <t>4TF9RBPA105N</t>
        </is>
      </c>
      <c r="S54" s="17" t="n"/>
      <c r="T54" s="17" t="n"/>
      <c r="U54" s="17" t="inlineStr">
        <is>
          <t>F005266349</t>
        </is>
      </c>
      <c r="V54" s="17" t="inlineStr">
        <is>
          <t>DVC-6200 AD</t>
        </is>
      </c>
      <c r="W54" s="17" t="inlineStr">
        <is>
          <t>V</t>
        </is>
      </c>
      <c r="X54" s="17" t="n">
        <v>900</v>
      </c>
      <c r="Y54" s="17" t="inlineStr">
        <is>
          <t>N/A</t>
        </is>
      </c>
      <c r="Z54" s="17" t="inlineStr">
        <is>
          <t>N/A</t>
        </is>
      </c>
      <c r="AA54" s="17" t="n">
        <v>4</v>
      </c>
      <c r="AB54" s="17" t="inlineStr">
        <is>
          <t>Flanged</t>
        </is>
      </c>
      <c r="AC54" s="17" t="inlineStr">
        <is>
          <t>N/A</t>
        </is>
      </c>
      <c r="AD54" s="17" t="inlineStr">
        <is>
          <t>N/A</t>
        </is>
      </c>
      <c r="AE54" s="17" t="inlineStr">
        <is>
          <t>0C15284.52</t>
        </is>
      </c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inlineStr">
        <is>
          <t>EMERSON</t>
        </is>
      </c>
      <c r="CF54" s="17" t="inlineStr">
        <is>
          <t>TREX</t>
        </is>
      </c>
      <c r="CG54" s="17" t="inlineStr">
        <is>
          <t>210100082367</t>
        </is>
      </c>
      <c r="CH54" s="17" t="inlineStr">
        <is>
          <t>'2026-07-31</t>
        </is>
      </c>
      <c r="CI54" s="17" t="n"/>
      <c r="CJ54" s="17" t="inlineStr">
        <is>
          <t>Levy Ostrup</t>
        </is>
      </c>
      <c r="CK54" s="17" t="n"/>
    </row>
    <row r="55">
      <c r="A55" s="17" t="n"/>
      <c r="B55" s="17" t="n"/>
      <c r="C55" s="17" t="inlineStr">
        <is>
          <t>K1B WELL PAD PROJECT</t>
        </is>
      </c>
      <c r="D55" s="17" t="inlineStr">
        <is>
          <t>CA23007</t>
        </is>
      </c>
      <c r="E55" s="17" t="inlineStr">
        <is>
          <t>KINOSIS K1B</t>
        </is>
      </c>
      <c r="F55" s="17" t="inlineStr">
        <is>
          <t>PRODUCED EMULSION</t>
        </is>
      </c>
      <c r="G55" s="17" t="inlineStr">
        <is>
          <t>29103-25J-162-01</t>
        </is>
      </c>
      <c r="H55" s="17" t="inlineStr">
        <is>
          <t>29103-4"-PE-1603-DAPC0-64H-ET</t>
        </is>
      </c>
      <c r="I55" s="17" t="inlineStr">
        <is>
          <t>29103-XV-1062</t>
        </is>
      </c>
      <c r="J55" s="17" t="n"/>
      <c r="K55" s="17" t="n"/>
      <c r="L55" s="17" t="n"/>
      <c r="M55" s="17" t="inlineStr">
        <is>
          <t>3656446-022</t>
        </is>
      </c>
      <c r="N55" s="17" t="inlineStr">
        <is>
          <t>LPC-10A-180L-DA</t>
        </is>
      </c>
      <c r="O55" s="17" t="inlineStr">
        <is>
          <t>F51+TCC</t>
        </is>
      </c>
      <c r="P55" s="17" t="inlineStr">
        <is>
          <t>F316+TCC</t>
        </is>
      </c>
      <c r="Q55" s="17" t="inlineStr">
        <is>
          <t>YDFQ25129219</t>
        </is>
      </c>
      <c r="R55" s="17" t="inlineStr">
        <is>
          <t>4TF9RBPA105N</t>
        </is>
      </c>
      <c r="S55" s="17" t="n"/>
      <c r="T55" s="17" t="n"/>
      <c r="U55" s="17" t="inlineStr">
        <is>
          <t>F005266338</t>
        </is>
      </c>
      <c r="V55" s="17" t="inlineStr">
        <is>
          <t>DVC-6200 AD</t>
        </is>
      </c>
      <c r="W55" s="17" t="inlineStr">
        <is>
          <t>V</t>
        </is>
      </c>
      <c r="X55" s="17" t="n">
        <v>900</v>
      </c>
      <c r="Y55" s="17" t="inlineStr">
        <is>
          <t>N/A</t>
        </is>
      </c>
      <c r="Z55" s="17" t="inlineStr">
        <is>
          <t>N/A</t>
        </is>
      </c>
      <c r="AA55" s="17" t="n">
        <v>4</v>
      </c>
      <c r="AB55" s="17" t="inlineStr">
        <is>
          <t>Flanged</t>
        </is>
      </c>
      <c r="AC55" s="17" t="inlineStr">
        <is>
          <t>N/A</t>
        </is>
      </c>
      <c r="AD55" s="17" t="inlineStr">
        <is>
          <t>N/A</t>
        </is>
      </c>
      <c r="AE55" s="17" t="inlineStr">
        <is>
          <t>0C15284.52</t>
        </is>
      </c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inlineStr">
        <is>
          <t>EMERSON</t>
        </is>
      </c>
      <c r="CF55" s="17" t="inlineStr">
        <is>
          <t>TREX</t>
        </is>
      </c>
      <c r="CG55" s="17" t="inlineStr">
        <is>
          <t>210100082367</t>
        </is>
      </c>
      <c r="CH55" s="17" t="inlineStr">
        <is>
          <t>'2026-07-31</t>
        </is>
      </c>
      <c r="CI55" s="17" t="n"/>
      <c r="CJ55" s="17" t="inlineStr">
        <is>
          <t>Levy Ostrup</t>
        </is>
      </c>
      <c r="CK55" s="17" t="n"/>
    </row>
    <row r="56">
      <c r="A56" s="17" t="n"/>
      <c r="B56" s="17" t="n"/>
      <c r="C56" s="17" t="inlineStr">
        <is>
          <t>K1B WELL PAD PROJECT</t>
        </is>
      </c>
      <c r="D56" s="17" t="inlineStr">
        <is>
          <t>CA23007</t>
        </is>
      </c>
      <c r="E56" s="17" t="inlineStr">
        <is>
          <t>KINOSIS K1B</t>
        </is>
      </c>
      <c r="F56" s="17" t="inlineStr">
        <is>
          <t>PRODUCED EMULSION</t>
        </is>
      </c>
      <c r="G56" s="17" t="inlineStr">
        <is>
          <t>29103-25J-172-01</t>
        </is>
      </c>
      <c r="H56" s="17" t="inlineStr">
        <is>
          <t>29103-4"-PE-1702-DAPC0-64H-ET</t>
        </is>
      </c>
      <c r="I56" s="17" t="inlineStr">
        <is>
          <t>29103-XV-1071</t>
        </is>
      </c>
      <c r="J56" s="17" t="n"/>
      <c r="K56" s="17" t="n"/>
      <c r="L56" s="17" t="n"/>
      <c r="M56" s="17" t="inlineStr">
        <is>
          <t>3656446-008</t>
        </is>
      </c>
      <c r="N56" s="17" t="inlineStr">
        <is>
          <t>LPC-10A-180L-DA</t>
        </is>
      </c>
      <c r="O56" s="17" t="inlineStr">
        <is>
          <t>F51+TCC</t>
        </is>
      </c>
      <c r="P56" s="17" t="inlineStr">
        <is>
          <t>F316+TCC</t>
        </is>
      </c>
      <c r="Q56" s="17" t="inlineStr">
        <is>
          <t>YDFQ25129220</t>
        </is>
      </c>
      <c r="R56" s="17" t="inlineStr">
        <is>
          <t>4TF9RBPA105N</t>
        </is>
      </c>
      <c r="S56" s="17" t="n"/>
      <c r="T56" s="17" t="n"/>
      <c r="U56" s="17" t="inlineStr">
        <is>
          <t>F005266331</t>
        </is>
      </c>
      <c r="V56" s="17" t="inlineStr">
        <is>
          <t>DVC-6200 AD</t>
        </is>
      </c>
      <c r="W56" s="17" t="inlineStr">
        <is>
          <t>V</t>
        </is>
      </c>
      <c r="X56" s="17" t="n">
        <v>900</v>
      </c>
      <c r="Y56" s="17" t="inlineStr">
        <is>
          <t>N/A</t>
        </is>
      </c>
      <c r="Z56" s="17" t="inlineStr">
        <is>
          <t>N/A</t>
        </is>
      </c>
      <c r="AA56" s="17" t="n">
        <v>4</v>
      </c>
      <c r="AB56" s="17" t="inlineStr">
        <is>
          <t>Flanged</t>
        </is>
      </c>
      <c r="AC56" s="17" t="inlineStr">
        <is>
          <t>N/A</t>
        </is>
      </c>
      <c r="AD56" s="17" t="inlineStr">
        <is>
          <t>N/A</t>
        </is>
      </c>
      <c r="AE56" s="17" t="inlineStr">
        <is>
          <t>0C15284.52</t>
        </is>
      </c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inlineStr">
        <is>
          <t>EMERSON</t>
        </is>
      </c>
      <c r="CF56" s="17" t="inlineStr">
        <is>
          <t>TREX</t>
        </is>
      </c>
      <c r="CG56" s="17" t="inlineStr">
        <is>
          <t>210100082367</t>
        </is>
      </c>
      <c r="CH56" s="17" t="inlineStr">
        <is>
          <t>'2026-07-31</t>
        </is>
      </c>
      <c r="CI56" s="17" t="n"/>
      <c r="CJ56" s="17" t="inlineStr">
        <is>
          <t>Levy Ostrup</t>
        </is>
      </c>
      <c r="CK56" s="17" t="n"/>
    </row>
    <row r="57">
      <c r="A57" s="17" t="n"/>
      <c r="B57" s="17" t="n"/>
      <c r="C57" s="17" t="inlineStr">
        <is>
          <t>K1B WELL PAD PROJECT</t>
        </is>
      </c>
      <c r="D57" s="17" t="inlineStr">
        <is>
          <t>CA23007</t>
        </is>
      </c>
      <c r="E57" s="17" t="inlineStr">
        <is>
          <t>KINOSIS K1B</t>
        </is>
      </c>
      <c r="F57" s="17" t="inlineStr">
        <is>
          <t>PRODUCED EMULSION</t>
        </is>
      </c>
      <c r="G57" s="17" t="inlineStr">
        <is>
          <t>29103-25J-172-01</t>
        </is>
      </c>
      <c r="H57" s="17" t="inlineStr">
        <is>
          <t>29103-4"-PE-1703-DAPC0-64H-ET</t>
        </is>
      </c>
      <c r="I57" s="17" t="inlineStr">
        <is>
          <t>29103-XV-1072</t>
        </is>
      </c>
      <c r="J57" s="17" t="n"/>
      <c r="K57" s="17" t="n"/>
      <c r="L57" s="17" t="n"/>
      <c r="M57" s="17" t="inlineStr">
        <is>
          <t>3656446-007</t>
        </is>
      </c>
      <c r="N57" s="17" t="inlineStr">
        <is>
          <t>LPC-10A-180L-DA</t>
        </is>
      </c>
      <c r="O57" s="17" t="inlineStr">
        <is>
          <t>F51+TCC</t>
        </is>
      </c>
      <c r="P57" s="17" t="inlineStr">
        <is>
          <t>F316+TCC</t>
        </is>
      </c>
      <c r="Q57" s="17" t="inlineStr">
        <is>
          <t>YDFQ25129221</t>
        </is>
      </c>
      <c r="R57" s="17" t="inlineStr">
        <is>
          <t>4TF9RBPA105N</t>
        </is>
      </c>
      <c r="S57" s="17" t="n"/>
      <c r="T57" s="17" t="n"/>
      <c r="U57" s="17" t="inlineStr">
        <is>
          <t>F005266325</t>
        </is>
      </c>
      <c r="V57" s="17" t="inlineStr">
        <is>
          <t>DVC-6200 AD</t>
        </is>
      </c>
      <c r="W57" s="17" t="inlineStr">
        <is>
          <t>V</t>
        </is>
      </c>
      <c r="X57" s="17" t="n">
        <v>900</v>
      </c>
      <c r="Y57" s="17" t="inlineStr">
        <is>
          <t>N/A</t>
        </is>
      </c>
      <c r="Z57" s="17" t="inlineStr">
        <is>
          <t>N/A</t>
        </is>
      </c>
      <c r="AA57" s="17" t="n">
        <v>4</v>
      </c>
      <c r="AB57" s="17" t="inlineStr">
        <is>
          <t>Flanged</t>
        </is>
      </c>
      <c r="AC57" s="17" t="inlineStr">
        <is>
          <t>N/A</t>
        </is>
      </c>
      <c r="AD57" s="17" t="inlineStr">
        <is>
          <t>N/A</t>
        </is>
      </c>
      <c r="AE57" s="17" t="inlineStr">
        <is>
          <t>0C15284.52</t>
        </is>
      </c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inlineStr">
        <is>
          <t>EMERSON</t>
        </is>
      </c>
      <c r="CF57" s="17" t="inlineStr">
        <is>
          <t>TREX</t>
        </is>
      </c>
      <c r="CG57" s="17" t="inlineStr">
        <is>
          <t>210100082367</t>
        </is>
      </c>
      <c r="CH57" s="17" t="inlineStr">
        <is>
          <t>'2026-07-31</t>
        </is>
      </c>
      <c r="CI57" s="17" t="n"/>
      <c r="CJ57" s="17" t="inlineStr">
        <is>
          <t>Levy Ostrup</t>
        </is>
      </c>
      <c r="CK57" s="17" t="n"/>
    </row>
    <row r="58">
      <c r="A58" s="17" t="n"/>
      <c r="B58" s="17" t="n"/>
      <c r="C58" s="17" t="inlineStr">
        <is>
          <t>K1B WELL PAD PROJECT</t>
        </is>
      </c>
      <c r="D58" s="17" t="inlineStr">
        <is>
          <t>CA23007</t>
        </is>
      </c>
      <c r="E58" s="17" t="inlineStr">
        <is>
          <t>KINOSIS K1B</t>
        </is>
      </c>
      <c r="F58" s="17" t="inlineStr">
        <is>
          <t>PRODUCED EMULSION</t>
        </is>
      </c>
      <c r="G58" s="17" t="inlineStr">
        <is>
          <t>29103-25J-106-01</t>
        </is>
      </c>
      <c r="H58" s="17" t="inlineStr">
        <is>
          <t>29103-10"-PE-1802-DAPC0-64H-ET</t>
        </is>
      </c>
      <c r="I58" s="17" t="inlineStr">
        <is>
          <t>29103-XV-1520</t>
        </is>
      </c>
      <c r="J58" s="17" t="n"/>
      <c r="K58" s="17" t="n"/>
      <c r="L58" s="17" t="n"/>
      <c r="M58" s="17" t="inlineStr">
        <is>
          <t>3656469-001</t>
        </is>
      </c>
      <c r="N58" s="17" t="inlineStr">
        <is>
          <t>LPS-25A-485L-FC4-2</t>
        </is>
      </c>
      <c r="O58" s="17" t="inlineStr">
        <is>
          <t>F51+TCC</t>
        </is>
      </c>
      <c r="P58" s="17" t="inlineStr">
        <is>
          <t>F316+TCC</t>
        </is>
      </c>
      <c r="Q58" s="17" t="inlineStr">
        <is>
          <t>YDFQ25129207</t>
        </is>
      </c>
      <c r="R58" s="17" t="inlineStr">
        <is>
          <t>10TF9RBPA105N</t>
        </is>
      </c>
      <c r="S58" s="17" t="n"/>
      <c r="T58" s="17" t="n"/>
      <c r="U58" s="17" t="inlineStr">
        <is>
          <t>F005266356</t>
        </is>
      </c>
      <c r="V58" s="17" t="inlineStr">
        <is>
          <t>DVC-6200 AD</t>
        </is>
      </c>
      <c r="W58" s="17" t="inlineStr">
        <is>
          <t>V</t>
        </is>
      </c>
      <c r="X58" s="17" t="inlineStr">
        <is>
          <t>900</t>
        </is>
      </c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autoFilter ref="A3:CK57"/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topLeftCell="A51" zoomScale="70" zoomScaleNormal="70" workbookViewId="0">
      <pane xSplit="6" topLeftCell="G1" activePane="topRight" state="frozen"/>
      <selection pane="topRight" activeCell="Q81" sqref="Q81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inlineStr">
        <is>
          <t>N</t>
        </is>
      </c>
      <c r="B4" s="16" t="n"/>
      <c r="C4" s="16" t="inlineStr">
        <is>
          <t>K1B WELL PAD PROJECT</t>
        </is>
      </c>
      <c r="D4" s="16" t="inlineStr">
        <is>
          <t>KINOSIS K1B</t>
        </is>
      </c>
      <c r="E4" s="16" t="inlineStr">
        <is>
          <t>CA23007</t>
        </is>
      </c>
      <c r="F4" s="16" t="inlineStr">
        <is>
          <t>29103-PIT-1014</t>
        </is>
      </c>
      <c r="G4" s="16" t="inlineStr">
        <is>
          <t>Pressure Transmitter</t>
        </is>
      </c>
      <c r="H4" s="16" t="inlineStr">
        <is>
          <t>PRODUCED EMULSION</t>
        </is>
      </c>
      <c r="I4" s="16" t="inlineStr">
        <is>
          <t>PAD A P01 PRODUCED EMULSION PRES</t>
        </is>
      </c>
      <c r="J4" s="16" t="inlineStr">
        <is>
          <t>29103-25J-112-01</t>
        </is>
      </c>
      <c r="K4" s="16" t="inlineStr">
        <is>
          <t>29103-4"-PE-1101-DAPC0-64H-ET</t>
        </is>
      </c>
      <c r="L4" s="16" t="inlineStr">
        <is>
          <t>ROSEMOUNT</t>
        </is>
      </c>
      <c r="M4" s="16" t="inlineStr">
        <is>
          <t>3051T</t>
        </is>
      </c>
      <c r="N4" s="16" t="inlineStr">
        <is>
          <t>26SIPG3884781</t>
        </is>
      </c>
      <c r="O4" s="16" t="inlineStr">
        <is>
          <t>0 - 6000 kPa-g</t>
        </is>
      </c>
      <c r="P4" s="16" t="inlineStr">
        <is>
          <t>-101 - 27580 kPa-g</t>
        </is>
      </c>
      <c r="Q4" s="16" t="inlineStr">
        <is>
          <t>N/A</t>
        </is>
      </c>
      <c r="R4" s="16" t="inlineStr">
        <is>
          <t>Yes</t>
        </is>
      </c>
      <c r="S4" s="16" t="inlineStr">
        <is>
          <t>4-20 mA w/ HART</t>
        </is>
      </c>
      <c r="T4" s="16" t="inlineStr">
        <is>
          <t>N/A</t>
        </is>
      </c>
      <c r="U4" s="16" t="inlineStr">
        <is>
          <t>N/A</t>
        </is>
      </c>
      <c r="V4" s="16" t="inlineStr">
        <is>
          <t>LO</t>
        </is>
      </c>
      <c r="W4" s="16" t="inlineStr">
        <is>
          <t>LO</t>
        </is>
      </c>
      <c r="X4" s="16" t="inlineStr">
        <is>
          <t>LO</t>
        </is>
      </c>
      <c r="Y4" s="16" t="inlineStr">
        <is>
          <t>LO</t>
        </is>
      </c>
      <c r="Z4" s="16" t="inlineStr">
        <is>
          <t>N/A</t>
        </is>
      </c>
      <c r="AA4" s="16" t="inlineStr">
        <is>
          <t>LO</t>
        </is>
      </c>
      <c r="AB4" s="16" t="inlineStr">
        <is>
          <t>LO</t>
        </is>
      </c>
      <c r="AC4" s="16" t="inlineStr">
        <is>
          <t>LO</t>
        </is>
      </c>
      <c r="AD4" s="16" t="inlineStr">
        <is>
          <t>N/A</t>
        </is>
      </c>
      <c r="AE4" s="16" t="inlineStr">
        <is>
          <t>LO</t>
        </is>
      </c>
      <c r="AF4" s="16" t="inlineStr">
        <is>
          <t>LO</t>
        </is>
      </c>
      <c r="AG4" s="16" t="inlineStr">
        <is>
          <t>LO</t>
        </is>
      </c>
      <c r="AH4" s="16" t="inlineStr">
        <is>
          <t>24.1</t>
        </is>
      </c>
      <c r="AI4" s="16" t="inlineStr">
        <is>
          <t>Pass</t>
        </is>
      </c>
      <c r="AJ4" s="16" t="inlineStr">
        <is>
          <t>Pass</t>
        </is>
      </c>
      <c r="AK4" s="16" t="inlineStr">
        <is>
          <t>Pass</t>
        </is>
      </c>
      <c r="AL4" s="16" t="inlineStr">
        <is>
          <t>Pass</t>
        </is>
      </c>
      <c r="AM4" s="16" t="inlineStr">
        <is>
          <t>Pass</t>
        </is>
      </c>
      <c r="AN4" s="16" t="inlineStr">
        <is>
          <t>Pass</t>
        </is>
      </c>
      <c r="AO4" s="16" t="inlineStr">
        <is>
          <t>Pass</t>
        </is>
      </c>
      <c r="AP4" s="16" t="inlineStr">
        <is>
          <t>Pass</t>
        </is>
      </c>
      <c r="AQ4" s="16" t="inlineStr">
        <is>
          <t>Pass</t>
        </is>
      </c>
      <c r="AR4" s="16" t="inlineStr">
        <is>
          <t>Pass</t>
        </is>
      </c>
      <c r="AS4" s="16" t="inlineStr">
        <is>
          <t>Pass</t>
        </is>
      </c>
      <c r="AT4" s="16" t="inlineStr">
        <is>
          <t>Pass</t>
        </is>
      </c>
      <c r="AU4" s="16" t="inlineStr">
        <is>
          <t>Pass</t>
        </is>
      </c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inlineStr">
        <is>
          <t>Pass</t>
        </is>
      </c>
      <c r="CW4" s="16" t="inlineStr">
        <is>
          <t>Example row - for reference only. Delete or overwrite before logging real data.</t>
        </is>
      </c>
      <c r="CX4" s="16" t="inlineStr">
        <is>
          <t>L. Olsen</t>
        </is>
      </c>
      <c r="CY4" s="16" t="inlineStr">
        <is>
          <t>'2026-08-01</t>
        </is>
      </c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29103-FIT-1011</t>
        </is>
      </c>
      <c r="G5" s="17" t="inlineStr">
        <is>
          <t>Vortex Flow Meter</t>
        </is>
      </c>
      <c r="H5" s="17" t="inlineStr">
        <is>
          <t>STEAM</t>
        </is>
      </c>
      <c r="I5" s="17" t="inlineStr">
        <is>
          <t>PAD A S01 HP STM TO INJC WELL TOE FLOW CTRL</t>
        </is>
      </c>
      <c r="J5" s="17" t="inlineStr">
        <is>
          <t>29103-25J-112-01</t>
        </is>
      </c>
      <c r="K5" s="17" t="inlineStr">
        <is>
          <t>29103-4"-ST-1100-DASSBO-64H</t>
        </is>
      </c>
      <c r="L5" s="17" t="inlineStr">
        <is>
          <t>ROSEMOUNT</t>
        </is>
      </c>
      <c r="M5" s="17" t="inlineStr">
        <is>
          <t>8800DF010SA8N1D1K6M5Q5Q8Q66Q71Q77</t>
        </is>
      </c>
      <c r="N5" s="17" t="n">
        <v>13949848</v>
      </c>
      <c r="O5" s="17" t="inlineStr">
        <is>
          <t>0-15,000 kg/h</t>
        </is>
      </c>
      <c r="P5" s="17" t="inlineStr">
        <is>
          <t>765-38273 kg/h</t>
        </is>
      </c>
      <c r="Q5" s="17" t="inlineStr">
        <is>
          <t>N/A</t>
        </is>
      </c>
      <c r="R5" s="17" t="inlineStr">
        <is>
          <t>Yes</t>
        </is>
      </c>
      <c r="S5" s="17" t="inlineStr">
        <is>
          <t>4-20 mA w/ HART</t>
        </is>
      </c>
      <c r="T5" s="17" t="n">
        <v>10.754</v>
      </c>
      <c r="U5" s="17" t="inlineStr">
        <is>
          <t>N/A</t>
        </is>
      </c>
      <c r="V5" s="17" t="inlineStr">
        <is>
          <t>LO</t>
        </is>
      </c>
      <c r="W5" s="17" t="inlineStr">
        <is>
          <t>LO</t>
        </is>
      </c>
      <c r="X5" s="17" t="inlineStr">
        <is>
          <t>LO</t>
        </is>
      </c>
      <c r="Y5" s="17" t="inlineStr">
        <is>
          <t>LO</t>
        </is>
      </c>
      <c r="Z5" s="17" t="inlineStr">
        <is>
          <t>N/A</t>
        </is>
      </c>
      <c r="AA5" s="17" t="inlineStr">
        <is>
          <t>N/A</t>
        </is>
      </c>
      <c r="AB5" s="17" t="inlineStr">
        <is>
          <t>LO</t>
        </is>
      </c>
      <c r="AC5" s="17" t="inlineStr">
        <is>
          <t>LO</t>
        </is>
      </c>
      <c r="AD5" s="17" t="inlineStr">
        <is>
          <t>N/A</t>
        </is>
      </c>
      <c r="AE5" s="17" t="inlineStr">
        <is>
          <t>LO</t>
        </is>
      </c>
      <c r="AF5" s="17" t="inlineStr">
        <is>
          <t>LO</t>
        </is>
      </c>
      <c r="AG5" s="17" t="inlineStr">
        <is>
          <t>LO</t>
        </is>
      </c>
      <c r="AH5" s="17" t="n">
        <v>23.8</v>
      </c>
      <c r="AI5" s="17" t="inlineStr">
        <is>
          <t>Pass</t>
        </is>
      </c>
      <c r="AJ5" s="17" t="inlineStr">
        <is>
          <t>N/A</t>
        </is>
      </c>
      <c r="AK5" s="17" t="inlineStr">
        <is>
          <t>N/A</t>
        </is>
      </c>
      <c r="AL5" s="17" t="inlineStr">
        <is>
          <t>Pass</t>
        </is>
      </c>
      <c r="AM5" s="17" t="inlineStr">
        <is>
          <t>Pass</t>
        </is>
      </c>
      <c r="AN5" s="17" t="inlineStr">
        <is>
          <t>N/A</t>
        </is>
      </c>
      <c r="AO5" s="17" t="inlineStr">
        <is>
          <t>Pass</t>
        </is>
      </c>
      <c r="AP5" s="17" t="inlineStr">
        <is>
          <t>N/A</t>
        </is>
      </c>
      <c r="AQ5" s="17" t="inlineStr">
        <is>
          <t>N/A</t>
        </is>
      </c>
      <c r="AR5" s="17" t="inlineStr">
        <is>
          <t>Pass</t>
        </is>
      </c>
      <c r="AS5" s="17" t="inlineStr">
        <is>
          <t>Pass</t>
        </is>
      </c>
      <c r="AT5" s="17" t="inlineStr">
        <is>
          <t>N/A</t>
        </is>
      </c>
      <c r="AU5" s="17" t="inlineStr">
        <is>
          <t>N/A</t>
        </is>
      </c>
      <c r="AV5" s="17" t="inlineStr">
        <is>
          <t>EMERSON</t>
        </is>
      </c>
      <c r="AW5" s="17" t="inlineStr">
        <is>
          <t>TREX</t>
        </is>
      </c>
      <c r="AX5" s="17" t="inlineStr">
        <is>
          <t>210100082367</t>
        </is>
      </c>
      <c r="AY5" s="17" t="inlineStr">
        <is>
          <t>'2026-07-31</t>
        </is>
      </c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inlineStr">
        <is>
          <t>Levy Ostrup</t>
        </is>
      </c>
      <c r="CY5" s="17" t="inlineStr">
        <is>
          <t>'2026-08-01</t>
        </is>
      </c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29103-FIT-1012</t>
        </is>
      </c>
      <c r="G6" s="17" t="inlineStr">
        <is>
          <t>Vortex Flow Meter</t>
        </is>
      </c>
      <c r="H6" s="17" t="inlineStr">
        <is>
          <t>STEAM</t>
        </is>
      </c>
      <c r="I6" s="17" t="inlineStr">
        <is>
          <t>PAD A S01 HP STM TO INJC WELL HEEL FLOW CTRL</t>
        </is>
      </c>
      <c r="J6" s="17" t="inlineStr">
        <is>
          <t>29103-25J-111-01</t>
        </is>
      </c>
      <c r="K6" s="17" t="inlineStr">
        <is>
          <t>29103-3"-ST-1101-DASBO-64H</t>
        </is>
      </c>
      <c r="L6" s="17" t="inlineStr">
        <is>
          <t>ROSEMOUNT</t>
        </is>
      </c>
      <c r="M6" s="17" t="inlineStr">
        <is>
          <t>8800DF010SA8N1D1K6M5Q5Q8Q66Q71Q77</t>
        </is>
      </c>
      <c r="N6" s="17" t="n">
        <v>13948492</v>
      </c>
      <c r="O6" s="17" t="inlineStr">
        <is>
          <t>0-15,000 kg/h</t>
        </is>
      </c>
      <c r="P6" s="17" t="inlineStr">
        <is>
          <t>765-38273 kg/h</t>
        </is>
      </c>
      <c r="Q6" s="17" t="inlineStr">
        <is>
          <t>N/A</t>
        </is>
      </c>
      <c r="R6" s="17" t="inlineStr">
        <is>
          <t>Yes</t>
        </is>
      </c>
      <c r="S6" s="17" t="inlineStr">
        <is>
          <t>4-20 mA w/ HART</t>
        </is>
      </c>
      <c r="T6" s="17" t="n">
        <v>10.614</v>
      </c>
      <c r="U6" s="17" t="inlineStr">
        <is>
          <t>N/A</t>
        </is>
      </c>
      <c r="V6" s="17" t="inlineStr">
        <is>
          <t>LO</t>
        </is>
      </c>
      <c r="W6" s="17" t="inlineStr">
        <is>
          <t>LO</t>
        </is>
      </c>
      <c r="X6" s="17" t="inlineStr">
        <is>
          <t>LO</t>
        </is>
      </c>
      <c r="Y6" s="17" t="inlineStr">
        <is>
          <t>LO</t>
        </is>
      </c>
      <c r="Z6" s="17" t="inlineStr">
        <is>
          <t>N/A</t>
        </is>
      </c>
      <c r="AA6" s="17" t="inlineStr">
        <is>
          <t>N/A</t>
        </is>
      </c>
      <c r="AB6" s="17" t="inlineStr">
        <is>
          <t>LO</t>
        </is>
      </c>
      <c r="AC6" s="17" t="inlineStr">
        <is>
          <t>LO</t>
        </is>
      </c>
      <c r="AD6" s="17" t="inlineStr">
        <is>
          <t>N/A</t>
        </is>
      </c>
      <c r="AE6" s="17" t="inlineStr">
        <is>
          <t>LO</t>
        </is>
      </c>
      <c r="AF6" s="17" t="inlineStr">
        <is>
          <t>LO</t>
        </is>
      </c>
      <c r="AG6" s="17" t="inlineStr">
        <is>
          <t>LO</t>
        </is>
      </c>
      <c r="AH6" s="17" t="n">
        <v>23.8</v>
      </c>
      <c r="AI6" s="17" t="inlineStr">
        <is>
          <t>Pass</t>
        </is>
      </c>
      <c r="AJ6" s="17" t="inlineStr">
        <is>
          <t>N/A</t>
        </is>
      </c>
      <c r="AK6" s="17" t="inlineStr">
        <is>
          <t>N/A</t>
        </is>
      </c>
      <c r="AL6" s="17" t="inlineStr">
        <is>
          <t>Pass</t>
        </is>
      </c>
      <c r="AM6" s="17" t="inlineStr">
        <is>
          <t>Pass</t>
        </is>
      </c>
      <c r="AN6" s="17" t="inlineStr">
        <is>
          <t>N/A</t>
        </is>
      </c>
      <c r="AO6" s="17" t="inlineStr">
        <is>
          <t>Pass</t>
        </is>
      </c>
      <c r="AP6" s="17" t="inlineStr">
        <is>
          <t>N/A</t>
        </is>
      </c>
      <c r="AQ6" s="17" t="inlineStr">
        <is>
          <t>N/A</t>
        </is>
      </c>
      <c r="AR6" s="17" t="inlineStr">
        <is>
          <t>Pass</t>
        </is>
      </c>
      <c r="AS6" s="17" t="inlineStr">
        <is>
          <t>Pass</t>
        </is>
      </c>
      <c r="AT6" s="17" t="inlineStr">
        <is>
          <t>N/A</t>
        </is>
      </c>
      <c r="AU6" s="17" t="inlineStr">
        <is>
          <t>N/A</t>
        </is>
      </c>
      <c r="AV6" s="17" t="inlineStr">
        <is>
          <t>EMERSON</t>
        </is>
      </c>
      <c r="AW6" s="17" t="inlineStr">
        <is>
          <t>TREX</t>
        </is>
      </c>
      <c r="AX6" s="17" t="inlineStr">
        <is>
          <t>210100082367</t>
        </is>
      </c>
      <c r="AY6" s="17" t="inlineStr">
        <is>
          <t>'2026-07-31</t>
        </is>
      </c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inlineStr">
        <is>
          <t>Levy Ostrup</t>
        </is>
      </c>
      <c r="CY6" s="17" t="inlineStr">
        <is>
          <t>'2026-08-01</t>
        </is>
      </c>
      <c r="CZ6" s="17" t="n"/>
      <c r="DA6" s="17" t="n"/>
      <c r="DB6" s="17" t="n"/>
      <c r="DC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KINOSIS K1B</t>
        </is>
      </c>
      <c r="E7" s="17" t="inlineStr">
        <is>
          <t>CA23007</t>
        </is>
      </c>
      <c r="F7" s="17" t="inlineStr">
        <is>
          <t>29103-FIT-1021</t>
        </is>
      </c>
      <c r="G7" s="17" t="inlineStr">
        <is>
          <t>Vortex Flow Meter</t>
        </is>
      </c>
      <c r="H7" s="17" t="inlineStr">
        <is>
          <t>STEAM</t>
        </is>
      </c>
      <c r="I7" s="17" t="inlineStr">
        <is>
          <t>PAD A S02 HP STM TO INJC WELL TOE FLOW CTRL</t>
        </is>
      </c>
      <c r="J7" s="17" t="inlineStr">
        <is>
          <t>29103-25J-121-01</t>
        </is>
      </c>
      <c r="K7" s="17" t="inlineStr">
        <is>
          <t>29103-4"-ST-1200-DASSBO-64H</t>
        </is>
      </c>
      <c r="L7" s="17" t="inlineStr">
        <is>
          <t>ROSEMOUNT</t>
        </is>
      </c>
      <c r="M7" s="17" t="inlineStr">
        <is>
          <t>8800DF010SA8N1D1K6M5Q5Q8Q66Q71Q77</t>
        </is>
      </c>
      <c r="N7" s="17" t="inlineStr">
        <is>
          <t>13939849</t>
        </is>
      </c>
      <c r="O7" s="17" t="inlineStr">
        <is>
          <t>0-15,000 kg/h</t>
        </is>
      </c>
      <c r="P7" s="17" t="inlineStr">
        <is>
          <t>765-38273 kg/h</t>
        </is>
      </c>
      <c r="Q7" s="17" t="inlineStr">
        <is>
          <t>N/A</t>
        </is>
      </c>
      <c r="R7" s="17" t="inlineStr">
        <is>
          <t>Yes</t>
        </is>
      </c>
      <c r="S7" s="17" t="inlineStr">
        <is>
          <t>4-20 mA w/ HART</t>
        </is>
      </c>
      <c r="T7" s="17" t="inlineStr">
        <is>
          <t>10.646</t>
        </is>
      </c>
      <c r="U7" s="17" t="inlineStr">
        <is>
          <t>N/A</t>
        </is>
      </c>
      <c r="V7" s="17" t="inlineStr">
        <is>
          <t>LO</t>
        </is>
      </c>
      <c r="W7" s="17" t="inlineStr">
        <is>
          <t>LO</t>
        </is>
      </c>
      <c r="X7" s="17" t="inlineStr">
        <is>
          <t>LO</t>
        </is>
      </c>
      <c r="Y7" s="17" t="inlineStr">
        <is>
          <t>LO</t>
        </is>
      </c>
      <c r="Z7" s="17" t="inlineStr">
        <is>
          <t>N/A</t>
        </is>
      </c>
      <c r="AA7" s="17" t="inlineStr">
        <is>
          <t>N/A</t>
        </is>
      </c>
      <c r="AB7" s="17" t="inlineStr">
        <is>
          <t>LO</t>
        </is>
      </c>
      <c r="AC7" s="17" t="inlineStr">
        <is>
          <t>LO</t>
        </is>
      </c>
      <c r="AD7" s="17" t="inlineStr">
        <is>
          <t>N/A</t>
        </is>
      </c>
      <c r="AE7" s="17" t="inlineStr">
        <is>
          <t>LO</t>
        </is>
      </c>
      <c r="AF7" s="17" t="inlineStr">
        <is>
          <t>LO</t>
        </is>
      </c>
      <c r="AG7" s="17" t="inlineStr">
        <is>
          <t>LO</t>
        </is>
      </c>
      <c r="AH7" s="17" t="inlineStr">
        <is>
          <t>23.5</t>
        </is>
      </c>
      <c r="AI7" s="17" t="inlineStr">
        <is>
          <t>Pass</t>
        </is>
      </c>
      <c r="AJ7" s="17" t="inlineStr">
        <is>
          <t>N/A</t>
        </is>
      </c>
      <c r="AK7" s="17" t="inlineStr">
        <is>
          <t>N/A</t>
        </is>
      </c>
      <c r="AL7" s="17" t="inlineStr">
        <is>
          <t>Pass</t>
        </is>
      </c>
      <c r="AM7" s="17" t="inlineStr">
        <is>
          <t>Pass</t>
        </is>
      </c>
      <c r="AN7" s="17" t="inlineStr">
        <is>
          <t>N/A</t>
        </is>
      </c>
      <c r="AO7" s="17" t="inlineStr">
        <is>
          <t>Pass</t>
        </is>
      </c>
      <c r="AP7" s="17" t="inlineStr">
        <is>
          <t>N/A</t>
        </is>
      </c>
      <c r="AQ7" s="17" t="inlineStr">
        <is>
          <t>N/A</t>
        </is>
      </c>
      <c r="AR7" s="17" t="inlineStr">
        <is>
          <t>Pass</t>
        </is>
      </c>
      <c r="AS7" s="17" t="inlineStr">
        <is>
          <t>Pass</t>
        </is>
      </c>
      <c r="AT7" s="17" t="inlineStr">
        <is>
          <t>N/A</t>
        </is>
      </c>
      <c r="AU7" s="17" t="inlineStr">
        <is>
          <t>N/A</t>
        </is>
      </c>
      <c r="AV7" s="17" t="inlineStr">
        <is>
          <t>EMERSON</t>
        </is>
      </c>
      <c r="AW7" s="17" t="inlineStr">
        <is>
          <t>TREX</t>
        </is>
      </c>
      <c r="AX7" s="17" t="inlineStr">
        <is>
          <t>210100082367</t>
        </is>
      </c>
      <c r="AY7" s="17" t="inlineStr">
        <is>
          <t>'2026-07-31</t>
        </is>
      </c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inlineStr">
        <is>
          <t>Levy Ostrup</t>
        </is>
      </c>
      <c r="CY7" s="17" t="inlineStr">
        <is>
          <t>'2026-08-22</t>
        </is>
      </c>
      <c r="CZ7" s="17" t="n"/>
      <c r="DA7" s="17" t="n"/>
      <c r="DB7" s="17" t="n"/>
      <c r="DC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KINOSIS K1B</t>
        </is>
      </c>
      <c r="E8" s="17" t="inlineStr">
        <is>
          <t>CA23007</t>
        </is>
      </c>
      <c r="F8" s="17" t="inlineStr">
        <is>
          <t>29103-FIT-1022</t>
        </is>
      </c>
      <c r="G8" s="17" t="inlineStr">
        <is>
          <t>Vortex Flow Meter</t>
        </is>
      </c>
      <c r="H8" s="17" t="inlineStr">
        <is>
          <t>STEAM</t>
        </is>
      </c>
      <c r="I8" s="17" t="inlineStr">
        <is>
          <t>PAD A S02 HP STM TO INJC WELL HEEL FLOW CTRL</t>
        </is>
      </c>
      <c r="J8" s="17" t="inlineStr">
        <is>
          <t>29103-25J-121-01</t>
        </is>
      </c>
      <c r="K8" s="17" t="inlineStr">
        <is>
          <t>29103-3"-ST-1201-DASBO-64H</t>
        </is>
      </c>
      <c r="L8" s="17" t="inlineStr">
        <is>
          <t>ROSEMOUNT</t>
        </is>
      </c>
      <c r="M8" s="17" t="inlineStr">
        <is>
          <t>8800DF010SA8N1D1K6M5Q5Q8Q66Q71Q77</t>
        </is>
      </c>
      <c r="N8" s="17" t="inlineStr">
        <is>
          <t>13949011</t>
        </is>
      </c>
      <c r="O8" s="17" t="inlineStr">
        <is>
          <t>0-15,000 kg/h</t>
        </is>
      </c>
      <c r="P8" s="17" t="inlineStr">
        <is>
          <t>765-38273 kg/h</t>
        </is>
      </c>
      <c r="Q8" s="17" t="inlineStr">
        <is>
          <t>N/A</t>
        </is>
      </c>
      <c r="R8" s="17" t="inlineStr">
        <is>
          <t>Yes</t>
        </is>
      </c>
      <c r="S8" s="17" t="inlineStr">
        <is>
          <t>4-20 mA w/ HART</t>
        </is>
      </c>
      <c r="T8" s="17" t="inlineStr">
        <is>
          <t>10.491</t>
        </is>
      </c>
      <c r="U8" s="17" t="inlineStr">
        <is>
          <t>N/A</t>
        </is>
      </c>
      <c r="V8" s="17" t="inlineStr">
        <is>
          <t>LO</t>
        </is>
      </c>
      <c r="W8" s="17" t="inlineStr">
        <is>
          <t>LO</t>
        </is>
      </c>
      <c r="X8" s="17" t="inlineStr">
        <is>
          <t>LO</t>
        </is>
      </c>
      <c r="Y8" s="17" t="inlineStr">
        <is>
          <t>LO</t>
        </is>
      </c>
      <c r="Z8" s="17" t="inlineStr">
        <is>
          <t>N/A</t>
        </is>
      </c>
      <c r="AA8" s="17" t="inlineStr">
        <is>
          <t>N/A</t>
        </is>
      </c>
      <c r="AB8" s="17" t="inlineStr">
        <is>
          <t>LO</t>
        </is>
      </c>
      <c r="AC8" s="17" t="inlineStr">
        <is>
          <t>LO</t>
        </is>
      </c>
      <c r="AD8" s="17" t="inlineStr">
        <is>
          <t>N/A</t>
        </is>
      </c>
      <c r="AE8" s="17" t="inlineStr">
        <is>
          <t>LO</t>
        </is>
      </c>
      <c r="AF8" s="17" t="inlineStr">
        <is>
          <t>LO</t>
        </is>
      </c>
      <c r="AG8" s="17" t="inlineStr">
        <is>
          <t>LO</t>
        </is>
      </c>
      <c r="AH8" s="17" t="inlineStr">
        <is>
          <t>23.8</t>
        </is>
      </c>
      <c r="AI8" s="17" t="inlineStr">
        <is>
          <t>Pass</t>
        </is>
      </c>
      <c r="AJ8" s="17" t="inlineStr">
        <is>
          <t>N/A</t>
        </is>
      </c>
      <c r="AK8" s="17" t="inlineStr">
        <is>
          <t>N/A</t>
        </is>
      </c>
      <c r="AL8" s="17" t="inlineStr">
        <is>
          <t>Pass</t>
        </is>
      </c>
      <c r="AM8" s="17" t="inlineStr">
        <is>
          <t>Pass</t>
        </is>
      </c>
      <c r="AN8" s="17" t="inlineStr">
        <is>
          <t>N/A</t>
        </is>
      </c>
      <c r="AO8" s="17" t="inlineStr">
        <is>
          <t>Pass</t>
        </is>
      </c>
      <c r="AP8" s="17" t="inlineStr">
        <is>
          <t>N/A</t>
        </is>
      </c>
      <c r="AQ8" s="17" t="inlineStr">
        <is>
          <t>N/A</t>
        </is>
      </c>
      <c r="AR8" s="17" t="inlineStr">
        <is>
          <t>Pass</t>
        </is>
      </c>
      <c r="AS8" s="17" t="inlineStr">
        <is>
          <t>N/A</t>
        </is>
      </c>
      <c r="AT8" s="17" t="inlineStr">
        <is>
          <t>N/A</t>
        </is>
      </c>
      <c r="AU8" s="17" t="inlineStr">
        <is>
          <t>N/A</t>
        </is>
      </c>
      <c r="AV8" s="17" t="inlineStr">
        <is>
          <t>EMERSON</t>
        </is>
      </c>
      <c r="AW8" s="17" t="inlineStr">
        <is>
          <t>TREX</t>
        </is>
      </c>
      <c r="AX8" s="17" t="inlineStr">
        <is>
          <t>210100082367</t>
        </is>
      </c>
      <c r="AY8" s="17" t="inlineStr">
        <is>
          <t>'2026-07-31</t>
        </is>
      </c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inlineStr">
        <is>
          <t>Levy Ostrup</t>
        </is>
      </c>
      <c r="CY8" s="17" t="inlineStr">
        <is>
          <t>'2026-08-01</t>
        </is>
      </c>
      <c r="CZ8" s="17" t="n"/>
      <c r="DA8" s="17" t="n"/>
      <c r="DB8" s="17" t="n"/>
      <c r="DC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KINOSIS K1B</t>
        </is>
      </c>
      <c r="E9" s="17" t="inlineStr">
        <is>
          <t>CA23007</t>
        </is>
      </c>
      <c r="F9" s="17" t="inlineStr">
        <is>
          <t>29103-FIT-1031</t>
        </is>
      </c>
      <c r="G9" s="17" t="inlineStr">
        <is>
          <t>Vortex Flow Meter</t>
        </is>
      </c>
      <c r="H9" s="17" t="inlineStr">
        <is>
          <t>STEAM</t>
        </is>
      </c>
      <c r="I9" s="17" t="inlineStr">
        <is>
          <t>PAD A S03 HP STM TO INJC WELL TOE FLOW CTRL</t>
        </is>
      </c>
      <c r="J9" s="17" t="inlineStr">
        <is>
          <t>29103-25J-131-01</t>
        </is>
      </c>
      <c r="K9" s="17" t="inlineStr">
        <is>
          <t>29103-4"-ST-1300-DASSBO-64H</t>
        </is>
      </c>
      <c r="L9" s="17" t="inlineStr">
        <is>
          <t>ROSEMOUNT</t>
        </is>
      </c>
      <c r="M9" s="17" t="inlineStr">
        <is>
          <t>8800DF010SA8N1D1K6M5Q5Q8Q66Q71Q77</t>
        </is>
      </c>
      <c r="N9" s="17" t="n">
        <v>13949012</v>
      </c>
      <c r="O9" s="17" t="inlineStr">
        <is>
          <t>0-15,000 kg/h</t>
        </is>
      </c>
      <c r="P9" s="17" t="inlineStr">
        <is>
          <t>765-38273 kg/h</t>
        </is>
      </c>
      <c r="Q9" s="17" t="inlineStr">
        <is>
          <t>N/A</t>
        </is>
      </c>
      <c r="R9" s="17" t="inlineStr">
        <is>
          <t>Yes</t>
        </is>
      </c>
      <c r="S9" s="17" t="inlineStr">
        <is>
          <t>4-20 mA w/ HART</t>
        </is>
      </c>
      <c r="T9" s="17" t="n">
        <v>10.67</v>
      </c>
      <c r="U9" s="17" t="inlineStr">
        <is>
          <t>N/A</t>
        </is>
      </c>
      <c r="V9" s="17" t="inlineStr">
        <is>
          <t>LO</t>
        </is>
      </c>
      <c r="W9" s="17" t="inlineStr">
        <is>
          <t>LO</t>
        </is>
      </c>
      <c r="X9" s="17" t="inlineStr">
        <is>
          <t>LO</t>
        </is>
      </c>
      <c r="Y9" s="17" t="inlineStr">
        <is>
          <t>LO</t>
        </is>
      </c>
      <c r="Z9" s="17" t="inlineStr">
        <is>
          <t>N/A</t>
        </is>
      </c>
      <c r="AA9" s="17" t="inlineStr">
        <is>
          <t>N/A</t>
        </is>
      </c>
      <c r="AB9" s="17" t="inlineStr">
        <is>
          <t>LO</t>
        </is>
      </c>
      <c r="AC9" s="17" t="inlineStr">
        <is>
          <t>LO</t>
        </is>
      </c>
      <c r="AD9" s="17" t="inlineStr">
        <is>
          <t>N/A</t>
        </is>
      </c>
      <c r="AE9" s="17" t="inlineStr">
        <is>
          <t>LO</t>
        </is>
      </c>
      <c r="AF9" s="17" t="inlineStr">
        <is>
          <t>LO</t>
        </is>
      </c>
      <c r="AG9" s="17" t="inlineStr">
        <is>
          <t>LO</t>
        </is>
      </c>
      <c r="AH9" s="17" t="n">
        <v>23.5</v>
      </c>
      <c r="AI9" s="17" t="inlineStr">
        <is>
          <t>Pass</t>
        </is>
      </c>
      <c r="AJ9" s="17" t="inlineStr">
        <is>
          <t>N/A</t>
        </is>
      </c>
      <c r="AK9" s="17" t="inlineStr">
        <is>
          <t>N/A</t>
        </is>
      </c>
      <c r="AL9" s="17" t="inlineStr">
        <is>
          <t>Pass</t>
        </is>
      </c>
      <c r="AM9" s="17" t="inlineStr">
        <is>
          <t>Pass</t>
        </is>
      </c>
      <c r="AN9" s="17" t="inlineStr">
        <is>
          <t>N/A</t>
        </is>
      </c>
      <c r="AO9" s="17" t="inlineStr">
        <is>
          <t>Pass</t>
        </is>
      </c>
      <c r="AP9" s="17" t="inlineStr">
        <is>
          <t>N/A</t>
        </is>
      </c>
      <c r="AQ9" s="17" t="inlineStr">
        <is>
          <t>N/A</t>
        </is>
      </c>
      <c r="AR9" s="17" t="inlineStr">
        <is>
          <t>Pass</t>
        </is>
      </c>
      <c r="AS9" s="17" t="inlineStr">
        <is>
          <t>Pass</t>
        </is>
      </c>
      <c r="AT9" s="17" t="inlineStr">
        <is>
          <t>N/A</t>
        </is>
      </c>
      <c r="AU9" s="17" t="inlineStr">
        <is>
          <t>N/A</t>
        </is>
      </c>
      <c r="AV9" s="17" t="inlineStr">
        <is>
          <t>EMERSON</t>
        </is>
      </c>
      <c r="AW9" s="17" t="inlineStr">
        <is>
          <t>TREX</t>
        </is>
      </c>
      <c r="AX9" s="17" t="inlineStr">
        <is>
          <t>210100082367</t>
        </is>
      </c>
      <c r="AY9" s="17" t="inlineStr">
        <is>
          <t>'2026-07-31</t>
        </is>
      </c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inlineStr">
        <is>
          <t>Levy Ostrup</t>
        </is>
      </c>
      <c r="CY9" s="17" t="inlineStr">
        <is>
          <t>'2026-08-01</t>
        </is>
      </c>
      <c r="CZ9" s="17" t="n"/>
      <c r="DA9" s="17" t="n"/>
      <c r="DB9" s="17" t="n"/>
      <c r="DC9" s="17" t="n"/>
    </row>
    <row r="10">
      <c r="A10" s="17" t="n"/>
      <c r="B10" s="17" t="n"/>
      <c r="C10" s="17" t="inlineStr">
        <is>
          <t>K1B WELL PAD PROJECT</t>
        </is>
      </c>
      <c r="D10" s="17" t="inlineStr">
        <is>
          <t>KINOSIS K1B</t>
        </is>
      </c>
      <c r="E10" s="17" t="inlineStr">
        <is>
          <t>CA23007</t>
        </is>
      </c>
      <c r="F10" s="17" t="inlineStr">
        <is>
          <t>29103-FIT-1032</t>
        </is>
      </c>
      <c r="G10" s="17" t="inlineStr">
        <is>
          <t>Vortex Flow Meter</t>
        </is>
      </c>
      <c r="H10" s="17" t="inlineStr">
        <is>
          <t>STEAM</t>
        </is>
      </c>
      <c r="I10" s="17" t="inlineStr">
        <is>
          <t>PAD A S03 HP STM TO INJC WELL HEEL FLOW CTRL</t>
        </is>
      </c>
      <c r="J10" s="17" t="inlineStr">
        <is>
          <t>29103-25J-131-01</t>
        </is>
      </c>
      <c r="K10" s="17" t="inlineStr">
        <is>
          <t>29103-3"-ST-1301-DASBO-64H</t>
        </is>
      </c>
      <c r="L10" s="17" t="inlineStr">
        <is>
          <t>ROSEMOUNT</t>
        </is>
      </c>
      <c r="M10" s="17" t="inlineStr">
        <is>
          <t>8800DF010SA8N1D1K6M5Q5Q8Q66Q71Q77</t>
        </is>
      </c>
      <c r="N10" s="17" t="n">
        <v>13950338</v>
      </c>
      <c r="O10" s="17" t="inlineStr">
        <is>
          <t>0-15,000 kg/h</t>
        </is>
      </c>
      <c r="P10" s="17" t="inlineStr">
        <is>
          <t>765-38273 kg/h</t>
        </is>
      </c>
      <c r="Q10" s="17" t="inlineStr">
        <is>
          <t>N/A</t>
        </is>
      </c>
      <c r="R10" s="17" t="inlineStr">
        <is>
          <t>Yes</t>
        </is>
      </c>
      <c r="S10" s="17" t="inlineStr">
        <is>
          <t>4-20 mA w/ HART</t>
        </is>
      </c>
      <c r="T10" s="17" t="n">
        <v>10.429</v>
      </c>
      <c r="U10" s="17" t="inlineStr">
        <is>
          <t>N/A</t>
        </is>
      </c>
      <c r="V10" s="17" t="inlineStr">
        <is>
          <t>LO</t>
        </is>
      </c>
      <c r="W10" s="17" t="inlineStr">
        <is>
          <t>LO</t>
        </is>
      </c>
      <c r="X10" s="17" t="inlineStr">
        <is>
          <t>LO</t>
        </is>
      </c>
      <c r="Y10" s="17" t="inlineStr">
        <is>
          <t>LO</t>
        </is>
      </c>
      <c r="Z10" s="17" t="inlineStr">
        <is>
          <t>N/A</t>
        </is>
      </c>
      <c r="AA10" s="17" t="inlineStr">
        <is>
          <t>N/A</t>
        </is>
      </c>
      <c r="AB10" s="17" t="inlineStr">
        <is>
          <t>LO</t>
        </is>
      </c>
      <c r="AC10" s="17" t="inlineStr">
        <is>
          <t>LO</t>
        </is>
      </c>
      <c r="AD10" s="17" t="inlineStr">
        <is>
          <t>N/A</t>
        </is>
      </c>
      <c r="AE10" s="17" t="inlineStr">
        <is>
          <t>LO</t>
        </is>
      </c>
      <c r="AF10" s="17" t="inlineStr">
        <is>
          <t>LO</t>
        </is>
      </c>
      <c r="AG10" s="17" t="inlineStr">
        <is>
          <t>LO</t>
        </is>
      </c>
      <c r="AH10" s="17" t="n">
        <v>23.8</v>
      </c>
      <c r="AI10" s="17" t="inlineStr">
        <is>
          <t>Pass</t>
        </is>
      </c>
      <c r="AJ10" s="17" t="inlineStr">
        <is>
          <t>N/A</t>
        </is>
      </c>
      <c r="AK10" s="17" t="inlineStr">
        <is>
          <t>N/A</t>
        </is>
      </c>
      <c r="AL10" s="17" t="inlineStr">
        <is>
          <t>Pass</t>
        </is>
      </c>
      <c r="AM10" s="17" t="inlineStr">
        <is>
          <t>Pass</t>
        </is>
      </c>
      <c r="AN10" s="17" t="inlineStr">
        <is>
          <t>N/A</t>
        </is>
      </c>
      <c r="AO10" s="17" t="inlineStr">
        <is>
          <t>Pass</t>
        </is>
      </c>
      <c r="AP10" s="17" t="inlineStr">
        <is>
          <t>N/A</t>
        </is>
      </c>
      <c r="AQ10" s="17" t="inlineStr">
        <is>
          <t>N/A</t>
        </is>
      </c>
      <c r="AR10" s="17" t="inlineStr">
        <is>
          <t>Pass</t>
        </is>
      </c>
      <c r="AS10" s="17" t="inlineStr">
        <is>
          <t>Pass</t>
        </is>
      </c>
      <c r="AT10" s="17" t="inlineStr">
        <is>
          <t>N/A</t>
        </is>
      </c>
      <c r="AU10" s="17" t="inlineStr">
        <is>
          <t>N/A</t>
        </is>
      </c>
      <c r="AV10" s="17" t="inlineStr">
        <is>
          <t>EMERSON</t>
        </is>
      </c>
      <c r="AW10" s="17" t="inlineStr">
        <is>
          <t>TREX</t>
        </is>
      </c>
      <c r="AX10" s="17" t="inlineStr">
        <is>
          <t>210100082367</t>
        </is>
      </c>
      <c r="AY10" s="17" t="inlineStr">
        <is>
          <t>'2026-07-31</t>
        </is>
      </c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inlineStr">
        <is>
          <t>Levy Ostrup</t>
        </is>
      </c>
      <c r="CY10" s="17" t="inlineStr">
        <is>
          <t>'2026-08-01</t>
        </is>
      </c>
      <c r="CZ10" s="17" t="n"/>
      <c r="DA10" s="17" t="n"/>
      <c r="DB10" s="17" t="n"/>
      <c r="DC10" s="17" t="n"/>
    </row>
    <row r="11">
      <c r="A11" s="17" t="n"/>
      <c r="B11" s="17" t="n"/>
      <c r="C11" s="17" t="inlineStr">
        <is>
          <t>K1B WELL PAD PROJECT</t>
        </is>
      </c>
      <c r="D11" s="17" t="inlineStr">
        <is>
          <t>KINOSIS K1B</t>
        </is>
      </c>
      <c r="E11" s="17" t="inlineStr">
        <is>
          <t>CA23007</t>
        </is>
      </c>
      <c r="F11" s="17" t="inlineStr">
        <is>
          <t>29103-FIT-1041</t>
        </is>
      </c>
      <c r="G11" s="17" t="inlineStr">
        <is>
          <t>Vortex Flow Meter</t>
        </is>
      </c>
      <c r="H11" s="17" t="inlineStr">
        <is>
          <t>STEAM</t>
        </is>
      </c>
      <c r="I11" s="17" t="inlineStr">
        <is>
          <t>PAD A S04 HP STM TO INJC WELL TOE FLOW CTRL</t>
        </is>
      </c>
      <c r="J11" s="17" t="inlineStr">
        <is>
          <t>29103-25J-141-01</t>
        </is>
      </c>
      <c r="K11" s="17" t="inlineStr">
        <is>
          <t>29103-4"-ST-1400-DASSBO-64H</t>
        </is>
      </c>
      <c r="L11" s="17" t="inlineStr">
        <is>
          <t>ROSEMOUNT</t>
        </is>
      </c>
      <c r="M11" s="17" t="inlineStr">
        <is>
          <t>8800DF010SA8N1D1K6M5Q5Q8Q66Q71Q77</t>
        </is>
      </c>
      <c r="N11" s="17" t="n">
        <v>13950856</v>
      </c>
      <c r="O11" s="17" t="inlineStr">
        <is>
          <t>0-15,000 kg/h</t>
        </is>
      </c>
      <c r="P11" s="17" t="inlineStr">
        <is>
          <t>765-38273 kg/h</t>
        </is>
      </c>
      <c r="Q11" s="17" t="inlineStr">
        <is>
          <t>N/A</t>
        </is>
      </c>
      <c r="R11" s="17" t="inlineStr">
        <is>
          <t>Yes</t>
        </is>
      </c>
      <c r="S11" s="17" t="inlineStr">
        <is>
          <t>4-20 mA w/ HART</t>
        </is>
      </c>
      <c r="T11" s="17" t="n">
        <v>10.681</v>
      </c>
      <c r="U11" s="17" t="inlineStr">
        <is>
          <t>N/A</t>
        </is>
      </c>
      <c r="V11" s="17" t="inlineStr">
        <is>
          <t>LO</t>
        </is>
      </c>
      <c r="W11" s="17" t="inlineStr">
        <is>
          <t>LO</t>
        </is>
      </c>
      <c r="X11" s="17" t="inlineStr">
        <is>
          <t>LO</t>
        </is>
      </c>
      <c r="Y11" s="17" t="inlineStr">
        <is>
          <t>LO</t>
        </is>
      </c>
      <c r="Z11" s="17" t="inlineStr">
        <is>
          <t>N/A</t>
        </is>
      </c>
      <c r="AA11" s="17" t="inlineStr">
        <is>
          <t>N/A</t>
        </is>
      </c>
      <c r="AB11" s="17" t="inlineStr">
        <is>
          <t>LO</t>
        </is>
      </c>
      <c r="AC11" s="17" t="inlineStr">
        <is>
          <t>LO</t>
        </is>
      </c>
      <c r="AD11" s="17" t="inlineStr">
        <is>
          <t>N/A</t>
        </is>
      </c>
      <c r="AE11" s="17" t="inlineStr">
        <is>
          <t>LO</t>
        </is>
      </c>
      <c r="AF11" s="17" t="inlineStr">
        <is>
          <t>LO</t>
        </is>
      </c>
      <c r="AG11" s="17" t="inlineStr">
        <is>
          <t>LO</t>
        </is>
      </c>
      <c r="AH11" s="17" t="n">
        <v>23.4</v>
      </c>
      <c r="AI11" s="17" t="inlineStr">
        <is>
          <t>Pass</t>
        </is>
      </c>
      <c r="AJ11" s="17" t="inlineStr">
        <is>
          <t>N/A</t>
        </is>
      </c>
      <c r="AK11" s="17" t="inlineStr">
        <is>
          <t>N/A</t>
        </is>
      </c>
      <c r="AL11" s="17" t="inlineStr">
        <is>
          <t>Pass</t>
        </is>
      </c>
      <c r="AM11" s="17" t="inlineStr">
        <is>
          <t>Pass</t>
        </is>
      </c>
      <c r="AN11" s="17" t="inlineStr">
        <is>
          <t>N/A</t>
        </is>
      </c>
      <c r="AO11" s="17" t="inlineStr">
        <is>
          <t>Pass</t>
        </is>
      </c>
      <c r="AP11" s="17" t="inlineStr">
        <is>
          <t>N/A</t>
        </is>
      </c>
      <c r="AQ11" s="17" t="inlineStr">
        <is>
          <t>N/A</t>
        </is>
      </c>
      <c r="AR11" s="17" t="inlineStr">
        <is>
          <t>Pass</t>
        </is>
      </c>
      <c r="AS11" s="17" t="inlineStr">
        <is>
          <t>Pass</t>
        </is>
      </c>
      <c r="AT11" s="17" t="inlineStr">
        <is>
          <t>N/A</t>
        </is>
      </c>
      <c r="AU11" s="17" t="inlineStr">
        <is>
          <t>N/A</t>
        </is>
      </c>
      <c r="AV11" s="17" t="inlineStr">
        <is>
          <t>EMERSON</t>
        </is>
      </c>
      <c r="AW11" s="17" t="inlineStr">
        <is>
          <t>TREX</t>
        </is>
      </c>
      <c r="AX11" s="17" t="inlineStr">
        <is>
          <t>210100082367</t>
        </is>
      </c>
      <c r="AY11" s="17" t="inlineStr">
        <is>
          <t>'2026-07-31</t>
        </is>
      </c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inlineStr">
        <is>
          <t>Levy Ostrup</t>
        </is>
      </c>
      <c r="CY11" s="17" t="inlineStr">
        <is>
          <t>'2026-08-01</t>
        </is>
      </c>
      <c r="CZ11" s="17" t="n"/>
      <c r="DA11" s="17" t="n"/>
      <c r="DB11" s="17" t="n"/>
      <c r="DC11" s="17" t="n"/>
    </row>
    <row r="12">
      <c r="A12" s="17" t="n"/>
      <c r="B12" s="17" t="n"/>
      <c r="C12" s="17" t="inlineStr">
        <is>
          <t>K1B WELL PAD PROJECT</t>
        </is>
      </c>
      <c r="D12" s="17" t="inlineStr">
        <is>
          <t>KINOSIS K1B</t>
        </is>
      </c>
      <c r="E12" s="17" t="inlineStr">
        <is>
          <t>CA23007</t>
        </is>
      </c>
      <c r="F12" s="17" t="inlineStr">
        <is>
          <t>29103-FIT-1042</t>
        </is>
      </c>
      <c r="G12" s="17" t="inlineStr">
        <is>
          <t>Vortex Flow Meter</t>
        </is>
      </c>
      <c r="H12" s="17" t="inlineStr">
        <is>
          <t>STEAM</t>
        </is>
      </c>
      <c r="I12" s="17" t="inlineStr">
        <is>
          <t>PAD A S04 HP STM TO INJC WELL HEEL FLOW CTRL</t>
        </is>
      </c>
      <c r="J12" s="17" t="inlineStr">
        <is>
          <t>29103-25J-141-01</t>
        </is>
      </c>
      <c r="K12" s="17" t="inlineStr">
        <is>
          <t>29103-3"-ST-1401-DASBO-64H</t>
        </is>
      </c>
      <c r="L12" s="17" t="inlineStr">
        <is>
          <t>ROSEMOUNT</t>
        </is>
      </c>
      <c r="M12" s="17" t="inlineStr">
        <is>
          <t>8800DF010SA8N1D1K6M5Q5Q8Q66Q71Q77</t>
        </is>
      </c>
      <c r="N12" s="17" t="n">
        <v>13950339</v>
      </c>
      <c r="O12" s="17" t="inlineStr">
        <is>
          <t>0-15,000 kg/h</t>
        </is>
      </c>
      <c r="P12" s="17" t="inlineStr">
        <is>
          <t>765-38273 kg/h</t>
        </is>
      </c>
      <c r="Q12" s="17" t="inlineStr">
        <is>
          <t>N/A</t>
        </is>
      </c>
      <c r="R12" s="17" t="inlineStr">
        <is>
          <t>Yes</t>
        </is>
      </c>
      <c r="S12" s="17" t="inlineStr">
        <is>
          <t>4-20 mA w/ HART</t>
        </is>
      </c>
      <c r="T12" s="17" t="n">
        <v>10.484</v>
      </c>
      <c r="U12" s="17" t="inlineStr">
        <is>
          <t>N/A</t>
        </is>
      </c>
      <c r="V12" s="17" t="inlineStr">
        <is>
          <t>LO</t>
        </is>
      </c>
      <c r="W12" s="17" t="inlineStr">
        <is>
          <t>LO</t>
        </is>
      </c>
      <c r="X12" s="17" t="inlineStr">
        <is>
          <t>LO</t>
        </is>
      </c>
      <c r="Y12" s="17" t="inlineStr">
        <is>
          <t>LO</t>
        </is>
      </c>
      <c r="Z12" s="17" t="inlineStr">
        <is>
          <t>N/A</t>
        </is>
      </c>
      <c r="AA12" s="17" t="inlineStr">
        <is>
          <t>N/A</t>
        </is>
      </c>
      <c r="AB12" s="17" t="inlineStr">
        <is>
          <t>LO</t>
        </is>
      </c>
      <c r="AC12" s="17" t="inlineStr">
        <is>
          <t>LO</t>
        </is>
      </c>
      <c r="AD12" s="17" t="inlineStr">
        <is>
          <t>N/A</t>
        </is>
      </c>
      <c r="AE12" s="17" t="inlineStr">
        <is>
          <t>LO</t>
        </is>
      </c>
      <c r="AF12" s="17" t="inlineStr">
        <is>
          <t>LO</t>
        </is>
      </c>
      <c r="AG12" s="17" t="inlineStr">
        <is>
          <t>LO</t>
        </is>
      </c>
      <c r="AH12" s="17" t="n">
        <v>23.3</v>
      </c>
      <c r="AI12" s="17" t="inlineStr">
        <is>
          <t>Pass</t>
        </is>
      </c>
      <c r="AJ12" s="17" t="inlineStr">
        <is>
          <t>N/A</t>
        </is>
      </c>
      <c r="AK12" s="17" t="inlineStr">
        <is>
          <t>N/A</t>
        </is>
      </c>
      <c r="AL12" s="17" t="inlineStr">
        <is>
          <t>Pass</t>
        </is>
      </c>
      <c r="AM12" s="17" t="inlineStr">
        <is>
          <t>Pass</t>
        </is>
      </c>
      <c r="AN12" s="17" t="inlineStr">
        <is>
          <t>N/A</t>
        </is>
      </c>
      <c r="AO12" s="17" t="inlineStr">
        <is>
          <t>Pass</t>
        </is>
      </c>
      <c r="AP12" s="17" t="inlineStr">
        <is>
          <t>N/A</t>
        </is>
      </c>
      <c r="AQ12" s="17" t="inlineStr">
        <is>
          <t>N/A</t>
        </is>
      </c>
      <c r="AR12" s="17" t="inlineStr">
        <is>
          <t>Pass</t>
        </is>
      </c>
      <c r="AS12" s="17" t="inlineStr">
        <is>
          <t>Pass</t>
        </is>
      </c>
      <c r="AT12" s="17" t="inlineStr">
        <is>
          <t>N/A</t>
        </is>
      </c>
      <c r="AU12" s="17" t="inlineStr">
        <is>
          <t>N/A</t>
        </is>
      </c>
      <c r="AV12" s="17" t="inlineStr">
        <is>
          <t>EMERSON</t>
        </is>
      </c>
      <c r="AW12" s="17" t="inlineStr">
        <is>
          <t>TREX</t>
        </is>
      </c>
      <c r="AX12" s="17" t="inlineStr">
        <is>
          <t>210100082367</t>
        </is>
      </c>
      <c r="AY12" s="17" t="inlineStr">
        <is>
          <t>'2026-07-31</t>
        </is>
      </c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inlineStr">
        <is>
          <t>Levy Ostrup</t>
        </is>
      </c>
      <c r="CY12" s="17" t="inlineStr">
        <is>
          <t>'2026-08-01</t>
        </is>
      </c>
      <c r="CZ12" s="17" t="n"/>
      <c r="DA12" s="17" t="n"/>
      <c r="DB12" s="17" t="n"/>
      <c r="DC12" s="17" t="n"/>
    </row>
    <row r="13">
      <c r="A13" s="17" t="n"/>
      <c r="B13" s="17" t="n"/>
      <c r="C13" s="17" t="inlineStr">
        <is>
          <t>K1B WELL PAD PROJECT</t>
        </is>
      </c>
      <c r="D13" s="17" t="inlineStr">
        <is>
          <t>KINOSIS K1B</t>
        </is>
      </c>
      <c r="E13" s="17" t="inlineStr">
        <is>
          <t>CA23007</t>
        </is>
      </c>
      <c r="F13" s="17" t="inlineStr">
        <is>
          <t>29103-FIT-1051</t>
        </is>
      </c>
      <c r="G13" s="17" t="inlineStr">
        <is>
          <t>Vortex Flow Meter</t>
        </is>
      </c>
      <c r="H13" s="17" t="inlineStr">
        <is>
          <t>STEAM</t>
        </is>
      </c>
      <c r="I13" s="17" t="inlineStr">
        <is>
          <t>PAD A S05 HP STM TO INJC WELL TOE FLOW CTRL</t>
        </is>
      </c>
      <c r="J13" s="17" t="inlineStr">
        <is>
          <t>29103-25J-151-01</t>
        </is>
      </c>
      <c r="K13" s="17" t="inlineStr">
        <is>
          <t>29103-4"-ST-1500-DASSBO-64H</t>
        </is>
      </c>
      <c r="L13" s="17" t="inlineStr">
        <is>
          <t>ROSEMOUNT</t>
        </is>
      </c>
      <c r="M13" s="17" t="inlineStr">
        <is>
          <t>8800DF010SA8N1D1K6M5Q5Q8Q66Q71Q77</t>
        </is>
      </c>
      <c r="N13" s="17" t="n">
        <v>13950845</v>
      </c>
      <c r="O13" s="17" t="inlineStr">
        <is>
          <t>0-15,000 kg/h</t>
        </is>
      </c>
      <c r="P13" s="17" t="inlineStr">
        <is>
          <t>765-38273 kg/h</t>
        </is>
      </c>
      <c r="Q13" s="17" t="inlineStr">
        <is>
          <t>N/A</t>
        </is>
      </c>
      <c r="R13" s="17" t="inlineStr">
        <is>
          <t>Yes</t>
        </is>
      </c>
      <c r="S13" s="17" t="inlineStr">
        <is>
          <t>4-20 mA w/ HART</t>
        </is>
      </c>
      <c r="T13" s="17" t="n">
        <v>10.76</v>
      </c>
      <c r="U13" s="17" t="inlineStr">
        <is>
          <t>N/A</t>
        </is>
      </c>
      <c r="V13" s="17" t="inlineStr">
        <is>
          <t>LO</t>
        </is>
      </c>
      <c r="W13" s="17" t="inlineStr">
        <is>
          <t>LO</t>
        </is>
      </c>
      <c r="X13" s="17" t="inlineStr">
        <is>
          <t>LO</t>
        </is>
      </c>
      <c r="Y13" s="17" t="inlineStr">
        <is>
          <t>LO</t>
        </is>
      </c>
      <c r="Z13" s="17" t="inlineStr">
        <is>
          <t>N/A</t>
        </is>
      </c>
      <c r="AA13" s="17" t="inlineStr">
        <is>
          <t>N/A</t>
        </is>
      </c>
      <c r="AB13" s="17" t="inlineStr">
        <is>
          <t>LO</t>
        </is>
      </c>
      <c r="AC13" s="17" t="inlineStr">
        <is>
          <t>LO</t>
        </is>
      </c>
      <c r="AD13" s="17" t="inlineStr">
        <is>
          <t>N/A</t>
        </is>
      </c>
      <c r="AE13" s="17" t="inlineStr">
        <is>
          <t>LO</t>
        </is>
      </c>
      <c r="AF13" s="17" t="inlineStr">
        <is>
          <t>LO</t>
        </is>
      </c>
      <c r="AG13" s="17" t="inlineStr">
        <is>
          <t>LO</t>
        </is>
      </c>
      <c r="AH13" s="17" t="n">
        <v>23.8</v>
      </c>
      <c r="AI13" s="17" t="inlineStr">
        <is>
          <t>Pass</t>
        </is>
      </c>
      <c r="AJ13" s="17" t="inlineStr">
        <is>
          <t>N/A</t>
        </is>
      </c>
      <c r="AK13" s="17" t="inlineStr">
        <is>
          <t>N/A</t>
        </is>
      </c>
      <c r="AL13" s="17" t="inlineStr">
        <is>
          <t>Pass</t>
        </is>
      </c>
      <c r="AM13" s="17" t="inlineStr">
        <is>
          <t>Pass</t>
        </is>
      </c>
      <c r="AN13" s="17" t="inlineStr">
        <is>
          <t>N/A</t>
        </is>
      </c>
      <c r="AO13" s="17" t="inlineStr">
        <is>
          <t>Pass</t>
        </is>
      </c>
      <c r="AP13" s="17" t="inlineStr">
        <is>
          <t>N/A</t>
        </is>
      </c>
      <c r="AQ13" s="17" t="inlineStr">
        <is>
          <t>N/A</t>
        </is>
      </c>
      <c r="AR13" s="17" t="inlineStr">
        <is>
          <t>Pass</t>
        </is>
      </c>
      <c r="AS13" s="17" t="inlineStr">
        <is>
          <t>Pass</t>
        </is>
      </c>
      <c r="AT13" s="17" t="inlineStr">
        <is>
          <t>N/A</t>
        </is>
      </c>
      <c r="AU13" s="17" t="inlineStr">
        <is>
          <t>N/A</t>
        </is>
      </c>
      <c r="AV13" s="17" t="inlineStr">
        <is>
          <t>EMERSON</t>
        </is>
      </c>
      <c r="AW13" s="17" t="inlineStr">
        <is>
          <t>TREX</t>
        </is>
      </c>
      <c r="AX13" s="17" t="inlineStr">
        <is>
          <t>210100082367</t>
        </is>
      </c>
      <c r="AY13" s="17" t="inlineStr">
        <is>
          <t>'2026-07-31</t>
        </is>
      </c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inlineStr">
        <is>
          <t>Levy Ostrup</t>
        </is>
      </c>
      <c r="CY13" s="17" t="inlineStr">
        <is>
          <t>'2026-08-01</t>
        </is>
      </c>
      <c r="CZ13" s="17" t="n"/>
      <c r="DA13" s="17" t="n"/>
      <c r="DB13" s="17" t="n"/>
      <c r="DC13" s="17" t="n"/>
    </row>
    <row r="14">
      <c r="A14" s="17" t="n"/>
      <c r="B14" s="17" t="n"/>
      <c r="C14" s="17" t="inlineStr">
        <is>
          <t>K1B WELL PAD PROJECT</t>
        </is>
      </c>
      <c r="D14" s="17" t="inlineStr">
        <is>
          <t>KINOSIS K1B</t>
        </is>
      </c>
      <c r="E14" s="17" t="inlineStr">
        <is>
          <t>CA23007</t>
        </is>
      </c>
      <c r="F14" s="17" t="inlineStr">
        <is>
          <t>29103-FIT-1052</t>
        </is>
      </c>
      <c r="G14" s="17" t="inlineStr">
        <is>
          <t>Vortex Flow Meter</t>
        </is>
      </c>
      <c r="H14" s="17" t="inlineStr">
        <is>
          <t>STEAM</t>
        </is>
      </c>
      <c r="I14" s="17" t="inlineStr">
        <is>
          <t>PAD A S05 HP STM TO INJC WELL HEEL FLOW CTRL</t>
        </is>
      </c>
      <c r="J14" s="17" t="inlineStr">
        <is>
          <t>29103-25J-151-01</t>
        </is>
      </c>
      <c r="K14" s="17" t="inlineStr">
        <is>
          <t>29103-3"-ST-1501-DASBO-64H</t>
        </is>
      </c>
      <c r="L14" s="17" t="inlineStr">
        <is>
          <t>ROSEMOUNT</t>
        </is>
      </c>
      <c r="M14" s="17" t="inlineStr">
        <is>
          <t>8800DF010SA8N1D1K6M5Q5Q8Q66Q71Q77</t>
        </is>
      </c>
      <c r="N14" s="17" t="n">
        <v>13951880</v>
      </c>
      <c r="O14" s="17" t="inlineStr">
        <is>
          <t>0-15,000 kg/h</t>
        </is>
      </c>
      <c r="P14" s="17" t="inlineStr">
        <is>
          <t>765-38273 kg/h</t>
        </is>
      </c>
      <c r="Q14" s="17" t="inlineStr">
        <is>
          <t>N/A</t>
        </is>
      </c>
      <c r="R14" s="17" t="inlineStr">
        <is>
          <t>Yes</t>
        </is>
      </c>
      <c r="S14" s="17" t="inlineStr">
        <is>
          <t>4-20 mA w/ HART</t>
        </is>
      </c>
      <c r="T14" s="17" t="n">
        <v>10.388</v>
      </c>
      <c r="U14" s="17" t="inlineStr">
        <is>
          <t>N/A</t>
        </is>
      </c>
      <c r="V14" s="17" t="inlineStr">
        <is>
          <t>LO</t>
        </is>
      </c>
      <c r="W14" s="17" t="inlineStr">
        <is>
          <t>LO</t>
        </is>
      </c>
      <c r="X14" s="17" t="inlineStr">
        <is>
          <t>LO</t>
        </is>
      </c>
      <c r="Y14" s="17" t="inlineStr">
        <is>
          <t>LO</t>
        </is>
      </c>
      <c r="Z14" s="17" t="inlineStr">
        <is>
          <t>N/A</t>
        </is>
      </c>
      <c r="AA14" s="17" t="inlineStr">
        <is>
          <t>N/A</t>
        </is>
      </c>
      <c r="AB14" s="17" t="inlineStr">
        <is>
          <t>LO</t>
        </is>
      </c>
      <c r="AC14" s="17" t="inlineStr">
        <is>
          <t>LO</t>
        </is>
      </c>
      <c r="AD14" s="17" t="inlineStr">
        <is>
          <t>N/A</t>
        </is>
      </c>
      <c r="AE14" s="17" t="inlineStr">
        <is>
          <t>LO</t>
        </is>
      </c>
      <c r="AF14" s="17" t="inlineStr">
        <is>
          <t>LO</t>
        </is>
      </c>
      <c r="AG14" s="17" t="inlineStr">
        <is>
          <t>LO</t>
        </is>
      </c>
      <c r="AH14" s="17" t="n">
        <v>23.8</v>
      </c>
      <c r="AI14" s="17" t="inlineStr">
        <is>
          <t>Pass</t>
        </is>
      </c>
      <c r="AJ14" s="17" t="inlineStr">
        <is>
          <t>N/A</t>
        </is>
      </c>
      <c r="AK14" s="17" t="inlineStr">
        <is>
          <t>N/A</t>
        </is>
      </c>
      <c r="AL14" s="17" t="inlineStr">
        <is>
          <t>Pass</t>
        </is>
      </c>
      <c r="AM14" s="17" t="inlineStr">
        <is>
          <t>Pass</t>
        </is>
      </c>
      <c r="AN14" s="17" t="inlineStr">
        <is>
          <t>N/A</t>
        </is>
      </c>
      <c r="AO14" s="17" t="inlineStr">
        <is>
          <t>Pass</t>
        </is>
      </c>
      <c r="AP14" s="17" t="inlineStr">
        <is>
          <t>N/A</t>
        </is>
      </c>
      <c r="AQ14" s="17" t="inlineStr">
        <is>
          <t>N/A</t>
        </is>
      </c>
      <c r="AR14" s="17" t="inlineStr">
        <is>
          <t>Pass</t>
        </is>
      </c>
      <c r="AS14" s="17" t="inlineStr">
        <is>
          <t>Pass</t>
        </is>
      </c>
      <c r="AT14" s="17" t="inlineStr">
        <is>
          <t>N/A</t>
        </is>
      </c>
      <c r="AU14" s="17" t="inlineStr">
        <is>
          <t>N/A</t>
        </is>
      </c>
      <c r="AV14" s="17" t="inlineStr">
        <is>
          <t>EMERSON</t>
        </is>
      </c>
      <c r="AW14" s="17" t="inlineStr">
        <is>
          <t>TREX</t>
        </is>
      </c>
      <c r="AX14" s="17" t="inlineStr">
        <is>
          <t>210100082367</t>
        </is>
      </c>
      <c r="AY14" s="17" t="inlineStr">
        <is>
          <t>'2026-07-31</t>
        </is>
      </c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inlineStr">
        <is>
          <t>Levy Ostrup</t>
        </is>
      </c>
      <c r="CY14" s="17" t="inlineStr">
        <is>
          <t>'2026-08-01</t>
        </is>
      </c>
      <c r="CZ14" s="17" t="n"/>
      <c r="DA14" s="17" t="n"/>
      <c r="DB14" s="17" t="n"/>
      <c r="DC14" s="17" t="n"/>
    </row>
    <row r="15">
      <c r="A15" s="17" t="n"/>
      <c r="B15" s="17" t="n"/>
      <c r="C15" s="17" t="inlineStr">
        <is>
          <t>K1B WELL PAD PROJECT</t>
        </is>
      </c>
      <c r="D15" s="17" t="inlineStr">
        <is>
          <t>KINOSIS K1B</t>
        </is>
      </c>
      <c r="E15" s="17" t="inlineStr">
        <is>
          <t>CA23007</t>
        </is>
      </c>
      <c r="F15" s="17" t="inlineStr">
        <is>
          <t>29103-FIT-1061</t>
        </is>
      </c>
      <c r="G15" s="17" t="inlineStr">
        <is>
          <t>Vortex Flow Meter</t>
        </is>
      </c>
      <c r="H15" s="17" t="inlineStr">
        <is>
          <t>STEAM</t>
        </is>
      </c>
      <c r="I15" s="17" t="inlineStr">
        <is>
          <t>PAD A S06 HP STM TO INJC WELL TOE FLOW CTRL</t>
        </is>
      </c>
      <c r="J15" s="17" t="inlineStr">
        <is>
          <t>29103-25J-161-01</t>
        </is>
      </c>
      <c r="K15" s="17" t="inlineStr">
        <is>
          <t>29103-4"-ST-1600-DASSBO-64H</t>
        </is>
      </c>
      <c r="L15" s="17" t="inlineStr">
        <is>
          <t>ROSEMOUNT</t>
        </is>
      </c>
      <c r="M15" s="17" t="inlineStr">
        <is>
          <t>8800DF010SA8N1D1K6M5Q5Q8Q66Q71Q77</t>
        </is>
      </c>
      <c r="N15" s="17" t="n">
        <v>13951881</v>
      </c>
      <c r="O15" s="17" t="inlineStr">
        <is>
          <t>0-15,000 kg/h</t>
        </is>
      </c>
      <c r="P15" s="17" t="inlineStr">
        <is>
          <t>765-38273 kg/h</t>
        </is>
      </c>
      <c r="Q15" s="17" t="inlineStr">
        <is>
          <t>N/A</t>
        </is>
      </c>
      <c r="R15" s="17" t="inlineStr">
        <is>
          <t>Yes</t>
        </is>
      </c>
      <c r="S15" s="17" t="inlineStr">
        <is>
          <t>4-20 mA w/ HART</t>
        </is>
      </c>
      <c r="T15" s="17" t="n">
        <v>10.694</v>
      </c>
      <c r="U15" s="17" t="inlineStr">
        <is>
          <t>N/A</t>
        </is>
      </c>
      <c r="V15" s="17" t="inlineStr">
        <is>
          <t>LO</t>
        </is>
      </c>
      <c r="W15" s="17" t="inlineStr">
        <is>
          <t>LO</t>
        </is>
      </c>
      <c r="X15" s="17" t="inlineStr">
        <is>
          <t>LO</t>
        </is>
      </c>
      <c r="Y15" s="17" t="inlineStr">
        <is>
          <t>LO</t>
        </is>
      </c>
      <c r="Z15" s="17" t="inlineStr">
        <is>
          <t>N/A</t>
        </is>
      </c>
      <c r="AA15" s="17" t="inlineStr">
        <is>
          <t>N/A</t>
        </is>
      </c>
      <c r="AB15" s="17" t="inlineStr">
        <is>
          <t>LO</t>
        </is>
      </c>
      <c r="AC15" s="17" t="inlineStr">
        <is>
          <t>LO</t>
        </is>
      </c>
      <c r="AD15" s="17" t="inlineStr">
        <is>
          <t>N/A</t>
        </is>
      </c>
      <c r="AE15" s="17" t="inlineStr">
        <is>
          <t>LO</t>
        </is>
      </c>
      <c r="AF15" s="17" t="inlineStr">
        <is>
          <t>LO</t>
        </is>
      </c>
      <c r="AG15" s="17" t="inlineStr">
        <is>
          <t>LO</t>
        </is>
      </c>
      <c r="AH15" s="17" t="n">
        <v>23.8</v>
      </c>
      <c r="AI15" s="17" t="inlineStr">
        <is>
          <t>Pass</t>
        </is>
      </c>
      <c r="AJ15" s="17" t="inlineStr">
        <is>
          <t>N/A</t>
        </is>
      </c>
      <c r="AK15" s="17" t="inlineStr">
        <is>
          <t>N/A</t>
        </is>
      </c>
      <c r="AL15" s="17" t="inlineStr">
        <is>
          <t>Pass</t>
        </is>
      </c>
      <c r="AM15" s="17" t="inlineStr">
        <is>
          <t>Pass</t>
        </is>
      </c>
      <c r="AN15" s="17" t="inlineStr">
        <is>
          <t>N/A</t>
        </is>
      </c>
      <c r="AO15" s="17" t="inlineStr">
        <is>
          <t>Pass</t>
        </is>
      </c>
      <c r="AP15" s="17" t="inlineStr">
        <is>
          <t>N/A</t>
        </is>
      </c>
      <c r="AQ15" s="17" t="inlineStr">
        <is>
          <t>N/A</t>
        </is>
      </c>
      <c r="AR15" s="17" t="inlineStr">
        <is>
          <t>Pass</t>
        </is>
      </c>
      <c r="AS15" s="17" t="inlineStr">
        <is>
          <t>Pass</t>
        </is>
      </c>
      <c r="AT15" s="17" t="inlineStr">
        <is>
          <t>N/A</t>
        </is>
      </c>
      <c r="AU15" s="17" t="inlineStr">
        <is>
          <t>N/A</t>
        </is>
      </c>
      <c r="AV15" s="17" t="inlineStr">
        <is>
          <t>EMERSON</t>
        </is>
      </c>
      <c r="AW15" s="17" t="inlineStr">
        <is>
          <t>TREX</t>
        </is>
      </c>
      <c r="AX15" s="17" t="inlineStr">
        <is>
          <t>210100082367</t>
        </is>
      </c>
      <c r="AY15" s="17" t="inlineStr">
        <is>
          <t>'2026-07-31</t>
        </is>
      </c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inlineStr">
        <is>
          <t>Levy Ostrup</t>
        </is>
      </c>
      <c r="CY15" s="17" t="inlineStr">
        <is>
          <t>'2026-08-01</t>
        </is>
      </c>
      <c r="CZ15" s="17" t="n"/>
      <c r="DA15" s="17" t="n"/>
      <c r="DB15" s="17" t="n"/>
      <c r="DC15" s="17" t="n"/>
    </row>
    <row r="16">
      <c r="A16" s="17" t="n"/>
      <c r="B16" s="17" t="n"/>
      <c r="C16" s="17" t="inlineStr">
        <is>
          <t>K1B WELL PAD PROJECT</t>
        </is>
      </c>
      <c r="D16" s="17" t="inlineStr">
        <is>
          <t>KINOSIS K1B</t>
        </is>
      </c>
      <c r="E16" s="17" t="inlineStr">
        <is>
          <t>CA23007</t>
        </is>
      </c>
      <c r="F16" s="17" t="inlineStr">
        <is>
          <t>29103-FIT-1062</t>
        </is>
      </c>
      <c r="G16" s="17" t="inlineStr">
        <is>
          <t>Vortex Flow Meter</t>
        </is>
      </c>
      <c r="H16" s="17" t="inlineStr">
        <is>
          <t>STEAM</t>
        </is>
      </c>
      <c r="I16" s="17" t="inlineStr">
        <is>
          <t>PAD A S06 HP STM TO INJC WELL HEEL FLOW CTRL</t>
        </is>
      </c>
      <c r="J16" s="17" t="inlineStr">
        <is>
          <t>29103-25J-161-01</t>
        </is>
      </c>
      <c r="K16" s="17" t="inlineStr">
        <is>
          <t>29103-3"-ST-1601-DASBO-64H</t>
        </is>
      </c>
      <c r="L16" s="17" t="inlineStr">
        <is>
          <t>ROSEMOUNT</t>
        </is>
      </c>
      <c r="M16" s="17" t="inlineStr">
        <is>
          <t>8800DF010SA8N1D1K6M5Q5Q8Q66Q71Q77</t>
        </is>
      </c>
      <c r="N16" s="17" t="n">
        <v>13950340</v>
      </c>
      <c r="O16" s="17" t="inlineStr">
        <is>
          <t>0-15,000 kg/h</t>
        </is>
      </c>
      <c r="P16" s="17" t="inlineStr">
        <is>
          <t>765-38273 kg/h</t>
        </is>
      </c>
      <c r="Q16" s="17" t="inlineStr">
        <is>
          <t>N/A</t>
        </is>
      </c>
      <c r="R16" s="17" t="inlineStr">
        <is>
          <t>Yes</t>
        </is>
      </c>
      <c r="S16" s="17" t="inlineStr">
        <is>
          <t>4-20 mA w/ HART</t>
        </is>
      </c>
      <c r="T16" s="17" t="n">
        <v>10.661</v>
      </c>
      <c r="U16" s="17" t="inlineStr">
        <is>
          <t>N/A</t>
        </is>
      </c>
      <c r="V16" s="17" t="inlineStr">
        <is>
          <t>LO</t>
        </is>
      </c>
      <c r="W16" s="17" t="inlineStr">
        <is>
          <t>LO</t>
        </is>
      </c>
      <c r="X16" s="17" t="inlineStr">
        <is>
          <t>LO</t>
        </is>
      </c>
      <c r="Y16" s="17" t="inlineStr">
        <is>
          <t>LO</t>
        </is>
      </c>
      <c r="Z16" s="17" t="inlineStr">
        <is>
          <t>N/A</t>
        </is>
      </c>
      <c r="AA16" s="17" t="inlineStr">
        <is>
          <t>N/A</t>
        </is>
      </c>
      <c r="AB16" s="17" t="inlineStr">
        <is>
          <t>LO</t>
        </is>
      </c>
      <c r="AC16" s="17" t="inlineStr">
        <is>
          <t>LO</t>
        </is>
      </c>
      <c r="AD16" s="17" t="inlineStr">
        <is>
          <t>N/A</t>
        </is>
      </c>
      <c r="AE16" s="17" t="inlineStr">
        <is>
          <t>LO</t>
        </is>
      </c>
      <c r="AF16" s="17" t="inlineStr">
        <is>
          <t>LO</t>
        </is>
      </c>
      <c r="AG16" s="17" t="inlineStr">
        <is>
          <t>LO</t>
        </is>
      </c>
      <c r="AH16" s="17" t="n">
        <v>23.5</v>
      </c>
      <c r="AI16" s="17" t="inlineStr">
        <is>
          <t>Pass</t>
        </is>
      </c>
      <c r="AJ16" s="17" t="inlineStr">
        <is>
          <t>N/A</t>
        </is>
      </c>
      <c r="AK16" s="17" t="inlineStr">
        <is>
          <t>N/A</t>
        </is>
      </c>
      <c r="AL16" s="17" t="inlineStr">
        <is>
          <t>Pass</t>
        </is>
      </c>
      <c r="AM16" s="17" t="inlineStr">
        <is>
          <t>Pass</t>
        </is>
      </c>
      <c r="AN16" s="17" t="inlineStr">
        <is>
          <t>N/A</t>
        </is>
      </c>
      <c r="AO16" s="17" t="inlineStr">
        <is>
          <t>Pass</t>
        </is>
      </c>
      <c r="AP16" s="17" t="inlineStr">
        <is>
          <t>N/A</t>
        </is>
      </c>
      <c r="AQ16" s="17" t="inlineStr">
        <is>
          <t>N/A</t>
        </is>
      </c>
      <c r="AR16" s="17" t="inlineStr">
        <is>
          <t>Pass</t>
        </is>
      </c>
      <c r="AS16" s="17" t="inlineStr">
        <is>
          <t>Pass</t>
        </is>
      </c>
      <c r="AT16" s="17" t="inlineStr">
        <is>
          <t>N/A</t>
        </is>
      </c>
      <c r="AU16" s="17" t="inlineStr">
        <is>
          <t>N/A</t>
        </is>
      </c>
      <c r="AV16" s="17" t="inlineStr">
        <is>
          <t>EMERSON</t>
        </is>
      </c>
      <c r="AW16" s="17" t="inlineStr">
        <is>
          <t>TREX</t>
        </is>
      </c>
      <c r="AX16" s="17" t="inlineStr">
        <is>
          <t>210100082367</t>
        </is>
      </c>
      <c r="AY16" s="17" t="inlineStr">
        <is>
          <t>'2026-07-31</t>
        </is>
      </c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inlineStr">
        <is>
          <t>Levy Ostrup</t>
        </is>
      </c>
      <c r="CY16" s="17" t="inlineStr">
        <is>
          <t>'2026-08-01</t>
        </is>
      </c>
      <c r="CZ16" s="17" t="n"/>
      <c r="DA16" s="17" t="n"/>
      <c r="DB16" s="17" t="n"/>
      <c r="DC16" s="17" t="n"/>
    </row>
    <row r="17">
      <c r="A17" s="17" t="n"/>
      <c r="B17" s="17" t="n"/>
      <c r="C17" s="17" t="inlineStr">
        <is>
          <t>K1B WELL PAD PROJECT</t>
        </is>
      </c>
      <c r="D17" s="17" t="inlineStr">
        <is>
          <t>KINOSIS K1B</t>
        </is>
      </c>
      <c r="E17" s="17" t="inlineStr">
        <is>
          <t>CA23007</t>
        </is>
      </c>
      <c r="F17" s="17" t="inlineStr">
        <is>
          <t>29103-FIT-1071</t>
        </is>
      </c>
      <c r="G17" s="17" t="inlineStr">
        <is>
          <t>Vortex Flow Meter</t>
        </is>
      </c>
      <c r="H17" s="17" t="inlineStr">
        <is>
          <t>STEAM</t>
        </is>
      </c>
      <c r="I17" s="17" t="inlineStr">
        <is>
          <t>PAD A S07 HP STM TO INJC WELL TOE FLOW CTRL</t>
        </is>
      </c>
      <c r="J17" s="17" t="inlineStr">
        <is>
          <t>29103-25J-171-01</t>
        </is>
      </c>
      <c r="K17" s="17" t="inlineStr">
        <is>
          <t>29103-4"-ST-1700-DASSBO-64H</t>
        </is>
      </c>
      <c r="L17" s="17" t="inlineStr">
        <is>
          <t>ROSEMOUNT</t>
        </is>
      </c>
      <c r="M17" s="17" t="inlineStr">
        <is>
          <t>8800DF010SA8N1D1K6M5Q5Q8Q66Q71Q77</t>
        </is>
      </c>
      <c r="N17" s="17" t="n">
        <v>13950858</v>
      </c>
      <c r="O17" s="17" t="inlineStr">
        <is>
          <t>0-15,000 kg/h</t>
        </is>
      </c>
      <c r="P17" s="17" t="inlineStr">
        <is>
          <t>765-38273 kg/h</t>
        </is>
      </c>
      <c r="Q17" s="17" t="inlineStr">
        <is>
          <t>N/A</t>
        </is>
      </c>
      <c r="R17" s="17" t="inlineStr">
        <is>
          <t>Yes</t>
        </is>
      </c>
      <c r="S17" s="17" t="inlineStr">
        <is>
          <t>4-20 mA w/ HART</t>
        </is>
      </c>
      <c r="T17" s="17" t="inlineStr">
        <is>
          <t>N/A</t>
        </is>
      </c>
      <c r="U17" s="17" t="inlineStr">
        <is>
          <t>N/A</t>
        </is>
      </c>
      <c r="V17" s="17" t="inlineStr">
        <is>
          <t>LO</t>
        </is>
      </c>
      <c r="W17" s="17" t="inlineStr">
        <is>
          <t>LO</t>
        </is>
      </c>
      <c r="X17" s="17" t="inlineStr">
        <is>
          <t>LO</t>
        </is>
      </c>
      <c r="Y17" s="17" t="inlineStr">
        <is>
          <t>LO</t>
        </is>
      </c>
      <c r="Z17" s="17" t="inlineStr">
        <is>
          <t>N/A</t>
        </is>
      </c>
      <c r="AA17" s="17" t="inlineStr">
        <is>
          <t>N/A</t>
        </is>
      </c>
      <c r="AB17" s="17" t="inlineStr">
        <is>
          <t>LO</t>
        </is>
      </c>
      <c r="AC17" s="17" t="inlineStr">
        <is>
          <t>LO</t>
        </is>
      </c>
      <c r="AD17" s="17" t="inlineStr">
        <is>
          <t>N/A</t>
        </is>
      </c>
      <c r="AE17" s="17" t="inlineStr">
        <is>
          <t>LO</t>
        </is>
      </c>
      <c r="AF17" s="17" t="inlineStr">
        <is>
          <t>LO</t>
        </is>
      </c>
      <c r="AG17" s="17" t="inlineStr">
        <is>
          <t>LO</t>
        </is>
      </c>
      <c r="AH17" s="17" t="n">
        <v>23.5</v>
      </c>
      <c r="AI17" s="17" t="inlineStr">
        <is>
          <t>Pass</t>
        </is>
      </c>
      <c r="AJ17" s="17" t="inlineStr">
        <is>
          <t>N/A</t>
        </is>
      </c>
      <c r="AK17" s="17" t="inlineStr">
        <is>
          <t>N/A</t>
        </is>
      </c>
      <c r="AL17" s="17" t="inlineStr">
        <is>
          <t>Pass</t>
        </is>
      </c>
      <c r="AM17" s="17" t="inlineStr">
        <is>
          <t>Pass</t>
        </is>
      </c>
      <c r="AN17" s="17" t="inlineStr">
        <is>
          <t>N/A</t>
        </is>
      </c>
      <c r="AO17" s="17" t="inlineStr">
        <is>
          <t>Pass</t>
        </is>
      </c>
      <c r="AP17" s="17" t="inlineStr">
        <is>
          <t>N/A</t>
        </is>
      </c>
      <c r="AQ17" s="17" t="inlineStr">
        <is>
          <t>N/A</t>
        </is>
      </c>
      <c r="AR17" s="17" t="inlineStr">
        <is>
          <t>Pass</t>
        </is>
      </c>
      <c r="AS17" s="17" t="inlineStr">
        <is>
          <t>Pass</t>
        </is>
      </c>
      <c r="AT17" s="17" t="inlineStr">
        <is>
          <t>N/A</t>
        </is>
      </c>
      <c r="AU17" s="17" t="inlineStr">
        <is>
          <t>N/A</t>
        </is>
      </c>
      <c r="AV17" s="17" t="inlineStr">
        <is>
          <t>EMERSON</t>
        </is>
      </c>
      <c r="AW17" s="17" t="inlineStr">
        <is>
          <t>TREX</t>
        </is>
      </c>
      <c r="AX17" s="17" t="inlineStr">
        <is>
          <t>210100082367</t>
        </is>
      </c>
      <c r="AY17" s="17" t="inlineStr">
        <is>
          <t>'2026-07-31</t>
        </is>
      </c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inlineStr">
        <is>
          <t>Levy Ostrup</t>
        </is>
      </c>
      <c r="CY17" s="17" t="inlineStr">
        <is>
          <t>'2026-08-01</t>
        </is>
      </c>
      <c r="CZ17" s="17" t="n"/>
      <c r="DA17" s="17" t="n"/>
      <c r="DB17" s="17" t="n"/>
      <c r="DC17" s="17" t="n"/>
    </row>
    <row r="18">
      <c r="A18" s="17" t="n"/>
      <c r="B18" s="17" t="n"/>
      <c r="C18" s="17" t="inlineStr">
        <is>
          <t>K1B WELL PAD PROJECT</t>
        </is>
      </c>
      <c r="D18" s="17" t="inlineStr">
        <is>
          <t>KINOSIS K1B</t>
        </is>
      </c>
      <c r="E18" s="17" t="inlineStr">
        <is>
          <t>CA23007</t>
        </is>
      </c>
      <c r="F18" s="17" t="inlineStr">
        <is>
          <t>29103-FIT-1072</t>
        </is>
      </c>
      <c r="G18" s="17" t="inlineStr">
        <is>
          <t>Vortex Flow Meter</t>
        </is>
      </c>
      <c r="H18" s="17" t="inlineStr">
        <is>
          <t>STEAM</t>
        </is>
      </c>
      <c r="I18" s="17" t="inlineStr">
        <is>
          <t>PAD A S07 HP STM TO INJC WELL HEEL FLOW CTRL</t>
        </is>
      </c>
      <c r="J18" s="17" t="inlineStr">
        <is>
          <t>29103-25J-171-01</t>
        </is>
      </c>
      <c r="K18" s="17" t="inlineStr">
        <is>
          <t>29103-3"-ST-1701-DASBO-64H</t>
        </is>
      </c>
      <c r="L18" s="17" t="inlineStr">
        <is>
          <t>ROSEMOUNT</t>
        </is>
      </c>
      <c r="M18" s="17" t="inlineStr">
        <is>
          <t>8800DF010SA8N1D1K6M5Q5Q8Q66Q71Q77</t>
        </is>
      </c>
      <c r="N18" s="17" t="n">
        <v>13951882</v>
      </c>
      <c r="O18" s="17" t="inlineStr">
        <is>
          <t>0-15,000 kg/h</t>
        </is>
      </c>
      <c r="P18" s="17" t="inlineStr">
        <is>
          <t>765-38273 kg/h</t>
        </is>
      </c>
      <c r="Q18" s="17" t="inlineStr">
        <is>
          <t>N/A</t>
        </is>
      </c>
      <c r="R18" s="17" t="inlineStr">
        <is>
          <t>Yes</t>
        </is>
      </c>
      <c r="S18" s="17" t="inlineStr">
        <is>
          <t>4-20 mA w/ HART</t>
        </is>
      </c>
      <c r="T18" s="17" t="n">
        <v>10.743</v>
      </c>
      <c r="U18" s="17" t="inlineStr">
        <is>
          <t>N/A</t>
        </is>
      </c>
      <c r="V18" s="17" t="inlineStr">
        <is>
          <t>LO</t>
        </is>
      </c>
      <c r="W18" s="17" t="inlineStr">
        <is>
          <t>LO</t>
        </is>
      </c>
      <c r="X18" s="17" t="inlineStr">
        <is>
          <t>LO</t>
        </is>
      </c>
      <c r="Y18" s="17" t="inlineStr">
        <is>
          <t>LO</t>
        </is>
      </c>
      <c r="Z18" s="17" t="inlineStr">
        <is>
          <t>N/A</t>
        </is>
      </c>
      <c r="AA18" s="17" t="inlineStr">
        <is>
          <t>N/A</t>
        </is>
      </c>
      <c r="AB18" s="17" t="inlineStr">
        <is>
          <t>LO</t>
        </is>
      </c>
      <c r="AC18" s="17" t="inlineStr">
        <is>
          <t>LO</t>
        </is>
      </c>
      <c r="AD18" s="17" t="inlineStr">
        <is>
          <t>N/A</t>
        </is>
      </c>
      <c r="AE18" s="17" t="inlineStr">
        <is>
          <t>LO</t>
        </is>
      </c>
      <c r="AF18" s="17" t="inlineStr">
        <is>
          <t>LO</t>
        </is>
      </c>
      <c r="AG18" s="17" t="inlineStr">
        <is>
          <t>LO</t>
        </is>
      </c>
      <c r="AH18" s="17" t="n">
        <v>23.8</v>
      </c>
      <c r="AI18" s="17" t="inlineStr">
        <is>
          <t>Pass</t>
        </is>
      </c>
      <c r="AJ18" s="17" t="inlineStr">
        <is>
          <t>N/A</t>
        </is>
      </c>
      <c r="AK18" s="17" t="inlineStr">
        <is>
          <t>N/A</t>
        </is>
      </c>
      <c r="AL18" s="17" t="inlineStr">
        <is>
          <t>Pass</t>
        </is>
      </c>
      <c r="AM18" s="17" t="inlineStr">
        <is>
          <t>Pass</t>
        </is>
      </c>
      <c r="AN18" s="17" t="inlineStr">
        <is>
          <t>N/A</t>
        </is>
      </c>
      <c r="AO18" s="17" t="inlineStr">
        <is>
          <t>Pass</t>
        </is>
      </c>
      <c r="AP18" s="17" t="inlineStr">
        <is>
          <t>N/A</t>
        </is>
      </c>
      <c r="AQ18" s="17" t="inlineStr">
        <is>
          <t>N/A</t>
        </is>
      </c>
      <c r="AR18" s="17" t="inlineStr">
        <is>
          <t>Pass</t>
        </is>
      </c>
      <c r="AS18" s="17" t="inlineStr">
        <is>
          <t>Pass</t>
        </is>
      </c>
      <c r="AT18" s="17" t="inlineStr">
        <is>
          <t>N/A</t>
        </is>
      </c>
      <c r="AU18" s="17" t="inlineStr">
        <is>
          <t>N/A</t>
        </is>
      </c>
      <c r="AV18" s="17" t="inlineStr">
        <is>
          <t>EMERSON</t>
        </is>
      </c>
      <c r="AW18" s="17" t="inlineStr">
        <is>
          <t>TREX</t>
        </is>
      </c>
      <c r="AX18" s="17" t="inlineStr">
        <is>
          <t>210100082367</t>
        </is>
      </c>
      <c r="AY18" s="17" t="inlineStr">
        <is>
          <t>'2026-07-31</t>
        </is>
      </c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inlineStr">
        <is>
          <t>Levy Ostrup</t>
        </is>
      </c>
      <c r="CY18" s="17" t="inlineStr">
        <is>
          <t>'2026-08-01</t>
        </is>
      </c>
      <c r="CZ18" s="17" t="n"/>
      <c r="DA18" s="17" t="n"/>
      <c r="DB18" s="17" t="n"/>
      <c r="DC18" s="17" t="n"/>
    </row>
    <row r="19">
      <c r="A19" s="17" t="n"/>
      <c r="B19" s="17" t="n"/>
      <c r="C19" s="17" t="inlineStr">
        <is>
          <t>K1B WELL PAD PROJECT</t>
        </is>
      </c>
      <c r="D19" s="17" t="inlineStr">
        <is>
          <t>KINOSIS K1B</t>
        </is>
      </c>
      <c r="E19" s="17" t="inlineStr">
        <is>
          <t>CA23007</t>
        </is>
      </c>
      <c r="F19" s="17" t="inlineStr">
        <is>
          <t>29103-PIT-1200</t>
        </is>
      </c>
      <c r="G19" s="17" t="inlineStr">
        <is>
          <t>Pressure Transmitter</t>
        </is>
      </c>
      <c r="H19" s="17" t="inlineStr">
        <is>
          <t>STEAM</t>
        </is>
      </c>
      <c r="I19" s="17" t="inlineStr">
        <is>
          <t>PAD A HP STEAM TO WELL PAD</t>
        </is>
      </c>
      <c r="J19" s="17" t="inlineStr">
        <is>
          <t>29103-25J-106-01</t>
        </is>
      </c>
      <c r="K19" s="17" t="inlineStr">
        <is>
          <t>29103-16"-ST-1802-DASB0-90H</t>
        </is>
      </c>
      <c r="L19" s="17" t="inlineStr">
        <is>
          <t>ROSEMOUNT</t>
        </is>
      </c>
      <c r="M19" s="17" t="inlineStr">
        <is>
          <t>3051T</t>
        </is>
      </c>
      <c r="N19" s="17" t="inlineStr">
        <is>
          <t>26SIPG3884732</t>
        </is>
      </c>
      <c r="O19" s="17" t="inlineStr">
        <is>
          <t>0 - 10000 kPa-g</t>
        </is>
      </c>
      <c r="P19" s="17" t="inlineStr">
        <is>
          <t>-101 - 27580 kPa-g</t>
        </is>
      </c>
      <c r="Q19" s="17" t="inlineStr">
        <is>
          <t>N/A</t>
        </is>
      </c>
      <c r="R19" s="17" t="inlineStr">
        <is>
          <t>YES</t>
        </is>
      </c>
      <c r="S19" s="17" t="inlineStr">
        <is>
          <t>4-20 mA w/ HART</t>
        </is>
      </c>
      <c r="T19" s="17" t="inlineStr">
        <is>
          <t>N/A</t>
        </is>
      </c>
      <c r="U19" s="17" t="inlineStr">
        <is>
          <t>N/A</t>
        </is>
      </c>
      <c r="V19" s="17" t="inlineStr">
        <is>
          <t>LO</t>
        </is>
      </c>
      <c r="W19" s="17" t="inlineStr">
        <is>
          <t>LO</t>
        </is>
      </c>
      <c r="X19" s="17" t="inlineStr">
        <is>
          <t>LO</t>
        </is>
      </c>
      <c r="Y19" s="17" t="inlineStr">
        <is>
          <t>LO</t>
        </is>
      </c>
      <c r="Z19" s="17" t="inlineStr">
        <is>
          <t>N/A</t>
        </is>
      </c>
      <c r="AA19" s="17" t="inlineStr">
        <is>
          <t>LO</t>
        </is>
      </c>
      <c r="AB19" s="17" t="inlineStr">
        <is>
          <t>LO</t>
        </is>
      </c>
      <c r="AC19" s="17" t="inlineStr">
        <is>
          <t>LO</t>
        </is>
      </c>
      <c r="AD19" s="17" t="inlineStr">
        <is>
          <t>N/A</t>
        </is>
      </c>
      <c r="AE19" s="17" t="inlineStr">
        <is>
          <t>LO</t>
        </is>
      </c>
      <c r="AF19" s="17" t="inlineStr">
        <is>
          <t>LO</t>
        </is>
      </c>
      <c r="AG19" s="17" t="inlineStr">
        <is>
          <t>LO</t>
        </is>
      </c>
      <c r="AH19" s="17" t="n">
        <v>23.4</v>
      </c>
      <c r="AI19" s="17" t="inlineStr">
        <is>
          <t>Pass</t>
        </is>
      </c>
      <c r="AJ19" s="17" t="inlineStr">
        <is>
          <t>N/A</t>
        </is>
      </c>
      <c r="AK19" s="17" t="inlineStr">
        <is>
          <t>N/A</t>
        </is>
      </c>
      <c r="AL19" s="17" t="inlineStr">
        <is>
          <t>Pass</t>
        </is>
      </c>
      <c r="AM19" s="17" t="inlineStr">
        <is>
          <t>Pass</t>
        </is>
      </c>
      <c r="AN19" s="17" t="inlineStr">
        <is>
          <t>N/A</t>
        </is>
      </c>
      <c r="AO19" s="17" t="inlineStr">
        <is>
          <t>Pass</t>
        </is>
      </c>
      <c r="AP19" s="17" t="inlineStr">
        <is>
          <t>N/A</t>
        </is>
      </c>
      <c r="AQ19" s="17" t="inlineStr">
        <is>
          <t>N/A</t>
        </is>
      </c>
      <c r="AR19" s="17" t="inlineStr">
        <is>
          <t>Pass</t>
        </is>
      </c>
      <c r="AS19" s="17" t="inlineStr">
        <is>
          <t>Pass</t>
        </is>
      </c>
      <c r="AT19" s="17" t="inlineStr">
        <is>
          <t>N/A</t>
        </is>
      </c>
      <c r="AU19" s="17" t="inlineStr">
        <is>
          <t>N/A</t>
        </is>
      </c>
      <c r="AV19" s="17" t="inlineStr">
        <is>
          <t>CRYSTAL ENGINEERING</t>
        </is>
      </c>
      <c r="AW19" s="17" t="inlineStr">
        <is>
          <t>IS33-36/5000 PSI</t>
        </is>
      </c>
      <c r="AX19" s="17" t="inlineStr">
        <is>
          <t>4530-525617</t>
        </is>
      </c>
      <c r="AY19" s="17" t="inlineStr">
        <is>
          <t>'2026-07-02</t>
        </is>
      </c>
      <c r="AZ19" s="17" t="inlineStr">
        <is>
          <t>EMERSON</t>
        </is>
      </c>
      <c r="BA19" s="17" t="inlineStr">
        <is>
          <t>TREX</t>
        </is>
      </c>
      <c r="BB19" s="17" t="inlineStr">
        <is>
          <t>210100082367</t>
        </is>
      </c>
      <c r="BC19" s="17" t="inlineStr">
        <is>
          <t>'2026-07-31</t>
        </is>
      </c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inlineStr">
        <is>
          <t>Levy Ostrup</t>
        </is>
      </c>
      <c r="CY19" s="17" t="inlineStr">
        <is>
          <t>'2026-08-01</t>
        </is>
      </c>
      <c r="CZ19" s="17" t="n"/>
      <c r="DA19" s="17" t="n"/>
      <c r="DB19" s="17" t="n"/>
      <c r="DC19" s="17" t="n"/>
    </row>
    <row r="20">
      <c r="A20" s="17" t="n"/>
      <c r="B20" s="17" t="n"/>
      <c r="C20" s="17" t="inlineStr">
        <is>
          <t>K1B WELL PAD PROJECT</t>
        </is>
      </c>
      <c r="D20" s="17" t="inlineStr">
        <is>
          <t>KINOSIS K1B</t>
        </is>
      </c>
      <c r="E20" s="17" t="inlineStr">
        <is>
          <t>CA23007</t>
        </is>
      </c>
      <c r="F20" s="17" t="inlineStr">
        <is>
          <t>29103-PIT-1201</t>
        </is>
      </c>
      <c r="G20" s="17" t="inlineStr">
        <is>
          <t>Pressure Transmitter</t>
        </is>
      </c>
      <c r="H20" s="17" t="inlineStr">
        <is>
          <t>STEAM</t>
        </is>
      </c>
      <c r="I20" s="17" t="inlineStr">
        <is>
          <t>PAD A HP STEAM TO WELL PAD</t>
        </is>
      </c>
      <c r="J20" s="17" t="inlineStr">
        <is>
          <t>29103-25J-106-01</t>
        </is>
      </c>
      <c r="K20" s="17" t="inlineStr">
        <is>
          <t>29103-16"-ST-1802-DASB0-90H</t>
        </is>
      </c>
      <c r="L20" s="17" t="inlineStr">
        <is>
          <t>ROSEMOUNT</t>
        </is>
      </c>
      <c r="M20" s="17" t="inlineStr">
        <is>
          <t>3051T</t>
        </is>
      </c>
      <c r="N20" s="17" t="inlineStr">
        <is>
          <t>26SIPG3884728</t>
        </is>
      </c>
      <c r="O20" s="17" t="inlineStr">
        <is>
          <t>0 - 10000 kPa-g</t>
        </is>
      </c>
      <c r="P20" s="17" t="inlineStr">
        <is>
          <t>-101 - 27580 kPa-g</t>
        </is>
      </c>
      <c r="Q20" s="17" t="inlineStr">
        <is>
          <t>N/A</t>
        </is>
      </c>
      <c r="R20" s="17" t="inlineStr">
        <is>
          <t>YES</t>
        </is>
      </c>
      <c r="S20" s="17" t="inlineStr">
        <is>
          <t>4-20 mA w/ HART</t>
        </is>
      </c>
      <c r="T20" s="17" t="inlineStr">
        <is>
          <t>N/A</t>
        </is>
      </c>
      <c r="U20" s="17" t="inlineStr">
        <is>
          <t>N/A</t>
        </is>
      </c>
      <c r="V20" s="17" t="inlineStr">
        <is>
          <t>LO</t>
        </is>
      </c>
      <c r="W20" s="17" t="inlineStr">
        <is>
          <t>LO</t>
        </is>
      </c>
      <c r="X20" s="17" t="inlineStr">
        <is>
          <t>LO</t>
        </is>
      </c>
      <c r="Y20" s="17" t="inlineStr">
        <is>
          <t>LO</t>
        </is>
      </c>
      <c r="Z20" s="17" t="inlineStr">
        <is>
          <t>N/A</t>
        </is>
      </c>
      <c r="AA20" s="17" t="inlineStr">
        <is>
          <t>LO</t>
        </is>
      </c>
      <c r="AB20" s="17" t="inlineStr">
        <is>
          <t>LO</t>
        </is>
      </c>
      <c r="AC20" s="17" t="inlineStr">
        <is>
          <t>LO</t>
        </is>
      </c>
      <c r="AD20" s="17" t="inlineStr">
        <is>
          <t>N/A</t>
        </is>
      </c>
      <c r="AE20" s="17" t="inlineStr">
        <is>
          <t>LO</t>
        </is>
      </c>
      <c r="AF20" s="17" t="inlineStr">
        <is>
          <t>LO</t>
        </is>
      </c>
      <c r="AG20" s="17" t="inlineStr">
        <is>
          <t>LO</t>
        </is>
      </c>
      <c r="AH20" s="17" t="n">
        <v>23.4</v>
      </c>
      <c r="AI20" s="17" t="inlineStr">
        <is>
          <t>Pass</t>
        </is>
      </c>
      <c r="AJ20" s="17" t="inlineStr">
        <is>
          <t>N/A</t>
        </is>
      </c>
      <c r="AK20" s="17" t="inlineStr">
        <is>
          <t>N/A</t>
        </is>
      </c>
      <c r="AL20" s="17" t="inlineStr">
        <is>
          <t>Pass</t>
        </is>
      </c>
      <c r="AM20" s="17" t="inlineStr">
        <is>
          <t>Pass</t>
        </is>
      </c>
      <c r="AN20" s="17" t="inlineStr">
        <is>
          <t>N/A</t>
        </is>
      </c>
      <c r="AO20" s="17" t="inlineStr">
        <is>
          <t>Pass</t>
        </is>
      </c>
      <c r="AP20" s="17" t="inlineStr">
        <is>
          <t>N/A</t>
        </is>
      </c>
      <c r="AQ20" s="17" t="inlineStr">
        <is>
          <t>N/A</t>
        </is>
      </c>
      <c r="AR20" s="17" t="inlineStr">
        <is>
          <t>Pass</t>
        </is>
      </c>
      <c r="AS20" s="17" t="inlineStr">
        <is>
          <t>Pass</t>
        </is>
      </c>
      <c r="AT20" s="17" t="inlineStr">
        <is>
          <t>N/A</t>
        </is>
      </c>
      <c r="AU20" s="17" t="inlineStr">
        <is>
          <t>N/A</t>
        </is>
      </c>
      <c r="AV20" s="17" t="inlineStr">
        <is>
          <t>CRYSTAL ENGINEERING</t>
        </is>
      </c>
      <c r="AW20" s="17" t="inlineStr">
        <is>
          <t>IS33-36/5000 PSI</t>
        </is>
      </c>
      <c r="AX20" s="17" t="inlineStr">
        <is>
          <t>4530-525617</t>
        </is>
      </c>
      <c r="AY20" s="17" t="inlineStr">
        <is>
          <t>'2026-07-02</t>
        </is>
      </c>
      <c r="AZ20" s="17" t="inlineStr">
        <is>
          <t>EMERSON</t>
        </is>
      </c>
      <c r="BA20" s="17" t="inlineStr">
        <is>
          <t>TREX</t>
        </is>
      </c>
      <c r="BB20" s="17" t="inlineStr">
        <is>
          <t>210100082367</t>
        </is>
      </c>
      <c r="BC20" s="17" t="inlineStr">
        <is>
          <t>'2026-07-31</t>
        </is>
      </c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inlineStr">
        <is>
          <t>Levy Ostrup</t>
        </is>
      </c>
      <c r="CY20" s="17" t="inlineStr">
        <is>
          <t>'2026-08-01</t>
        </is>
      </c>
      <c r="CZ20" s="17" t="n"/>
      <c r="DA20" s="17" t="n"/>
      <c r="DB20" s="17" t="n"/>
      <c r="DC20" s="17" t="n"/>
    </row>
    <row r="21">
      <c r="A21" s="17" t="n"/>
      <c r="B21" s="17" t="n"/>
      <c r="C21" s="17" t="inlineStr">
        <is>
          <t>K1B WELL PAD PROJECT</t>
        </is>
      </c>
      <c r="D21" s="17" t="inlineStr">
        <is>
          <t>KINOSIS K1B</t>
        </is>
      </c>
      <c r="E21" s="17" t="inlineStr">
        <is>
          <t>CA23007</t>
        </is>
      </c>
      <c r="F21" s="17" t="inlineStr">
        <is>
          <t>29103-PIT-1202</t>
        </is>
      </c>
      <c r="G21" s="17" t="inlineStr">
        <is>
          <t>Pressure Transmitter</t>
        </is>
      </c>
      <c r="H21" s="17" t="inlineStr">
        <is>
          <t>STEAM</t>
        </is>
      </c>
      <c r="I21" s="17" t="inlineStr">
        <is>
          <t>PAD A HP STEAM FROM FLOWLINE</t>
        </is>
      </c>
      <c r="J21" s="17" t="inlineStr">
        <is>
          <t>29103-25J-106-01</t>
        </is>
      </c>
      <c r="K21" s="17" t="inlineStr">
        <is>
          <t>29103-16"-ST-1802-DASB0-90H</t>
        </is>
      </c>
      <c r="L21" s="17" t="inlineStr">
        <is>
          <t>ROSEMOUNT</t>
        </is>
      </c>
      <c r="M21" s="17" t="inlineStr">
        <is>
          <t>3051T</t>
        </is>
      </c>
      <c r="N21" s="17" t="inlineStr">
        <is>
          <t>26SIPG3884727</t>
        </is>
      </c>
      <c r="O21" s="17" t="inlineStr">
        <is>
          <t>0 - 10000 kPa-g</t>
        </is>
      </c>
      <c r="P21" s="17" t="inlineStr">
        <is>
          <t>-101 - 27580 kPa-g</t>
        </is>
      </c>
      <c r="Q21" s="17" t="inlineStr">
        <is>
          <t>N/A</t>
        </is>
      </c>
      <c r="R21" s="17" t="inlineStr">
        <is>
          <t>YES</t>
        </is>
      </c>
      <c r="S21" s="17" t="inlineStr">
        <is>
          <t>4-20 mA w/ HART</t>
        </is>
      </c>
      <c r="T21" s="17" t="inlineStr">
        <is>
          <t>N/A</t>
        </is>
      </c>
      <c r="U21" s="17" t="inlineStr">
        <is>
          <t>N/A</t>
        </is>
      </c>
      <c r="V21" s="17" t="inlineStr">
        <is>
          <t>LO</t>
        </is>
      </c>
      <c r="W21" s="17" t="inlineStr">
        <is>
          <t>LO</t>
        </is>
      </c>
      <c r="X21" s="17" t="inlineStr">
        <is>
          <t>LO</t>
        </is>
      </c>
      <c r="Y21" s="17" t="inlineStr">
        <is>
          <t>LO</t>
        </is>
      </c>
      <c r="Z21" s="17" t="inlineStr">
        <is>
          <t>N/A</t>
        </is>
      </c>
      <c r="AA21" s="17" t="inlineStr">
        <is>
          <t>LO</t>
        </is>
      </c>
      <c r="AB21" s="17" t="inlineStr">
        <is>
          <t>LO</t>
        </is>
      </c>
      <c r="AC21" s="17" t="inlineStr">
        <is>
          <t>LO</t>
        </is>
      </c>
      <c r="AD21" s="17" t="inlineStr">
        <is>
          <t>N/A</t>
        </is>
      </c>
      <c r="AE21" s="17" t="inlineStr">
        <is>
          <t>LO</t>
        </is>
      </c>
      <c r="AF21" s="17" t="inlineStr">
        <is>
          <t>LO</t>
        </is>
      </c>
      <c r="AG21" s="17" t="inlineStr">
        <is>
          <t>LO</t>
        </is>
      </c>
      <c r="AH21" s="17" t="n">
        <v>23.4</v>
      </c>
      <c r="AI21" s="17" t="inlineStr">
        <is>
          <t>Pass</t>
        </is>
      </c>
      <c r="AJ21" s="17" t="inlineStr">
        <is>
          <t>N/A</t>
        </is>
      </c>
      <c r="AK21" s="17" t="inlineStr">
        <is>
          <t>N/A</t>
        </is>
      </c>
      <c r="AL21" s="17" t="inlineStr">
        <is>
          <t>Pass</t>
        </is>
      </c>
      <c r="AM21" s="17" t="inlineStr">
        <is>
          <t>Pass</t>
        </is>
      </c>
      <c r="AN21" s="17" t="inlineStr">
        <is>
          <t>N/A</t>
        </is>
      </c>
      <c r="AO21" s="17" t="inlineStr">
        <is>
          <t>Pass</t>
        </is>
      </c>
      <c r="AP21" s="17" t="inlineStr">
        <is>
          <t>N/A</t>
        </is>
      </c>
      <c r="AQ21" s="17" t="inlineStr">
        <is>
          <t>N/A</t>
        </is>
      </c>
      <c r="AR21" s="17" t="inlineStr">
        <is>
          <t>Pass</t>
        </is>
      </c>
      <c r="AS21" s="17" t="inlineStr">
        <is>
          <t>Pass</t>
        </is>
      </c>
      <c r="AT21" s="17" t="inlineStr">
        <is>
          <t>N/A</t>
        </is>
      </c>
      <c r="AU21" s="17" t="inlineStr">
        <is>
          <t>N/A</t>
        </is>
      </c>
      <c r="AV21" s="17" t="inlineStr">
        <is>
          <t>CRYSTAL ENGINEERING</t>
        </is>
      </c>
      <c r="AW21" s="17" t="inlineStr">
        <is>
          <t>IS33-36/5000 PSI</t>
        </is>
      </c>
      <c r="AX21" s="17" t="inlineStr">
        <is>
          <t>4530-525617</t>
        </is>
      </c>
      <c r="AY21" s="17" t="inlineStr">
        <is>
          <t>'2026-07-02</t>
        </is>
      </c>
      <c r="AZ21" s="17" t="inlineStr">
        <is>
          <t>EMERSON</t>
        </is>
      </c>
      <c r="BA21" s="17" t="inlineStr">
        <is>
          <t>TREX</t>
        </is>
      </c>
      <c r="BB21" s="17" t="inlineStr">
        <is>
          <t>210100082367</t>
        </is>
      </c>
      <c r="BC21" s="17" t="inlineStr">
        <is>
          <t>'2026-07-31</t>
        </is>
      </c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inlineStr">
        <is>
          <t>Levy Ostrup</t>
        </is>
      </c>
      <c r="CY21" s="17" t="inlineStr">
        <is>
          <t>'2026-08-01</t>
        </is>
      </c>
      <c r="CZ21" s="17" t="n"/>
      <c r="DA21" s="17" t="n"/>
      <c r="DB21" s="17" t="n"/>
      <c r="DC21" s="17" t="n"/>
    </row>
    <row r="22">
      <c r="A22" s="17" t="n"/>
      <c r="B22" s="17" t="n"/>
      <c r="C22" s="17" t="inlineStr">
        <is>
          <t>K1B WELL PAD PROJECT</t>
        </is>
      </c>
      <c r="D22" s="17" t="inlineStr">
        <is>
          <t>KINOSIS K1B</t>
        </is>
      </c>
      <c r="E22" s="17" t="inlineStr">
        <is>
          <t>CA23007</t>
        </is>
      </c>
      <c r="F22" s="17" t="inlineStr">
        <is>
          <t>29103-TIT-1100</t>
        </is>
      </c>
      <c r="G22" s="17" t="inlineStr">
        <is>
          <t>Pressure Transmitter</t>
        </is>
      </c>
      <c r="H22" s="17" t="inlineStr">
        <is>
          <t>STEAM</t>
        </is>
      </c>
      <c r="I22" s="17" t="inlineStr">
        <is>
          <t>PAD A HP STEAM FROM FLOWLINE</t>
        </is>
      </c>
      <c r="J22" s="17" t="inlineStr">
        <is>
          <t>29103-25J-106-01</t>
        </is>
      </c>
      <c r="K22" s="17" t="inlineStr">
        <is>
          <t>29103-16"-ST-1800-DASB0-90H</t>
        </is>
      </c>
      <c r="L22" s="17" t="inlineStr">
        <is>
          <t>ROSEMOUNT</t>
        </is>
      </c>
      <c r="M22" s="17" t="inlineStr">
        <is>
          <t>3144P</t>
        </is>
      </c>
      <c r="N22" s="17" t="inlineStr">
        <is>
          <t>26SITC3660170</t>
        </is>
      </c>
      <c r="O22" s="17" t="inlineStr">
        <is>
          <t>-50 - 400ºC</t>
        </is>
      </c>
      <c r="P22" s="17" t="inlineStr">
        <is>
          <t>-200 - 600ºC</t>
        </is>
      </c>
      <c r="Q22" s="17" t="inlineStr">
        <is>
          <t>N/A</t>
        </is>
      </c>
      <c r="R22" s="17" t="inlineStr">
        <is>
          <t>YES</t>
        </is>
      </c>
      <c r="S22" s="17" t="inlineStr">
        <is>
          <t>4-20 mA w/ HART</t>
        </is>
      </c>
      <c r="T22" s="17" t="inlineStr">
        <is>
          <t>N/A</t>
        </is>
      </c>
      <c r="U22" s="17" t="inlineStr">
        <is>
          <t>N/A</t>
        </is>
      </c>
      <c r="V22" s="17" t="inlineStr">
        <is>
          <t>LO</t>
        </is>
      </c>
      <c r="W22" s="17" t="inlineStr">
        <is>
          <t>LO</t>
        </is>
      </c>
      <c r="X22" s="17" t="inlineStr">
        <is>
          <t>LO</t>
        </is>
      </c>
      <c r="Y22" s="17" t="inlineStr">
        <is>
          <t>LO</t>
        </is>
      </c>
      <c r="Z22" s="17" t="inlineStr">
        <is>
          <t>N/A</t>
        </is>
      </c>
      <c r="AA22" s="17" t="inlineStr">
        <is>
          <t>N/A</t>
        </is>
      </c>
      <c r="AB22" s="17" t="inlineStr">
        <is>
          <t>LO</t>
        </is>
      </c>
      <c r="AC22" s="17" t="inlineStr">
        <is>
          <t>LO</t>
        </is>
      </c>
      <c r="AD22" s="17" t="inlineStr">
        <is>
          <t>N/A</t>
        </is>
      </c>
      <c r="AE22" s="17" t="inlineStr">
        <is>
          <t>LO</t>
        </is>
      </c>
      <c r="AF22" s="17" t="inlineStr">
        <is>
          <t>LO</t>
        </is>
      </c>
      <c r="AG22" s="17" t="inlineStr">
        <is>
          <t>LO</t>
        </is>
      </c>
      <c r="AH22" s="17" t="n">
        <v>23.7</v>
      </c>
      <c r="AI22" s="17" t="inlineStr">
        <is>
          <t>Pass</t>
        </is>
      </c>
      <c r="AJ22" s="17" t="inlineStr">
        <is>
          <t>N/A</t>
        </is>
      </c>
      <c r="AK22" s="17" t="inlineStr">
        <is>
          <t>N/A</t>
        </is>
      </c>
      <c r="AL22" s="17" t="inlineStr">
        <is>
          <t>Pass</t>
        </is>
      </c>
      <c r="AM22" s="17" t="inlineStr">
        <is>
          <t>Pass</t>
        </is>
      </c>
      <c r="AN22" s="17" t="inlineStr">
        <is>
          <t>N/A</t>
        </is>
      </c>
      <c r="AO22" s="17" t="inlineStr">
        <is>
          <t>Pass</t>
        </is>
      </c>
      <c r="AP22" s="17" t="inlineStr">
        <is>
          <t>N/A</t>
        </is>
      </c>
      <c r="AQ22" s="17" t="inlineStr">
        <is>
          <t>N/A</t>
        </is>
      </c>
      <c r="AR22" s="17" t="inlineStr">
        <is>
          <t>Pass</t>
        </is>
      </c>
      <c r="AS22" s="17" t="inlineStr">
        <is>
          <t>Pass</t>
        </is>
      </c>
      <c r="AT22" s="17" t="inlineStr">
        <is>
          <t>N/A</t>
        </is>
      </c>
      <c r="AU22" s="17" t="inlineStr">
        <is>
          <t>N/A</t>
        </is>
      </c>
      <c r="AV22" s="17" t="inlineStr">
        <is>
          <t>EMERSON</t>
        </is>
      </c>
      <c r="AW22" s="17" t="inlineStr">
        <is>
          <t>TREX</t>
        </is>
      </c>
      <c r="AX22" s="17" t="inlineStr">
        <is>
          <t>210100082367</t>
        </is>
      </c>
      <c r="AY22" s="17" t="inlineStr">
        <is>
          <t>'2026-07-31</t>
        </is>
      </c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inlineStr">
        <is>
          <t>Levy Ostrup</t>
        </is>
      </c>
      <c r="CY22" s="17" t="inlineStr">
        <is>
          <t>'2026-08-01</t>
        </is>
      </c>
      <c r="CZ22" s="17" t="n"/>
      <c r="DA22" s="17" t="n"/>
      <c r="DB22" s="17" t="n"/>
      <c r="DC22" s="17" t="n"/>
    </row>
    <row r="23">
      <c r="A23" s="17" t="n"/>
      <c r="B23" s="17" t="n"/>
      <c r="C23" s="17" t="inlineStr">
        <is>
          <t>K1B WELL PAD PROJECT</t>
        </is>
      </c>
      <c r="D23" s="17" t="inlineStr">
        <is>
          <t>KINOSIS K1B</t>
        </is>
      </c>
      <c r="E23" s="17" t="inlineStr">
        <is>
          <t>CA23007</t>
        </is>
      </c>
      <c r="F23" s="17" t="inlineStr">
        <is>
          <t>29103-PIT-1011</t>
        </is>
      </c>
      <c r="G23" s="17" t="inlineStr">
        <is>
          <t>Pressure Transmitter</t>
        </is>
      </c>
      <c r="H23" s="17" t="inlineStr">
        <is>
          <t>STEAM</t>
        </is>
      </c>
      <c r="I23" s="17" t="inlineStr">
        <is>
          <t>PAD A S01 HP STM TO INJC WELL TOE</t>
        </is>
      </c>
      <c r="J23" s="17" t="inlineStr">
        <is>
          <t>29103-25J-111-01</t>
        </is>
      </c>
      <c r="K23" s="17" t="inlineStr">
        <is>
          <t>29103-6"-ST-1102-DASB0-64H</t>
        </is>
      </c>
      <c r="L23" s="17" t="inlineStr">
        <is>
          <t>ROSEMOUNT</t>
        </is>
      </c>
      <c r="M23" s="17" t="inlineStr">
        <is>
          <t>3051T</t>
        </is>
      </c>
      <c r="N23" s="17" t="inlineStr">
        <is>
          <t>26SIPG3884776</t>
        </is>
      </c>
      <c r="O23" s="17" t="inlineStr">
        <is>
          <t>0 - 8000 kPa-g</t>
        </is>
      </c>
      <c r="P23" s="17" t="inlineStr">
        <is>
          <t>-101 to 27580 kPa-g</t>
        </is>
      </c>
      <c r="Q23" s="17" t="inlineStr">
        <is>
          <t>N/A</t>
        </is>
      </c>
      <c r="R23" s="17" t="inlineStr">
        <is>
          <t>YES</t>
        </is>
      </c>
      <c r="S23" s="17" t="inlineStr">
        <is>
          <t>4-20 mA w/ HART</t>
        </is>
      </c>
      <c r="T23" s="17" t="inlineStr">
        <is>
          <t>N/A</t>
        </is>
      </c>
      <c r="U23" s="17" t="inlineStr">
        <is>
          <t>N/A</t>
        </is>
      </c>
      <c r="V23" s="17" t="inlineStr">
        <is>
          <t>LO</t>
        </is>
      </c>
      <c r="W23" s="17" t="inlineStr">
        <is>
          <t>LO</t>
        </is>
      </c>
      <c r="X23" s="17" t="inlineStr">
        <is>
          <t>LO</t>
        </is>
      </c>
      <c r="Y23" s="17" t="inlineStr">
        <is>
          <t>LO</t>
        </is>
      </c>
      <c r="Z23" s="17" t="inlineStr">
        <is>
          <t>N/A</t>
        </is>
      </c>
      <c r="AA23" s="17" t="inlineStr">
        <is>
          <t>LO</t>
        </is>
      </c>
      <c r="AB23" s="17" t="inlineStr">
        <is>
          <t>LO</t>
        </is>
      </c>
      <c r="AC23" s="17" t="inlineStr">
        <is>
          <t>LO</t>
        </is>
      </c>
      <c r="AD23" s="17" t="inlineStr">
        <is>
          <t>N/A</t>
        </is>
      </c>
      <c r="AE23" s="17" t="inlineStr">
        <is>
          <t>LO</t>
        </is>
      </c>
      <c r="AF23" s="17" t="inlineStr">
        <is>
          <t>LO</t>
        </is>
      </c>
      <c r="AG23" s="17" t="inlineStr">
        <is>
          <t>LO</t>
        </is>
      </c>
      <c r="AH23" s="17" t="n">
        <v>23.4</v>
      </c>
      <c r="AI23" s="17" t="inlineStr">
        <is>
          <t>Pass</t>
        </is>
      </c>
      <c r="AJ23" s="17" t="inlineStr">
        <is>
          <t>N/A</t>
        </is>
      </c>
      <c r="AK23" s="17" t="inlineStr">
        <is>
          <t>N/A</t>
        </is>
      </c>
      <c r="AL23" s="17" t="inlineStr">
        <is>
          <t>Pass</t>
        </is>
      </c>
      <c r="AM23" s="17" t="inlineStr">
        <is>
          <t>Pass</t>
        </is>
      </c>
      <c r="AN23" s="17" t="inlineStr">
        <is>
          <t>N/A</t>
        </is>
      </c>
      <c r="AO23" s="17" t="inlineStr">
        <is>
          <t>Pass</t>
        </is>
      </c>
      <c r="AP23" s="17" t="inlineStr">
        <is>
          <t>N/A</t>
        </is>
      </c>
      <c r="AQ23" s="17" t="inlineStr">
        <is>
          <t>N/A</t>
        </is>
      </c>
      <c r="AR23" s="17" t="inlineStr">
        <is>
          <t>Pass</t>
        </is>
      </c>
      <c r="AS23" s="17" t="inlineStr">
        <is>
          <t>Pass</t>
        </is>
      </c>
      <c r="AT23" s="17" t="inlineStr">
        <is>
          <t>N/A</t>
        </is>
      </c>
      <c r="AU23" s="17" t="inlineStr">
        <is>
          <t>N/A</t>
        </is>
      </c>
      <c r="AV23" s="17" t="inlineStr">
        <is>
          <t>CRYSTAL ENGINEERING</t>
        </is>
      </c>
      <c r="AW23" s="17" t="inlineStr">
        <is>
          <t>IS33-36/5000 PSI</t>
        </is>
      </c>
      <c r="AX23" s="17" t="inlineStr">
        <is>
          <t>4530-525617</t>
        </is>
      </c>
      <c r="AY23" s="17" t="inlineStr">
        <is>
          <t>'2026-07-02</t>
        </is>
      </c>
      <c r="AZ23" s="17" t="inlineStr">
        <is>
          <t>EMERSON</t>
        </is>
      </c>
      <c r="BA23" s="17" t="inlineStr">
        <is>
          <t>TREX</t>
        </is>
      </c>
      <c r="BB23" s="17" t="inlineStr">
        <is>
          <t>210100082367</t>
        </is>
      </c>
      <c r="BC23" s="17" t="inlineStr">
        <is>
          <t>'2026-07-31</t>
        </is>
      </c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inlineStr">
        <is>
          <t>Levy Ostrup</t>
        </is>
      </c>
      <c r="CY23" s="17" t="inlineStr">
        <is>
          <t>'2026-08-01</t>
        </is>
      </c>
      <c r="CZ23" s="17" t="n"/>
      <c r="DA23" s="17" t="n"/>
      <c r="DB23" s="17" t="n"/>
      <c r="DC23" s="17" t="n"/>
    </row>
    <row r="24">
      <c r="A24" s="17" t="n"/>
      <c r="B24" s="17" t="n"/>
      <c r="C24" s="17" t="inlineStr">
        <is>
          <t>K1B WELL PAD PROJECT</t>
        </is>
      </c>
      <c r="D24" s="17" t="inlineStr">
        <is>
          <t>KINOSIS K1B</t>
        </is>
      </c>
      <c r="E24" s="17" t="inlineStr">
        <is>
          <t>CA23007</t>
        </is>
      </c>
      <c r="F24" s="17" t="inlineStr">
        <is>
          <t>29103-PIT-1012</t>
        </is>
      </c>
      <c r="G24" s="17" t="inlineStr">
        <is>
          <t>Pressure Transmitter</t>
        </is>
      </c>
      <c r="H24" s="17" t="inlineStr">
        <is>
          <t>STEAM</t>
        </is>
      </c>
      <c r="I24" s="17" t="inlineStr">
        <is>
          <t>PAD A S01 HP STM TO INJC WELL HEEL</t>
        </is>
      </c>
      <c r="J24" s="17" t="inlineStr">
        <is>
          <t>29103-25J-111-01</t>
        </is>
      </c>
      <c r="K24" s="17" t="inlineStr">
        <is>
          <t>29103-4"-ST-1103-DASB0-64H-ET</t>
        </is>
      </c>
      <c r="L24" s="17" t="inlineStr">
        <is>
          <t>ROSEMOUNT</t>
        </is>
      </c>
      <c r="M24" s="17" t="inlineStr">
        <is>
          <t>3051T</t>
        </is>
      </c>
      <c r="N24" s="17" t="inlineStr">
        <is>
          <t>26SIPG3884782</t>
        </is>
      </c>
      <c r="O24" s="17" t="inlineStr">
        <is>
          <t>0 - 8000 kPa-g</t>
        </is>
      </c>
      <c r="P24" s="17" t="inlineStr">
        <is>
          <t>-101 - 27580 kPa-g</t>
        </is>
      </c>
      <c r="Q24" s="17" t="inlineStr">
        <is>
          <t>N/A</t>
        </is>
      </c>
      <c r="R24" s="17" t="inlineStr">
        <is>
          <t>YES</t>
        </is>
      </c>
      <c r="S24" s="17" t="inlineStr">
        <is>
          <t>4-20 mA w/ HART</t>
        </is>
      </c>
      <c r="T24" s="17" t="inlineStr">
        <is>
          <t>N/A</t>
        </is>
      </c>
      <c r="U24" s="17" t="inlineStr">
        <is>
          <t>N/A</t>
        </is>
      </c>
      <c r="V24" s="17" t="inlineStr">
        <is>
          <t>LO</t>
        </is>
      </c>
      <c r="W24" s="17" t="inlineStr">
        <is>
          <t>LO</t>
        </is>
      </c>
      <c r="X24" s="17" t="inlineStr">
        <is>
          <t>LO</t>
        </is>
      </c>
      <c r="Y24" s="17" t="inlineStr">
        <is>
          <t>LO</t>
        </is>
      </c>
      <c r="Z24" s="17" t="inlineStr">
        <is>
          <t>N/A</t>
        </is>
      </c>
      <c r="AA24" s="17" t="inlineStr">
        <is>
          <t>LO</t>
        </is>
      </c>
      <c r="AB24" s="17" t="inlineStr">
        <is>
          <t>LO</t>
        </is>
      </c>
      <c r="AC24" s="17" t="inlineStr">
        <is>
          <t>LO</t>
        </is>
      </c>
      <c r="AD24" s="17" t="inlineStr">
        <is>
          <t>N/A</t>
        </is>
      </c>
      <c r="AE24" s="17" t="inlineStr">
        <is>
          <t>LO</t>
        </is>
      </c>
      <c r="AF24" s="17" t="inlineStr">
        <is>
          <t>LO</t>
        </is>
      </c>
      <c r="AG24" s="17" t="inlineStr">
        <is>
          <t>LO</t>
        </is>
      </c>
      <c r="AH24" s="17" t="n">
        <v>23.4</v>
      </c>
      <c r="AI24" s="17" t="inlineStr">
        <is>
          <t>Pass</t>
        </is>
      </c>
      <c r="AJ24" s="17" t="inlineStr">
        <is>
          <t>N/A</t>
        </is>
      </c>
      <c r="AK24" s="17" t="inlineStr">
        <is>
          <t>N/A</t>
        </is>
      </c>
      <c r="AL24" s="17" t="inlineStr">
        <is>
          <t>Pass</t>
        </is>
      </c>
      <c r="AM24" s="17" t="inlineStr">
        <is>
          <t>Pass</t>
        </is>
      </c>
      <c r="AN24" s="17" t="inlineStr">
        <is>
          <t>N/A</t>
        </is>
      </c>
      <c r="AO24" s="17" t="inlineStr">
        <is>
          <t>Pass</t>
        </is>
      </c>
      <c r="AP24" s="17" t="inlineStr">
        <is>
          <t>N/A</t>
        </is>
      </c>
      <c r="AQ24" s="17" t="inlineStr">
        <is>
          <t>N/A</t>
        </is>
      </c>
      <c r="AR24" s="17" t="inlineStr">
        <is>
          <t>Pass</t>
        </is>
      </c>
      <c r="AS24" s="17" t="inlineStr">
        <is>
          <t>Pass</t>
        </is>
      </c>
      <c r="AT24" s="17" t="inlineStr">
        <is>
          <t>N/A</t>
        </is>
      </c>
      <c r="AU24" s="17" t="inlineStr">
        <is>
          <t>N/A</t>
        </is>
      </c>
      <c r="AV24" s="17" t="inlineStr">
        <is>
          <t>CRYSTAL ENGINEERING</t>
        </is>
      </c>
      <c r="AW24" s="17" t="inlineStr">
        <is>
          <t>IS33-36/5000 PSI</t>
        </is>
      </c>
      <c r="AX24" s="17" t="inlineStr">
        <is>
          <t>4530-525617</t>
        </is>
      </c>
      <c r="AY24" s="17" t="inlineStr">
        <is>
          <t>'2026-07-02</t>
        </is>
      </c>
      <c r="AZ24" s="17" t="inlineStr">
        <is>
          <t>EMERSON</t>
        </is>
      </c>
      <c r="BA24" s="17" t="inlineStr">
        <is>
          <t>TREX</t>
        </is>
      </c>
      <c r="BB24" s="17" t="inlineStr">
        <is>
          <t>210100082367</t>
        </is>
      </c>
      <c r="BC24" s="17" t="inlineStr">
        <is>
          <t>'2026-07-31</t>
        </is>
      </c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inlineStr">
        <is>
          <t>Levy Ostrup</t>
        </is>
      </c>
      <c r="CY24" s="17" t="inlineStr">
        <is>
          <t>'2026-08-01</t>
        </is>
      </c>
      <c r="CZ24" s="17" t="n"/>
      <c r="DA24" s="17" t="n"/>
      <c r="DB24" s="17" t="n"/>
      <c r="DC24" s="17" t="n"/>
    </row>
    <row r="25">
      <c r="A25" s="17" t="n"/>
      <c r="B25" s="17" t="n"/>
      <c r="C25" s="17" t="inlineStr">
        <is>
          <t>K1B WELL PAD PROJECT</t>
        </is>
      </c>
      <c r="D25" s="17" t="inlineStr">
        <is>
          <t>KINOSIS K1B</t>
        </is>
      </c>
      <c r="E25" s="17" t="inlineStr">
        <is>
          <t>CA23007</t>
        </is>
      </c>
      <c r="F25" s="17" t="inlineStr">
        <is>
          <t>29103-PIT-1021</t>
        </is>
      </c>
      <c r="G25" s="17" t="inlineStr">
        <is>
          <t>Pressure Transmitter</t>
        </is>
      </c>
      <c r="H25" s="17" t="inlineStr">
        <is>
          <t>STEAM</t>
        </is>
      </c>
      <c r="I25" s="17" t="inlineStr">
        <is>
          <t>PAD A S02 HP STM TO INJC WELL TOE</t>
        </is>
      </c>
      <c r="J25" s="17" t="inlineStr">
        <is>
          <t>29103-25J-121-01</t>
        </is>
      </c>
      <c r="K25" s="17" t="inlineStr">
        <is>
          <t>29103-6"-ST-1202-DASB0-64H</t>
        </is>
      </c>
      <c r="L25" s="17" t="inlineStr">
        <is>
          <t>ROSEMOUNT</t>
        </is>
      </c>
      <c r="M25" s="17" t="inlineStr">
        <is>
          <t>3051T</t>
        </is>
      </c>
      <c r="N25" s="17" t="inlineStr">
        <is>
          <t>26SIPG3884778</t>
        </is>
      </c>
      <c r="O25" s="17" t="inlineStr">
        <is>
          <t>0 - 8000 kPa-g</t>
        </is>
      </c>
      <c r="P25" s="17" t="inlineStr">
        <is>
          <t>-101 - 27580 kPa-g</t>
        </is>
      </c>
      <c r="Q25" s="17" t="inlineStr">
        <is>
          <t>N/A</t>
        </is>
      </c>
      <c r="R25" s="17" t="inlineStr">
        <is>
          <t>YES</t>
        </is>
      </c>
      <c r="S25" s="17" t="inlineStr">
        <is>
          <t>4-20 mA w/ HART</t>
        </is>
      </c>
      <c r="T25" s="17" t="inlineStr">
        <is>
          <t>N/A</t>
        </is>
      </c>
      <c r="U25" s="17" t="inlineStr">
        <is>
          <t>N/A</t>
        </is>
      </c>
      <c r="V25" s="17" t="inlineStr">
        <is>
          <t>LO</t>
        </is>
      </c>
      <c r="W25" s="17" t="inlineStr">
        <is>
          <t>LO</t>
        </is>
      </c>
      <c r="X25" s="17" t="inlineStr">
        <is>
          <t>LO</t>
        </is>
      </c>
      <c r="Y25" s="17" t="inlineStr">
        <is>
          <t>LO</t>
        </is>
      </c>
      <c r="Z25" s="17" t="inlineStr">
        <is>
          <t>N/A</t>
        </is>
      </c>
      <c r="AA25" s="17" t="inlineStr">
        <is>
          <t>LO</t>
        </is>
      </c>
      <c r="AB25" s="17" t="inlineStr">
        <is>
          <t>LO</t>
        </is>
      </c>
      <c r="AC25" s="17" t="inlineStr">
        <is>
          <t>LO</t>
        </is>
      </c>
      <c r="AD25" s="17" t="inlineStr">
        <is>
          <t>N/A</t>
        </is>
      </c>
      <c r="AE25" s="17" t="inlineStr">
        <is>
          <t>LO</t>
        </is>
      </c>
      <c r="AF25" s="17" t="inlineStr">
        <is>
          <t>LO</t>
        </is>
      </c>
      <c r="AG25" s="17" t="inlineStr">
        <is>
          <t>LO</t>
        </is>
      </c>
      <c r="AH25" s="17" t="n">
        <v>23.4</v>
      </c>
      <c r="AI25" s="17" t="inlineStr">
        <is>
          <t>Pass</t>
        </is>
      </c>
      <c r="AJ25" s="17" t="inlineStr">
        <is>
          <t>N/A</t>
        </is>
      </c>
      <c r="AK25" s="17" t="inlineStr">
        <is>
          <t>N/A</t>
        </is>
      </c>
      <c r="AL25" s="17" t="inlineStr">
        <is>
          <t>Pass</t>
        </is>
      </c>
      <c r="AM25" s="17" t="inlineStr">
        <is>
          <t>Pass</t>
        </is>
      </c>
      <c r="AN25" s="17" t="inlineStr">
        <is>
          <t>N/A</t>
        </is>
      </c>
      <c r="AO25" s="17" t="inlineStr">
        <is>
          <t>Pass</t>
        </is>
      </c>
      <c r="AP25" s="17" t="inlineStr">
        <is>
          <t>N/A</t>
        </is>
      </c>
      <c r="AQ25" s="17" t="inlineStr">
        <is>
          <t>N/A</t>
        </is>
      </c>
      <c r="AR25" s="17" t="inlineStr">
        <is>
          <t>Pass</t>
        </is>
      </c>
      <c r="AS25" s="17" t="inlineStr">
        <is>
          <t>Pass</t>
        </is>
      </c>
      <c r="AT25" s="17" t="inlineStr">
        <is>
          <t>N/A</t>
        </is>
      </c>
      <c r="AU25" s="17" t="inlineStr">
        <is>
          <t>N/A</t>
        </is>
      </c>
      <c r="AV25" s="17" t="inlineStr">
        <is>
          <t>CRYSTAL ENGINEERING</t>
        </is>
      </c>
      <c r="AW25" s="17" t="inlineStr">
        <is>
          <t>IS33-36/5000 PSI</t>
        </is>
      </c>
      <c r="AX25" s="17" t="inlineStr">
        <is>
          <t>4530-525617</t>
        </is>
      </c>
      <c r="AY25" s="17" t="inlineStr">
        <is>
          <t>'2026-07-02</t>
        </is>
      </c>
      <c r="AZ25" s="17" t="inlineStr">
        <is>
          <t>EMERSON</t>
        </is>
      </c>
      <c r="BA25" s="17" t="inlineStr">
        <is>
          <t>TREX</t>
        </is>
      </c>
      <c r="BB25" s="17" t="inlineStr">
        <is>
          <t>210100082367</t>
        </is>
      </c>
      <c r="BC25" s="17" t="inlineStr">
        <is>
          <t>'2026-07-31</t>
        </is>
      </c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inlineStr">
        <is>
          <t>Levy Ostrup</t>
        </is>
      </c>
      <c r="CY25" s="17" t="inlineStr">
        <is>
          <t>'2026-08-01</t>
        </is>
      </c>
      <c r="CZ25" s="17" t="n"/>
      <c r="DA25" s="17" t="n"/>
      <c r="DB25" s="17" t="n"/>
      <c r="DC25" s="17" t="n"/>
    </row>
    <row r="26">
      <c r="A26" s="17" t="n"/>
      <c r="B26" s="17" t="n"/>
      <c r="C26" s="17" t="inlineStr">
        <is>
          <t>K1B WELL PAD PROJECT</t>
        </is>
      </c>
      <c r="D26" s="17" t="inlineStr">
        <is>
          <t>KINOSIS K1B</t>
        </is>
      </c>
      <c r="E26" s="17" t="inlineStr">
        <is>
          <t>CA23007</t>
        </is>
      </c>
      <c r="F26" s="17" t="inlineStr">
        <is>
          <t>29103-PIT-1022</t>
        </is>
      </c>
      <c r="G26" s="17" t="inlineStr">
        <is>
          <t>Pressure Transmitter</t>
        </is>
      </c>
      <c r="H26" s="17" t="inlineStr">
        <is>
          <t>STEAM</t>
        </is>
      </c>
      <c r="I26" s="17" t="inlineStr">
        <is>
          <t>PAD A S02 HP STM TO INJC WELL HEEL</t>
        </is>
      </c>
      <c r="J26" s="17" t="inlineStr">
        <is>
          <t>29103-25J-121-01</t>
        </is>
      </c>
      <c r="K26" s="17" t="inlineStr">
        <is>
          <t>29103-4"-ST-1203-DASB0-64H-ET</t>
        </is>
      </c>
      <c r="L26" s="17" t="inlineStr">
        <is>
          <t>ROSEMOUNT</t>
        </is>
      </c>
      <c r="M26" s="17" t="inlineStr">
        <is>
          <t>3051T</t>
        </is>
      </c>
      <c r="N26" s="17" t="inlineStr">
        <is>
          <t>26SIPG3884777</t>
        </is>
      </c>
      <c r="O26" s="17" t="inlineStr">
        <is>
          <t>0 - 8000 kPa-g</t>
        </is>
      </c>
      <c r="P26" s="17" t="inlineStr">
        <is>
          <t>-101 - 27580 kPa-g</t>
        </is>
      </c>
      <c r="Q26" s="17" t="inlineStr">
        <is>
          <t>N/A</t>
        </is>
      </c>
      <c r="R26" s="17" t="inlineStr">
        <is>
          <t>YES</t>
        </is>
      </c>
      <c r="S26" s="17" t="inlineStr">
        <is>
          <t>4-20 mA w/ HART</t>
        </is>
      </c>
      <c r="T26" s="17" t="inlineStr">
        <is>
          <t>N/A</t>
        </is>
      </c>
      <c r="U26" s="17" t="inlineStr">
        <is>
          <t>N/A</t>
        </is>
      </c>
      <c r="V26" s="17" t="inlineStr">
        <is>
          <t>LO</t>
        </is>
      </c>
      <c r="W26" s="17" t="inlineStr">
        <is>
          <t>LO</t>
        </is>
      </c>
      <c r="X26" s="17" t="inlineStr">
        <is>
          <t>LO</t>
        </is>
      </c>
      <c r="Y26" s="17" t="inlineStr">
        <is>
          <t>LO</t>
        </is>
      </c>
      <c r="Z26" s="17" t="inlineStr">
        <is>
          <t>N/A</t>
        </is>
      </c>
      <c r="AA26" s="17" t="inlineStr">
        <is>
          <t>LO</t>
        </is>
      </c>
      <c r="AB26" s="17" t="inlineStr">
        <is>
          <t>LO</t>
        </is>
      </c>
      <c r="AC26" s="17" t="inlineStr">
        <is>
          <t>LO</t>
        </is>
      </c>
      <c r="AD26" s="17" t="inlineStr">
        <is>
          <t>N/A</t>
        </is>
      </c>
      <c r="AE26" s="17" t="inlineStr">
        <is>
          <t>LO</t>
        </is>
      </c>
      <c r="AF26" s="17" t="inlineStr">
        <is>
          <t>LO</t>
        </is>
      </c>
      <c r="AG26" s="17" t="inlineStr">
        <is>
          <t>LO</t>
        </is>
      </c>
      <c r="AH26" s="17" t="n">
        <v>23.4</v>
      </c>
      <c r="AI26" s="17" t="inlineStr">
        <is>
          <t>Pass</t>
        </is>
      </c>
      <c r="AJ26" s="17" t="inlineStr">
        <is>
          <t>N/A</t>
        </is>
      </c>
      <c r="AK26" s="17" t="inlineStr">
        <is>
          <t>N/A</t>
        </is>
      </c>
      <c r="AL26" s="17" t="inlineStr">
        <is>
          <t>Pass</t>
        </is>
      </c>
      <c r="AM26" s="17" t="inlineStr">
        <is>
          <t>Pass</t>
        </is>
      </c>
      <c r="AN26" s="17" t="inlineStr">
        <is>
          <t>N/A</t>
        </is>
      </c>
      <c r="AO26" s="17" t="inlineStr">
        <is>
          <t>Pass</t>
        </is>
      </c>
      <c r="AP26" s="17" t="inlineStr">
        <is>
          <t>N/A</t>
        </is>
      </c>
      <c r="AQ26" s="17" t="inlineStr">
        <is>
          <t>N/A</t>
        </is>
      </c>
      <c r="AR26" s="17" t="inlineStr">
        <is>
          <t>Pass</t>
        </is>
      </c>
      <c r="AS26" s="17" t="inlineStr">
        <is>
          <t>Pass</t>
        </is>
      </c>
      <c r="AT26" s="17" t="inlineStr">
        <is>
          <t>N/A</t>
        </is>
      </c>
      <c r="AU26" s="17" t="inlineStr">
        <is>
          <t>N/A</t>
        </is>
      </c>
      <c r="AV26" s="17" t="inlineStr">
        <is>
          <t>CRYSTAL ENGINEERING</t>
        </is>
      </c>
      <c r="AW26" s="17" t="inlineStr">
        <is>
          <t>IS33-36/5000 PSI</t>
        </is>
      </c>
      <c r="AX26" s="17" t="inlineStr">
        <is>
          <t>4530-525617</t>
        </is>
      </c>
      <c r="AY26" s="17" t="inlineStr">
        <is>
          <t>'2026-07-02</t>
        </is>
      </c>
      <c r="AZ26" s="17" t="inlineStr">
        <is>
          <t>EMERSON</t>
        </is>
      </c>
      <c r="BA26" s="17" t="inlineStr">
        <is>
          <t>TREX</t>
        </is>
      </c>
      <c r="BB26" s="17" t="inlineStr">
        <is>
          <t>210100082367</t>
        </is>
      </c>
      <c r="BC26" s="17" t="inlineStr">
        <is>
          <t>'2026-07-31</t>
        </is>
      </c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inlineStr">
        <is>
          <t>Levy Ostrup</t>
        </is>
      </c>
      <c r="CY26" s="17" t="inlineStr">
        <is>
          <t>'2026-08-01</t>
        </is>
      </c>
      <c r="CZ26" s="17" t="n"/>
      <c r="DA26" s="17" t="n"/>
      <c r="DB26" s="17" t="n"/>
      <c r="DC26" s="17" t="n"/>
    </row>
    <row r="27">
      <c r="A27" s="17" t="n"/>
      <c r="B27" s="17" t="n"/>
      <c r="C27" s="17" t="inlineStr">
        <is>
          <t>K1B WELL PAD PROJECT</t>
        </is>
      </c>
      <c r="D27" s="17" t="inlineStr">
        <is>
          <t>KINOSIS K1B</t>
        </is>
      </c>
      <c r="E27" s="17" t="inlineStr">
        <is>
          <t>CA23007</t>
        </is>
      </c>
      <c r="F27" s="17" t="inlineStr">
        <is>
          <t>29103-PIT-1031</t>
        </is>
      </c>
      <c r="G27" s="17" t="inlineStr">
        <is>
          <t>Pressure Transmitter</t>
        </is>
      </c>
      <c r="H27" s="17" t="inlineStr">
        <is>
          <t>STEAM</t>
        </is>
      </c>
      <c r="I27" s="17" t="inlineStr">
        <is>
          <t>PAD A S03 HP STM TO INJC WELL TOE</t>
        </is>
      </c>
      <c r="J27" s="17" t="inlineStr">
        <is>
          <t>29103-25J-131-01</t>
        </is>
      </c>
      <c r="K27" s="17" t="inlineStr">
        <is>
          <t>29103-6"-ST-1302-DASB0-64H</t>
        </is>
      </c>
      <c r="L27" s="17" t="inlineStr">
        <is>
          <t>ROSEMOUNT</t>
        </is>
      </c>
      <c r="M27" s="17" t="inlineStr">
        <is>
          <t>3051T</t>
        </is>
      </c>
      <c r="N27" s="17" t="inlineStr">
        <is>
          <t>26SIPG3885068</t>
        </is>
      </c>
      <c r="O27" s="17" t="inlineStr">
        <is>
          <t>0 - 8000 kPa-g</t>
        </is>
      </c>
      <c r="P27" s="17" t="inlineStr">
        <is>
          <t>-101 - 27580 kPa-g</t>
        </is>
      </c>
      <c r="Q27" s="17" t="inlineStr">
        <is>
          <t>N/A</t>
        </is>
      </c>
      <c r="R27" s="17" t="inlineStr">
        <is>
          <t>YES</t>
        </is>
      </c>
      <c r="S27" s="17" t="inlineStr">
        <is>
          <t>4-20 mA w/ HART</t>
        </is>
      </c>
      <c r="T27" s="17" t="inlineStr">
        <is>
          <t>N/A</t>
        </is>
      </c>
      <c r="U27" s="17" t="inlineStr">
        <is>
          <t>N/A</t>
        </is>
      </c>
      <c r="V27" s="17" t="inlineStr">
        <is>
          <t>LO</t>
        </is>
      </c>
      <c r="W27" s="17" t="inlineStr">
        <is>
          <t>LO</t>
        </is>
      </c>
      <c r="X27" s="17" t="inlineStr">
        <is>
          <t>LO</t>
        </is>
      </c>
      <c r="Y27" s="17" t="inlineStr">
        <is>
          <t>LO</t>
        </is>
      </c>
      <c r="Z27" s="17" t="inlineStr">
        <is>
          <t>N/A</t>
        </is>
      </c>
      <c r="AA27" s="17" t="inlineStr">
        <is>
          <t>LO</t>
        </is>
      </c>
      <c r="AB27" s="17" t="inlineStr">
        <is>
          <t>LO</t>
        </is>
      </c>
      <c r="AC27" s="17" t="inlineStr">
        <is>
          <t>LO</t>
        </is>
      </c>
      <c r="AD27" s="17" t="inlineStr">
        <is>
          <t>N/A</t>
        </is>
      </c>
      <c r="AE27" s="17" t="inlineStr">
        <is>
          <t>LO</t>
        </is>
      </c>
      <c r="AF27" s="17" t="inlineStr">
        <is>
          <t>LO</t>
        </is>
      </c>
      <c r="AG27" s="17" t="inlineStr">
        <is>
          <t>LO</t>
        </is>
      </c>
      <c r="AH27" s="17" t="n">
        <v>23.4</v>
      </c>
      <c r="AI27" s="17" t="inlineStr">
        <is>
          <t>Pass</t>
        </is>
      </c>
      <c r="AJ27" s="17" t="inlineStr">
        <is>
          <t>N/A</t>
        </is>
      </c>
      <c r="AK27" s="17" t="inlineStr">
        <is>
          <t>N/A</t>
        </is>
      </c>
      <c r="AL27" s="17" t="inlineStr">
        <is>
          <t>Pass</t>
        </is>
      </c>
      <c r="AM27" s="17" t="inlineStr">
        <is>
          <t>Pass</t>
        </is>
      </c>
      <c r="AN27" s="17" t="inlineStr">
        <is>
          <t>N/A</t>
        </is>
      </c>
      <c r="AO27" s="17" t="inlineStr">
        <is>
          <t>Pass</t>
        </is>
      </c>
      <c r="AP27" s="17" t="inlineStr">
        <is>
          <t>N/A</t>
        </is>
      </c>
      <c r="AQ27" s="17" t="inlineStr">
        <is>
          <t>N/A</t>
        </is>
      </c>
      <c r="AR27" s="17" t="inlineStr">
        <is>
          <t>Pass</t>
        </is>
      </c>
      <c r="AS27" s="17" t="inlineStr">
        <is>
          <t>Pass</t>
        </is>
      </c>
      <c r="AT27" s="17" t="inlineStr">
        <is>
          <t>N/A</t>
        </is>
      </c>
      <c r="AU27" s="17" t="inlineStr">
        <is>
          <t>N/A</t>
        </is>
      </c>
      <c r="AV27" s="17" t="inlineStr">
        <is>
          <t>CRYSTAL ENGINEERING</t>
        </is>
      </c>
      <c r="AW27" s="17" t="inlineStr">
        <is>
          <t>IS33-36/5000 PSI</t>
        </is>
      </c>
      <c r="AX27" s="17" t="inlineStr">
        <is>
          <t>4530-525617</t>
        </is>
      </c>
      <c r="AY27" s="17" t="inlineStr">
        <is>
          <t>'2026-07-02</t>
        </is>
      </c>
      <c r="AZ27" s="17" t="inlineStr">
        <is>
          <t>EMERSON</t>
        </is>
      </c>
      <c r="BA27" s="17" t="inlineStr">
        <is>
          <t>TREX</t>
        </is>
      </c>
      <c r="BB27" s="17" t="inlineStr">
        <is>
          <t>210100082367</t>
        </is>
      </c>
      <c r="BC27" s="17" t="inlineStr">
        <is>
          <t>'2026-07-31</t>
        </is>
      </c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inlineStr">
        <is>
          <t>Levy Ostrup</t>
        </is>
      </c>
      <c r="CY27" s="17" t="inlineStr">
        <is>
          <t>'2026-08-01</t>
        </is>
      </c>
      <c r="CZ27" s="17" t="n"/>
      <c r="DA27" s="17" t="n"/>
      <c r="DB27" s="17" t="n"/>
      <c r="DC27" s="17" t="n"/>
    </row>
    <row r="28">
      <c r="A28" s="17" t="n"/>
      <c r="B28" s="17" t="n"/>
      <c r="C28" s="17" t="inlineStr">
        <is>
          <t>K1B WELL PAD PROJECT</t>
        </is>
      </c>
      <c r="D28" s="17" t="inlineStr">
        <is>
          <t>KINOSIS K1B</t>
        </is>
      </c>
      <c r="E28" s="17" t="inlineStr">
        <is>
          <t>CA23007</t>
        </is>
      </c>
      <c r="F28" s="17" t="inlineStr">
        <is>
          <t>29103-PIT-1032</t>
        </is>
      </c>
      <c r="G28" s="17" t="inlineStr">
        <is>
          <t>Pressure Transmitter</t>
        </is>
      </c>
      <c r="H28" s="17" t="inlineStr">
        <is>
          <t>STEAM</t>
        </is>
      </c>
      <c r="I28" s="17" t="inlineStr">
        <is>
          <t>PAD A S03 HP STM TO INJC WELL HEEL</t>
        </is>
      </c>
      <c r="J28" s="17" t="inlineStr">
        <is>
          <t>29103-25J-131-01</t>
        </is>
      </c>
      <c r="K28" s="17" t="inlineStr">
        <is>
          <t>29103-4"-ST-1303-DASB0-64H-ET</t>
        </is>
      </c>
      <c r="L28" s="17" t="inlineStr">
        <is>
          <t>ROSEMOUNT</t>
        </is>
      </c>
      <c r="M28" s="17" t="inlineStr">
        <is>
          <t>3051T</t>
        </is>
      </c>
      <c r="N28" s="17" t="inlineStr">
        <is>
          <t>26SIPG3885067</t>
        </is>
      </c>
      <c r="O28" s="17" t="inlineStr">
        <is>
          <t>0 - 8000 kPa-g</t>
        </is>
      </c>
      <c r="P28" s="17" t="inlineStr">
        <is>
          <t>-101 - 27580 kPa-g</t>
        </is>
      </c>
      <c r="Q28" s="17" t="inlineStr">
        <is>
          <t>N/A</t>
        </is>
      </c>
      <c r="R28" s="17" t="inlineStr">
        <is>
          <t>YES</t>
        </is>
      </c>
      <c r="S28" s="17" t="inlineStr">
        <is>
          <t>4-20 mA w/ HART</t>
        </is>
      </c>
      <c r="T28" s="17" t="inlineStr">
        <is>
          <t>N/A</t>
        </is>
      </c>
      <c r="U28" s="17" t="inlineStr">
        <is>
          <t>N/A</t>
        </is>
      </c>
      <c r="V28" s="17" t="inlineStr">
        <is>
          <t>LO</t>
        </is>
      </c>
      <c r="W28" s="17" t="inlineStr">
        <is>
          <t>LO</t>
        </is>
      </c>
      <c r="X28" s="17" t="inlineStr">
        <is>
          <t>LO</t>
        </is>
      </c>
      <c r="Y28" s="17" t="inlineStr">
        <is>
          <t>LO</t>
        </is>
      </c>
      <c r="Z28" s="17" t="inlineStr">
        <is>
          <t>N/A</t>
        </is>
      </c>
      <c r="AA28" s="17" t="inlineStr">
        <is>
          <t>LO</t>
        </is>
      </c>
      <c r="AB28" s="17" t="inlineStr">
        <is>
          <t>LO</t>
        </is>
      </c>
      <c r="AC28" s="17" t="inlineStr">
        <is>
          <t>LO</t>
        </is>
      </c>
      <c r="AD28" s="17" t="inlineStr">
        <is>
          <t>N/A</t>
        </is>
      </c>
      <c r="AE28" s="17" t="inlineStr">
        <is>
          <t>LO</t>
        </is>
      </c>
      <c r="AF28" s="17" t="inlineStr">
        <is>
          <t>LO</t>
        </is>
      </c>
      <c r="AG28" s="17" t="inlineStr">
        <is>
          <t>LO</t>
        </is>
      </c>
      <c r="AH28" s="17" t="n">
        <v>23.4</v>
      </c>
      <c r="AI28" s="17" t="inlineStr">
        <is>
          <t>Pass</t>
        </is>
      </c>
      <c r="AJ28" s="17" t="inlineStr">
        <is>
          <t>N/A</t>
        </is>
      </c>
      <c r="AK28" s="17" t="inlineStr">
        <is>
          <t>N/A</t>
        </is>
      </c>
      <c r="AL28" s="17" t="inlineStr">
        <is>
          <t>Pass</t>
        </is>
      </c>
      <c r="AM28" s="17" t="inlineStr">
        <is>
          <t>Pass</t>
        </is>
      </c>
      <c r="AN28" s="17" t="inlineStr">
        <is>
          <t>N/A</t>
        </is>
      </c>
      <c r="AO28" s="17" t="inlineStr">
        <is>
          <t>Pass</t>
        </is>
      </c>
      <c r="AP28" s="17" t="inlineStr">
        <is>
          <t>N/A</t>
        </is>
      </c>
      <c r="AQ28" s="17" t="inlineStr">
        <is>
          <t>N/A</t>
        </is>
      </c>
      <c r="AR28" s="17" t="inlineStr">
        <is>
          <t>Pass</t>
        </is>
      </c>
      <c r="AS28" s="17" t="inlineStr">
        <is>
          <t>Pass</t>
        </is>
      </c>
      <c r="AT28" s="17" t="inlineStr">
        <is>
          <t>N/A</t>
        </is>
      </c>
      <c r="AU28" s="17" t="inlineStr">
        <is>
          <t>N/A</t>
        </is>
      </c>
      <c r="AV28" s="17" t="inlineStr">
        <is>
          <t>CRYSTAL ENGINEERING</t>
        </is>
      </c>
      <c r="AW28" s="17" t="inlineStr">
        <is>
          <t>IS33-36/5000 PSI</t>
        </is>
      </c>
      <c r="AX28" s="17" t="inlineStr">
        <is>
          <t>4530-525617</t>
        </is>
      </c>
      <c r="AY28" s="17" t="inlineStr">
        <is>
          <t>'2026-07-02</t>
        </is>
      </c>
      <c r="AZ28" s="17" t="inlineStr">
        <is>
          <t>EMERSON</t>
        </is>
      </c>
      <c r="BA28" s="17" t="inlineStr">
        <is>
          <t>TREX</t>
        </is>
      </c>
      <c r="BB28" s="17" t="inlineStr">
        <is>
          <t>210100082367</t>
        </is>
      </c>
      <c r="BC28" s="17" t="inlineStr">
        <is>
          <t>'2026-07-31</t>
        </is>
      </c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inlineStr">
        <is>
          <t>Levy Ostrup</t>
        </is>
      </c>
      <c r="CY28" s="17" t="inlineStr">
        <is>
          <t>'2026-08-01</t>
        </is>
      </c>
      <c r="CZ28" s="17" t="n"/>
      <c r="DA28" s="17" t="n"/>
      <c r="DB28" s="17" t="n"/>
      <c r="DC28" s="17" t="n"/>
    </row>
    <row r="29">
      <c r="A29" s="17" t="n"/>
      <c r="B29" s="17" t="n"/>
      <c r="C29" s="17" t="inlineStr">
        <is>
          <t>K1B WELL PAD PROJECT</t>
        </is>
      </c>
      <c r="D29" s="17" t="inlineStr">
        <is>
          <t>KINOSIS K1B</t>
        </is>
      </c>
      <c r="E29" s="17" t="inlineStr">
        <is>
          <t>CA23007</t>
        </is>
      </c>
      <c r="F29" s="17" t="inlineStr">
        <is>
          <t>29103-PIT-1041</t>
        </is>
      </c>
      <c r="G29" s="17" t="inlineStr">
        <is>
          <t>Pressure Transmitter</t>
        </is>
      </c>
      <c r="H29" s="17" t="inlineStr">
        <is>
          <t>STEAM</t>
        </is>
      </c>
      <c r="I29" s="17" t="inlineStr">
        <is>
          <t>PAD A S04 HP STM TO INJC WELL TOE</t>
        </is>
      </c>
      <c r="J29" s="17" t="inlineStr">
        <is>
          <t>29103-25J-141-01</t>
        </is>
      </c>
      <c r="K29" s="17" t="inlineStr">
        <is>
          <t>29103-6"-ST-1402-DASB0-64H</t>
        </is>
      </c>
      <c r="L29" s="17" t="inlineStr">
        <is>
          <t>ROSEMOUNT</t>
        </is>
      </c>
      <c r="M29" s="17" t="inlineStr">
        <is>
          <t>3051T</t>
        </is>
      </c>
      <c r="N29" s="17" t="inlineStr">
        <is>
          <t>26SIPG3884596</t>
        </is>
      </c>
      <c r="O29" s="17" t="inlineStr">
        <is>
          <t>0 - 8000 kPa-g</t>
        </is>
      </c>
      <c r="P29" s="17" t="inlineStr">
        <is>
          <t>-101 - 27580 kPa-g</t>
        </is>
      </c>
      <c r="Q29" s="17" t="inlineStr">
        <is>
          <t>N/A</t>
        </is>
      </c>
      <c r="R29" s="17" t="inlineStr">
        <is>
          <t>YES</t>
        </is>
      </c>
      <c r="S29" s="17" t="inlineStr">
        <is>
          <t>4-20 mA w/ HART</t>
        </is>
      </c>
      <c r="T29" s="17" t="inlineStr">
        <is>
          <t>N/A</t>
        </is>
      </c>
      <c r="U29" s="17" t="inlineStr">
        <is>
          <t>N/A</t>
        </is>
      </c>
      <c r="V29" s="17" t="inlineStr">
        <is>
          <t>LO</t>
        </is>
      </c>
      <c r="W29" s="17" t="inlineStr">
        <is>
          <t>LO</t>
        </is>
      </c>
      <c r="X29" s="17" t="inlineStr">
        <is>
          <t>LO</t>
        </is>
      </c>
      <c r="Y29" s="17" t="inlineStr">
        <is>
          <t>LO</t>
        </is>
      </c>
      <c r="Z29" s="17" t="inlineStr">
        <is>
          <t>N/A</t>
        </is>
      </c>
      <c r="AA29" s="17" t="inlineStr">
        <is>
          <t>LO</t>
        </is>
      </c>
      <c r="AB29" s="17" t="inlineStr">
        <is>
          <t>LO</t>
        </is>
      </c>
      <c r="AC29" s="17" t="inlineStr">
        <is>
          <t>LO</t>
        </is>
      </c>
      <c r="AD29" s="17" t="inlineStr">
        <is>
          <t>N/A</t>
        </is>
      </c>
      <c r="AE29" s="17" t="inlineStr">
        <is>
          <t>LO</t>
        </is>
      </c>
      <c r="AF29" s="17" t="inlineStr">
        <is>
          <t>LO</t>
        </is>
      </c>
      <c r="AG29" s="17" t="inlineStr">
        <is>
          <t>LO</t>
        </is>
      </c>
      <c r="AH29" s="17" t="n">
        <v>23.4</v>
      </c>
      <c r="AI29" s="17" t="inlineStr">
        <is>
          <t>Pass</t>
        </is>
      </c>
      <c r="AJ29" s="17" t="inlineStr">
        <is>
          <t>N/A</t>
        </is>
      </c>
      <c r="AK29" s="17" t="inlineStr">
        <is>
          <t>N/A</t>
        </is>
      </c>
      <c r="AL29" s="17" t="inlineStr">
        <is>
          <t>Pass</t>
        </is>
      </c>
      <c r="AM29" s="17" t="inlineStr">
        <is>
          <t>Pass</t>
        </is>
      </c>
      <c r="AN29" s="17" t="inlineStr">
        <is>
          <t>N/A</t>
        </is>
      </c>
      <c r="AO29" s="17" t="inlineStr">
        <is>
          <t>Pass</t>
        </is>
      </c>
      <c r="AP29" s="17" t="inlineStr">
        <is>
          <t>N/A</t>
        </is>
      </c>
      <c r="AQ29" s="17" t="inlineStr">
        <is>
          <t>N/A</t>
        </is>
      </c>
      <c r="AR29" s="17" t="inlineStr">
        <is>
          <t>Pass</t>
        </is>
      </c>
      <c r="AS29" s="17" t="inlineStr">
        <is>
          <t>Pass</t>
        </is>
      </c>
      <c r="AT29" s="17" t="inlineStr">
        <is>
          <t>N/A</t>
        </is>
      </c>
      <c r="AU29" s="17" t="inlineStr">
        <is>
          <t>N/A</t>
        </is>
      </c>
      <c r="AV29" s="17" t="inlineStr">
        <is>
          <t>CRYSTAL ENGINEERING</t>
        </is>
      </c>
      <c r="AW29" s="17" t="inlineStr">
        <is>
          <t>IS33-36/5000 PSI</t>
        </is>
      </c>
      <c r="AX29" s="17" t="inlineStr">
        <is>
          <t>4530-525617</t>
        </is>
      </c>
      <c r="AY29" s="17" t="inlineStr">
        <is>
          <t>'2026-07-02</t>
        </is>
      </c>
      <c r="AZ29" s="17" t="inlineStr">
        <is>
          <t>EMERSON</t>
        </is>
      </c>
      <c r="BA29" s="17" t="inlineStr">
        <is>
          <t>TREX</t>
        </is>
      </c>
      <c r="BB29" s="17" t="inlineStr">
        <is>
          <t>210100082367</t>
        </is>
      </c>
      <c r="BC29" s="17" t="inlineStr">
        <is>
          <t>'2026-07-31</t>
        </is>
      </c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inlineStr">
        <is>
          <t>Levy Ostrup</t>
        </is>
      </c>
      <c r="CY29" s="17" t="inlineStr">
        <is>
          <t>'2026-08-01</t>
        </is>
      </c>
      <c r="CZ29" s="17" t="n"/>
      <c r="DA29" s="17" t="n"/>
      <c r="DB29" s="17" t="n"/>
      <c r="DC29" s="17" t="n"/>
    </row>
    <row r="30">
      <c r="A30" s="17" t="n"/>
      <c r="B30" s="17" t="n"/>
      <c r="C30" s="17" t="inlineStr">
        <is>
          <t>K1B WELL PAD PROJECT</t>
        </is>
      </c>
      <c r="D30" s="17" t="inlineStr">
        <is>
          <t>KINOSIS K1B</t>
        </is>
      </c>
      <c r="E30" s="17" t="inlineStr">
        <is>
          <t>CA23007</t>
        </is>
      </c>
      <c r="F30" s="17" t="inlineStr">
        <is>
          <t>29103-PIT-1042</t>
        </is>
      </c>
      <c r="G30" s="17" t="inlineStr">
        <is>
          <t>Pressure Transmitter</t>
        </is>
      </c>
      <c r="H30" s="17" t="inlineStr">
        <is>
          <t>STEAM</t>
        </is>
      </c>
      <c r="I30" s="17" t="inlineStr">
        <is>
          <t>PAD A S04 HP STM TO INJC WELL HEEL</t>
        </is>
      </c>
      <c r="J30" s="17" t="inlineStr">
        <is>
          <t>29103-25J-141-01</t>
        </is>
      </c>
      <c r="K30" s="17" t="inlineStr">
        <is>
          <t>29103-6"-ST-1402-DASB0-64H</t>
        </is>
      </c>
      <c r="L30" s="17" t="inlineStr">
        <is>
          <t>ROSEMOUNT</t>
        </is>
      </c>
      <c r="M30" s="17" t="inlineStr">
        <is>
          <t>3051T</t>
        </is>
      </c>
      <c r="N30" s="17" t="inlineStr">
        <is>
          <t>26SIPG3884595</t>
        </is>
      </c>
      <c r="O30" s="17" t="inlineStr">
        <is>
          <t>0 - 8000 kPa-g</t>
        </is>
      </c>
      <c r="P30" s="17" t="inlineStr">
        <is>
          <t>-101 - 27580 kPa-g</t>
        </is>
      </c>
      <c r="Q30" s="17" t="inlineStr">
        <is>
          <t>N/A</t>
        </is>
      </c>
      <c r="R30" s="17" t="inlineStr">
        <is>
          <t>YES</t>
        </is>
      </c>
      <c r="S30" s="17" t="inlineStr">
        <is>
          <t>4-20 mA w/ HART</t>
        </is>
      </c>
      <c r="T30" s="17" t="inlineStr">
        <is>
          <t>N/A</t>
        </is>
      </c>
      <c r="U30" s="17" t="inlineStr">
        <is>
          <t>N/A</t>
        </is>
      </c>
      <c r="V30" s="17" t="inlineStr">
        <is>
          <t>LO</t>
        </is>
      </c>
      <c r="W30" s="17" t="inlineStr">
        <is>
          <t>LO</t>
        </is>
      </c>
      <c r="X30" s="17" t="inlineStr">
        <is>
          <t>LO</t>
        </is>
      </c>
      <c r="Y30" s="17" t="inlineStr">
        <is>
          <t>LO</t>
        </is>
      </c>
      <c r="Z30" s="17" t="inlineStr">
        <is>
          <t>N/A</t>
        </is>
      </c>
      <c r="AA30" s="17" t="inlineStr">
        <is>
          <t>LO</t>
        </is>
      </c>
      <c r="AB30" s="17" t="inlineStr">
        <is>
          <t>LO</t>
        </is>
      </c>
      <c r="AC30" s="17" t="inlineStr">
        <is>
          <t>LO</t>
        </is>
      </c>
      <c r="AD30" s="17" t="inlineStr">
        <is>
          <t>N/A</t>
        </is>
      </c>
      <c r="AE30" s="17" t="inlineStr">
        <is>
          <t>LO</t>
        </is>
      </c>
      <c r="AF30" s="17" t="inlineStr">
        <is>
          <t>LO</t>
        </is>
      </c>
      <c r="AG30" s="17" t="inlineStr">
        <is>
          <t>LO</t>
        </is>
      </c>
      <c r="AH30" s="17" t="n">
        <v>23.4</v>
      </c>
      <c r="AI30" s="17" t="inlineStr">
        <is>
          <t>Pass</t>
        </is>
      </c>
      <c r="AJ30" s="17" t="inlineStr">
        <is>
          <t>N/A</t>
        </is>
      </c>
      <c r="AK30" s="17" t="inlineStr">
        <is>
          <t>N/A</t>
        </is>
      </c>
      <c r="AL30" s="17" t="inlineStr">
        <is>
          <t>Pass</t>
        </is>
      </c>
      <c r="AM30" s="17" t="inlineStr">
        <is>
          <t>Pass</t>
        </is>
      </c>
      <c r="AN30" s="17" t="inlineStr">
        <is>
          <t>N/A</t>
        </is>
      </c>
      <c r="AO30" s="17" t="inlineStr">
        <is>
          <t>Pass</t>
        </is>
      </c>
      <c r="AP30" s="17" t="inlineStr">
        <is>
          <t>N/A</t>
        </is>
      </c>
      <c r="AQ30" s="17" t="inlineStr">
        <is>
          <t>N/A</t>
        </is>
      </c>
      <c r="AR30" s="17" t="inlineStr">
        <is>
          <t>Pass</t>
        </is>
      </c>
      <c r="AS30" s="17" t="inlineStr">
        <is>
          <t>Pass</t>
        </is>
      </c>
      <c r="AT30" s="17" t="inlineStr">
        <is>
          <t>N/A</t>
        </is>
      </c>
      <c r="AU30" s="17" t="inlineStr">
        <is>
          <t>N/A</t>
        </is>
      </c>
      <c r="AV30" s="17" t="inlineStr">
        <is>
          <t>CRYSTAL ENGINEERING</t>
        </is>
      </c>
      <c r="AW30" s="17" t="inlineStr">
        <is>
          <t>IS33-36/5000 PSI</t>
        </is>
      </c>
      <c r="AX30" s="17" t="inlineStr">
        <is>
          <t>4530-525617</t>
        </is>
      </c>
      <c r="AY30" s="17" t="inlineStr">
        <is>
          <t>'2026-07-02</t>
        </is>
      </c>
      <c r="AZ30" s="17" t="inlineStr">
        <is>
          <t>EMERSON</t>
        </is>
      </c>
      <c r="BA30" s="17" t="inlineStr">
        <is>
          <t>TREX</t>
        </is>
      </c>
      <c r="BB30" s="17" t="inlineStr">
        <is>
          <t>210100082367</t>
        </is>
      </c>
      <c r="BC30" s="17" t="inlineStr">
        <is>
          <t>'2026-07-31</t>
        </is>
      </c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inlineStr">
        <is>
          <t>Levy Ostrup</t>
        </is>
      </c>
      <c r="CY30" s="17" t="inlineStr">
        <is>
          <t>'2026-08-01</t>
        </is>
      </c>
      <c r="CZ30" s="17" t="n"/>
      <c r="DA30" s="17" t="n"/>
      <c r="DB30" s="17" t="n"/>
      <c r="DC30" s="17" t="n"/>
    </row>
    <row r="31">
      <c r="A31" s="17" t="n"/>
      <c r="B31" s="17" t="n"/>
      <c r="C31" s="17" t="inlineStr">
        <is>
          <t>K1B WELL PAD PROJECT</t>
        </is>
      </c>
      <c r="D31" s="17" t="inlineStr">
        <is>
          <t>KINOSIS K1B</t>
        </is>
      </c>
      <c r="E31" s="17" t="inlineStr">
        <is>
          <t>CA23007</t>
        </is>
      </c>
      <c r="F31" s="17" t="inlineStr">
        <is>
          <t>29103-PIT-1051</t>
        </is>
      </c>
      <c r="G31" s="17" t="inlineStr">
        <is>
          <t>Pressure Transmitter</t>
        </is>
      </c>
      <c r="H31" s="17" t="inlineStr">
        <is>
          <t>STEAM</t>
        </is>
      </c>
      <c r="I31" s="17" t="inlineStr">
        <is>
          <t>PAD A S05 HP STM TO INJC WELL TOE</t>
        </is>
      </c>
      <c r="J31" s="17" t="inlineStr">
        <is>
          <t>29103-25J-151-01</t>
        </is>
      </c>
      <c r="K31" s="17" t="inlineStr">
        <is>
          <t>29103-6"-ST-1502-DASB0-64H</t>
        </is>
      </c>
      <c r="L31" s="17" t="inlineStr">
        <is>
          <t>ROSEMOUNT</t>
        </is>
      </c>
      <c r="M31" s="17" t="inlineStr">
        <is>
          <t>3051T</t>
        </is>
      </c>
      <c r="N31" s="17" t="inlineStr">
        <is>
          <t>26SIPG3884752</t>
        </is>
      </c>
      <c r="O31" s="17" t="inlineStr">
        <is>
          <t>0 - 8000 kPa-g</t>
        </is>
      </c>
      <c r="P31" s="17" t="inlineStr">
        <is>
          <t>-101 - 27580 kPa-g</t>
        </is>
      </c>
      <c r="Q31" s="17" t="inlineStr">
        <is>
          <t>N/A</t>
        </is>
      </c>
      <c r="R31" s="17" t="inlineStr">
        <is>
          <t>YES</t>
        </is>
      </c>
      <c r="S31" s="17" t="inlineStr">
        <is>
          <t>4-20 mA w/ HART</t>
        </is>
      </c>
      <c r="T31" s="17" t="inlineStr">
        <is>
          <t>N/A</t>
        </is>
      </c>
      <c r="U31" s="17" t="inlineStr">
        <is>
          <t>N/A</t>
        </is>
      </c>
      <c r="V31" s="17" t="inlineStr">
        <is>
          <t>LO</t>
        </is>
      </c>
      <c r="W31" s="17" t="inlineStr">
        <is>
          <t>LO</t>
        </is>
      </c>
      <c r="X31" s="17" t="inlineStr">
        <is>
          <t>LO</t>
        </is>
      </c>
      <c r="Y31" s="17" t="inlineStr">
        <is>
          <t>LO</t>
        </is>
      </c>
      <c r="Z31" s="17" t="inlineStr">
        <is>
          <t>N/A</t>
        </is>
      </c>
      <c r="AA31" s="17" t="inlineStr">
        <is>
          <t>LO</t>
        </is>
      </c>
      <c r="AB31" s="17" t="inlineStr">
        <is>
          <t>LO</t>
        </is>
      </c>
      <c r="AC31" s="17" t="inlineStr">
        <is>
          <t>LO</t>
        </is>
      </c>
      <c r="AD31" s="17" t="inlineStr">
        <is>
          <t>N/A</t>
        </is>
      </c>
      <c r="AE31" s="17" t="inlineStr">
        <is>
          <t>LO</t>
        </is>
      </c>
      <c r="AF31" s="17" t="inlineStr">
        <is>
          <t>LO</t>
        </is>
      </c>
      <c r="AG31" s="17" t="inlineStr">
        <is>
          <t>LO</t>
        </is>
      </c>
      <c r="AH31" s="17" t="n">
        <v>23.4</v>
      </c>
      <c r="AI31" s="17" t="inlineStr">
        <is>
          <t>Pass</t>
        </is>
      </c>
      <c r="AJ31" s="17" t="inlineStr">
        <is>
          <t>N/A</t>
        </is>
      </c>
      <c r="AK31" s="17" t="inlineStr">
        <is>
          <t>N/A</t>
        </is>
      </c>
      <c r="AL31" s="17" t="inlineStr">
        <is>
          <t>Pass</t>
        </is>
      </c>
      <c r="AM31" s="17" t="inlineStr">
        <is>
          <t>Pass</t>
        </is>
      </c>
      <c r="AN31" s="17" t="inlineStr">
        <is>
          <t>N/A</t>
        </is>
      </c>
      <c r="AO31" s="17" t="inlineStr">
        <is>
          <t>Pass</t>
        </is>
      </c>
      <c r="AP31" s="17" t="inlineStr">
        <is>
          <t>N/A</t>
        </is>
      </c>
      <c r="AQ31" s="17" t="inlineStr">
        <is>
          <t>N/A</t>
        </is>
      </c>
      <c r="AR31" s="17" t="inlineStr">
        <is>
          <t>Pass</t>
        </is>
      </c>
      <c r="AS31" s="17" t="inlineStr">
        <is>
          <t>Pass</t>
        </is>
      </c>
      <c r="AT31" s="17" t="inlineStr">
        <is>
          <t>N/A</t>
        </is>
      </c>
      <c r="AU31" s="17" t="inlineStr">
        <is>
          <t>N/A</t>
        </is>
      </c>
      <c r="AV31" s="17" t="inlineStr">
        <is>
          <t>CRYSTAL ENGINEERING</t>
        </is>
      </c>
      <c r="AW31" s="17" t="inlineStr">
        <is>
          <t>IS33-36/5000 PSI</t>
        </is>
      </c>
      <c r="AX31" s="17" t="inlineStr">
        <is>
          <t>4530-525617</t>
        </is>
      </c>
      <c r="AY31" s="17" t="inlineStr">
        <is>
          <t>'2026-07-02</t>
        </is>
      </c>
      <c r="AZ31" s="17" t="inlineStr">
        <is>
          <t>EMERSON</t>
        </is>
      </c>
      <c r="BA31" s="17" t="inlineStr">
        <is>
          <t>TREX</t>
        </is>
      </c>
      <c r="BB31" s="17" t="inlineStr">
        <is>
          <t>210100082367</t>
        </is>
      </c>
      <c r="BC31" s="17" t="inlineStr">
        <is>
          <t>'2026-07-31</t>
        </is>
      </c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inlineStr">
        <is>
          <t>Levy Ostrup</t>
        </is>
      </c>
      <c r="CY31" s="17" t="inlineStr">
        <is>
          <t>'2026-08-01</t>
        </is>
      </c>
      <c r="CZ31" s="17" t="n"/>
      <c r="DA31" s="17" t="n"/>
      <c r="DB31" s="17" t="n"/>
      <c r="DC31" s="17" t="n"/>
    </row>
    <row r="32">
      <c r="A32" s="17" t="n"/>
      <c r="B32" s="17" t="n"/>
      <c r="C32" s="17" t="inlineStr">
        <is>
          <t>K1B WELL PAD PROJECT</t>
        </is>
      </c>
      <c r="D32" s="17" t="inlineStr">
        <is>
          <t>KINOSIS K1B</t>
        </is>
      </c>
      <c r="E32" s="17" t="inlineStr">
        <is>
          <t>CA23007</t>
        </is>
      </c>
      <c r="F32" s="17" t="inlineStr">
        <is>
          <t>29103-PIT-1052</t>
        </is>
      </c>
      <c r="G32" s="17" t="inlineStr">
        <is>
          <t>Pressure Transmitter</t>
        </is>
      </c>
      <c r="H32" s="17" t="inlineStr">
        <is>
          <t>STEAM</t>
        </is>
      </c>
      <c r="I32" s="17" t="inlineStr">
        <is>
          <t>PAD A S05 HP STM TO INJC WELL HEEL</t>
        </is>
      </c>
      <c r="J32" s="17" t="inlineStr">
        <is>
          <t>29103-25J-151-01</t>
        </is>
      </c>
      <c r="K32" s="17" t="inlineStr">
        <is>
          <t>29103-4"-ST-1503-DASB0-64H-ET</t>
        </is>
      </c>
      <c r="L32" s="17" t="inlineStr">
        <is>
          <t>ROSEMOUNT</t>
        </is>
      </c>
      <c r="M32" s="17" t="inlineStr">
        <is>
          <t>3051T</t>
        </is>
      </c>
      <c r="N32" s="17" t="inlineStr">
        <is>
          <t>26SIPG3884595</t>
        </is>
      </c>
      <c r="O32" s="17" t="inlineStr">
        <is>
          <t>0 - 8000 kPa-g</t>
        </is>
      </c>
      <c r="P32" s="17" t="inlineStr">
        <is>
          <t>-101 - 27580 kPa-g</t>
        </is>
      </c>
      <c r="Q32" s="17" t="inlineStr">
        <is>
          <t>N/A</t>
        </is>
      </c>
      <c r="R32" s="17" t="inlineStr">
        <is>
          <t>YES</t>
        </is>
      </c>
      <c r="S32" s="17" t="inlineStr">
        <is>
          <t>4-20 mA w/ HART</t>
        </is>
      </c>
      <c r="T32" s="17" t="inlineStr">
        <is>
          <t>N/A</t>
        </is>
      </c>
      <c r="U32" s="17" t="inlineStr">
        <is>
          <t>N/A</t>
        </is>
      </c>
      <c r="V32" s="17" t="inlineStr">
        <is>
          <t>LO</t>
        </is>
      </c>
      <c r="W32" s="17" t="inlineStr">
        <is>
          <t>LO</t>
        </is>
      </c>
      <c r="X32" s="17" t="inlineStr">
        <is>
          <t>LO</t>
        </is>
      </c>
      <c r="Y32" s="17" t="inlineStr">
        <is>
          <t>LO</t>
        </is>
      </c>
      <c r="Z32" s="17" t="inlineStr">
        <is>
          <t>N/A</t>
        </is>
      </c>
      <c r="AA32" s="17" t="inlineStr">
        <is>
          <t>LO</t>
        </is>
      </c>
      <c r="AB32" s="17" t="inlineStr">
        <is>
          <t>LO</t>
        </is>
      </c>
      <c r="AC32" s="17" t="inlineStr">
        <is>
          <t>LO</t>
        </is>
      </c>
      <c r="AD32" s="17" t="inlineStr">
        <is>
          <t>N/A</t>
        </is>
      </c>
      <c r="AE32" s="17" t="inlineStr">
        <is>
          <t>LO</t>
        </is>
      </c>
      <c r="AF32" s="17" t="inlineStr">
        <is>
          <t>LO</t>
        </is>
      </c>
      <c r="AG32" s="17" t="inlineStr">
        <is>
          <t>LO</t>
        </is>
      </c>
      <c r="AH32" s="17" t="n">
        <v>23.4</v>
      </c>
      <c r="AI32" s="17" t="inlineStr">
        <is>
          <t>Pass</t>
        </is>
      </c>
      <c r="AJ32" s="17" t="inlineStr">
        <is>
          <t>N/A</t>
        </is>
      </c>
      <c r="AK32" s="17" t="inlineStr">
        <is>
          <t>N/A</t>
        </is>
      </c>
      <c r="AL32" s="17" t="inlineStr">
        <is>
          <t>Pass</t>
        </is>
      </c>
      <c r="AM32" s="17" t="inlineStr">
        <is>
          <t>Pass</t>
        </is>
      </c>
      <c r="AN32" s="17" t="inlineStr">
        <is>
          <t>N/A</t>
        </is>
      </c>
      <c r="AO32" s="17" t="inlineStr">
        <is>
          <t>Pass</t>
        </is>
      </c>
      <c r="AP32" s="17" t="inlineStr">
        <is>
          <t>N/A</t>
        </is>
      </c>
      <c r="AQ32" s="17" t="inlineStr">
        <is>
          <t>N/A</t>
        </is>
      </c>
      <c r="AR32" s="17" t="inlineStr">
        <is>
          <t>Pass</t>
        </is>
      </c>
      <c r="AS32" s="17" t="inlineStr">
        <is>
          <t>Pass</t>
        </is>
      </c>
      <c r="AT32" s="17" t="inlineStr">
        <is>
          <t>N/A</t>
        </is>
      </c>
      <c r="AU32" s="17" t="inlineStr">
        <is>
          <t>N/A</t>
        </is>
      </c>
      <c r="AV32" s="17" t="inlineStr">
        <is>
          <t>CRYSTAL ENGINEERING</t>
        </is>
      </c>
      <c r="AW32" s="17" t="inlineStr">
        <is>
          <t>IS33-36/5000 PSI</t>
        </is>
      </c>
      <c r="AX32" s="17" t="inlineStr">
        <is>
          <t>4530-525617</t>
        </is>
      </c>
      <c r="AY32" s="17" t="inlineStr">
        <is>
          <t>'2026-07-02</t>
        </is>
      </c>
      <c r="AZ32" s="17" t="inlineStr">
        <is>
          <t>EMERSON</t>
        </is>
      </c>
      <c r="BA32" s="17" t="inlineStr">
        <is>
          <t>TREX</t>
        </is>
      </c>
      <c r="BB32" s="17" t="inlineStr">
        <is>
          <t>210100082367</t>
        </is>
      </c>
      <c r="BC32" s="17" t="inlineStr">
        <is>
          <t>'2026-07-31</t>
        </is>
      </c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inlineStr">
        <is>
          <t>Levy Ostrup</t>
        </is>
      </c>
      <c r="CY32" s="17" t="inlineStr">
        <is>
          <t>'2026-08-01</t>
        </is>
      </c>
      <c r="CZ32" s="17" t="n"/>
      <c r="DA32" s="17" t="n"/>
      <c r="DB32" s="17" t="n"/>
      <c r="DC32" s="17" t="n"/>
    </row>
    <row r="33">
      <c r="A33" s="17" t="n"/>
      <c r="B33" s="17" t="n"/>
      <c r="C33" s="17" t="inlineStr">
        <is>
          <t>K1B WELL PAD PROJECT</t>
        </is>
      </c>
      <c r="D33" s="17" t="inlineStr">
        <is>
          <t>KINOSIS K1B</t>
        </is>
      </c>
      <c r="E33" s="17" t="inlineStr">
        <is>
          <t>CA23007</t>
        </is>
      </c>
      <c r="F33" s="17" t="inlineStr">
        <is>
          <t>29103-PIT-1061</t>
        </is>
      </c>
      <c r="G33" s="17" t="inlineStr">
        <is>
          <t>Pressure Transmitter</t>
        </is>
      </c>
      <c r="H33" s="17" t="inlineStr">
        <is>
          <t>STEAM</t>
        </is>
      </c>
      <c r="I33" s="17" t="inlineStr">
        <is>
          <t>PAD A S06 HP STM TO INJC WELL TOE</t>
        </is>
      </c>
      <c r="J33" s="17" t="inlineStr">
        <is>
          <t>29103-25J-161-01</t>
        </is>
      </c>
      <c r="K33" s="17" t="inlineStr">
        <is>
          <t>29103-6"-ST-1602-DASB0-64H</t>
        </is>
      </c>
      <c r="L33" s="17" t="inlineStr">
        <is>
          <t>ROSEMOUNT</t>
        </is>
      </c>
      <c r="M33" s="17" t="inlineStr">
        <is>
          <t>3051T</t>
        </is>
      </c>
      <c r="N33" s="17" t="inlineStr">
        <is>
          <t>26SIPG3884746</t>
        </is>
      </c>
      <c r="O33" s="17" t="inlineStr">
        <is>
          <t>0 - 8000 kPa-g</t>
        </is>
      </c>
      <c r="P33" s="17" t="inlineStr">
        <is>
          <t>-101 - 27580 kPa-g</t>
        </is>
      </c>
      <c r="Q33" s="17" t="inlineStr">
        <is>
          <t>N/A</t>
        </is>
      </c>
      <c r="R33" s="17" t="inlineStr">
        <is>
          <t>YES</t>
        </is>
      </c>
      <c r="S33" s="17" t="inlineStr">
        <is>
          <t>4-20 mA w/ HART</t>
        </is>
      </c>
      <c r="T33" s="17" t="inlineStr">
        <is>
          <t>N/A</t>
        </is>
      </c>
      <c r="U33" s="17" t="inlineStr">
        <is>
          <t>N/A</t>
        </is>
      </c>
      <c r="V33" s="17" t="inlineStr">
        <is>
          <t>LO</t>
        </is>
      </c>
      <c r="W33" s="17" t="inlineStr">
        <is>
          <t>LO</t>
        </is>
      </c>
      <c r="X33" s="17" t="inlineStr">
        <is>
          <t>LO</t>
        </is>
      </c>
      <c r="Y33" s="17" t="inlineStr">
        <is>
          <t>LO</t>
        </is>
      </c>
      <c r="Z33" s="17" t="inlineStr">
        <is>
          <t>N/A</t>
        </is>
      </c>
      <c r="AA33" s="17" t="inlineStr">
        <is>
          <t>LO</t>
        </is>
      </c>
      <c r="AB33" s="17" t="inlineStr">
        <is>
          <t>LO</t>
        </is>
      </c>
      <c r="AC33" s="17" t="inlineStr">
        <is>
          <t>LO</t>
        </is>
      </c>
      <c r="AD33" s="17" t="inlineStr">
        <is>
          <t>N/A</t>
        </is>
      </c>
      <c r="AE33" s="17" t="inlineStr">
        <is>
          <t>LO</t>
        </is>
      </c>
      <c r="AF33" s="17" t="inlineStr">
        <is>
          <t>LO</t>
        </is>
      </c>
      <c r="AG33" s="17" t="inlineStr">
        <is>
          <t>LO</t>
        </is>
      </c>
      <c r="AH33" s="17" t="n">
        <v>23.4</v>
      </c>
      <c r="AI33" s="17" t="inlineStr">
        <is>
          <t>Pass</t>
        </is>
      </c>
      <c r="AJ33" s="17" t="inlineStr">
        <is>
          <t>N/A</t>
        </is>
      </c>
      <c r="AK33" s="17" t="inlineStr">
        <is>
          <t>N/A</t>
        </is>
      </c>
      <c r="AL33" s="17" t="inlineStr">
        <is>
          <t>Pass</t>
        </is>
      </c>
      <c r="AM33" s="17" t="inlineStr">
        <is>
          <t>Pass</t>
        </is>
      </c>
      <c r="AN33" s="17" t="inlineStr">
        <is>
          <t>N/A</t>
        </is>
      </c>
      <c r="AO33" s="17" t="inlineStr">
        <is>
          <t>Pass</t>
        </is>
      </c>
      <c r="AP33" s="17" t="inlineStr">
        <is>
          <t>N/A</t>
        </is>
      </c>
      <c r="AQ33" s="17" t="inlineStr">
        <is>
          <t>N/A</t>
        </is>
      </c>
      <c r="AR33" s="17" t="inlineStr">
        <is>
          <t>Pass</t>
        </is>
      </c>
      <c r="AS33" s="17" t="inlineStr">
        <is>
          <t>Pass</t>
        </is>
      </c>
      <c r="AT33" s="17" t="inlineStr">
        <is>
          <t>N/A</t>
        </is>
      </c>
      <c r="AU33" s="17" t="inlineStr">
        <is>
          <t>N/A</t>
        </is>
      </c>
      <c r="AV33" s="17" t="inlineStr">
        <is>
          <t>CRYSTAL ENGINEERING</t>
        </is>
      </c>
      <c r="AW33" s="17" t="inlineStr">
        <is>
          <t>IS33-36/5000 PSI</t>
        </is>
      </c>
      <c r="AX33" s="17" t="inlineStr">
        <is>
          <t>4530-525617</t>
        </is>
      </c>
      <c r="AY33" s="17" t="inlineStr">
        <is>
          <t>'2026-07-02</t>
        </is>
      </c>
      <c r="AZ33" s="17" t="inlineStr">
        <is>
          <t>EMERSON</t>
        </is>
      </c>
      <c r="BA33" s="17" t="inlineStr">
        <is>
          <t>TREX</t>
        </is>
      </c>
      <c r="BB33" s="17" t="inlineStr">
        <is>
          <t>210100082367</t>
        </is>
      </c>
      <c r="BC33" s="17" t="inlineStr">
        <is>
          <t>'2026-07-31</t>
        </is>
      </c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inlineStr">
        <is>
          <t>Levy Ostrup</t>
        </is>
      </c>
      <c r="CY33" s="17" t="inlineStr">
        <is>
          <t>'2026-08-01</t>
        </is>
      </c>
      <c r="CZ33" s="17" t="n"/>
      <c r="DA33" s="17" t="n"/>
      <c r="DB33" s="17" t="n"/>
      <c r="DC33" s="17" t="n"/>
    </row>
    <row r="34">
      <c r="A34" s="17" t="n"/>
      <c r="B34" s="17" t="n"/>
      <c r="C34" s="17" t="inlineStr">
        <is>
          <t>K1B WELL PAD PROJECT</t>
        </is>
      </c>
      <c r="D34" s="17" t="inlineStr">
        <is>
          <t>KINOSIS K1B</t>
        </is>
      </c>
      <c r="E34" s="17" t="inlineStr">
        <is>
          <t>CA23007</t>
        </is>
      </c>
      <c r="F34" s="17" t="inlineStr">
        <is>
          <t>29103-PIT-1062</t>
        </is>
      </c>
      <c r="G34" s="17" t="inlineStr">
        <is>
          <t>Pressure Transmitter</t>
        </is>
      </c>
      <c r="H34" s="17" t="inlineStr">
        <is>
          <t>STEAM</t>
        </is>
      </c>
      <c r="I34" s="17" t="inlineStr">
        <is>
          <t>PAD A S06 HP STM TO INJC WELL HEEL</t>
        </is>
      </c>
      <c r="J34" s="17" t="inlineStr">
        <is>
          <t>29103-25J-161-01</t>
        </is>
      </c>
      <c r="K34" s="17" t="inlineStr">
        <is>
          <t>29103-4"-ST-1603-DASB0-64H-ET</t>
        </is>
      </c>
      <c r="L34" s="17" t="inlineStr">
        <is>
          <t>ROSEMOUNT</t>
        </is>
      </c>
      <c r="M34" s="17" t="inlineStr">
        <is>
          <t>3051T</t>
        </is>
      </c>
      <c r="N34" s="17" t="inlineStr">
        <is>
          <t>26SIPG3884742</t>
        </is>
      </c>
      <c r="O34" s="17" t="inlineStr">
        <is>
          <t>0 - 8000 kPa-g</t>
        </is>
      </c>
      <c r="P34" s="17" t="inlineStr">
        <is>
          <t>-101 - 27580 kPa-g</t>
        </is>
      </c>
      <c r="Q34" s="17" t="inlineStr">
        <is>
          <t>N/A</t>
        </is>
      </c>
      <c r="R34" s="17" t="inlineStr">
        <is>
          <t>YES</t>
        </is>
      </c>
      <c r="S34" s="17" t="inlineStr">
        <is>
          <t>4-20 mA w/ HART</t>
        </is>
      </c>
      <c r="T34" s="17" t="inlineStr">
        <is>
          <t>N/A</t>
        </is>
      </c>
      <c r="U34" s="17" t="inlineStr">
        <is>
          <t>N/A</t>
        </is>
      </c>
      <c r="V34" s="17" t="inlineStr">
        <is>
          <t>LO</t>
        </is>
      </c>
      <c r="W34" s="17" t="inlineStr">
        <is>
          <t>LO</t>
        </is>
      </c>
      <c r="X34" s="17" t="inlineStr">
        <is>
          <t>LO</t>
        </is>
      </c>
      <c r="Y34" s="17" t="inlineStr">
        <is>
          <t>LO</t>
        </is>
      </c>
      <c r="Z34" s="17" t="inlineStr">
        <is>
          <t>N/A</t>
        </is>
      </c>
      <c r="AA34" s="17" t="inlineStr">
        <is>
          <t>LO</t>
        </is>
      </c>
      <c r="AB34" s="17" t="inlineStr">
        <is>
          <t>LO</t>
        </is>
      </c>
      <c r="AC34" s="17" t="inlineStr">
        <is>
          <t>LO</t>
        </is>
      </c>
      <c r="AD34" s="17" t="inlineStr">
        <is>
          <t>N/A</t>
        </is>
      </c>
      <c r="AE34" s="17" t="inlineStr">
        <is>
          <t>LO</t>
        </is>
      </c>
      <c r="AF34" s="17" t="inlineStr">
        <is>
          <t>LO</t>
        </is>
      </c>
      <c r="AG34" s="17" t="inlineStr">
        <is>
          <t>LO</t>
        </is>
      </c>
      <c r="AH34" s="17" t="n">
        <v>23.4</v>
      </c>
      <c r="AI34" s="17" t="inlineStr">
        <is>
          <t>Pass</t>
        </is>
      </c>
      <c r="AJ34" s="17" t="inlineStr">
        <is>
          <t>N/A</t>
        </is>
      </c>
      <c r="AK34" s="17" t="inlineStr">
        <is>
          <t>N/A</t>
        </is>
      </c>
      <c r="AL34" s="17" t="inlineStr">
        <is>
          <t>Pass</t>
        </is>
      </c>
      <c r="AM34" s="17" t="inlineStr">
        <is>
          <t>Pass</t>
        </is>
      </c>
      <c r="AN34" s="17" t="inlineStr">
        <is>
          <t>N/A</t>
        </is>
      </c>
      <c r="AO34" s="17" t="inlineStr">
        <is>
          <t>Pass</t>
        </is>
      </c>
      <c r="AP34" s="17" t="inlineStr">
        <is>
          <t>N/A</t>
        </is>
      </c>
      <c r="AQ34" s="17" t="inlineStr">
        <is>
          <t>N/A</t>
        </is>
      </c>
      <c r="AR34" s="17" t="inlineStr">
        <is>
          <t>Pass</t>
        </is>
      </c>
      <c r="AS34" s="17" t="inlineStr">
        <is>
          <t>Pass</t>
        </is>
      </c>
      <c r="AT34" s="17" t="inlineStr">
        <is>
          <t>N/A</t>
        </is>
      </c>
      <c r="AU34" s="17" t="inlineStr">
        <is>
          <t>N/A</t>
        </is>
      </c>
      <c r="AV34" s="17" t="inlineStr">
        <is>
          <t>CRYSTAL ENGINEERING</t>
        </is>
      </c>
      <c r="AW34" s="17" t="inlineStr">
        <is>
          <t>IS33-36/5000 PSI</t>
        </is>
      </c>
      <c r="AX34" s="17" t="inlineStr">
        <is>
          <t>4530-525617</t>
        </is>
      </c>
      <c r="AY34" s="17" t="inlineStr">
        <is>
          <t>'2026-07-02</t>
        </is>
      </c>
      <c r="AZ34" s="17" t="inlineStr">
        <is>
          <t>EMERSON</t>
        </is>
      </c>
      <c r="BA34" s="17" t="inlineStr">
        <is>
          <t>TREX</t>
        </is>
      </c>
      <c r="BB34" s="17" t="inlineStr">
        <is>
          <t>210100082367</t>
        </is>
      </c>
      <c r="BC34" s="17" t="inlineStr">
        <is>
          <t>'2026-07-31</t>
        </is>
      </c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inlineStr">
        <is>
          <t>Levy Ostrup</t>
        </is>
      </c>
      <c r="CY34" s="17" t="inlineStr">
        <is>
          <t>'2026-08-01</t>
        </is>
      </c>
      <c r="CZ34" s="17" t="n"/>
      <c r="DA34" s="17" t="n"/>
      <c r="DB34" s="17" t="n"/>
      <c r="DC34" s="17" t="n"/>
    </row>
    <row r="35">
      <c r="A35" s="17" t="n"/>
      <c r="B35" s="17" t="n"/>
      <c r="C35" s="17" t="inlineStr">
        <is>
          <t>K1B WELL PAD PROJECT</t>
        </is>
      </c>
      <c r="D35" s="17" t="inlineStr">
        <is>
          <t>KINOSIS K1B</t>
        </is>
      </c>
      <c r="E35" s="17" t="inlineStr">
        <is>
          <t>CA23007</t>
        </is>
      </c>
      <c r="F35" s="17" t="inlineStr">
        <is>
          <t>29103-PIT-1071</t>
        </is>
      </c>
      <c r="G35" s="17" t="inlineStr">
        <is>
          <t>Pressure Transmitter</t>
        </is>
      </c>
      <c r="H35" s="17" t="inlineStr">
        <is>
          <t>STEAM</t>
        </is>
      </c>
      <c r="I35" s="17" t="inlineStr">
        <is>
          <t>PAD A S07 HP STM TO INJC WELL TOE</t>
        </is>
      </c>
      <c r="J35" s="17" t="inlineStr">
        <is>
          <t>29103-25J-171-01</t>
        </is>
      </c>
      <c r="K35" s="17" t="inlineStr">
        <is>
          <t>29103-6"-ST-1702-DASB0-64H</t>
        </is>
      </c>
      <c r="L35" s="17" t="inlineStr">
        <is>
          <t>ROSEMOUNT</t>
        </is>
      </c>
      <c r="M35" s="17" t="inlineStr">
        <is>
          <t>3051T</t>
        </is>
      </c>
      <c r="N35" s="17" t="inlineStr">
        <is>
          <t>26SIPG3884739</t>
        </is>
      </c>
      <c r="O35" s="17" t="inlineStr">
        <is>
          <t>0 - 8000 kPa-g</t>
        </is>
      </c>
      <c r="P35" s="17" t="inlineStr">
        <is>
          <t>-101 - 27580 kPa-g</t>
        </is>
      </c>
      <c r="Q35" s="17" t="inlineStr">
        <is>
          <t>N/A</t>
        </is>
      </c>
      <c r="R35" s="17" t="inlineStr">
        <is>
          <t>YES</t>
        </is>
      </c>
      <c r="S35" s="17" t="inlineStr">
        <is>
          <t>4-20 mA w/ HART</t>
        </is>
      </c>
      <c r="T35" s="17" t="inlineStr">
        <is>
          <t>N/A</t>
        </is>
      </c>
      <c r="U35" s="17" t="inlineStr">
        <is>
          <t>N/A</t>
        </is>
      </c>
      <c r="V35" s="17" t="inlineStr">
        <is>
          <t>LO</t>
        </is>
      </c>
      <c r="W35" s="17" t="inlineStr">
        <is>
          <t>LO</t>
        </is>
      </c>
      <c r="X35" s="17" t="inlineStr">
        <is>
          <t>LO</t>
        </is>
      </c>
      <c r="Y35" s="17" t="inlineStr">
        <is>
          <t>LO</t>
        </is>
      </c>
      <c r="Z35" s="17" t="inlineStr">
        <is>
          <t>N/A</t>
        </is>
      </c>
      <c r="AA35" s="17" t="inlineStr">
        <is>
          <t>LO</t>
        </is>
      </c>
      <c r="AB35" s="17" t="inlineStr">
        <is>
          <t>LO</t>
        </is>
      </c>
      <c r="AC35" s="17" t="inlineStr">
        <is>
          <t>LO</t>
        </is>
      </c>
      <c r="AD35" s="17" t="inlineStr">
        <is>
          <t>N/A</t>
        </is>
      </c>
      <c r="AE35" s="17" t="inlineStr">
        <is>
          <t>LO</t>
        </is>
      </c>
      <c r="AF35" s="17" t="inlineStr">
        <is>
          <t>LO</t>
        </is>
      </c>
      <c r="AG35" s="17" t="inlineStr">
        <is>
          <t>LO</t>
        </is>
      </c>
      <c r="AH35" s="17" t="n">
        <v>23.4</v>
      </c>
      <c r="AI35" s="17" t="inlineStr">
        <is>
          <t>Pass</t>
        </is>
      </c>
      <c r="AJ35" s="17" t="inlineStr">
        <is>
          <t>N/A</t>
        </is>
      </c>
      <c r="AK35" s="17" t="inlineStr">
        <is>
          <t>N/A</t>
        </is>
      </c>
      <c r="AL35" s="17" t="inlineStr">
        <is>
          <t>Pass</t>
        </is>
      </c>
      <c r="AM35" s="17" t="inlineStr">
        <is>
          <t>Pass</t>
        </is>
      </c>
      <c r="AN35" s="17" t="inlineStr">
        <is>
          <t>N/A</t>
        </is>
      </c>
      <c r="AO35" s="17" t="inlineStr">
        <is>
          <t>Pass</t>
        </is>
      </c>
      <c r="AP35" s="17" t="inlineStr">
        <is>
          <t>N/A</t>
        </is>
      </c>
      <c r="AQ35" s="17" t="inlineStr">
        <is>
          <t>N/A</t>
        </is>
      </c>
      <c r="AR35" s="17" t="inlineStr">
        <is>
          <t>Pass</t>
        </is>
      </c>
      <c r="AS35" s="17" t="inlineStr">
        <is>
          <t>Pass</t>
        </is>
      </c>
      <c r="AT35" s="17" t="inlineStr">
        <is>
          <t>N/A</t>
        </is>
      </c>
      <c r="AU35" s="17" t="inlineStr">
        <is>
          <t>N/A</t>
        </is>
      </c>
      <c r="AV35" s="17" t="inlineStr">
        <is>
          <t>CRYSTAL ENGINEERING</t>
        </is>
      </c>
      <c r="AW35" s="17" t="inlineStr">
        <is>
          <t>IS33-36/5000 PSI</t>
        </is>
      </c>
      <c r="AX35" s="17" t="inlineStr">
        <is>
          <t>4530-525617</t>
        </is>
      </c>
      <c r="AY35" s="17" t="inlineStr">
        <is>
          <t>'2026-07-02</t>
        </is>
      </c>
      <c r="AZ35" s="17" t="inlineStr">
        <is>
          <t>EMERSON</t>
        </is>
      </c>
      <c r="BA35" s="17" t="inlineStr">
        <is>
          <t>TREX</t>
        </is>
      </c>
      <c r="BB35" s="17" t="inlineStr">
        <is>
          <t>210100082367</t>
        </is>
      </c>
      <c r="BC35" s="17" t="inlineStr">
        <is>
          <t>'2026-07-31</t>
        </is>
      </c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inlineStr">
        <is>
          <t>Levy Ostrup</t>
        </is>
      </c>
      <c r="CY35" s="17" t="inlineStr">
        <is>
          <t>'2026-08-01</t>
        </is>
      </c>
      <c r="CZ35" s="17" t="n"/>
      <c r="DA35" s="17" t="n"/>
      <c r="DB35" s="17" t="n"/>
      <c r="DC35" s="17" t="n"/>
    </row>
    <row r="36">
      <c r="A36" s="17" t="n"/>
      <c r="B36" s="17" t="n"/>
      <c r="C36" s="17" t="inlineStr">
        <is>
          <t>K1B WELL PAD PROJECT</t>
        </is>
      </c>
      <c r="D36" s="17" t="inlineStr">
        <is>
          <t>KINOSIS K1B</t>
        </is>
      </c>
      <c r="E36" s="17" t="inlineStr">
        <is>
          <t>CA23007</t>
        </is>
      </c>
      <c r="F36" s="17" t="inlineStr">
        <is>
          <t>29103-PIT-1072</t>
        </is>
      </c>
      <c r="G36" s="17" t="inlineStr">
        <is>
          <t>Pressure Transmitter</t>
        </is>
      </c>
      <c r="H36" s="17" t="inlineStr">
        <is>
          <t>STEAM</t>
        </is>
      </c>
      <c r="I36" s="17" t="inlineStr">
        <is>
          <t>PAD A S07 HP STM TO INJC WELL HEEL</t>
        </is>
      </c>
      <c r="J36" s="17" t="inlineStr">
        <is>
          <t>29103-25J-171-01</t>
        </is>
      </c>
      <c r="K36" s="17" t="inlineStr">
        <is>
          <t>29103-4"-ST-1703-DASB0-64H-ET</t>
        </is>
      </c>
      <c r="L36" s="17" t="inlineStr">
        <is>
          <t>ROSEMOUNT</t>
        </is>
      </c>
      <c r="M36" s="17" t="inlineStr">
        <is>
          <t>3051T</t>
        </is>
      </c>
      <c r="N36" s="17" t="inlineStr">
        <is>
          <t>26SIPG3884736</t>
        </is>
      </c>
      <c r="O36" s="17" t="inlineStr">
        <is>
          <t>0 - 8000 kPa-g</t>
        </is>
      </c>
      <c r="P36" s="17" t="inlineStr">
        <is>
          <t>-101 - 27580 kPa-g</t>
        </is>
      </c>
      <c r="Q36" s="17" t="inlineStr">
        <is>
          <t>N/A</t>
        </is>
      </c>
      <c r="R36" s="17" t="inlineStr">
        <is>
          <t>YES</t>
        </is>
      </c>
      <c r="S36" s="17" t="inlineStr">
        <is>
          <t>4-20 mA w/ HART</t>
        </is>
      </c>
      <c r="T36" s="17" t="inlineStr">
        <is>
          <t>N/A</t>
        </is>
      </c>
      <c r="U36" s="17" t="inlineStr">
        <is>
          <t>N/A</t>
        </is>
      </c>
      <c r="V36" s="17" t="inlineStr">
        <is>
          <t>LO</t>
        </is>
      </c>
      <c r="W36" s="17" t="inlineStr">
        <is>
          <t>LO</t>
        </is>
      </c>
      <c r="X36" s="17" t="inlineStr">
        <is>
          <t>LO</t>
        </is>
      </c>
      <c r="Y36" s="17" t="inlineStr">
        <is>
          <t>LO</t>
        </is>
      </c>
      <c r="Z36" s="17" t="inlineStr">
        <is>
          <t>N/A</t>
        </is>
      </c>
      <c r="AA36" s="17" t="inlineStr">
        <is>
          <t>LO</t>
        </is>
      </c>
      <c r="AB36" s="17" t="inlineStr">
        <is>
          <t>LO</t>
        </is>
      </c>
      <c r="AC36" s="17" t="inlineStr">
        <is>
          <t>LO</t>
        </is>
      </c>
      <c r="AD36" s="17" t="inlineStr">
        <is>
          <t>N/A</t>
        </is>
      </c>
      <c r="AE36" s="17" t="inlineStr">
        <is>
          <t>LO</t>
        </is>
      </c>
      <c r="AF36" s="17" t="inlineStr">
        <is>
          <t>LO</t>
        </is>
      </c>
      <c r="AG36" s="17" t="inlineStr">
        <is>
          <t>LO</t>
        </is>
      </c>
      <c r="AH36" s="17" t="n">
        <v>23.4</v>
      </c>
      <c r="AI36" s="17" t="inlineStr">
        <is>
          <t>Pass</t>
        </is>
      </c>
      <c r="AJ36" s="17" t="inlineStr">
        <is>
          <t>N/A</t>
        </is>
      </c>
      <c r="AK36" s="17" t="inlineStr">
        <is>
          <t>N/A</t>
        </is>
      </c>
      <c r="AL36" s="17" t="inlineStr">
        <is>
          <t>Pass</t>
        </is>
      </c>
      <c r="AM36" s="17" t="inlineStr">
        <is>
          <t>Pass</t>
        </is>
      </c>
      <c r="AN36" s="17" t="inlineStr">
        <is>
          <t>N/A</t>
        </is>
      </c>
      <c r="AO36" s="17" t="inlineStr">
        <is>
          <t>Pass</t>
        </is>
      </c>
      <c r="AP36" s="17" t="inlineStr">
        <is>
          <t>N/A</t>
        </is>
      </c>
      <c r="AQ36" s="17" t="inlineStr">
        <is>
          <t>N/A</t>
        </is>
      </c>
      <c r="AR36" s="17" t="inlineStr">
        <is>
          <t>Pass</t>
        </is>
      </c>
      <c r="AS36" s="17" t="inlineStr">
        <is>
          <t>Pass</t>
        </is>
      </c>
      <c r="AT36" s="17" t="inlineStr">
        <is>
          <t>N/A</t>
        </is>
      </c>
      <c r="AU36" s="17" t="inlineStr">
        <is>
          <t>N/A</t>
        </is>
      </c>
      <c r="AV36" s="17" t="inlineStr">
        <is>
          <t>CRYSTAL ENGINEERING</t>
        </is>
      </c>
      <c r="AW36" s="17" t="inlineStr">
        <is>
          <t>IS33-36/5000 PSI</t>
        </is>
      </c>
      <c r="AX36" s="17" t="inlineStr">
        <is>
          <t>4530-525617</t>
        </is>
      </c>
      <c r="AY36" s="17" t="inlineStr">
        <is>
          <t>'2026-07-02</t>
        </is>
      </c>
      <c r="AZ36" s="17" t="inlineStr">
        <is>
          <t>EMERSON</t>
        </is>
      </c>
      <c r="BA36" s="17" t="inlineStr">
        <is>
          <t>TREX</t>
        </is>
      </c>
      <c r="BB36" s="17" t="inlineStr">
        <is>
          <t>210100082367</t>
        </is>
      </c>
      <c r="BC36" s="17" t="inlineStr">
        <is>
          <t>'2026-07-31</t>
        </is>
      </c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inlineStr">
        <is>
          <t>Levy Ostrup</t>
        </is>
      </c>
      <c r="CY36" s="17" t="inlineStr">
        <is>
          <t>'2026-08-01</t>
        </is>
      </c>
      <c r="CZ36" s="17" t="n"/>
      <c r="DA36" s="17" t="n"/>
      <c r="DB36" s="17" t="n"/>
      <c r="DC36" s="17" t="n"/>
    </row>
    <row r="37">
      <c r="A37" s="17" t="n"/>
      <c r="B37" s="17" t="n"/>
      <c r="C37" s="17" t="inlineStr">
        <is>
          <t>K1B WELL PAD PROJECT</t>
        </is>
      </c>
      <c r="D37" s="17" t="inlineStr">
        <is>
          <t>KINOSIS K1B</t>
        </is>
      </c>
      <c r="E37" s="17" t="inlineStr">
        <is>
          <t>CA23007</t>
        </is>
      </c>
      <c r="F37" s="17" t="inlineStr">
        <is>
          <t>29103-PIT-1014</t>
        </is>
      </c>
      <c r="G37" s="17" t="inlineStr">
        <is>
          <t>Pressure Transmitter</t>
        </is>
      </c>
      <c r="H37" s="17" t="inlineStr">
        <is>
          <t>PRODUCED EMULSION</t>
        </is>
      </c>
      <c r="I37" s="17" t="inlineStr">
        <is>
          <t>PAD A P01 PRODUCED EMULSION PRESSURE</t>
        </is>
      </c>
      <c r="J37" s="17" t="inlineStr">
        <is>
          <t>29103-25J-112-01</t>
        </is>
      </c>
      <c r="K37" s="17" t="inlineStr">
        <is>
          <t>29103-4"-PE-1101-DAPC0-64H-ET</t>
        </is>
      </c>
      <c r="L37" s="17" t="inlineStr">
        <is>
          <t>ROSEMOUNT</t>
        </is>
      </c>
      <c r="M37" s="17" t="inlineStr">
        <is>
          <t>3051TG4A2B21AS1M536Q4Q8Q15P1BR5</t>
        </is>
      </c>
      <c r="N37" s="17" t="inlineStr">
        <is>
          <t>26SIPG3884781</t>
        </is>
      </c>
      <c r="O37" s="17" t="inlineStr">
        <is>
          <t>0 - 6000 kPa-g</t>
        </is>
      </c>
      <c r="P37" s="17" t="inlineStr">
        <is>
          <t>-101 - 27580 kPa-g</t>
        </is>
      </c>
      <c r="Q37" s="17" t="inlineStr">
        <is>
          <t>N/A</t>
        </is>
      </c>
      <c r="R37" s="17" t="inlineStr">
        <is>
          <t>Yes</t>
        </is>
      </c>
      <c r="S37" s="17" t="inlineStr">
        <is>
          <t>4-20 mA w/ HART</t>
        </is>
      </c>
      <c r="T37" s="17" t="inlineStr">
        <is>
          <t>N/A</t>
        </is>
      </c>
      <c r="U37" s="17" t="inlineStr">
        <is>
          <t>N/A</t>
        </is>
      </c>
      <c r="V37" s="17" t="inlineStr">
        <is>
          <t>LO</t>
        </is>
      </c>
      <c r="W37" s="17" t="inlineStr">
        <is>
          <t>LO</t>
        </is>
      </c>
      <c r="X37" s="17" t="inlineStr">
        <is>
          <t>LO</t>
        </is>
      </c>
      <c r="Y37" s="17" t="inlineStr">
        <is>
          <t>LO</t>
        </is>
      </c>
      <c r="Z37" s="17" t="inlineStr">
        <is>
          <t>N/A</t>
        </is>
      </c>
      <c r="AA37" s="17" t="inlineStr">
        <is>
          <t>LO</t>
        </is>
      </c>
      <c r="AB37" s="17" t="inlineStr">
        <is>
          <t>LO</t>
        </is>
      </c>
      <c r="AC37" s="17" t="inlineStr">
        <is>
          <t>LO</t>
        </is>
      </c>
      <c r="AD37" s="17" t="inlineStr">
        <is>
          <t>N/A</t>
        </is>
      </c>
      <c r="AE37" s="17" t="inlineStr">
        <is>
          <t>LO</t>
        </is>
      </c>
      <c r="AF37" s="17" t="inlineStr">
        <is>
          <t>LO</t>
        </is>
      </c>
      <c r="AG37" s="17" t="inlineStr">
        <is>
          <t>LO</t>
        </is>
      </c>
      <c r="AH37" s="17" t="n">
        <v>23.6</v>
      </c>
      <c r="AI37" s="17" t="inlineStr">
        <is>
          <t>Pass</t>
        </is>
      </c>
      <c r="AJ37" s="17" t="inlineStr">
        <is>
          <t>N/A</t>
        </is>
      </c>
      <c r="AK37" s="17" t="inlineStr">
        <is>
          <t>N/A</t>
        </is>
      </c>
      <c r="AL37" s="17" t="inlineStr">
        <is>
          <t>Pass</t>
        </is>
      </c>
      <c r="AM37" s="17" t="inlineStr">
        <is>
          <t>Pass</t>
        </is>
      </c>
      <c r="AN37" s="17" t="inlineStr">
        <is>
          <t>N/A</t>
        </is>
      </c>
      <c r="AO37" s="17" t="inlineStr">
        <is>
          <t>Pass</t>
        </is>
      </c>
      <c r="AP37" s="17" t="inlineStr">
        <is>
          <t>N/A</t>
        </is>
      </c>
      <c r="AQ37" s="17" t="inlineStr">
        <is>
          <t>N/A</t>
        </is>
      </c>
      <c r="AR37" s="17" t="inlineStr">
        <is>
          <t>Pass</t>
        </is>
      </c>
      <c r="AS37" s="17" t="inlineStr">
        <is>
          <t>Pass</t>
        </is>
      </c>
      <c r="AT37" s="17" t="inlineStr">
        <is>
          <t>N/A</t>
        </is>
      </c>
      <c r="AU37" s="17" t="inlineStr">
        <is>
          <t>N/A</t>
        </is>
      </c>
      <c r="AV37" s="17" t="inlineStr">
        <is>
          <t>CRYSTAL ENGINEERING</t>
        </is>
      </c>
      <c r="AW37" s="17" t="inlineStr">
        <is>
          <t>IS33-36/5000 PSI</t>
        </is>
      </c>
      <c r="AX37" s="17" t="inlineStr">
        <is>
          <t>4530-525617</t>
        </is>
      </c>
      <c r="AY37" s="17" t="inlineStr">
        <is>
          <t>'2026-07-02</t>
        </is>
      </c>
      <c r="AZ37" s="17" t="inlineStr">
        <is>
          <t>EMERSON</t>
        </is>
      </c>
      <c r="BA37" s="17" t="inlineStr">
        <is>
          <t>TREX</t>
        </is>
      </c>
      <c r="BB37" s="17" t="inlineStr">
        <is>
          <t>210100082367</t>
        </is>
      </c>
      <c r="BC37" s="17" t="inlineStr">
        <is>
          <t>'2026-07-31</t>
        </is>
      </c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inlineStr">
        <is>
          <t>Levy Ostrup</t>
        </is>
      </c>
      <c r="CY37" s="17" t="inlineStr">
        <is>
          <t>'2026-08-01</t>
        </is>
      </c>
      <c r="CZ37" s="17" t="n"/>
      <c r="DA37" s="17" t="n"/>
      <c r="DB37" s="17" t="n"/>
      <c r="DC37" s="17" t="n"/>
    </row>
    <row r="38">
      <c r="A38" s="17" t="n"/>
      <c r="B38" s="17" t="n"/>
      <c r="C38" s="17" t="inlineStr">
        <is>
          <t>K1B WELL PAD PROJECT</t>
        </is>
      </c>
      <c r="D38" s="17" t="inlineStr">
        <is>
          <t>KINOSIS K1B</t>
        </is>
      </c>
      <c r="E38" s="17" t="inlineStr">
        <is>
          <t>CA23007</t>
        </is>
      </c>
      <c r="F38" s="17" t="inlineStr">
        <is>
          <t>29103-PIT-1018</t>
        </is>
      </c>
      <c r="G38" s="17" t="inlineStr">
        <is>
          <t>Pressure Transmitter</t>
        </is>
      </c>
      <c r="H38" s="17" t="inlineStr">
        <is>
          <t>PRODUCED GAS</t>
        </is>
      </c>
      <c r="I38" s="17" t="inlineStr">
        <is>
          <t>PAD A P01 PRODUCED VAPOR PRESSURE</t>
        </is>
      </c>
      <c r="J38" s="17" t="inlineStr">
        <is>
          <t>29103-25J-112-01</t>
        </is>
      </c>
      <c r="K38" s="17" t="inlineStr">
        <is>
          <t>29103-4"-PG-1101-DAPC0-64H-ET</t>
        </is>
      </c>
      <c r="L38" s="17" t="inlineStr">
        <is>
          <t>ROSEMOUNT</t>
        </is>
      </c>
      <c r="M38" s="17" t="inlineStr">
        <is>
          <t>3051TG4A2B21AS1M536Q4Q8Q15P1BR5</t>
        </is>
      </c>
      <c r="N38" s="17" t="inlineStr">
        <is>
          <t>26SIPG3884779</t>
        </is>
      </c>
      <c r="O38" s="17" t="inlineStr">
        <is>
          <t>0 - 1500 kPa-g</t>
        </is>
      </c>
      <c r="P38" s="17" t="inlineStr">
        <is>
          <t xml:space="preserve"> -101 - 5515 kPa-g</t>
        </is>
      </c>
      <c r="Q38" s="17" t="inlineStr">
        <is>
          <t>N/A</t>
        </is>
      </c>
      <c r="R38" s="17" t="inlineStr">
        <is>
          <t>Yes</t>
        </is>
      </c>
      <c r="S38" s="17" t="inlineStr">
        <is>
          <t>4-20 mA w/ HART</t>
        </is>
      </c>
      <c r="T38" s="17" t="inlineStr">
        <is>
          <t>N/A</t>
        </is>
      </c>
      <c r="U38" s="17" t="inlineStr">
        <is>
          <t>N/A</t>
        </is>
      </c>
      <c r="V38" s="17" t="inlineStr">
        <is>
          <t>LO</t>
        </is>
      </c>
      <c r="W38" s="17" t="inlineStr">
        <is>
          <t>LO</t>
        </is>
      </c>
      <c r="X38" s="17" t="inlineStr">
        <is>
          <t>LO</t>
        </is>
      </c>
      <c r="Y38" s="17" t="inlineStr">
        <is>
          <t>LO</t>
        </is>
      </c>
      <c r="Z38" s="17" t="inlineStr">
        <is>
          <t>N/A</t>
        </is>
      </c>
      <c r="AA38" s="17" t="inlineStr">
        <is>
          <t>LO</t>
        </is>
      </c>
      <c r="AB38" s="17" t="inlineStr">
        <is>
          <t>LO</t>
        </is>
      </c>
      <c r="AC38" s="17" t="inlineStr">
        <is>
          <t>LO</t>
        </is>
      </c>
      <c r="AD38" s="17" t="inlineStr">
        <is>
          <t>N/A</t>
        </is>
      </c>
      <c r="AE38" s="17" t="inlineStr">
        <is>
          <t>LO</t>
        </is>
      </c>
      <c r="AF38" s="17" t="inlineStr">
        <is>
          <t>LO</t>
        </is>
      </c>
      <c r="AG38" s="17" t="inlineStr">
        <is>
          <t>LO</t>
        </is>
      </c>
      <c r="AH38" s="17" t="n">
        <v>23.9</v>
      </c>
      <c r="AI38" s="17" t="inlineStr">
        <is>
          <t>Pass</t>
        </is>
      </c>
      <c r="AJ38" s="17" t="inlineStr">
        <is>
          <t>N/A</t>
        </is>
      </c>
      <c r="AK38" s="17" t="inlineStr">
        <is>
          <t>N/A</t>
        </is>
      </c>
      <c r="AL38" s="17" t="inlineStr">
        <is>
          <t>Pass</t>
        </is>
      </c>
      <c r="AM38" s="17" t="inlineStr">
        <is>
          <t>Pass</t>
        </is>
      </c>
      <c r="AN38" s="17" t="inlineStr">
        <is>
          <t>N/A</t>
        </is>
      </c>
      <c r="AO38" s="17" t="inlineStr">
        <is>
          <t>Pass</t>
        </is>
      </c>
      <c r="AP38" s="17" t="inlineStr">
        <is>
          <t>N/A</t>
        </is>
      </c>
      <c r="AQ38" s="17" t="inlineStr">
        <is>
          <t>N/A</t>
        </is>
      </c>
      <c r="AR38" s="17" t="inlineStr">
        <is>
          <t>Pass</t>
        </is>
      </c>
      <c r="AS38" s="17" t="inlineStr">
        <is>
          <t>Pass</t>
        </is>
      </c>
      <c r="AT38" s="17" t="inlineStr">
        <is>
          <t>N/A</t>
        </is>
      </c>
      <c r="AU38" s="17" t="inlineStr">
        <is>
          <t>N/A</t>
        </is>
      </c>
      <c r="AV38" s="17" t="inlineStr">
        <is>
          <t>CRYSTAL ENGINEERING</t>
        </is>
      </c>
      <c r="AW38" s="17" t="inlineStr">
        <is>
          <t>IS33-36/5000 PSI</t>
        </is>
      </c>
      <c r="AX38" s="17" t="inlineStr">
        <is>
          <t>4530-525617</t>
        </is>
      </c>
      <c r="AY38" s="17" t="inlineStr">
        <is>
          <t>'2026-07-02</t>
        </is>
      </c>
      <c r="AZ38" s="17" t="inlineStr">
        <is>
          <t>EMERSON</t>
        </is>
      </c>
      <c r="BA38" s="17" t="inlineStr">
        <is>
          <t>TREX</t>
        </is>
      </c>
      <c r="BB38" s="17" t="inlineStr">
        <is>
          <t>210100082367</t>
        </is>
      </c>
      <c r="BC38" s="17" t="inlineStr">
        <is>
          <t>'2026-07-31</t>
        </is>
      </c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inlineStr">
        <is>
          <t>Levy Ostrup</t>
        </is>
      </c>
      <c r="CY38" s="17" t="inlineStr">
        <is>
          <t>'2026-08-01</t>
        </is>
      </c>
      <c r="CZ38" s="17" t="n"/>
      <c r="DA38" s="17" t="n"/>
      <c r="DB38" s="17" t="n"/>
      <c r="DC38" s="17" t="n"/>
    </row>
    <row r="39">
      <c r="A39" s="17" t="n"/>
      <c r="B39" s="17" t="n"/>
      <c r="C39" s="17" t="inlineStr">
        <is>
          <t>K1B WELL PAD PROJECT</t>
        </is>
      </c>
      <c r="D39" s="17" t="inlineStr">
        <is>
          <t>KINOSIS K1B</t>
        </is>
      </c>
      <c r="E39" s="17" t="inlineStr">
        <is>
          <t>CA23007</t>
        </is>
      </c>
      <c r="F39" s="17" t="inlineStr">
        <is>
          <t>29103-TIT-1014</t>
        </is>
      </c>
      <c r="G39" s="17" t="inlineStr">
        <is>
          <t>Temperature Indicating Transmitter</t>
        </is>
      </c>
      <c r="H39" s="17" t="inlineStr">
        <is>
          <t>PRODUCED EMULSION</t>
        </is>
      </c>
      <c r="I39" s="17" t="inlineStr">
        <is>
          <t>PAD A P01 PRODUCED EMULSION HEAD</t>
        </is>
      </c>
      <c r="J39" s="17" t="inlineStr">
        <is>
          <t>29103-25J-112-01</t>
        </is>
      </c>
      <c r="K39" s="17" t="inlineStr">
        <is>
          <t>29103-4"-PE-1101-DAPC0-64H-ET</t>
        </is>
      </c>
      <c r="L39" s="17" t="inlineStr">
        <is>
          <t>ROSEMOUNT</t>
        </is>
      </c>
      <c r="M39" s="17" t="inlineStr">
        <is>
          <t>3144PD1A1K6M5Q4C8BR5XA</t>
        </is>
      </c>
      <c r="N39" s="17" t="inlineStr">
        <is>
          <t>26SITC3662822</t>
        </is>
      </c>
      <c r="O39" s="17" t="inlineStr">
        <is>
          <t xml:space="preserve"> -50 - 300°C</t>
        </is>
      </c>
      <c r="P39" s="17" t="inlineStr">
        <is>
          <t xml:space="preserve"> -200 - 600°C</t>
        </is>
      </c>
      <c r="Q39" s="17" t="inlineStr">
        <is>
          <t>N/A</t>
        </is>
      </c>
      <c r="R39" s="17" t="inlineStr">
        <is>
          <t>Yes</t>
        </is>
      </c>
      <c r="S39" s="17" t="inlineStr">
        <is>
          <t>4-20 mA w/ HART</t>
        </is>
      </c>
      <c r="T39" s="17" t="inlineStr">
        <is>
          <t>N/A</t>
        </is>
      </c>
      <c r="U39" s="17" t="inlineStr">
        <is>
          <t>N/A</t>
        </is>
      </c>
      <c r="V39" s="17" t="inlineStr">
        <is>
          <t>LO</t>
        </is>
      </c>
      <c r="W39" s="17" t="inlineStr">
        <is>
          <t>LO</t>
        </is>
      </c>
      <c r="X39" s="17" t="inlineStr">
        <is>
          <t>LO</t>
        </is>
      </c>
      <c r="Y39" s="17" t="inlineStr">
        <is>
          <t>LO</t>
        </is>
      </c>
      <c r="Z39" s="17" t="inlineStr">
        <is>
          <t>N/A</t>
        </is>
      </c>
      <c r="AA39" s="17" t="inlineStr">
        <is>
          <t>N/A</t>
        </is>
      </c>
      <c r="AB39" s="17" t="inlineStr">
        <is>
          <t>LO</t>
        </is>
      </c>
      <c r="AC39" s="17" t="inlineStr">
        <is>
          <t>LO</t>
        </is>
      </c>
      <c r="AD39" s="17" t="inlineStr">
        <is>
          <t>N/A</t>
        </is>
      </c>
      <c r="AE39" s="17" t="inlineStr">
        <is>
          <t>LO</t>
        </is>
      </c>
      <c r="AF39" s="17" t="inlineStr">
        <is>
          <t>LO</t>
        </is>
      </c>
      <c r="AG39" s="17" t="inlineStr">
        <is>
          <t>LO</t>
        </is>
      </c>
      <c r="AH39" s="17" t="n">
        <v>23.2</v>
      </c>
      <c r="AI39" s="17" t="inlineStr">
        <is>
          <t>Pass</t>
        </is>
      </c>
      <c r="AJ39" s="17" t="inlineStr">
        <is>
          <t>N/A</t>
        </is>
      </c>
      <c r="AK39" s="17" t="inlineStr">
        <is>
          <t>N/A</t>
        </is>
      </c>
      <c r="AL39" s="17" t="inlineStr">
        <is>
          <t>Pass</t>
        </is>
      </c>
      <c r="AM39" s="17" t="inlineStr">
        <is>
          <t>Pass</t>
        </is>
      </c>
      <c r="AN39" s="17" t="inlineStr">
        <is>
          <t>N/A</t>
        </is>
      </c>
      <c r="AO39" s="17" t="inlineStr">
        <is>
          <t>Pass</t>
        </is>
      </c>
      <c r="AP39" s="17" t="inlineStr">
        <is>
          <t>N/A</t>
        </is>
      </c>
      <c r="AQ39" s="17" t="inlineStr">
        <is>
          <t>N/A</t>
        </is>
      </c>
      <c r="AR39" s="17" t="inlineStr">
        <is>
          <t>Pass</t>
        </is>
      </c>
      <c r="AS39" s="17" t="inlineStr">
        <is>
          <t>Pass</t>
        </is>
      </c>
      <c r="AT39" s="17" t="inlineStr">
        <is>
          <t>N/A</t>
        </is>
      </c>
      <c r="AU39" s="17" t="inlineStr">
        <is>
          <t>N/A</t>
        </is>
      </c>
      <c r="AV39" s="17" t="inlineStr">
        <is>
          <t xml:space="preserve">FLUKE </t>
        </is>
      </c>
      <c r="AW39" s="17" t="inlineStr">
        <is>
          <t>1551A EX</t>
        </is>
      </c>
      <c r="AX39" s="17" t="n">
        <v>6627011</v>
      </c>
      <c r="AY39" s="17" t="inlineStr">
        <is>
          <t>'2026-05-13</t>
        </is>
      </c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inlineStr">
        <is>
          <t>Levy Ostrup</t>
        </is>
      </c>
      <c r="CY39" s="17" t="inlineStr">
        <is>
          <t>'2026-08-01</t>
        </is>
      </c>
      <c r="CZ39" s="17" t="n"/>
      <c r="DA39" s="17" t="n"/>
      <c r="DB39" s="17" t="n"/>
      <c r="DC39" s="17" t="n"/>
    </row>
    <row r="40">
      <c r="A40" s="17" t="n"/>
      <c r="B40" s="17" t="n"/>
      <c r="C40" s="17" t="inlineStr">
        <is>
          <t>K1B WELL PAD PROJECT</t>
        </is>
      </c>
      <c r="D40" s="17" t="inlineStr">
        <is>
          <t>KINOSIS K1B</t>
        </is>
      </c>
      <c r="E40" s="17" t="inlineStr">
        <is>
          <t>CA23007</t>
        </is>
      </c>
      <c r="F40" s="17" t="inlineStr">
        <is>
          <t>29103-PIT-1024</t>
        </is>
      </c>
      <c r="G40" s="17" t="inlineStr">
        <is>
          <t>Pressure Transmitter</t>
        </is>
      </c>
      <c r="H40" s="17" t="inlineStr">
        <is>
          <t>PRODUCED EMULSION</t>
        </is>
      </c>
      <c r="I40" s="17" t="inlineStr">
        <is>
          <t>PAD A P02 PRODUCED EMULSION PRESSURE</t>
        </is>
      </c>
      <c r="J40" s="17" t="inlineStr">
        <is>
          <t>29103-25J-122-01</t>
        </is>
      </c>
      <c r="K40" s="17" t="inlineStr">
        <is>
          <t>29103-4"-PE-1201-DAPC0-64H-ET</t>
        </is>
      </c>
      <c r="L40" s="17" t="inlineStr">
        <is>
          <t>ROSEMOUNT</t>
        </is>
      </c>
      <c r="M40" s="17" t="inlineStr">
        <is>
          <t>3051TG4A2B21AS1M536Q4Q8Q15P1BR5</t>
        </is>
      </c>
      <c r="N40" s="17" t="inlineStr">
        <is>
          <t>26SIPG3884604</t>
        </is>
      </c>
      <c r="O40" s="17" t="inlineStr">
        <is>
          <t>0 - 6000 kPa-g</t>
        </is>
      </c>
      <c r="P40" s="17" t="inlineStr">
        <is>
          <t>-101 - 27580 kPa-g</t>
        </is>
      </c>
      <c r="Q40" s="17" t="inlineStr">
        <is>
          <t>N/A</t>
        </is>
      </c>
      <c r="R40" s="17" t="inlineStr">
        <is>
          <t>Yes</t>
        </is>
      </c>
      <c r="S40" s="17" t="inlineStr">
        <is>
          <t>4-20 mA w/ HART</t>
        </is>
      </c>
      <c r="T40" s="17" t="inlineStr">
        <is>
          <t>N/A</t>
        </is>
      </c>
      <c r="U40" s="17" t="inlineStr">
        <is>
          <t>N/A</t>
        </is>
      </c>
      <c r="V40" s="17" t="inlineStr">
        <is>
          <t>LO</t>
        </is>
      </c>
      <c r="W40" s="17" t="inlineStr">
        <is>
          <t>LO</t>
        </is>
      </c>
      <c r="X40" s="17" t="inlineStr">
        <is>
          <t>LO</t>
        </is>
      </c>
      <c r="Y40" s="17" t="inlineStr">
        <is>
          <t>LO</t>
        </is>
      </c>
      <c r="Z40" s="17" t="inlineStr">
        <is>
          <t>N/A</t>
        </is>
      </c>
      <c r="AA40" s="17" t="inlineStr">
        <is>
          <t>LO</t>
        </is>
      </c>
      <c r="AB40" s="17" t="inlineStr">
        <is>
          <t>LO</t>
        </is>
      </c>
      <c r="AC40" s="17" t="inlineStr">
        <is>
          <t>LO</t>
        </is>
      </c>
      <c r="AD40" s="17" t="inlineStr">
        <is>
          <t>N/A</t>
        </is>
      </c>
      <c r="AE40" s="17" t="inlineStr">
        <is>
          <t>LO</t>
        </is>
      </c>
      <c r="AF40" s="17" t="inlineStr">
        <is>
          <t>LO</t>
        </is>
      </c>
      <c r="AG40" s="17" t="inlineStr">
        <is>
          <t>LO</t>
        </is>
      </c>
      <c r="AH40" s="17" t="n">
        <v>23.8</v>
      </c>
      <c r="AI40" s="17" t="inlineStr">
        <is>
          <t>Pass</t>
        </is>
      </c>
      <c r="AJ40" s="17" t="inlineStr">
        <is>
          <t>N/A</t>
        </is>
      </c>
      <c r="AK40" s="17" t="inlineStr">
        <is>
          <t>N/A</t>
        </is>
      </c>
      <c r="AL40" s="17" t="inlineStr">
        <is>
          <t>Pass</t>
        </is>
      </c>
      <c r="AM40" s="17" t="inlineStr">
        <is>
          <t>Pass</t>
        </is>
      </c>
      <c r="AN40" s="17" t="inlineStr">
        <is>
          <t>N/A</t>
        </is>
      </c>
      <c r="AO40" s="17" t="inlineStr">
        <is>
          <t>Pass</t>
        </is>
      </c>
      <c r="AP40" s="17" t="inlineStr">
        <is>
          <t>N/A</t>
        </is>
      </c>
      <c r="AQ40" s="17" t="inlineStr">
        <is>
          <t>N/A</t>
        </is>
      </c>
      <c r="AR40" s="17" t="inlineStr">
        <is>
          <t>Pass</t>
        </is>
      </c>
      <c r="AS40" s="17" t="inlineStr">
        <is>
          <t>Pass</t>
        </is>
      </c>
      <c r="AT40" s="17" t="inlineStr">
        <is>
          <t>N/A</t>
        </is>
      </c>
      <c r="AU40" s="17" t="inlineStr">
        <is>
          <t>N/A</t>
        </is>
      </c>
      <c r="AV40" s="17" t="inlineStr">
        <is>
          <t>CRYSTAL ENGINEERING</t>
        </is>
      </c>
      <c r="AW40" s="17" t="inlineStr">
        <is>
          <t>IS33-36/5000 PSI</t>
        </is>
      </c>
      <c r="AX40" s="17" t="inlineStr">
        <is>
          <t>4530-525617</t>
        </is>
      </c>
      <c r="AY40" s="17" t="inlineStr">
        <is>
          <t>'2026-07-02</t>
        </is>
      </c>
      <c r="AZ40" s="17" t="inlineStr">
        <is>
          <t>EMERSON</t>
        </is>
      </c>
      <c r="BA40" s="17" t="inlineStr">
        <is>
          <t>TREX</t>
        </is>
      </c>
      <c r="BB40" s="17" t="inlineStr">
        <is>
          <t>210100082367</t>
        </is>
      </c>
      <c r="BC40" s="17" t="inlineStr">
        <is>
          <t>'2026-07-31</t>
        </is>
      </c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inlineStr">
        <is>
          <t>Levy Ostrup</t>
        </is>
      </c>
      <c r="CY40" s="17" t="inlineStr">
        <is>
          <t>'2026-08-01</t>
        </is>
      </c>
      <c r="CZ40" s="17" t="n"/>
      <c r="DA40" s="17" t="n"/>
      <c r="DB40" s="17" t="n"/>
      <c r="DC40" s="17" t="n"/>
    </row>
    <row r="41">
      <c r="A41" s="17" t="n"/>
      <c r="B41" s="17" t="n"/>
      <c r="C41" s="17" t="inlineStr">
        <is>
          <t>K1B WELL PAD PROJECT</t>
        </is>
      </c>
      <c r="D41" s="17" t="inlineStr">
        <is>
          <t>KINOSIS K1B</t>
        </is>
      </c>
      <c r="E41" s="17" t="inlineStr">
        <is>
          <t>CA23007</t>
        </is>
      </c>
      <c r="F41" s="17" t="inlineStr">
        <is>
          <t>29103-PIT-1028</t>
        </is>
      </c>
      <c r="G41" s="17" t="inlineStr">
        <is>
          <t>Pressure Transmitter</t>
        </is>
      </c>
      <c r="H41" s="17" t="inlineStr">
        <is>
          <t>PRODUCED GAS</t>
        </is>
      </c>
      <c r="I41" s="17" t="inlineStr">
        <is>
          <t>PAD A P02 PRODUCED VAPOR PRESSURE</t>
        </is>
      </c>
      <c r="J41" s="17" t="inlineStr">
        <is>
          <t>29103-25J-122-01</t>
        </is>
      </c>
      <c r="K41" s="17" t="inlineStr">
        <is>
          <t>29103-4"-PG-1201-DAPC0-64H-ET</t>
        </is>
      </c>
      <c r="L41" s="17" t="inlineStr">
        <is>
          <t>ROSEMOUNT</t>
        </is>
      </c>
      <c r="M41" s="17" t="inlineStr">
        <is>
          <t>3051TG4A2B21AS1M536Q4Q8Q15P1BR5</t>
        </is>
      </c>
      <c r="N41" s="17" t="inlineStr">
        <is>
          <t>26SIPG3884602</t>
        </is>
      </c>
      <c r="O41" s="17" t="inlineStr">
        <is>
          <t>0 - 1500 kPa-g</t>
        </is>
      </c>
      <c r="P41" s="17" t="inlineStr">
        <is>
          <t xml:space="preserve"> -101 - 5515 kPa-g</t>
        </is>
      </c>
      <c r="Q41" s="17" t="inlineStr">
        <is>
          <t>N/A</t>
        </is>
      </c>
      <c r="R41" s="17" t="inlineStr">
        <is>
          <t>Yes</t>
        </is>
      </c>
      <c r="S41" s="17" t="inlineStr">
        <is>
          <t>4-20 mA w/ HART</t>
        </is>
      </c>
      <c r="T41" s="17" t="inlineStr">
        <is>
          <t>N/A</t>
        </is>
      </c>
      <c r="U41" s="17" t="inlineStr">
        <is>
          <t>N/A</t>
        </is>
      </c>
      <c r="V41" s="17" t="inlineStr">
        <is>
          <t>LO</t>
        </is>
      </c>
      <c r="W41" s="17" t="inlineStr">
        <is>
          <t>LO</t>
        </is>
      </c>
      <c r="X41" s="17" t="inlineStr">
        <is>
          <t>LO</t>
        </is>
      </c>
      <c r="Y41" s="17" t="inlineStr">
        <is>
          <t>LO</t>
        </is>
      </c>
      <c r="Z41" s="17" t="inlineStr">
        <is>
          <t>N/A</t>
        </is>
      </c>
      <c r="AA41" s="17" t="inlineStr">
        <is>
          <t>LO</t>
        </is>
      </c>
      <c r="AB41" s="17" t="inlineStr">
        <is>
          <t>LO</t>
        </is>
      </c>
      <c r="AC41" s="17" t="inlineStr">
        <is>
          <t>LO</t>
        </is>
      </c>
      <c r="AD41" s="17" t="inlineStr">
        <is>
          <t>N/A</t>
        </is>
      </c>
      <c r="AE41" s="17" t="inlineStr">
        <is>
          <t>LO</t>
        </is>
      </c>
      <c r="AF41" s="17" t="inlineStr">
        <is>
          <t>LO</t>
        </is>
      </c>
      <c r="AG41" s="17" t="inlineStr">
        <is>
          <t>LO</t>
        </is>
      </c>
      <c r="AH41" s="17" t="n">
        <v>23.7</v>
      </c>
      <c r="AI41" s="17" t="inlineStr">
        <is>
          <t>Pass</t>
        </is>
      </c>
      <c r="AJ41" s="17" t="inlineStr">
        <is>
          <t>N/A</t>
        </is>
      </c>
      <c r="AK41" s="17" t="inlineStr">
        <is>
          <t>N/A</t>
        </is>
      </c>
      <c r="AL41" s="17" t="inlineStr">
        <is>
          <t>Pass</t>
        </is>
      </c>
      <c r="AM41" s="17" t="inlineStr">
        <is>
          <t>Pass</t>
        </is>
      </c>
      <c r="AN41" s="17" t="inlineStr">
        <is>
          <t>N/A</t>
        </is>
      </c>
      <c r="AO41" s="17" t="inlineStr">
        <is>
          <t>Pass</t>
        </is>
      </c>
      <c r="AP41" s="17" t="inlineStr">
        <is>
          <t>N/A</t>
        </is>
      </c>
      <c r="AQ41" s="17" t="inlineStr">
        <is>
          <t>N/A</t>
        </is>
      </c>
      <c r="AR41" s="17" t="inlineStr">
        <is>
          <t>Pass</t>
        </is>
      </c>
      <c r="AS41" s="17" t="inlineStr">
        <is>
          <t>Pass</t>
        </is>
      </c>
      <c r="AT41" s="17" t="inlineStr">
        <is>
          <t>N/A</t>
        </is>
      </c>
      <c r="AU41" s="17" t="inlineStr">
        <is>
          <t>N/A</t>
        </is>
      </c>
      <c r="AV41" s="17" t="inlineStr">
        <is>
          <t>CRYSTAL ENGINEERING</t>
        </is>
      </c>
      <c r="AW41" s="17" t="inlineStr">
        <is>
          <t>IS33-36/5000 PSI</t>
        </is>
      </c>
      <c r="AX41" s="17" t="inlineStr">
        <is>
          <t>4530-525617</t>
        </is>
      </c>
      <c r="AY41" s="17" t="inlineStr">
        <is>
          <t>'2026-07-02</t>
        </is>
      </c>
      <c r="AZ41" s="17" t="inlineStr">
        <is>
          <t>EMERSON</t>
        </is>
      </c>
      <c r="BA41" s="17" t="inlineStr">
        <is>
          <t>TREX</t>
        </is>
      </c>
      <c r="BB41" s="17" t="inlineStr">
        <is>
          <t>210100082367</t>
        </is>
      </c>
      <c r="BC41" s="17" t="inlineStr">
        <is>
          <t>'2026-07-31</t>
        </is>
      </c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inlineStr">
        <is>
          <t>Levy Ostrup</t>
        </is>
      </c>
      <c r="CY41" s="17" t="inlineStr">
        <is>
          <t>'2026-08-01</t>
        </is>
      </c>
      <c r="CZ41" s="17" t="n"/>
      <c r="DA41" s="17" t="n"/>
      <c r="DB41" s="17" t="n"/>
      <c r="DC41" s="17" t="n"/>
    </row>
    <row r="42">
      <c r="A42" s="17" t="n"/>
      <c r="B42" s="17" t="n"/>
      <c r="C42" s="17" t="inlineStr">
        <is>
          <t>K1B WELL PAD PROJECT</t>
        </is>
      </c>
      <c r="D42" s="17" t="inlineStr">
        <is>
          <t>KINOSIS K1B</t>
        </is>
      </c>
      <c r="E42" s="17" t="inlineStr">
        <is>
          <t>CA23007</t>
        </is>
      </c>
      <c r="F42" s="17" t="inlineStr">
        <is>
          <t>29103-TIT-1024</t>
        </is>
      </c>
      <c r="G42" s="17" t="inlineStr">
        <is>
          <t>Temperature Indicating Transmitter</t>
        </is>
      </c>
      <c r="H42" s="17" t="inlineStr">
        <is>
          <t>PRODUCED EMULSION</t>
        </is>
      </c>
      <c r="I42" s="17" t="inlineStr">
        <is>
          <t>PAD A P02 PRODUCED EMULSION HEAD</t>
        </is>
      </c>
      <c r="J42" s="17" t="inlineStr">
        <is>
          <t>29103-25J-122-01</t>
        </is>
      </c>
      <c r="K42" s="17" t="inlineStr">
        <is>
          <t>29103-4"-PE-1201-DAPC0-64H-ET</t>
        </is>
      </c>
      <c r="L42" s="17" t="inlineStr">
        <is>
          <t>ROSEMOUNT</t>
        </is>
      </c>
      <c r="M42" s="17" t="inlineStr">
        <is>
          <t>3144PD1A1K6M5Q4C8BR5XA</t>
        </is>
      </c>
      <c r="N42" s="17" t="inlineStr">
        <is>
          <t>26SITC3662820</t>
        </is>
      </c>
      <c r="O42" s="17" t="inlineStr">
        <is>
          <t xml:space="preserve"> -50 - 300°C</t>
        </is>
      </c>
      <c r="P42" s="17" t="inlineStr">
        <is>
          <t xml:space="preserve"> -200 - 600°C</t>
        </is>
      </c>
      <c r="Q42" s="17" t="inlineStr">
        <is>
          <t>N/A</t>
        </is>
      </c>
      <c r="R42" s="17" t="inlineStr">
        <is>
          <t>Yes</t>
        </is>
      </c>
      <c r="S42" s="17" t="inlineStr">
        <is>
          <t>4-20 mA w/ HART</t>
        </is>
      </c>
      <c r="T42" s="17" t="inlineStr">
        <is>
          <t>N/A</t>
        </is>
      </c>
      <c r="U42" s="17" t="inlineStr">
        <is>
          <t>N/A</t>
        </is>
      </c>
      <c r="V42" s="17" t="inlineStr">
        <is>
          <t>LO</t>
        </is>
      </c>
      <c r="W42" s="17" t="inlineStr">
        <is>
          <t>LO</t>
        </is>
      </c>
      <c r="X42" s="17" t="inlineStr">
        <is>
          <t>LO</t>
        </is>
      </c>
      <c r="Y42" s="17" t="inlineStr">
        <is>
          <t>LO</t>
        </is>
      </c>
      <c r="Z42" s="17" t="inlineStr">
        <is>
          <t>N/A</t>
        </is>
      </c>
      <c r="AA42" s="17" t="inlineStr">
        <is>
          <t>N/A</t>
        </is>
      </c>
      <c r="AB42" s="17" t="inlineStr">
        <is>
          <t>LO</t>
        </is>
      </c>
      <c r="AC42" s="17" t="inlineStr">
        <is>
          <t>LO</t>
        </is>
      </c>
      <c r="AD42" s="17" t="inlineStr">
        <is>
          <t>N/A</t>
        </is>
      </c>
      <c r="AE42" s="17" t="inlineStr">
        <is>
          <t>LO</t>
        </is>
      </c>
      <c r="AF42" s="17" t="inlineStr">
        <is>
          <t>LO</t>
        </is>
      </c>
      <c r="AG42" s="17" t="inlineStr">
        <is>
          <t>LO</t>
        </is>
      </c>
      <c r="AH42" s="17" t="n">
        <v>23.5</v>
      </c>
      <c r="AI42" s="17" t="inlineStr">
        <is>
          <t>Pass</t>
        </is>
      </c>
      <c r="AJ42" s="17" t="inlineStr">
        <is>
          <t>N/A</t>
        </is>
      </c>
      <c r="AK42" s="17" t="inlineStr">
        <is>
          <t>N/A</t>
        </is>
      </c>
      <c r="AL42" s="17" t="inlineStr">
        <is>
          <t>Pass</t>
        </is>
      </c>
      <c r="AM42" s="17" t="inlineStr">
        <is>
          <t>Pass</t>
        </is>
      </c>
      <c r="AN42" s="17" t="inlineStr">
        <is>
          <t>N/A</t>
        </is>
      </c>
      <c r="AO42" s="17" t="inlineStr">
        <is>
          <t>Pass</t>
        </is>
      </c>
      <c r="AP42" s="17" t="inlineStr">
        <is>
          <t>N/A</t>
        </is>
      </c>
      <c r="AQ42" s="17" t="inlineStr">
        <is>
          <t>N/A</t>
        </is>
      </c>
      <c r="AR42" s="17" t="inlineStr">
        <is>
          <t>Pass</t>
        </is>
      </c>
      <c r="AS42" s="17" t="inlineStr">
        <is>
          <t>Pass</t>
        </is>
      </c>
      <c r="AT42" s="17" t="inlineStr">
        <is>
          <t>N/A</t>
        </is>
      </c>
      <c r="AU42" s="17" t="inlineStr">
        <is>
          <t>N/A</t>
        </is>
      </c>
      <c r="AV42" s="17" t="inlineStr">
        <is>
          <t xml:space="preserve">FLUKE </t>
        </is>
      </c>
      <c r="AW42" s="17" t="inlineStr">
        <is>
          <t>1551A EX</t>
        </is>
      </c>
      <c r="AX42" s="17" t="n">
        <v>6627011</v>
      </c>
      <c r="AY42" s="17" t="inlineStr">
        <is>
          <t>'2026-05-13</t>
        </is>
      </c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inlineStr">
        <is>
          <t>Levy Ostrup</t>
        </is>
      </c>
      <c r="CY42" s="17" t="inlineStr">
        <is>
          <t>'2026-08-01</t>
        </is>
      </c>
      <c r="CZ42" s="17" t="n"/>
      <c r="DA42" s="17" t="n"/>
      <c r="DB42" s="17" t="n"/>
      <c r="DC42" s="17" t="n"/>
    </row>
    <row r="43">
      <c r="A43" s="17" t="n"/>
      <c r="B43" s="17" t="n"/>
      <c r="C43" s="17" t="inlineStr">
        <is>
          <t>K1B WELL PAD PROJECT</t>
        </is>
      </c>
      <c r="D43" s="17" t="inlineStr">
        <is>
          <t>KINOSIS K1B</t>
        </is>
      </c>
      <c r="E43" s="17" t="inlineStr">
        <is>
          <t>CA23007</t>
        </is>
      </c>
      <c r="F43" s="17" t="inlineStr">
        <is>
          <t>29103-PIT-1034</t>
        </is>
      </c>
      <c r="G43" s="17" t="inlineStr">
        <is>
          <t>Pressure Transmitter</t>
        </is>
      </c>
      <c r="H43" s="17" t="inlineStr">
        <is>
          <t>PRODUCED EMULSION</t>
        </is>
      </c>
      <c r="I43" s="17" t="inlineStr">
        <is>
          <t>PAD A P03 PRODUCED EMULSION PRESSURE</t>
        </is>
      </c>
      <c r="J43" s="17" t="inlineStr">
        <is>
          <t>29103-25J-132-01</t>
        </is>
      </c>
      <c r="K43" s="17" t="inlineStr">
        <is>
          <t>29103-4"-PE-1301-DAPC0-64H-ET</t>
        </is>
      </c>
      <c r="L43" s="17" t="inlineStr">
        <is>
          <t>ROSEMOUNT</t>
        </is>
      </c>
      <c r="M43" s="17" t="inlineStr">
        <is>
          <t>3051TG4A2B21AS1M536Q4Q8Q15P1BR5</t>
        </is>
      </c>
      <c r="N43" s="17" t="inlineStr">
        <is>
          <t>26SIPG3885066</t>
        </is>
      </c>
      <c r="O43" s="17" t="inlineStr">
        <is>
          <t>0 - 6000 kPa-g</t>
        </is>
      </c>
      <c r="P43" s="17" t="inlineStr">
        <is>
          <t>-101 - 27580 kPa-g</t>
        </is>
      </c>
      <c r="Q43" s="17" t="inlineStr">
        <is>
          <t>N/A</t>
        </is>
      </c>
      <c r="R43" s="17" t="inlineStr">
        <is>
          <t>Yes</t>
        </is>
      </c>
      <c r="S43" s="17" t="inlineStr">
        <is>
          <t>4-20 mA w/ HART</t>
        </is>
      </c>
      <c r="T43" s="17" t="inlineStr">
        <is>
          <t>N/A</t>
        </is>
      </c>
      <c r="U43" s="17" t="inlineStr">
        <is>
          <t>N/A</t>
        </is>
      </c>
      <c r="V43" s="17" t="inlineStr">
        <is>
          <t>LO</t>
        </is>
      </c>
      <c r="W43" s="17" t="inlineStr">
        <is>
          <t>LO</t>
        </is>
      </c>
      <c r="X43" s="17" t="inlineStr">
        <is>
          <t>LO</t>
        </is>
      </c>
      <c r="Y43" s="17" t="inlineStr">
        <is>
          <t>LO</t>
        </is>
      </c>
      <c r="Z43" s="17" t="inlineStr">
        <is>
          <t>N/A</t>
        </is>
      </c>
      <c r="AA43" s="17" t="inlineStr">
        <is>
          <t>LO</t>
        </is>
      </c>
      <c r="AB43" s="17" t="inlineStr">
        <is>
          <t>LO</t>
        </is>
      </c>
      <c r="AC43" s="17" t="inlineStr">
        <is>
          <t>LO</t>
        </is>
      </c>
      <c r="AD43" s="17" t="inlineStr">
        <is>
          <t>N/A</t>
        </is>
      </c>
      <c r="AE43" s="17" t="inlineStr">
        <is>
          <t>LO</t>
        </is>
      </c>
      <c r="AF43" s="17" t="inlineStr">
        <is>
          <t>LO</t>
        </is>
      </c>
      <c r="AG43" s="17" t="inlineStr">
        <is>
          <t>LO</t>
        </is>
      </c>
      <c r="AH43" s="17" t="n">
        <v>23.4</v>
      </c>
      <c r="AI43" s="17" t="inlineStr">
        <is>
          <t>Pass</t>
        </is>
      </c>
      <c r="AJ43" s="17" t="inlineStr">
        <is>
          <t>N/A</t>
        </is>
      </c>
      <c r="AK43" s="17" t="inlineStr">
        <is>
          <t>N/A</t>
        </is>
      </c>
      <c r="AL43" s="17" t="inlineStr">
        <is>
          <t>Pass</t>
        </is>
      </c>
      <c r="AM43" s="17" t="inlineStr">
        <is>
          <t>Pass</t>
        </is>
      </c>
      <c r="AN43" s="17" t="inlineStr">
        <is>
          <t>N/A</t>
        </is>
      </c>
      <c r="AO43" s="17" t="inlineStr">
        <is>
          <t>Pass</t>
        </is>
      </c>
      <c r="AP43" s="17" t="inlineStr">
        <is>
          <t>N/A</t>
        </is>
      </c>
      <c r="AQ43" s="17" t="inlineStr">
        <is>
          <t>N/A</t>
        </is>
      </c>
      <c r="AR43" s="17" t="inlineStr">
        <is>
          <t>Pass</t>
        </is>
      </c>
      <c r="AS43" s="17" t="inlineStr">
        <is>
          <t>Pass</t>
        </is>
      </c>
      <c r="AT43" s="17" t="inlineStr">
        <is>
          <t>N/A</t>
        </is>
      </c>
      <c r="AU43" s="17" t="inlineStr">
        <is>
          <t>N/A</t>
        </is>
      </c>
      <c r="AV43" s="17" t="inlineStr">
        <is>
          <t>CRYSTAL ENGINEERING</t>
        </is>
      </c>
      <c r="AW43" s="17" t="inlineStr">
        <is>
          <t>IS33-36/5000 PSI</t>
        </is>
      </c>
      <c r="AX43" s="17" t="inlineStr">
        <is>
          <t>4530-525617</t>
        </is>
      </c>
      <c r="AY43" s="17" t="inlineStr">
        <is>
          <t>'2026-07-02</t>
        </is>
      </c>
      <c r="AZ43" s="17" t="inlineStr">
        <is>
          <t>EMERSON</t>
        </is>
      </c>
      <c r="BA43" s="17" t="inlineStr">
        <is>
          <t>TREX</t>
        </is>
      </c>
      <c r="BB43" s="17" t="inlineStr">
        <is>
          <t>210100082367</t>
        </is>
      </c>
      <c r="BC43" s="17" t="inlineStr">
        <is>
          <t>'2026-07-31</t>
        </is>
      </c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inlineStr">
        <is>
          <t>Levy Ostrup</t>
        </is>
      </c>
      <c r="CY43" s="17" t="inlineStr">
        <is>
          <t>'2026-08-01</t>
        </is>
      </c>
      <c r="CZ43" s="17" t="n"/>
      <c r="DA43" s="17" t="n"/>
      <c r="DB43" s="17" t="n"/>
      <c r="DC43" s="17" t="n"/>
    </row>
    <row r="44">
      <c r="A44" s="17" t="n"/>
      <c r="B44" s="17" t="n"/>
      <c r="C44" s="17" t="inlineStr">
        <is>
          <t>K1B WELL PAD PROJECT</t>
        </is>
      </c>
      <c r="D44" s="17" t="inlineStr">
        <is>
          <t>KINOSIS K1B</t>
        </is>
      </c>
      <c r="E44" s="17" t="inlineStr">
        <is>
          <t>CA23007</t>
        </is>
      </c>
      <c r="F44" s="17" t="inlineStr">
        <is>
          <t>29103-PIT-1038</t>
        </is>
      </c>
      <c r="G44" s="17" t="inlineStr">
        <is>
          <t>Pressure Transmitter</t>
        </is>
      </c>
      <c r="H44" s="17" t="inlineStr">
        <is>
          <t>PRODUCED GAS</t>
        </is>
      </c>
      <c r="I44" s="17" t="inlineStr">
        <is>
          <t>PAD A P03 PRODUCED VAPOR PRESSURE</t>
        </is>
      </c>
      <c r="J44" s="17" t="inlineStr">
        <is>
          <t>29103-25J-132-01</t>
        </is>
      </c>
      <c r="K44" s="17" t="inlineStr">
        <is>
          <t>29103-4"-PG-1301-DAPC0-64H-ET</t>
        </is>
      </c>
      <c r="L44" s="17" t="inlineStr">
        <is>
          <t>ROSEMOUNT</t>
        </is>
      </c>
      <c r="M44" s="17" t="inlineStr">
        <is>
          <t>3051TG4A2B21AS1M536Q4Q8Q15P1BR5</t>
        </is>
      </c>
      <c r="N44" s="17" t="inlineStr">
        <is>
          <t>26SIPG3884597</t>
        </is>
      </c>
      <c r="O44" s="17" t="inlineStr">
        <is>
          <t>0 - 1500 kPa-g</t>
        </is>
      </c>
      <c r="P44" s="17" t="inlineStr">
        <is>
          <t xml:space="preserve"> -101 - 5515 kPa-g</t>
        </is>
      </c>
      <c r="Q44" s="17" t="inlineStr">
        <is>
          <t>N/A</t>
        </is>
      </c>
      <c r="R44" s="17" t="inlineStr">
        <is>
          <t>Yes</t>
        </is>
      </c>
      <c r="S44" s="17" t="inlineStr">
        <is>
          <t>4-20 mA w/ HART</t>
        </is>
      </c>
      <c r="T44" s="17" t="inlineStr">
        <is>
          <t>N/A</t>
        </is>
      </c>
      <c r="U44" s="17" t="inlineStr">
        <is>
          <t>N/A</t>
        </is>
      </c>
      <c r="V44" s="17" t="inlineStr">
        <is>
          <t>LO</t>
        </is>
      </c>
      <c r="W44" s="17" t="inlineStr">
        <is>
          <t>LO</t>
        </is>
      </c>
      <c r="X44" s="17" t="inlineStr">
        <is>
          <t>LO</t>
        </is>
      </c>
      <c r="Y44" s="17" t="inlineStr">
        <is>
          <t>LO</t>
        </is>
      </c>
      <c r="Z44" s="17" t="inlineStr">
        <is>
          <t>N/A</t>
        </is>
      </c>
      <c r="AA44" s="17" t="inlineStr">
        <is>
          <t>LO</t>
        </is>
      </c>
      <c r="AB44" s="17" t="inlineStr">
        <is>
          <t>LO</t>
        </is>
      </c>
      <c r="AC44" s="17" t="inlineStr">
        <is>
          <t>LO</t>
        </is>
      </c>
      <c r="AD44" s="17" t="inlineStr">
        <is>
          <t>N/A</t>
        </is>
      </c>
      <c r="AE44" s="17" t="inlineStr">
        <is>
          <t>LO</t>
        </is>
      </c>
      <c r="AF44" s="17" t="inlineStr">
        <is>
          <t>LO</t>
        </is>
      </c>
      <c r="AG44" s="17" t="inlineStr">
        <is>
          <t>LO</t>
        </is>
      </c>
      <c r="AH44" s="17" t="n">
        <v>23.5</v>
      </c>
      <c r="AI44" s="17" t="inlineStr">
        <is>
          <t>Pass</t>
        </is>
      </c>
      <c r="AJ44" s="17" t="inlineStr">
        <is>
          <t>N/A</t>
        </is>
      </c>
      <c r="AK44" s="17" t="inlineStr">
        <is>
          <t>N/A</t>
        </is>
      </c>
      <c r="AL44" s="17" t="inlineStr">
        <is>
          <t>Pass</t>
        </is>
      </c>
      <c r="AM44" s="17" t="inlineStr">
        <is>
          <t>Pass</t>
        </is>
      </c>
      <c r="AN44" s="17" t="inlineStr">
        <is>
          <t>N/A</t>
        </is>
      </c>
      <c r="AO44" s="17" t="inlineStr">
        <is>
          <t>Pass</t>
        </is>
      </c>
      <c r="AP44" s="17" t="inlineStr">
        <is>
          <t>N/A</t>
        </is>
      </c>
      <c r="AQ44" s="17" t="inlineStr">
        <is>
          <t>N/A</t>
        </is>
      </c>
      <c r="AR44" s="17" t="inlineStr">
        <is>
          <t>Pass</t>
        </is>
      </c>
      <c r="AS44" s="17" t="inlineStr">
        <is>
          <t>Pass</t>
        </is>
      </c>
      <c r="AT44" s="17" t="inlineStr">
        <is>
          <t>N/A</t>
        </is>
      </c>
      <c r="AU44" s="17" t="inlineStr">
        <is>
          <t>N/A</t>
        </is>
      </c>
      <c r="AV44" s="17" t="inlineStr">
        <is>
          <t>CRYSTAL ENGINEERING</t>
        </is>
      </c>
      <c r="AW44" s="17" t="inlineStr">
        <is>
          <t>IS33-36/5000 PSI</t>
        </is>
      </c>
      <c r="AX44" s="17" t="inlineStr">
        <is>
          <t>4530-525617</t>
        </is>
      </c>
      <c r="AY44" s="17" t="inlineStr">
        <is>
          <t>'2026-07-02</t>
        </is>
      </c>
      <c r="AZ44" s="17" t="inlineStr">
        <is>
          <t>EMERSON</t>
        </is>
      </c>
      <c r="BA44" s="17" t="inlineStr">
        <is>
          <t>TREX</t>
        </is>
      </c>
      <c r="BB44" s="17" t="inlineStr">
        <is>
          <t>210100082367</t>
        </is>
      </c>
      <c r="BC44" s="17" t="inlineStr">
        <is>
          <t>'2026-07-31</t>
        </is>
      </c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inlineStr">
        <is>
          <t>Levy Ostrup</t>
        </is>
      </c>
      <c r="CY44" s="17" t="inlineStr">
        <is>
          <t>'2026-08-01</t>
        </is>
      </c>
      <c r="CZ44" s="17" t="n"/>
      <c r="DA44" s="17" t="n"/>
      <c r="DB44" s="17" t="n"/>
      <c r="DC44" s="17" t="n"/>
    </row>
    <row r="45">
      <c r="A45" s="17" t="n"/>
      <c r="B45" s="17" t="n"/>
      <c r="C45" s="17" t="inlineStr">
        <is>
          <t>K1B WELL PAD PROJECT</t>
        </is>
      </c>
      <c r="D45" s="17" t="inlineStr">
        <is>
          <t>KINOSIS K1B</t>
        </is>
      </c>
      <c r="E45" s="17" t="inlineStr">
        <is>
          <t>CA23007</t>
        </is>
      </c>
      <c r="F45" s="17" t="inlineStr">
        <is>
          <t>29103-TIT-1034</t>
        </is>
      </c>
      <c r="G45" s="17" t="inlineStr">
        <is>
          <t>Temperature Indicating Transmitter</t>
        </is>
      </c>
      <c r="H45" s="17" t="inlineStr">
        <is>
          <t>PRODUCED EMULSION</t>
        </is>
      </c>
      <c r="I45" s="17" t="inlineStr">
        <is>
          <t>PAD A P03 PRODUCED EMULSION HEAD</t>
        </is>
      </c>
      <c r="J45" s="17" t="inlineStr">
        <is>
          <t>29103-25J-132-01</t>
        </is>
      </c>
      <c r="K45" s="17" t="inlineStr">
        <is>
          <t>29103-4"-PE-1301-DAPC0-64H-ET</t>
        </is>
      </c>
      <c r="L45" s="17" t="inlineStr">
        <is>
          <t>ROSEMOUNT</t>
        </is>
      </c>
      <c r="M45" s="17" t="inlineStr">
        <is>
          <t>3144PD1A1K6M5Q4C8BR5XA</t>
        </is>
      </c>
      <c r="N45" s="17" t="inlineStr">
        <is>
          <t>26SITC3662817</t>
        </is>
      </c>
      <c r="O45" s="17" t="inlineStr">
        <is>
          <t xml:space="preserve"> -50 - 300°C</t>
        </is>
      </c>
      <c r="P45" s="17" t="inlineStr">
        <is>
          <t xml:space="preserve"> -200 - 600°C</t>
        </is>
      </c>
      <c r="Q45" s="17" t="inlineStr">
        <is>
          <t>N/A</t>
        </is>
      </c>
      <c r="R45" s="17" t="inlineStr">
        <is>
          <t>Yes</t>
        </is>
      </c>
      <c r="S45" s="17" t="inlineStr">
        <is>
          <t>4-20 mA w/ HART</t>
        </is>
      </c>
      <c r="T45" s="17" t="inlineStr">
        <is>
          <t>N/A</t>
        </is>
      </c>
      <c r="U45" s="17" t="inlineStr">
        <is>
          <t>N/A</t>
        </is>
      </c>
      <c r="V45" s="17" t="inlineStr">
        <is>
          <t>LO</t>
        </is>
      </c>
      <c r="W45" s="17" t="inlineStr">
        <is>
          <t>LO</t>
        </is>
      </c>
      <c r="X45" s="17" t="inlineStr">
        <is>
          <t>LO</t>
        </is>
      </c>
      <c r="Y45" s="17" t="inlineStr">
        <is>
          <t>LO</t>
        </is>
      </c>
      <c r="Z45" s="17" t="inlineStr">
        <is>
          <t>N/A</t>
        </is>
      </c>
      <c r="AA45" s="17" t="inlineStr">
        <is>
          <t>N/A</t>
        </is>
      </c>
      <c r="AB45" s="17" t="inlineStr">
        <is>
          <t>LO</t>
        </is>
      </c>
      <c r="AC45" s="17" t="inlineStr">
        <is>
          <t>LO</t>
        </is>
      </c>
      <c r="AD45" s="17" t="inlineStr">
        <is>
          <t>N/A</t>
        </is>
      </c>
      <c r="AE45" s="17" t="inlineStr">
        <is>
          <t>LO</t>
        </is>
      </c>
      <c r="AF45" s="17" t="inlineStr">
        <is>
          <t>LO</t>
        </is>
      </c>
      <c r="AG45" s="17" t="inlineStr">
        <is>
          <t>LO</t>
        </is>
      </c>
      <c r="AH45" s="17" t="n">
        <v>23.9</v>
      </c>
      <c r="AI45" s="17" t="inlineStr">
        <is>
          <t>Pass</t>
        </is>
      </c>
      <c r="AJ45" s="17" t="inlineStr">
        <is>
          <t>N/A</t>
        </is>
      </c>
      <c r="AK45" s="17" t="inlineStr">
        <is>
          <t>N/A</t>
        </is>
      </c>
      <c r="AL45" s="17" t="inlineStr">
        <is>
          <t>Pass</t>
        </is>
      </c>
      <c r="AM45" s="17" t="inlineStr">
        <is>
          <t>Pass</t>
        </is>
      </c>
      <c r="AN45" s="17" t="inlineStr">
        <is>
          <t>N/A</t>
        </is>
      </c>
      <c r="AO45" s="17" t="inlineStr">
        <is>
          <t>Pass</t>
        </is>
      </c>
      <c r="AP45" s="17" t="inlineStr">
        <is>
          <t>N/A</t>
        </is>
      </c>
      <c r="AQ45" s="17" t="inlineStr">
        <is>
          <t>N/A</t>
        </is>
      </c>
      <c r="AR45" s="17" t="inlineStr">
        <is>
          <t>Pass</t>
        </is>
      </c>
      <c r="AS45" s="17" t="inlineStr">
        <is>
          <t>Pass</t>
        </is>
      </c>
      <c r="AT45" s="17" t="inlineStr">
        <is>
          <t>N/A</t>
        </is>
      </c>
      <c r="AU45" s="17" t="inlineStr">
        <is>
          <t>N/A</t>
        </is>
      </c>
      <c r="AV45" s="17" t="inlineStr">
        <is>
          <t xml:space="preserve">FLUKE </t>
        </is>
      </c>
      <c r="AW45" s="17" t="inlineStr">
        <is>
          <t>1551A EX</t>
        </is>
      </c>
      <c r="AX45" s="17" t="n">
        <v>6627011</v>
      </c>
      <c r="AY45" s="17" t="inlineStr">
        <is>
          <t>'2026-05-13</t>
        </is>
      </c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inlineStr">
        <is>
          <t>Levy Ostrup</t>
        </is>
      </c>
      <c r="CY45" s="17" t="inlineStr">
        <is>
          <t>'2026-08-01</t>
        </is>
      </c>
      <c r="CZ45" s="17" t="n"/>
      <c r="DA45" s="17" t="n"/>
      <c r="DB45" s="17" t="n"/>
      <c r="DC45" s="17" t="n"/>
    </row>
    <row r="46">
      <c r="A46" s="17" t="n"/>
      <c r="B46" s="17" t="n"/>
      <c r="C46" s="17" t="inlineStr">
        <is>
          <t>K1B WELL PAD PROJECT</t>
        </is>
      </c>
      <c r="D46" s="17" t="inlineStr">
        <is>
          <t>KINOSIS K1B</t>
        </is>
      </c>
      <c r="E46" s="17" t="inlineStr">
        <is>
          <t>CA23007</t>
        </is>
      </c>
      <c r="F46" s="17" t="inlineStr">
        <is>
          <t>29103-PIT-1044</t>
        </is>
      </c>
      <c r="G46" s="17" t="inlineStr">
        <is>
          <t>Pressure Transmitter</t>
        </is>
      </c>
      <c r="H46" s="17" t="inlineStr">
        <is>
          <t>PRODUCED EMULSION</t>
        </is>
      </c>
      <c r="I46" s="17" t="inlineStr">
        <is>
          <t>PAD A P04 PRODUCED EMULSION PRESSURE</t>
        </is>
      </c>
      <c r="J46" s="17" t="inlineStr">
        <is>
          <t>29103-25J-142-01</t>
        </is>
      </c>
      <c r="K46" s="17" t="inlineStr">
        <is>
          <t>29103-4"-PE-1401-DAPC0-64H-ET</t>
        </is>
      </c>
      <c r="L46" s="17" t="inlineStr">
        <is>
          <t>ROSEMOUNT</t>
        </is>
      </c>
      <c r="M46" s="17" t="inlineStr">
        <is>
          <t>3051TG4A2B21AS1M536Q4Q8Q15P1BR5</t>
        </is>
      </c>
      <c r="N46" s="17" t="inlineStr">
        <is>
          <t>26SIPG3884594</t>
        </is>
      </c>
      <c r="O46" s="17" t="inlineStr">
        <is>
          <t>0 - 6000 kPa-g</t>
        </is>
      </c>
      <c r="P46" s="17" t="inlineStr">
        <is>
          <t>-101 - 27580 kPa-g</t>
        </is>
      </c>
      <c r="Q46" s="17" t="inlineStr">
        <is>
          <t>N/A</t>
        </is>
      </c>
      <c r="R46" s="17" t="inlineStr">
        <is>
          <t>Yes</t>
        </is>
      </c>
      <c r="S46" s="17" t="inlineStr">
        <is>
          <t>4-20 mA w/ HART</t>
        </is>
      </c>
      <c r="T46" s="17" t="inlineStr">
        <is>
          <t>N/A</t>
        </is>
      </c>
      <c r="U46" s="17" t="inlineStr">
        <is>
          <t>N/A</t>
        </is>
      </c>
      <c r="V46" s="17" t="inlineStr">
        <is>
          <t>LO</t>
        </is>
      </c>
      <c r="W46" s="17" t="inlineStr">
        <is>
          <t>LO</t>
        </is>
      </c>
      <c r="X46" s="17" t="inlineStr">
        <is>
          <t>LO</t>
        </is>
      </c>
      <c r="Y46" s="17" t="inlineStr">
        <is>
          <t>LO</t>
        </is>
      </c>
      <c r="Z46" s="17" t="inlineStr">
        <is>
          <t>N/A</t>
        </is>
      </c>
      <c r="AA46" s="17" t="inlineStr">
        <is>
          <t>LO</t>
        </is>
      </c>
      <c r="AB46" s="17" t="inlineStr">
        <is>
          <t>LO</t>
        </is>
      </c>
      <c r="AC46" s="17" t="inlineStr">
        <is>
          <t>LO</t>
        </is>
      </c>
      <c r="AD46" s="17" t="inlineStr">
        <is>
          <t>N/A</t>
        </is>
      </c>
      <c r="AE46" s="17" t="inlineStr">
        <is>
          <t>LO</t>
        </is>
      </c>
      <c r="AF46" s="17" t="inlineStr">
        <is>
          <t>LO</t>
        </is>
      </c>
      <c r="AG46" s="17" t="inlineStr">
        <is>
          <t>LO</t>
        </is>
      </c>
      <c r="AH46" s="17" t="n">
        <v>23.5</v>
      </c>
      <c r="AI46" s="17" t="inlineStr">
        <is>
          <t>Pass</t>
        </is>
      </c>
      <c r="AJ46" s="17" t="inlineStr">
        <is>
          <t>N/A</t>
        </is>
      </c>
      <c r="AK46" s="17" t="inlineStr">
        <is>
          <t>N/A</t>
        </is>
      </c>
      <c r="AL46" s="17" t="inlineStr">
        <is>
          <t>Pass</t>
        </is>
      </c>
      <c r="AM46" s="17" t="inlineStr">
        <is>
          <t>Pass</t>
        </is>
      </c>
      <c r="AN46" s="17" t="inlineStr">
        <is>
          <t>N/A</t>
        </is>
      </c>
      <c r="AO46" s="17" t="inlineStr">
        <is>
          <t>Pass</t>
        </is>
      </c>
      <c r="AP46" s="17" t="inlineStr">
        <is>
          <t>N/A</t>
        </is>
      </c>
      <c r="AQ46" s="17" t="inlineStr">
        <is>
          <t>N/A</t>
        </is>
      </c>
      <c r="AR46" s="17" t="inlineStr">
        <is>
          <t>Pass</t>
        </is>
      </c>
      <c r="AS46" s="17" t="inlineStr">
        <is>
          <t>Pass</t>
        </is>
      </c>
      <c r="AT46" s="17" t="inlineStr">
        <is>
          <t>N/A</t>
        </is>
      </c>
      <c r="AU46" s="17" t="inlineStr">
        <is>
          <t>N/A</t>
        </is>
      </c>
      <c r="AV46" s="17" t="inlineStr">
        <is>
          <t>CRYSTAL ENGINEERING</t>
        </is>
      </c>
      <c r="AW46" s="17" t="inlineStr">
        <is>
          <t>IS33-36/5000 PSI</t>
        </is>
      </c>
      <c r="AX46" s="17" t="inlineStr">
        <is>
          <t>4530-525617</t>
        </is>
      </c>
      <c r="AY46" s="17" t="inlineStr">
        <is>
          <t>'2026-07-02</t>
        </is>
      </c>
      <c r="AZ46" s="17" t="inlineStr">
        <is>
          <t>EMERSON</t>
        </is>
      </c>
      <c r="BA46" s="17" t="inlineStr">
        <is>
          <t>TREX</t>
        </is>
      </c>
      <c r="BB46" s="17" t="inlineStr">
        <is>
          <t>210100082367</t>
        </is>
      </c>
      <c r="BC46" s="17" t="inlineStr">
        <is>
          <t>'2026-07-31</t>
        </is>
      </c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inlineStr">
        <is>
          <t>Levy Ostrup</t>
        </is>
      </c>
      <c r="CY46" s="17" t="inlineStr">
        <is>
          <t>'2026-08-01</t>
        </is>
      </c>
      <c r="CZ46" s="17" t="n"/>
      <c r="DA46" s="17" t="n"/>
      <c r="DB46" s="17" t="n"/>
      <c r="DC46" s="17" t="n"/>
    </row>
    <row r="47">
      <c r="A47" s="17" t="n"/>
      <c r="B47" s="17" t="n"/>
      <c r="C47" s="17" t="inlineStr">
        <is>
          <t>K1B WELL PAD PROJECT</t>
        </is>
      </c>
      <c r="D47" s="17" t="inlineStr">
        <is>
          <t>KINOSIS K1B</t>
        </is>
      </c>
      <c r="E47" s="17" t="inlineStr">
        <is>
          <t>CA23007</t>
        </is>
      </c>
      <c r="F47" s="17" t="inlineStr">
        <is>
          <t>29103-PIT-1048</t>
        </is>
      </c>
      <c r="G47" s="17" t="inlineStr">
        <is>
          <t>Pressure Transmitter</t>
        </is>
      </c>
      <c r="H47" s="17" t="inlineStr">
        <is>
          <t>PRODUCED GAS</t>
        </is>
      </c>
      <c r="I47" s="17" t="inlineStr">
        <is>
          <t>PAD A P04 PRODUCED VAPOR PRESSURE</t>
        </is>
      </c>
      <c r="J47" s="17" t="inlineStr">
        <is>
          <t>29103-25J-142-01</t>
        </is>
      </c>
      <c r="K47" s="17" t="inlineStr">
        <is>
          <t>29103-4"-PG-1401-DAPC0-64H-ET</t>
        </is>
      </c>
      <c r="L47" s="17" t="inlineStr">
        <is>
          <t>ROSEMOUNT</t>
        </is>
      </c>
      <c r="M47" s="17" t="inlineStr">
        <is>
          <t>3051TG4A2B21AS1M536Q4Q8Q15P1BR5</t>
        </is>
      </c>
      <c r="N47" s="17" t="inlineStr">
        <is>
          <t>26SIPG3884753</t>
        </is>
      </c>
      <c r="O47" s="17" t="inlineStr">
        <is>
          <t>0 - 1500 kPa-g</t>
        </is>
      </c>
      <c r="P47" s="17" t="inlineStr">
        <is>
          <t xml:space="preserve"> -101 - 5515 kPa-g</t>
        </is>
      </c>
      <c r="Q47" s="17" t="inlineStr">
        <is>
          <t>N/A</t>
        </is>
      </c>
      <c r="R47" s="17" t="inlineStr">
        <is>
          <t>Yes</t>
        </is>
      </c>
      <c r="S47" s="17" t="inlineStr">
        <is>
          <t>4-20 mA w/ HART</t>
        </is>
      </c>
      <c r="T47" s="17" t="inlineStr">
        <is>
          <t>N/A</t>
        </is>
      </c>
      <c r="U47" s="17" t="inlineStr">
        <is>
          <t>N/A</t>
        </is>
      </c>
      <c r="V47" s="17" t="inlineStr">
        <is>
          <t>LO</t>
        </is>
      </c>
      <c r="W47" s="17" t="inlineStr">
        <is>
          <t>LO</t>
        </is>
      </c>
      <c r="X47" s="17" t="inlineStr">
        <is>
          <t>LO</t>
        </is>
      </c>
      <c r="Y47" s="17" t="inlineStr">
        <is>
          <t>LO</t>
        </is>
      </c>
      <c r="Z47" s="17" t="inlineStr">
        <is>
          <t>N/A</t>
        </is>
      </c>
      <c r="AA47" s="17" t="inlineStr">
        <is>
          <t>LO</t>
        </is>
      </c>
      <c r="AB47" s="17" t="inlineStr">
        <is>
          <t>LO</t>
        </is>
      </c>
      <c r="AC47" s="17" t="inlineStr">
        <is>
          <t>LO</t>
        </is>
      </c>
      <c r="AD47" s="17" t="inlineStr">
        <is>
          <t>N/A</t>
        </is>
      </c>
      <c r="AE47" s="17" t="inlineStr">
        <is>
          <t>LO</t>
        </is>
      </c>
      <c r="AF47" s="17" t="inlineStr">
        <is>
          <t>LO</t>
        </is>
      </c>
      <c r="AG47" s="17" t="inlineStr">
        <is>
          <t>LO</t>
        </is>
      </c>
      <c r="AH47" s="17" t="n">
        <v>23.5</v>
      </c>
      <c r="AI47" s="17" t="inlineStr">
        <is>
          <t>Pass</t>
        </is>
      </c>
      <c r="AJ47" s="17" t="inlineStr">
        <is>
          <t>N/A</t>
        </is>
      </c>
      <c r="AK47" s="17" t="inlineStr">
        <is>
          <t>N/A</t>
        </is>
      </c>
      <c r="AL47" s="17" t="inlineStr">
        <is>
          <t>Pass</t>
        </is>
      </c>
      <c r="AM47" s="17" t="inlineStr">
        <is>
          <t>Pass</t>
        </is>
      </c>
      <c r="AN47" s="17" t="inlineStr">
        <is>
          <t>N/A</t>
        </is>
      </c>
      <c r="AO47" s="17" t="inlineStr">
        <is>
          <t>Pass</t>
        </is>
      </c>
      <c r="AP47" s="17" t="inlineStr">
        <is>
          <t>N/A</t>
        </is>
      </c>
      <c r="AQ47" s="17" t="inlineStr">
        <is>
          <t>N/A</t>
        </is>
      </c>
      <c r="AR47" s="17" t="inlineStr">
        <is>
          <t>Pass</t>
        </is>
      </c>
      <c r="AS47" s="17" t="inlineStr">
        <is>
          <t>Pass</t>
        </is>
      </c>
      <c r="AT47" s="17" t="inlineStr">
        <is>
          <t>N/A</t>
        </is>
      </c>
      <c r="AU47" s="17" t="inlineStr">
        <is>
          <t>N/A</t>
        </is>
      </c>
      <c r="AV47" s="17" t="inlineStr">
        <is>
          <t>CRYSTAL ENGINEERING</t>
        </is>
      </c>
      <c r="AW47" s="17" t="inlineStr">
        <is>
          <t>IS33-36/5000 PSI</t>
        </is>
      </c>
      <c r="AX47" s="17" t="inlineStr">
        <is>
          <t>4530-525617</t>
        </is>
      </c>
      <c r="AY47" s="17" t="inlineStr">
        <is>
          <t>'2026-07-02</t>
        </is>
      </c>
      <c r="AZ47" s="17" t="inlineStr">
        <is>
          <t>EMERSON</t>
        </is>
      </c>
      <c r="BA47" s="17" t="inlineStr">
        <is>
          <t>TREX</t>
        </is>
      </c>
      <c r="BB47" s="17" t="inlineStr">
        <is>
          <t>210100082367</t>
        </is>
      </c>
      <c r="BC47" s="17" t="inlineStr">
        <is>
          <t>'2026-07-31</t>
        </is>
      </c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inlineStr">
        <is>
          <t>Levy Ostrup</t>
        </is>
      </c>
      <c r="CY47" s="17" t="inlineStr">
        <is>
          <t>'2026-08-01</t>
        </is>
      </c>
      <c r="CZ47" s="17" t="n"/>
      <c r="DA47" s="17" t="n"/>
      <c r="DB47" s="17" t="n"/>
      <c r="DC47" s="17" t="n"/>
    </row>
    <row r="48">
      <c r="A48" s="17" t="n"/>
      <c r="B48" s="17" t="n"/>
      <c r="C48" s="17" t="inlineStr">
        <is>
          <t>K1B WELL PAD PROJECT</t>
        </is>
      </c>
      <c r="D48" s="17" t="inlineStr">
        <is>
          <t>KINOSIS K1B</t>
        </is>
      </c>
      <c r="E48" s="17" t="inlineStr">
        <is>
          <t>CA23007</t>
        </is>
      </c>
      <c r="F48" s="17" t="inlineStr">
        <is>
          <t>29103-TIT-1044</t>
        </is>
      </c>
      <c r="G48" s="17" t="inlineStr">
        <is>
          <t>Temperature Indicating Transmitter</t>
        </is>
      </c>
      <c r="H48" s="17" t="inlineStr">
        <is>
          <t>PRODUCED EMULSION</t>
        </is>
      </c>
      <c r="I48" s="17" t="inlineStr">
        <is>
          <t>PAD A P04 PRODUCED EMULSION HEAD</t>
        </is>
      </c>
      <c r="J48" s="17" t="inlineStr">
        <is>
          <t>29103-25J-142-01</t>
        </is>
      </c>
      <c r="K48" s="17" t="inlineStr">
        <is>
          <t>29103-4"-PE-1401-DAPC0-64H-ET</t>
        </is>
      </c>
      <c r="L48" s="17" t="inlineStr">
        <is>
          <t>ROSEMOUNT</t>
        </is>
      </c>
      <c r="M48" s="17" t="inlineStr">
        <is>
          <t>3144PD1A1K6M5Q4C8BR5XA</t>
        </is>
      </c>
      <c r="N48" s="17" t="inlineStr">
        <is>
          <t>26SITC3662816</t>
        </is>
      </c>
      <c r="O48" s="17" t="inlineStr">
        <is>
          <t xml:space="preserve"> -50 - 300°C</t>
        </is>
      </c>
      <c r="P48" s="17" t="inlineStr">
        <is>
          <t xml:space="preserve"> -200 - 600°C</t>
        </is>
      </c>
      <c r="Q48" s="17" t="inlineStr">
        <is>
          <t>N/A</t>
        </is>
      </c>
      <c r="R48" s="17" t="inlineStr">
        <is>
          <t>Yes</t>
        </is>
      </c>
      <c r="S48" s="17" t="inlineStr">
        <is>
          <t>4-20 mA w/ HART</t>
        </is>
      </c>
      <c r="T48" s="17" t="inlineStr">
        <is>
          <t>N/A</t>
        </is>
      </c>
      <c r="U48" s="17" t="inlineStr">
        <is>
          <t>N/A</t>
        </is>
      </c>
      <c r="V48" s="17" t="inlineStr">
        <is>
          <t>LO</t>
        </is>
      </c>
      <c r="W48" s="17" t="inlineStr">
        <is>
          <t>LO</t>
        </is>
      </c>
      <c r="X48" s="17" t="inlineStr">
        <is>
          <t>LO</t>
        </is>
      </c>
      <c r="Y48" s="17" t="inlineStr">
        <is>
          <t>LO</t>
        </is>
      </c>
      <c r="Z48" s="17" t="inlineStr">
        <is>
          <t>N/A</t>
        </is>
      </c>
      <c r="AA48" s="17" t="inlineStr">
        <is>
          <t>N/A</t>
        </is>
      </c>
      <c r="AB48" s="17" t="inlineStr">
        <is>
          <t>LO</t>
        </is>
      </c>
      <c r="AC48" s="17" t="inlineStr">
        <is>
          <t>LO</t>
        </is>
      </c>
      <c r="AD48" s="17" t="inlineStr">
        <is>
          <t>N/A</t>
        </is>
      </c>
      <c r="AE48" s="17" t="inlineStr">
        <is>
          <t>LO</t>
        </is>
      </c>
      <c r="AF48" s="17" t="inlineStr">
        <is>
          <t>LO</t>
        </is>
      </c>
      <c r="AG48" s="17" t="inlineStr">
        <is>
          <t>LO</t>
        </is>
      </c>
      <c r="AH48" s="17" t="n">
        <v>23.9</v>
      </c>
      <c r="AI48" s="17" t="inlineStr">
        <is>
          <t>Pass</t>
        </is>
      </c>
      <c r="AJ48" s="17" t="inlineStr">
        <is>
          <t>N/A</t>
        </is>
      </c>
      <c r="AK48" s="17" t="inlineStr">
        <is>
          <t>N/A</t>
        </is>
      </c>
      <c r="AL48" s="17" t="inlineStr">
        <is>
          <t>Pass</t>
        </is>
      </c>
      <c r="AM48" s="17" t="inlineStr">
        <is>
          <t>Pass</t>
        </is>
      </c>
      <c r="AN48" s="17" t="inlineStr">
        <is>
          <t>N/A</t>
        </is>
      </c>
      <c r="AO48" s="17" t="inlineStr">
        <is>
          <t>Pass</t>
        </is>
      </c>
      <c r="AP48" s="17" t="inlineStr">
        <is>
          <t>N/A</t>
        </is>
      </c>
      <c r="AQ48" s="17" t="inlineStr">
        <is>
          <t>N/A</t>
        </is>
      </c>
      <c r="AR48" s="17" t="inlineStr">
        <is>
          <t>Pass</t>
        </is>
      </c>
      <c r="AS48" s="17" t="inlineStr">
        <is>
          <t>Pass</t>
        </is>
      </c>
      <c r="AT48" s="17" t="inlineStr">
        <is>
          <t>N/A</t>
        </is>
      </c>
      <c r="AU48" s="17" t="inlineStr">
        <is>
          <t>N/A</t>
        </is>
      </c>
      <c r="AV48" s="17" t="inlineStr">
        <is>
          <t xml:space="preserve">FLUKE </t>
        </is>
      </c>
      <c r="AW48" s="17" t="inlineStr">
        <is>
          <t>1551A EX</t>
        </is>
      </c>
      <c r="AX48" s="17" t="n">
        <v>6627011</v>
      </c>
      <c r="AY48" s="17" t="inlineStr">
        <is>
          <t>'2026-05-13</t>
        </is>
      </c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inlineStr">
        <is>
          <t>Levy Ostrup</t>
        </is>
      </c>
      <c r="CY48" s="17" t="inlineStr">
        <is>
          <t>'2026-08-01</t>
        </is>
      </c>
      <c r="CZ48" s="17" t="n"/>
      <c r="DA48" s="17" t="n"/>
      <c r="DB48" s="17" t="n"/>
      <c r="DC48" s="17" t="n"/>
    </row>
    <row r="49">
      <c r="A49" s="17" t="n"/>
      <c r="B49" s="17" t="n"/>
      <c r="C49" s="17" t="inlineStr">
        <is>
          <t>K1B WELL PAD PROJECT</t>
        </is>
      </c>
      <c r="D49" s="17" t="inlineStr">
        <is>
          <t>KINOSIS K1B</t>
        </is>
      </c>
      <c r="E49" s="17" t="inlineStr">
        <is>
          <t>CA23007</t>
        </is>
      </c>
      <c r="F49" s="17" t="inlineStr">
        <is>
          <t>29103-PIT-1054</t>
        </is>
      </c>
      <c r="G49" s="17" t="inlineStr">
        <is>
          <t>Pressure Transmitter</t>
        </is>
      </c>
      <c r="H49" s="17" t="inlineStr">
        <is>
          <t>PRODUCED EMULSION</t>
        </is>
      </c>
      <c r="I49" s="17" t="inlineStr">
        <is>
          <t>PAD A P05 PRODUCED EMULSION PRESSURE</t>
        </is>
      </c>
      <c r="J49" s="17" t="inlineStr">
        <is>
          <t>29103-25J-152-01</t>
        </is>
      </c>
      <c r="K49" s="17" t="inlineStr">
        <is>
          <t>29103-4"-PE-1501-DAPC0-64H-ET</t>
        </is>
      </c>
      <c r="L49" s="17" t="inlineStr">
        <is>
          <t>ROSEMOUNT</t>
        </is>
      </c>
      <c r="M49" s="17" t="inlineStr">
        <is>
          <t>3051TG4A2B21AS1M536Q4Q8Q15P1BR5</t>
        </is>
      </c>
      <c r="N49" s="17" t="inlineStr">
        <is>
          <t>26SIPG3884749</t>
        </is>
      </c>
      <c r="O49" s="17" t="inlineStr">
        <is>
          <t>0 - 6000 kPa-g</t>
        </is>
      </c>
      <c r="P49" s="17" t="inlineStr">
        <is>
          <t>-101 - 27580 kPa-g</t>
        </is>
      </c>
      <c r="Q49" s="17" t="inlineStr">
        <is>
          <t>N/A</t>
        </is>
      </c>
      <c r="R49" s="17" t="inlineStr">
        <is>
          <t>Yes</t>
        </is>
      </c>
      <c r="S49" s="17" t="inlineStr">
        <is>
          <t>4-20 mA w/ HART</t>
        </is>
      </c>
      <c r="T49" s="17" t="inlineStr">
        <is>
          <t>N/A</t>
        </is>
      </c>
      <c r="U49" s="17" t="inlineStr">
        <is>
          <t>N/A</t>
        </is>
      </c>
      <c r="V49" s="17" t="inlineStr">
        <is>
          <t>LO</t>
        </is>
      </c>
      <c r="W49" s="17" t="inlineStr">
        <is>
          <t>LO</t>
        </is>
      </c>
      <c r="X49" s="17" t="inlineStr">
        <is>
          <t>LO</t>
        </is>
      </c>
      <c r="Y49" s="17" t="inlineStr">
        <is>
          <t>LO</t>
        </is>
      </c>
      <c r="Z49" s="17" t="inlineStr">
        <is>
          <t>N/A</t>
        </is>
      </c>
      <c r="AA49" s="17" t="inlineStr">
        <is>
          <t>LO</t>
        </is>
      </c>
      <c r="AB49" s="17" t="inlineStr">
        <is>
          <t>LO</t>
        </is>
      </c>
      <c r="AC49" s="17" t="inlineStr">
        <is>
          <t>LO</t>
        </is>
      </c>
      <c r="AD49" s="17" t="inlineStr">
        <is>
          <t>N/A</t>
        </is>
      </c>
      <c r="AE49" s="17" t="inlineStr">
        <is>
          <t>LO</t>
        </is>
      </c>
      <c r="AF49" s="17" t="inlineStr">
        <is>
          <t>LO</t>
        </is>
      </c>
      <c r="AG49" s="17" t="inlineStr">
        <is>
          <t>LO</t>
        </is>
      </c>
      <c r="AH49" s="17" t="n">
        <v>23.9</v>
      </c>
      <c r="AI49" s="17" t="inlineStr">
        <is>
          <t>Pass</t>
        </is>
      </c>
      <c r="AJ49" s="17" t="inlineStr">
        <is>
          <t>N/A</t>
        </is>
      </c>
      <c r="AK49" s="17" t="inlineStr">
        <is>
          <t>N/A</t>
        </is>
      </c>
      <c r="AL49" s="17" t="inlineStr">
        <is>
          <t>Pass</t>
        </is>
      </c>
      <c r="AM49" s="17" t="inlineStr">
        <is>
          <t>Pass</t>
        </is>
      </c>
      <c r="AN49" s="17" t="inlineStr">
        <is>
          <t>N/A</t>
        </is>
      </c>
      <c r="AO49" s="17" t="inlineStr">
        <is>
          <t>Pass</t>
        </is>
      </c>
      <c r="AP49" s="17" t="inlineStr">
        <is>
          <t>N/A</t>
        </is>
      </c>
      <c r="AQ49" s="17" t="inlineStr">
        <is>
          <t>N/A</t>
        </is>
      </c>
      <c r="AR49" s="17" t="inlineStr">
        <is>
          <t>Pass</t>
        </is>
      </c>
      <c r="AS49" s="17" t="inlineStr">
        <is>
          <t>Pass</t>
        </is>
      </c>
      <c r="AT49" s="17" t="inlineStr">
        <is>
          <t>N/A</t>
        </is>
      </c>
      <c r="AU49" s="17" t="inlineStr">
        <is>
          <t>N/A</t>
        </is>
      </c>
      <c r="AV49" s="17" t="inlineStr">
        <is>
          <t>CRYSTAL ENGINEERING</t>
        </is>
      </c>
      <c r="AW49" s="17" t="inlineStr">
        <is>
          <t>IS33-36/5000 PSI</t>
        </is>
      </c>
      <c r="AX49" s="17" t="inlineStr">
        <is>
          <t>4530-525617</t>
        </is>
      </c>
      <c r="AY49" s="17" t="inlineStr">
        <is>
          <t>'2026-07-02</t>
        </is>
      </c>
      <c r="AZ49" s="17" t="inlineStr">
        <is>
          <t>EMERSON</t>
        </is>
      </c>
      <c r="BA49" s="17" t="inlineStr">
        <is>
          <t>TREX</t>
        </is>
      </c>
      <c r="BB49" s="17" t="inlineStr">
        <is>
          <t>210100082367</t>
        </is>
      </c>
      <c r="BC49" s="17" t="inlineStr">
        <is>
          <t>'2026-07-31</t>
        </is>
      </c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inlineStr">
        <is>
          <t>Levy Ostrup</t>
        </is>
      </c>
      <c r="CY49" s="17" t="inlineStr">
        <is>
          <t>'2026-08-01</t>
        </is>
      </c>
      <c r="CZ49" s="17" t="n"/>
      <c r="DA49" s="17" t="n"/>
      <c r="DB49" s="17" t="n"/>
      <c r="DC49" s="17" t="n"/>
    </row>
    <row r="50">
      <c r="A50" s="17" t="n"/>
      <c r="B50" s="17" t="n"/>
      <c r="C50" s="17" t="inlineStr">
        <is>
          <t>K1B WELL PAD PROJECT</t>
        </is>
      </c>
      <c r="D50" s="17" t="inlineStr">
        <is>
          <t>KINOSIS K1B</t>
        </is>
      </c>
      <c r="E50" s="17" t="inlineStr">
        <is>
          <t>CA23007</t>
        </is>
      </c>
      <c r="F50" s="17" t="inlineStr">
        <is>
          <t>29103-PIT-1058</t>
        </is>
      </c>
      <c r="G50" s="17" t="inlineStr">
        <is>
          <t>Pressure Transmitter</t>
        </is>
      </c>
      <c r="H50" s="17" t="inlineStr">
        <is>
          <t>PRODUCED GAS</t>
        </is>
      </c>
      <c r="I50" s="17" t="inlineStr">
        <is>
          <t>PAD A P05 PRODUCED VAPOR PRESSURE</t>
        </is>
      </c>
      <c r="J50" s="17" t="inlineStr">
        <is>
          <t>29103-25J-152-01</t>
        </is>
      </c>
      <c r="K50" s="17" t="inlineStr">
        <is>
          <t>29103-4"-PG-1501-DAPC0-64H-ET</t>
        </is>
      </c>
      <c r="L50" s="17" t="inlineStr">
        <is>
          <t>ROSEMOUNT</t>
        </is>
      </c>
      <c r="M50" s="17" t="inlineStr">
        <is>
          <t>3051TG4A2B21AS1M536Q4Q8Q15P1BR5</t>
        </is>
      </c>
      <c r="N50" s="17" t="inlineStr">
        <is>
          <t>26SIPG3884747</t>
        </is>
      </c>
      <c r="O50" s="17" t="inlineStr">
        <is>
          <t>0 - 1500 kPa-g</t>
        </is>
      </c>
      <c r="P50" s="17" t="inlineStr">
        <is>
          <t xml:space="preserve"> -101 - 5515 kPa-g</t>
        </is>
      </c>
      <c r="Q50" s="17" t="inlineStr">
        <is>
          <t>N/A</t>
        </is>
      </c>
      <c r="R50" s="17" t="inlineStr">
        <is>
          <t>Yes</t>
        </is>
      </c>
      <c r="S50" s="17" t="inlineStr">
        <is>
          <t>4-20 mA w/ HART</t>
        </is>
      </c>
      <c r="T50" s="17" t="inlineStr">
        <is>
          <t>N/A</t>
        </is>
      </c>
      <c r="U50" s="17" t="inlineStr">
        <is>
          <t>N/A</t>
        </is>
      </c>
      <c r="V50" s="17" t="inlineStr">
        <is>
          <t>LO</t>
        </is>
      </c>
      <c r="W50" s="17" t="inlineStr">
        <is>
          <t>LO</t>
        </is>
      </c>
      <c r="X50" s="17" t="inlineStr">
        <is>
          <t>LO</t>
        </is>
      </c>
      <c r="Y50" s="17" t="inlineStr">
        <is>
          <t>LO</t>
        </is>
      </c>
      <c r="Z50" s="17" t="inlineStr">
        <is>
          <t>N/A</t>
        </is>
      </c>
      <c r="AA50" s="17" t="inlineStr">
        <is>
          <t>LO</t>
        </is>
      </c>
      <c r="AB50" s="17" t="inlineStr">
        <is>
          <t>LO</t>
        </is>
      </c>
      <c r="AC50" s="17" t="inlineStr">
        <is>
          <t>LO</t>
        </is>
      </c>
      <c r="AD50" s="17" t="inlineStr">
        <is>
          <t>N/A</t>
        </is>
      </c>
      <c r="AE50" s="17" t="inlineStr">
        <is>
          <t>LO</t>
        </is>
      </c>
      <c r="AF50" s="17" t="inlineStr">
        <is>
          <t>LO</t>
        </is>
      </c>
      <c r="AG50" s="17" t="inlineStr">
        <is>
          <t>LO</t>
        </is>
      </c>
      <c r="AH50" s="17" t="n">
        <v>23.8</v>
      </c>
      <c r="AI50" s="17" t="inlineStr">
        <is>
          <t>Pass</t>
        </is>
      </c>
      <c r="AJ50" s="17" t="inlineStr">
        <is>
          <t>N/A</t>
        </is>
      </c>
      <c r="AK50" s="17" t="inlineStr">
        <is>
          <t>N/A</t>
        </is>
      </c>
      <c r="AL50" s="17" t="inlineStr">
        <is>
          <t>Pass</t>
        </is>
      </c>
      <c r="AM50" s="17" t="inlineStr">
        <is>
          <t>Pass</t>
        </is>
      </c>
      <c r="AN50" s="17" t="inlineStr">
        <is>
          <t>N/A</t>
        </is>
      </c>
      <c r="AO50" s="17" t="inlineStr">
        <is>
          <t>Pass</t>
        </is>
      </c>
      <c r="AP50" s="17" t="inlineStr">
        <is>
          <t>N/A</t>
        </is>
      </c>
      <c r="AQ50" s="17" t="inlineStr">
        <is>
          <t>N/A</t>
        </is>
      </c>
      <c r="AR50" s="17" t="inlineStr">
        <is>
          <t>Pass</t>
        </is>
      </c>
      <c r="AS50" s="17" t="inlineStr">
        <is>
          <t>Pass</t>
        </is>
      </c>
      <c r="AT50" s="17" t="inlineStr">
        <is>
          <t>N/A</t>
        </is>
      </c>
      <c r="AU50" s="17" t="inlineStr">
        <is>
          <t>N/A</t>
        </is>
      </c>
      <c r="AV50" s="17" t="inlineStr">
        <is>
          <t>CRYSTAL ENGINEERING</t>
        </is>
      </c>
      <c r="AW50" s="17" t="inlineStr">
        <is>
          <t>IS33-36/5000 PSI</t>
        </is>
      </c>
      <c r="AX50" s="17" t="inlineStr">
        <is>
          <t>4530-525617</t>
        </is>
      </c>
      <c r="AY50" s="17" t="inlineStr">
        <is>
          <t>'2026-07-02</t>
        </is>
      </c>
      <c r="AZ50" s="17" t="inlineStr">
        <is>
          <t>EMERSON</t>
        </is>
      </c>
      <c r="BA50" s="17" t="inlineStr">
        <is>
          <t>TREX</t>
        </is>
      </c>
      <c r="BB50" s="17" t="inlineStr">
        <is>
          <t>210100082367</t>
        </is>
      </c>
      <c r="BC50" s="17" t="inlineStr">
        <is>
          <t>'2026-07-31</t>
        </is>
      </c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inlineStr">
        <is>
          <t>Levy Ostrup</t>
        </is>
      </c>
      <c r="CY50" s="17" t="inlineStr">
        <is>
          <t>'2026-08-01</t>
        </is>
      </c>
      <c r="CZ50" s="17" t="n"/>
      <c r="DA50" s="17" t="n"/>
      <c r="DB50" s="17" t="n"/>
      <c r="DC50" s="17" t="n"/>
    </row>
    <row r="51">
      <c r="A51" s="17" t="n"/>
      <c r="B51" s="17" t="n"/>
      <c r="C51" s="17" t="inlineStr">
        <is>
          <t>K1B WELL PAD PROJECT</t>
        </is>
      </c>
      <c r="D51" s="17" t="inlineStr">
        <is>
          <t>KINOSIS K1B</t>
        </is>
      </c>
      <c r="E51" s="17" t="inlineStr">
        <is>
          <t>CA23007</t>
        </is>
      </c>
      <c r="F51" s="17" t="inlineStr">
        <is>
          <t>29103-TIT-1054</t>
        </is>
      </c>
      <c r="G51" s="17" t="inlineStr">
        <is>
          <t>Temperature Indicating Transmitter</t>
        </is>
      </c>
      <c r="H51" s="17" t="inlineStr">
        <is>
          <t>PRODUCED EMULSION</t>
        </is>
      </c>
      <c r="I51" s="17" t="inlineStr">
        <is>
          <t>PAD A P05 PRODUCED EMULSION HEAD</t>
        </is>
      </c>
      <c r="J51" s="17" t="inlineStr">
        <is>
          <t>29103-25J-152-01</t>
        </is>
      </c>
      <c r="K51" s="17" t="inlineStr">
        <is>
          <t>29103-4"-PE-1501-DAPC0-64H-ET</t>
        </is>
      </c>
      <c r="L51" s="17" t="inlineStr">
        <is>
          <t>ROSEMOUNT</t>
        </is>
      </c>
      <c r="M51" s="17" t="inlineStr">
        <is>
          <t>3144PD1A1K6M5Q4C8BR5XA</t>
        </is>
      </c>
      <c r="N51" s="17" t="inlineStr">
        <is>
          <t>26SITC3662814</t>
        </is>
      </c>
      <c r="O51" s="17" t="inlineStr">
        <is>
          <t xml:space="preserve"> -50 - 300°C</t>
        </is>
      </c>
      <c r="P51" s="17" t="inlineStr">
        <is>
          <t xml:space="preserve"> -200 - 600°C</t>
        </is>
      </c>
      <c r="Q51" s="17" t="inlineStr">
        <is>
          <t>N/A</t>
        </is>
      </c>
      <c r="R51" s="17" t="inlineStr">
        <is>
          <t>Yes</t>
        </is>
      </c>
      <c r="S51" s="17" t="inlineStr">
        <is>
          <t>4-20 mA w/ HART</t>
        </is>
      </c>
      <c r="T51" s="17" t="inlineStr">
        <is>
          <t>N/A</t>
        </is>
      </c>
      <c r="U51" s="17" t="inlineStr">
        <is>
          <t>N/A</t>
        </is>
      </c>
      <c r="V51" s="17" t="inlineStr">
        <is>
          <t>LO</t>
        </is>
      </c>
      <c r="W51" s="17" t="inlineStr">
        <is>
          <t>LO</t>
        </is>
      </c>
      <c r="X51" s="17" t="inlineStr">
        <is>
          <t>LO</t>
        </is>
      </c>
      <c r="Y51" s="17" t="inlineStr">
        <is>
          <t>LO</t>
        </is>
      </c>
      <c r="Z51" s="17" t="inlineStr">
        <is>
          <t>N/A</t>
        </is>
      </c>
      <c r="AA51" s="17" t="inlineStr">
        <is>
          <t>N/A</t>
        </is>
      </c>
      <c r="AB51" s="17" t="inlineStr">
        <is>
          <t>LO</t>
        </is>
      </c>
      <c r="AC51" s="17" t="inlineStr">
        <is>
          <t>LO</t>
        </is>
      </c>
      <c r="AD51" s="17" t="inlineStr">
        <is>
          <t>N/A</t>
        </is>
      </c>
      <c r="AE51" s="17" t="inlineStr">
        <is>
          <t>LO</t>
        </is>
      </c>
      <c r="AF51" s="17" t="inlineStr">
        <is>
          <t>LO</t>
        </is>
      </c>
      <c r="AG51" s="17" t="inlineStr">
        <is>
          <t>LO</t>
        </is>
      </c>
      <c r="AH51" s="17" t="n">
        <v>23.5</v>
      </c>
      <c r="AI51" s="17" t="inlineStr">
        <is>
          <t>Pass</t>
        </is>
      </c>
      <c r="AJ51" s="17" t="inlineStr">
        <is>
          <t>N/A</t>
        </is>
      </c>
      <c r="AK51" s="17" t="inlineStr">
        <is>
          <t>N/A</t>
        </is>
      </c>
      <c r="AL51" s="17" t="inlineStr">
        <is>
          <t>Pass</t>
        </is>
      </c>
      <c r="AM51" s="17" t="inlineStr">
        <is>
          <t>Pass</t>
        </is>
      </c>
      <c r="AN51" s="17" t="inlineStr">
        <is>
          <t>N/A</t>
        </is>
      </c>
      <c r="AO51" s="17" t="inlineStr">
        <is>
          <t>Pass</t>
        </is>
      </c>
      <c r="AP51" s="17" t="inlineStr">
        <is>
          <t>N/A</t>
        </is>
      </c>
      <c r="AQ51" s="17" t="inlineStr">
        <is>
          <t>N/A</t>
        </is>
      </c>
      <c r="AR51" s="17" t="inlineStr">
        <is>
          <t>Pass</t>
        </is>
      </c>
      <c r="AS51" s="17" t="inlineStr">
        <is>
          <t>Pass</t>
        </is>
      </c>
      <c r="AT51" s="17" t="inlineStr">
        <is>
          <t>N/A</t>
        </is>
      </c>
      <c r="AU51" s="17" t="inlineStr">
        <is>
          <t>N/A</t>
        </is>
      </c>
      <c r="AV51" s="17" t="inlineStr">
        <is>
          <t xml:space="preserve">FLUKE </t>
        </is>
      </c>
      <c r="AW51" s="17" t="inlineStr">
        <is>
          <t>1551A EX</t>
        </is>
      </c>
      <c r="AX51" s="17" t="n">
        <v>6627011</v>
      </c>
      <c r="AY51" s="17" t="inlineStr">
        <is>
          <t>'2026-05-13</t>
        </is>
      </c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inlineStr">
        <is>
          <t>Levy Ostrup</t>
        </is>
      </c>
      <c r="CY51" s="17" t="inlineStr">
        <is>
          <t>'2026-08-01</t>
        </is>
      </c>
      <c r="CZ51" s="17" t="n"/>
      <c r="DA51" s="17" t="n"/>
      <c r="DB51" s="17" t="n"/>
      <c r="DC51" s="17" t="n"/>
    </row>
    <row r="52">
      <c r="A52" s="17" t="n"/>
      <c r="B52" s="17" t="n"/>
      <c r="C52" s="17" t="inlineStr">
        <is>
          <t>K1B WELL PAD PROJECT</t>
        </is>
      </c>
      <c r="D52" s="17" t="inlineStr">
        <is>
          <t>KINOSIS K1B</t>
        </is>
      </c>
      <c r="E52" s="17" t="inlineStr">
        <is>
          <t>CA23007</t>
        </is>
      </c>
      <c r="F52" s="17" t="inlineStr">
        <is>
          <t>29103-PIT-1064</t>
        </is>
      </c>
      <c r="G52" s="17" t="inlineStr">
        <is>
          <t>Pressure Transmitter</t>
        </is>
      </c>
      <c r="H52" s="17" t="inlineStr">
        <is>
          <t>PRODUCED EMULSION</t>
        </is>
      </c>
      <c r="I52" s="17" t="inlineStr">
        <is>
          <t>PAD A P06 PRODUCED EMULSION PRESSURE</t>
        </is>
      </c>
      <c r="J52" s="17" t="inlineStr">
        <is>
          <t>29103-25J-162-01</t>
        </is>
      </c>
      <c r="K52" s="17" t="inlineStr">
        <is>
          <t>29103-4"-PE-1601-DAPC0-64H-ET</t>
        </is>
      </c>
      <c r="L52" s="17" t="inlineStr">
        <is>
          <t>ROSEMOUNT</t>
        </is>
      </c>
      <c r="M52" s="17" t="inlineStr">
        <is>
          <t>3051TG4A2B21AS1M536Q4Q8Q15P1BR5</t>
        </is>
      </c>
      <c r="N52" s="17" t="inlineStr">
        <is>
          <t>26SIPG3884731</t>
        </is>
      </c>
      <c r="O52" s="17" t="inlineStr">
        <is>
          <t>0 - 6000 kPa-g</t>
        </is>
      </c>
      <c r="P52" s="17" t="inlineStr">
        <is>
          <t>-101 - 27580 kPa-g</t>
        </is>
      </c>
      <c r="Q52" s="17" t="inlineStr">
        <is>
          <t>N/A</t>
        </is>
      </c>
      <c r="R52" s="17" t="inlineStr">
        <is>
          <t>Yes</t>
        </is>
      </c>
      <c r="S52" s="17" t="inlineStr">
        <is>
          <t>4-20 mA w/ HART</t>
        </is>
      </c>
      <c r="T52" s="17" t="inlineStr">
        <is>
          <t>N/A</t>
        </is>
      </c>
      <c r="U52" s="17" t="inlineStr">
        <is>
          <t>N/A</t>
        </is>
      </c>
      <c r="V52" s="17" t="inlineStr">
        <is>
          <t>LO</t>
        </is>
      </c>
      <c r="W52" s="17" t="inlineStr">
        <is>
          <t>LO</t>
        </is>
      </c>
      <c r="X52" s="17" t="inlineStr">
        <is>
          <t>LO</t>
        </is>
      </c>
      <c r="Y52" s="17" t="inlineStr">
        <is>
          <t>LO</t>
        </is>
      </c>
      <c r="Z52" s="17" t="inlineStr">
        <is>
          <t>N/A</t>
        </is>
      </c>
      <c r="AA52" s="17" t="inlineStr">
        <is>
          <t>LO</t>
        </is>
      </c>
      <c r="AB52" s="17" t="inlineStr">
        <is>
          <t>LO</t>
        </is>
      </c>
      <c r="AC52" s="17" t="inlineStr">
        <is>
          <t>LO</t>
        </is>
      </c>
      <c r="AD52" s="17" t="inlineStr">
        <is>
          <t>N/A</t>
        </is>
      </c>
      <c r="AE52" s="17" t="inlineStr">
        <is>
          <t>LO</t>
        </is>
      </c>
      <c r="AF52" s="17" t="inlineStr">
        <is>
          <t>LO</t>
        </is>
      </c>
      <c r="AG52" s="17" t="inlineStr">
        <is>
          <t>LO</t>
        </is>
      </c>
      <c r="AH52" s="17" t="n">
        <v>23.5</v>
      </c>
      <c r="AI52" s="17" t="inlineStr">
        <is>
          <t>Pass</t>
        </is>
      </c>
      <c r="AJ52" s="17" t="inlineStr">
        <is>
          <t>N/A</t>
        </is>
      </c>
      <c r="AK52" s="17" t="inlineStr">
        <is>
          <t>N/A</t>
        </is>
      </c>
      <c r="AL52" s="17" t="inlineStr">
        <is>
          <t>Pass</t>
        </is>
      </c>
      <c r="AM52" s="17" t="inlineStr">
        <is>
          <t>Pass</t>
        </is>
      </c>
      <c r="AN52" s="17" t="inlineStr">
        <is>
          <t>N/A</t>
        </is>
      </c>
      <c r="AO52" s="17" t="inlineStr">
        <is>
          <t>Pass</t>
        </is>
      </c>
      <c r="AP52" s="17" t="inlineStr">
        <is>
          <t>N/A</t>
        </is>
      </c>
      <c r="AQ52" s="17" t="inlineStr">
        <is>
          <t>N/A</t>
        </is>
      </c>
      <c r="AR52" s="17" t="inlineStr">
        <is>
          <t>Pass</t>
        </is>
      </c>
      <c r="AS52" s="17" t="inlineStr">
        <is>
          <t>Pass</t>
        </is>
      </c>
      <c r="AT52" s="17" t="inlineStr">
        <is>
          <t>N/A</t>
        </is>
      </c>
      <c r="AU52" s="17" t="inlineStr">
        <is>
          <t>N/A</t>
        </is>
      </c>
      <c r="AV52" s="17" t="inlineStr">
        <is>
          <t>CRYSTAL ENGINEERING</t>
        </is>
      </c>
      <c r="AW52" s="17" t="inlineStr">
        <is>
          <t>IS33-36/5000 PSI</t>
        </is>
      </c>
      <c r="AX52" s="17" t="inlineStr">
        <is>
          <t>4530-525617</t>
        </is>
      </c>
      <c r="AY52" s="17" t="inlineStr">
        <is>
          <t>'2026-07-02</t>
        </is>
      </c>
      <c r="AZ52" s="17" t="inlineStr">
        <is>
          <t>EMERSON</t>
        </is>
      </c>
      <c r="BA52" s="17" t="inlineStr">
        <is>
          <t>TREX</t>
        </is>
      </c>
      <c r="BB52" s="17" t="inlineStr">
        <is>
          <t>210100082367</t>
        </is>
      </c>
      <c r="BC52" s="17" t="inlineStr">
        <is>
          <t>'2026-07-31</t>
        </is>
      </c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inlineStr">
        <is>
          <t>Levy Ostrup</t>
        </is>
      </c>
      <c r="CY52" s="17" t="inlineStr">
        <is>
          <t>'2026-08-01</t>
        </is>
      </c>
      <c r="CZ52" s="17" t="n"/>
      <c r="DA52" s="17" t="n"/>
      <c r="DB52" s="17" t="n"/>
      <c r="DC52" s="17" t="n"/>
    </row>
    <row r="53">
      <c r="A53" s="17" t="n"/>
      <c r="B53" s="17" t="n"/>
      <c r="C53" s="17" t="inlineStr">
        <is>
          <t>K1B WELL PAD PROJECT</t>
        </is>
      </c>
      <c r="D53" s="17" t="inlineStr">
        <is>
          <t>KINOSIS K1B</t>
        </is>
      </c>
      <c r="E53" s="17" t="inlineStr">
        <is>
          <t>CA23007</t>
        </is>
      </c>
      <c r="F53" s="17" t="inlineStr">
        <is>
          <t>29103-PIT-1068</t>
        </is>
      </c>
      <c r="G53" s="17" t="inlineStr">
        <is>
          <t>Pressure Transmitter</t>
        </is>
      </c>
      <c r="H53" s="17" t="inlineStr">
        <is>
          <t>PRODUCED GAS</t>
        </is>
      </c>
      <c r="I53" s="17" t="inlineStr">
        <is>
          <t>PAD A P06 PRODUCED VAPOR PRESSURE</t>
        </is>
      </c>
      <c r="J53" s="17" t="inlineStr">
        <is>
          <t>29103-25J-162-01</t>
        </is>
      </c>
      <c r="K53" s="17" t="inlineStr">
        <is>
          <t>29103-4"-PG-1601-DAPC0-64H-ET</t>
        </is>
      </c>
      <c r="L53" s="17" t="inlineStr">
        <is>
          <t>ROSEMOUNT</t>
        </is>
      </c>
      <c r="M53" s="17" t="inlineStr">
        <is>
          <t>3051TG4A2B21AS1M536Q4Q8Q15P1BR5</t>
        </is>
      </c>
      <c r="N53" s="17" t="inlineStr">
        <is>
          <t>26SIPG3884740</t>
        </is>
      </c>
      <c r="O53" s="17" t="inlineStr">
        <is>
          <t>0 - 1500 kPa-g</t>
        </is>
      </c>
      <c r="P53" s="17" t="inlineStr">
        <is>
          <t xml:space="preserve"> -101 - 5515 kPa-g</t>
        </is>
      </c>
      <c r="Q53" s="17" t="inlineStr">
        <is>
          <t>N/A</t>
        </is>
      </c>
      <c r="R53" s="17" t="inlineStr">
        <is>
          <t>Yes</t>
        </is>
      </c>
      <c r="S53" s="17" t="inlineStr">
        <is>
          <t>4-20 mA w/ HART</t>
        </is>
      </c>
      <c r="T53" s="17" t="inlineStr">
        <is>
          <t>N/A</t>
        </is>
      </c>
      <c r="U53" s="17" t="inlineStr">
        <is>
          <t>N/A</t>
        </is>
      </c>
      <c r="V53" s="17" t="inlineStr">
        <is>
          <t>LO</t>
        </is>
      </c>
      <c r="W53" s="17" t="inlineStr">
        <is>
          <t>LO</t>
        </is>
      </c>
      <c r="X53" s="17" t="inlineStr">
        <is>
          <t>LO</t>
        </is>
      </c>
      <c r="Y53" s="17" t="inlineStr">
        <is>
          <t>LO</t>
        </is>
      </c>
      <c r="Z53" s="17" t="inlineStr">
        <is>
          <t>N/A</t>
        </is>
      </c>
      <c r="AA53" s="17" t="inlineStr">
        <is>
          <t>LO</t>
        </is>
      </c>
      <c r="AB53" s="17" t="inlineStr">
        <is>
          <t>LO</t>
        </is>
      </c>
      <c r="AC53" s="17" t="inlineStr">
        <is>
          <t>LO</t>
        </is>
      </c>
      <c r="AD53" s="17" t="inlineStr">
        <is>
          <t>N/A</t>
        </is>
      </c>
      <c r="AE53" s="17" t="inlineStr">
        <is>
          <t>LO</t>
        </is>
      </c>
      <c r="AF53" s="17" t="inlineStr">
        <is>
          <t>LO</t>
        </is>
      </c>
      <c r="AG53" s="17" t="inlineStr">
        <is>
          <t>LO</t>
        </is>
      </c>
      <c r="AH53" s="17" t="n">
        <v>23.7</v>
      </c>
      <c r="AI53" s="17" t="inlineStr">
        <is>
          <t>Pass</t>
        </is>
      </c>
      <c r="AJ53" s="17" t="inlineStr">
        <is>
          <t>N/A</t>
        </is>
      </c>
      <c r="AK53" s="17" t="inlineStr">
        <is>
          <t>N/A</t>
        </is>
      </c>
      <c r="AL53" s="17" t="inlineStr">
        <is>
          <t>Pass</t>
        </is>
      </c>
      <c r="AM53" s="17" t="inlineStr">
        <is>
          <t>Pass</t>
        </is>
      </c>
      <c r="AN53" s="17" t="inlineStr">
        <is>
          <t>N/A</t>
        </is>
      </c>
      <c r="AO53" s="17" t="inlineStr">
        <is>
          <t>Pass</t>
        </is>
      </c>
      <c r="AP53" s="17" t="inlineStr">
        <is>
          <t>N/A</t>
        </is>
      </c>
      <c r="AQ53" s="17" t="inlineStr">
        <is>
          <t>N/A</t>
        </is>
      </c>
      <c r="AR53" s="17" t="inlineStr">
        <is>
          <t>Pass</t>
        </is>
      </c>
      <c r="AS53" s="17" t="inlineStr">
        <is>
          <t>Pass</t>
        </is>
      </c>
      <c r="AT53" s="17" t="inlineStr">
        <is>
          <t>N/A</t>
        </is>
      </c>
      <c r="AU53" s="17" t="inlineStr">
        <is>
          <t>N/A</t>
        </is>
      </c>
      <c r="AV53" s="17" t="inlineStr">
        <is>
          <t>CRYSTAL ENGINEERING</t>
        </is>
      </c>
      <c r="AW53" s="17" t="inlineStr">
        <is>
          <t>IS33-36/5000 PSI</t>
        </is>
      </c>
      <c r="AX53" s="17" t="inlineStr">
        <is>
          <t>4530-525617</t>
        </is>
      </c>
      <c r="AY53" s="17" t="inlineStr">
        <is>
          <t>'2026-07-02</t>
        </is>
      </c>
      <c r="AZ53" s="17" t="inlineStr">
        <is>
          <t>EMERSON</t>
        </is>
      </c>
      <c r="BA53" s="17" t="inlineStr">
        <is>
          <t>TREX</t>
        </is>
      </c>
      <c r="BB53" s="17" t="inlineStr">
        <is>
          <t>210100082367</t>
        </is>
      </c>
      <c r="BC53" s="17" t="inlineStr">
        <is>
          <t>'2026-07-31</t>
        </is>
      </c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inlineStr">
        <is>
          <t>Levy Ostrup</t>
        </is>
      </c>
      <c r="CY53" s="17" t="inlineStr">
        <is>
          <t>'2026-08-01</t>
        </is>
      </c>
      <c r="CZ53" s="17" t="n"/>
      <c r="DA53" s="17" t="n"/>
      <c r="DB53" s="17" t="n"/>
      <c r="DC53" s="17" t="n"/>
    </row>
    <row r="54">
      <c r="A54" s="17" t="n"/>
      <c r="B54" s="17" t="n"/>
      <c r="C54" s="17" t="inlineStr">
        <is>
          <t>K1B WELL PAD PROJECT</t>
        </is>
      </c>
      <c r="D54" s="17" t="inlineStr">
        <is>
          <t>KINOSIS K1B</t>
        </is>
      </c>
      <c r="E54" s="17" t="inlineStr">
        <is>
          <t>CA23007</t>
        </is>
      </c>
      <c r="F54" s="17" t="inlineStr">
        <is>
          <t>29103-TIT-1064</t>
        </is>
      </c>
      <c r="G54" s="17" t="inlineStr">
        <is>
          <t>Temperature Indicating Transmitter</t>
        </is>
      </c>
      <c r="H54" s="17" t="inlineStr">
        <is>
          <t>PRODUCED EMULSION</t>
        </is>
      </c>
      <c r="I54" s="17" t="inlineStr">
        <is>
          <t>PAD A P06 PRODUCED EMULSION HEAD</t>
        </is>
      </c>
      <c r="J54" s="17" t="inlineStr">
        <is>
          <t>29103-25J-162-01</t>
        </is>
      </c>
      <c r="K54" s="17" t="inlineStr">
        <is>
          <t>29103-4"-PE-1601-DAPC0-64H-ET</t>
        </is>
      </c>
      <c r="L54" s="17" t="inlineStr">
        <is>
          <t>ROSEMOUNT</t>
        </is>
      </c>
      <c r="M54" s="17" t="inlineStr">
        <is>
          <t>3144PD1A1K6M5Q4C8BR5XA</t>
        </is>
      </c>
      <c r="N54" s="17" t="inlineStr">
        <is>
          <t>26SITC3662812</t>
        </is>
      </c>
      <c r="O54" s="17" t="inlineStr">
        <is>
          <t xml:space="preserve"> -50 - 300°C</t>
        </is>
      </c>
      <c r="P54" s="17" t="inlineStr">
        <is>
          <t xml:space="preserve"> -200 - 600°C</t>
        </is>
      </c>
      <c r="Q54" s="17" t="inlineStr">
        <is>
          <t>N/A</t>
        </is>
      </c>
      <c r="R54" s="17" t="inlineStr">
        <is>
          <t>Yes</t>
        </is>
      </c>
      <c r="S54" s="17" t="inlineStr">
        <is>
          <t>4-20 mA w/ HART</t>
        </is>
      </c>
      <c r="T54" s="17" t="inlineStr">
        <is>
          <t>N/A</t>
        </is>
      </c>
      <c r="U54" s="17" t="inlineStr">
        <is>
          <t>N/A</t>
        </is>
      </c>
      <c r="V54" s="17" t="inlineStr">
        <is>
          <t>LO</t>
        </is>
      </c>
      <c r="W54" s="17" t="inlineStr">
        <is>
          <t>LO</t>
        </is>
      </c>
      <c r="X54" s="17" t="inlineStr">
        <is>
          <t>LO</t>
        </is>
      </c>
      <c r="Y54" s="17" t="inlineStr">
        <is>
          <t>LO</t>
        </is>
      </c>
      <c r="Z54" s="17" t="inlineStr">
        <is>
          <t>N/A</t>
        </is>
      </c>
      <c r="AA54" s="17" t="inlineStr">
        <is>
          <t>N/A</t>
        </is>
      </c>
      <c r="AB54" s="17" t="inlineStr">
        <is>
          <t>LO</t>
        </is>
      </c>
      <c r="AC54" s="17" t="inlineStr">
        <is>
          <t>LO</t>
        </is>
      </c>
      <c r="AD54" s="17" t="inlineStr">
        <is>
          <t>N/A</t>
        </is>
      </c>
      <c r="AE54" s="17" t="inlineStr">
        <is>
          <t>LO</t>
        </is>
      </c>
      <c r="AF54" s="17" t="inlineStr">
        <is>
          <t>LO</t>
        </is>
      </c>
      <c r="AG54" s="17" t="inlineStr">
        <is>
          <t>LO</t>
        </is>
      </c>
      <c r="AH54" s="17" t="n">
        <v>23.5</v>
      </c>
      <c r="AI54" s="17" t="inlineStr">
        <is>
          <t>Pass</t>
        </is>
      </c>
      <c r="AJ54" s="17" t="inlineStr">
        <is>
          <t>N/A</t>
        </is>
      </c>
      <c r="AK54" s="17" t="inlineStr">
        <is>
          <t>N/A</t>
        </is>
      </c>
      <c r="AL54" s="17" t="inlineStr">
        <is>
          <t>Pass</t>
        </is>
      </c>
      <c r="AM54" s="17" t="inlineStr">
        <is>
          <t>Pass</t>
        </is>
      </c>
      <c r="AN54" s="17" t="inlineStr">
        <is>
          <t>N/A</t>
        </is>
      </c>
      <c r="AO54" s="17" t="inlineStr">
        <is>
          <t>Pass</t>
        </is>
      </c>
      <c r="AP54" s="17" t="inlineStr">
        <is>
          <t>N/A</t>
        </is>
      </c>
      <c r="AQ54" s="17" t="inlineStr">
        <is>
          <t>N/A</t>
        </is>
      </c>
      <c r="AR54" s="17" t="inlineStr">
        <is>
          <t>Pass</t>
        </is>
      </c>
      <c r="AS54" s="17" t="inlineStr">
        <is>
          <t>Pass</t>
        </is>
      </c>
      <c r="AT54" s="17" t="inlineStr">
        <is>
          <t>N/A</t>
        </is>
      </c>
      <c r="AU54" s="17" t="inlineStr">
        <is>
          <t>N/A</t>
        </is>
      </c>
      <c r="AV54" s="17" t="inlineStr">
        <is>
          <t xml:space="preserve">FLUKE </t>
        </is>
      </c>
      <c r="AW54" s="17" t="inlineStr">
        <is>
          <t>1551A EX</t>
        </is>
      </c>
      <c r="AX54" s="17" t="n">
        <v>6627011</v>
      </c>
      <c r="AY54" s="17" t="inlineStr">
        <is>
          <t>'2026-05-13</t>
        </is>
      </c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inlineStr">
        <is>
          <t>Levy Ostrup</t>
        </is>
      </c>
      <c r="CY54" s="17" t="inlineStr">
        <is>
          <t>'2026-08-01</t>
        </is>
      </c>
      <c r="CZ54" s="17" t="n"/>
      <c r="DA54" s="17" t="n"/>
      <c r="DB54" s="17" t="n"/>
      <c r="DC54" s="17" t="n"/>
    </row>
    <row r="55">
      <c r="A55" s="17" t="n"/>
      <c r="B55" s="17" t="n"/>
      <c r="C55" s="17" t="inlineStr">
        <is>
          <t>K1B WELL PAD PROJECT</t>
        </is>
      </c>
      <c r="D55" s="17" t="inlineStr">
        <is>
          <t>KINOSIS K1B</t>
        </is>
      </c>
      <c r="E55" s="17" t="inlineStr">
        <is>
          <t>CA23007</t>
        </is>
      </c>
      <c r="F55" s="17" t="inlineStr">
        <is>
          <t>29103-PIT-1074</t>
        </is>
      </c>
      <c r="G55" s="17" t="inlineStr">
        <is>
          <t>Pressure Transmitter</t>
        </is>
      </c>
      <c r="H55" s="17" t="inlineStr">
        <is>
          <t>PRODUCED EMULSION</t>
        </is>
      </c>
      <c r="I55" s="17" t="inlineStr">
        <is>
          <t>PAD A P07 PRODUCED EMULSION PRESSURE</t>
        </is>
      </c>
      <c r="J55" s="17" t="inlineStr">
        <is>
          <t>29103-25J-172-01</t>
        </is>
      </c>
      <c r="K55" s="17" t="inlineStr">
        <is>
          <t>29103-4"-PE-1701-DAPC0-64H-ET</t>
        </is>
      </c>
      <c r="L55" s="17" t="inlineStr">
        <is>
          <t>ROSEMOUNT</t>
        </is>
      </c>
      <c r="M55" s="17" t="inlineStr">
        <is>
          <t>3051TG4A2B21AS1M536Q4Q8Q15P1BR5</t>
        </is>
      </c>
      <c r="N55" s="17" t="inlineStr">
        <is>
          <t>26SIPG3884735</t>
        </is>
      </c>
      <c r="O55" s="17" t="inlineStr">
        <is>
          <t>0 - 6000 kPa-g</t>
        </is>
      </c>
      <c r="P55" s="17" t="inlineStr">
        <is>
          <t>-101 - 27580 kPa-g</t>
        </is>
      </c>
      <c r="Q55" s="17" t="inlineStr">
        <is>
          <t>N/A</t>
        </is>
      </c>
      <c r="R55" s="17" t="inlineStr">
        <is>
          <t>Yes</t>
        </is>
      </c>
      <c r="S55" s="17" t="inlineStr">
        <is>
          <t>4-20 mA w/ HART</t>
        </is>
      </c>
      <c r="T55" s="17" t="inlineStr">
        <is>
          <t>N/A</t>
        </is>
      </c>
      <c r="U55" s="17" t="inlineStr">
        <is>
          <t>N/A</t>
        </is>
      </c>
      <c r="V55" s="17" t="inlineStr">
        <is>
          <t>LO</t>
        </is>
      </c>
      <c r="W55" s="17" t="inlineStr">
        <is>
          <t>LO</t>
        </is>
      </c>
      <c r="X55" s="17" t="inlineStr">
        <is>
          <t>LO</t>
        </is>
      </c>
      <c r="Y55" s="17" t="inlineStr">
        <is>
          <t>LO</t>
        </is>
      </c>
      <c r="Z55" s="17" t="inlineStr">
        <is>
          <t>N/A</t>
        </is>
      </c>
      <c r="AA55" s="17" t="inlineStr">
        <is>
          <t>LO</t>
        </is>
      </c>
      <c r="AB55" s="17" t="inlineStr">
        <is>
          <t>LO</t>
        </is>
      </c>
      <c r="AC55" s="17" t="inlineStr">
        <is>
          <t>LO</t>
        </is>
      </c>
      <c r="AD55" s="17" t="inlineStr">
        <is>
          <t>N/A</t>
        </is>
      </c>
      <c r="AE55" s="17" t="inlineStr">
        <is>
          <t>LO</t>
        </is>
      </c>
      <c r="AF55" s="17" t="inlineStr">
        <is>
          <t>LO</t>
        </is>
      </c>
      <c r="AG55" s="17" t="inlineStr">
        <is>
          <t>LO</t>
        </is>
      </c>
      <c r="AH55" s="17" t="n">
        <v>23.4</v>
      </c>
      <c r="AI55" s="17" t="inlineStr">
        <is>
          <t>Pass</t>
        </is>
      </c>
      <c r="AJ55" s="17" t="inlineStr">
        <is>
          <t>N/A</t>
        </is>
      </c>
      <c r="AK55" s="17" t="inlineStr">
        <is>
          <t>N/A</t>
        </is>
      </c>
      <c r="AL55" s="17" t="inlineStr">
        <is>
          <t>Pass</t>
        </is>
      </c>
      <c r="AM55" s="17" t="inlineStr">
        <is>
          <t>Pass</t>
        </is>
      </c>
      <c r="AN55" s="17" t="inlineStr">
        <is>
          <t>N/A</t>
        </is>
      </c>
      <c r="AO55" s="17" t="inlineStr">
        <is>
          <t>Pass</t>
        </is>
      </c>
      <c r="AP55" s="17" t="inlineStr">
        <is>
          <t>N/A</t>
        </is>
      </c>
      <c r="AQ55" s="17" t="inlineStr">
        <is>
          <t>N/A</t>
        </is>
      </c>
      <c r="AR55" s="17" t="inlineStr">
        <is>
          <t>Pass</t>
        </is>
      </c>
      <c r="AS55" s="17" t="inlineStr">
        <is>
          <t>Pass</t>
        </is>
      </c>
      <c r="AT55" s="17" t="inlineStr">
        <is>
          <t>N/A</t>
        </is>
      </c>
      <c r="AU55" s="17" t="inlineStr">
        <is>
          <t>N/A</t>
        </is>
      </c>
      <c r="AV55" s="17" t="inlineStr">
        <is>
          <t>CRYSTAL ENGINEERING</t>
        </is>
      </c>
      <c r="AW55" s="17" t="inlineStr">
        <is>
          <t>IS33-36/5000 PSI</t>
        </is>
      </c>
      <c r="AX55" s="17" t="inlineStr">
        <is>
          <t>4530-525617</t>
        </is>
      </c>
      <c r="AY55" s="17" t="inlineStr">
        <is>
          <t>'2026-07-02</t>
        </is>
      </c>
      <c r="AZ55" s="17" t="inlineStr">
        <is>
          <t>EMERSON</t>
        </is>
      </c>
      <c r="BA55" s="17" t="inlineStr">
        <is>
          <t>TREX</t>
        </is>
      </c>
      <c r="BB55" s="17" t="inlineStr">
        <is>
          <t>210100082367</t>
        </is>
      </c>
      <c r="BC55" s="17" t="inlineStr">
        <is>
          <t>'2026-07-31</t>
        </is>
      </c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inlineStr">
        <is>
          <t>Levy Ostrup</t>
        </is>
      </c>
      <c r="CY55" s="17" t="inlineStr">
        <is>
          <t>'2026-08-01</t>
        </is>
      </c>
      <c r="CZ55" s="17" t="n"/>
      <c r="DA55" s="17" t="n"/>
      <c r="DB55" s="17" t="n"/>
      <c r="DC55" s="17" t="n"/>
    </row>
    <row r="56">
      <c r="A56" s="17" t="n"/>
      <c r="B56" s="17" t="n"/>
      <c r="C56" s="17" t="inlineStr">
        <is>
          <t>K1B WELL PAD PROJECT</t>
        </is>
      </c>
      <c r="D56" s="17" t="inlineStr">
        <is>
          <t>KINOSIS K1B</t>
        </is>
      </c>
      <c r="E56" s="17" t="inlineStr">
        <is>
          <t>CA23007</t>
        </is>
      </c>
      <c r="F56" s="17" t="inlineStr">
        <is>
          <t>29103-PIT-1078</t>
        </is>
      </c>
      <c r="G56" s="17" t="inlineStr">
        <is>
          <t>Pressure Transmitter</t>
        </is>
      </c>
      <c r="H56" s="17" t="inlineStr">
        <is>
          <t>PRODUCED GAS</t>
        </is>
      </c>
      <c r="I56" s="17" t="inlineStr">
        <is>
          <t>PAD A P07 PRODUCED VAPOR PRESSURE</t>
        </is>
      </c>
      <c r="J56" s="17" t="inlineStr">
        <is>
          <t>29103-25J-172-01</t>
        </is>
      </c>
      <c r="K56" s="17" t="inlineStr">
        <is>
          <t>29103-4"-PG-1701-DAPC0-64H-ET</t>
        </is>
      </c>
      <c r="L56" s="17" t="inlineStr">
        <is>
          <t>ROSEMOUNT</t>
        </is>
      </c>
      <c r="M56" s="17" t="inlineStr">
        <is>
          <t>3051TG4A2B21AS1M536Q4Q8Q15P1BR5</t>
        </is>
      </c>
      <c r="N56" s="17" t="inlineStr">
        <is>
          <t>26SIPG3884733</t>
        </is>
      </c>
      <c r="O56" s="17" t="inlineStr">
        <is>
          <t>0 - 1500 kPa-g</t>
        </is>
      </c>
      <c r="P56" s="17" t="inlineStr">
        <is>
          <t xml:space="preserve"> -101 - 5515 kPa-g</t>
        </is>
      </c>
      <c r="Q56" s="17" t="inlineStr">
        <is>
          <t>N/A</t>
        </is>
      </c>
      <c r="R56" s="17" t="inlineStr">
        <is>
          <t>Yes</t>
        </is>
      </c>
      <c r="S56" s="17" t="inlineStr">
        <is>
          <t>4-20 mA w/ HART</t>
        </is>
      </c>
      <c r="T56" s="17" t="inlineStr">
        <is>
          <t>N/A</t>
        </is>
      </c>
      <c r="U56" s="17" t="inlineStr">
        <is>
          <t>N/A</t>
        </is>
      </c>
      <c r="V56" s="17" t="inlineStr">
        <is>
          <t>LO</t>
        </is>
      </c>
      <c r="W56" s="17" t="inlineStr">
        <is>
          <t>LO</t>
        </is>
      </c>
      <c r="X56" s="17" t="inlineStr">
        <is>
          <t>LO</t>
        </is>
      </c>
      <c r="Y56" s="17" t="inlineStr">
        <is>
          <t>LO</t>
        </is>
      </c>
      <c r="Z56" s="17" t="inlineStr">
        <is>
          <t>N/A</t>
        </is>
      </c>
      <c r="AA56" s="17" t="inlineStr">
        <is>
          <t>LO</t>
        </is>
      </c>
      <c r="AB56" s="17" t="inlineStr">
        <is>
          <t>LO</t>
        </is>
      </c>
      <c r="AC56" s="17" t="inlineStr">
        <is>
          <t>LO</t>
        </is>
      </c>
      <c r="AD56" s="17" t="inlineStr">
        <is>
          <t>N/A</t>
        </is>
      </c>
      <c r="AE56" s="17" t="inlineStr">
        <is>
          <t>LO</t>
        </is>
      </c>
      <c r="AF56" s="17" t="inlineStr">
        <is>
          <t>LO</t>
        </is>
      </c>
      <c r="AG56" s="17" t="inlineStr">
        <is>
          <t>LO</t>
        </is>
      </c>
      <c r="AH56" s="17" t="n">
        <v>23.4</v>
      </c>
      <c r="AI56" s="17" t="inlineStr">
        <is>
          <t>Pass</t>
        </is>
      </c>
      <c r="AJ56" s="17" t="inlineStr">
        <is>
          <t>N/A</t>
        </is>
      </c>
      <c r="AK56" s="17" t="inlineStr">
        <is>
          <t>N/A</t>
        </is>
      </c>
      <c r="AL56" s="17" t="inlineStr">
        <is>
          <t>Pass</t>
        </is>
      </c>
      <c r="AM56" s="17" t="inlineStr">
        <is>
          <t>Pass</t>
        </is>
      </c>
      <c r="AN56" s="17" t="inlineStr">
        <is>
          <t>N/A</t>
        </is>
      </c>
      <c r="AO56" s="17" t="inlineStr">
        <is>
          <t>Pass</t>
        </is>
      </c>
      <c r="AP56" s="17" t="inlineStr">
        <is>
          <t>N/A</t>
        </is>
      </c>
      <c r="AQ56" s="17" t="inlineStr">
        <is>
          <t>N/A</t>
        </is>
      </c>
      <c r="AR56" s="17" t="inlineStr">
        <is>
          <t>Pass</t>
        </is>
      </c>
      <c r="AS56" s="17" t="inlineStr">
        <is>
          <t>Pass</t>
        </is>
      </c>
      <c r="AT56" s="17" t="inlineStr">
        <is>
          <t>N/A</t>
        </is>
      </c>
      <c r="AU56" s="17" t="inlineStr">
        <is>
          <t>N/A</t>
        </is>
      </c>
      <c r="AV56" s="17" t="inlineStr">
        <is>
          <t>CRYSTAL ENGINEERING</t>
        </is>
      </c>
      <c r="AW56" s="17" t="inlineStr">
        <is>
          <t>IS33-36/5000 PSI</t>
        </is>
      </c>
      <c r="AX56" s="17" t="inlineStr">
        <is>
          <t>4530-525617</t>
        </is>
      </c>
      <c r="AY56" s="17" t="inlineStr">
        <is>
          <t>'2026-07-02</t>
        </is>
      </c>
      <c r="AZ56" s="17" t="inlineStr">
        <is>
          <t>EMERSON</t>
        </is>
      </c>
      <c r="BA56" s="17" t="inlineStr">
        <is>
          <t>TREX</t>
        </is>
      </c>
      <c r="BB56" s="17" t="inlineStr">
        <is>
          <t>210100082367</t>
        </is>
      </c>
      <c r="BC56" s="17" t="inlineStr">
        <is>
          <t>'2026-07-31</t>
        </is>
      </c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inlineStr">
        <is>
          <t>Levy Ostrup</t>
        </is>
      </c>
      <c r="CY56" s="17" t="inlineStr">
        <is>
          <t>'2026-08-01</t>
        </is>
      </c>
      <c r="CZ56" s="17" t="n"/>
      <c r="DA56" s="17" t="n"/>
      <c r="DB56" s="17" t="n"/>
      <c r="DC56" s="17" t="n"/>
    </row>
    <row r="57">
      <c r="A57" s="17" t="n"/>
      <c r="B57" s="17" t="n"/>
      <c r="C57" s="17" t="inlineStr">
        <is>
          <t>K1B WELL PAD PROJECT</t>
        </is>
      </c>
      <c r="D57" s="17" t="inlineStr">
        <is>
          <t>KINOSIS K1B</t>
        </is>
      </c>
      <c r="E57" s="17" t="inlineStr">
        <is>
          <t>CA23007</t>
        </is>
      </c>
      <c r="F57" s="17" t="inlineStr">
        <is>
          <t>29103-TIT-1074</t>
        </is>
      </c>
      <c r="G57" s="17" t="inlineStr">
        <is>
          <t>Temperature Indicating Transmitter</t>
        </is>
      </c>
      <c r="H57" s="17" t="inlineStr">
        <is>
          <t>PRODUCED EMULSION</t>
        </is>
      </c>
      <c r="I57" s="17" t="inlineStr">
        <is>
          <t>PAD A P07 PRODUCED EMULSION HEAD</t>
        </is>
      </c>
      <c r="J57" s="17" t="inlineStr">
        <is>
          <t>29103-25J-172-01</t>
        </is>
      </c>
      <c r="K57" s="17" t="inlineStr">
        <is>
          <t>29103-4"-PE-1701-DAPC0-64H-ET</t>
        </is>
      </c>
      <c r="L57" s="17" t="inlineStr">
        <is>
          <t>ROSEMOUNT</t>
        </is>
      </c>
      <c r="M57" s="17" t="inlineStr">
        <is>
          <t>3144PD1A1K6M5Q4C8BR5XA</t>
        </is>
      </c>
      <c r="N57" s="17" t="inlineStr">
        <is>
          <t>26SITC3662810</t>
        </is>
      </c>
      <c r="O57" s="17" t="inlineStr">
        <is>
          <t xml:space="preserve"> -50 - 300°C</t>
        </is>
      </c>
      <c r="P57" s="17" t="inlineStr">
        <is>
          <t xml:space="preserve"> -200 - 600°C</t>
        </is>
      </c>
      <c r="Q57" s="17" t="inlineStr">
        <is>
          <t>N/A</t>
        </is>
      </c>
      <c r="R57" s="17" t="inlineStr">
        <is>
          <t>Yes</t>
        </is>
      </c>
      <c r="S57" s="17" t="inlineStr">
        <is>
          <t>4-20 mA w/ HART</t>
        </is>
      </c>
      <c r="T57" s="17" t="inlineStr">
        <is>
          <t>N/A</t>
        </is>
      </c>
      <c r="U57" s="17" t="inlineStr">
        <is>
          <t>N/A</t>
        </is>
      </c>
      <c r="V57" s="17" t="inlineStr">
        <is>
          <t>LO</t>
        </is>
      </c>
      <c r="W57" s="17" t="inlineStr">
        <is>
          <t>LO</t>
        </is>
      </c>
      <c r="X57" s="17" t="inlineStr">
        <is>
          <t>LO</t>
        </is>
      </c>
      <c r="Y57" s="17" t="inlineStr">
        <is>
          <t>LO</t>
        </is>
      </c>
      <c r="Z57" s="17" t="inlineStr">
        <is>
          <t>N/A</t>
        </is>
      </c>
      <c r="AA57" s="17" t="inlineStr">
        <is>
          <t>N/A</t>
        </is>
      </c>
      <c r="AB57" s="17" t="inlineStr">
        <is>
          <t>LO</t>
        </is>
      </c>
      <c r="AC57" s="17" t="inlineStr">
        <is>
          <t>LO</t>
        </is>
      </c>
      <c r="AD57" s="17" t="inlineStr">
        <is>
          <t>N/A</t>
        </is>
      </c>
      <c r="AE57" s="17" t="inlineStr">
        <is>
          <t>LO</t>
        </is>
      </c>
      <c r="AF57" s="17" t="inlineStr">
        <is>
          <t>LO</t>
        </is>
      </c>
      <c r="AG57" s="17" t="inlineStr">
        <is>
          <t>LO</t>
        </is>
      </c>
      <c r="AH57" s="17" t="n">
        <v>23.3</v>
      </c>
      <c r="AI57" s="17" t="inlineStr">
        <is>
          <t>Pass</t>
        </is>
      </c>
      <c r="AJ57" s="17" t="inlineStr">
        <is>
          <t>N/A</t>
        </is>
      </c>
      <c r="AK57" s="17" t="inlineStr">
        <is>
          <t>N/A</t>
        </is>
      </c>
      <c r="AL57" s="17" t="inlineStr">
        <is>
          <t>Pass</t>
        </is>
      </c>
      <c r="AM57" s="17" t="inlineStr">
        <is>
          <t>Pass</t>
        </is>
      </c>
      <c r="AN57" s="17" t="inlineStr">
        <is>
          <t>N/A</t>
        </is>
      </c>
      <c r="AO57" s="17" t="inlineStr">
        <is>
          <t>Pass</t>
        </is>
      </c>
      <c r="AP57" s="17" t="inlineStr">
        <is>
          <t>N/A</t>
        </is>
      </c>
      <c r="AQ57" s="17" t="inlineStr">
        <is>
          <t>N/A</t>
        </is>
      </c>
      <c r="AR57" s="17" t="inlineStr">
        <is>
          <t>Pass</t>
        </is>
      </c>
      <c r="AS57" s="17" t="inlineStr">
        <is>
          <t>Pass</t>
        </is>
      </c>
      <c r="AT57" s="17" t="inlineStr">
        <is>
          <t>N/A</t>
        </is>
      </c>
      <c r="AU57" s="17" t="inlineStr">
        <is>
          <t>N/A</t>
        </is>
      </c>
      <c r="AV57" s="17" t="inlineStr">
        <is>
          <t xml:space="preserve">FLUKE </t>
        </is>
      </c>
      <c r="AW57" s="17" t="inlineStr">
        <is>
          <t>1551A EX</t>
        </is>
      </c>
      <c r="AX57" s="17" t="n">
        <v>6627011</v>
      </c>
      <c r="AY57" s="17" t="inlineStr">
        <is>
          <t>'2026-05-13</t>
        </is>
      </c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inlineStr">
        <is>
          <t>Levy Ostrup</t>
        </is>
      </c>
      <c r="CY57" s="17" t="inlineStr">
        <is>
          <t>'2026-08-01</t>
        </is>
      </c>
      <c r="CZ57" s="17" t="n"/>
      <c r="DA57" s="17" t="n"/>
      <c r="DB57" s="17" t="n"/>
      <c r="DC57" s="17" t="n"/>
    </row>
    <row r="58">
      <c r="A58" s="17" t="n"/>
      <c r="B58" s="17" t="n"/>
      <c r="C58" s="17" t="inlineStr">
        <is>
          <t>K1B WELL PAD PROJECT</t>
        </is>
      </c>
      <c r="D58" s="17" t="inlineStr">
        <is>
          <t>KINOSIS K1B</t>
        </is>
      </c>
      <c r="E58" s="17" t="inlineStr">
        <is>
          <t>CA23007</t>
        </is>
      </c>
      <c r="F58" s="17" t="inlineStr">
        <is>
          <t>29103-FIT-1014</t>
        </is>
      </c>
      <c r="G58" s="17" t="inlineStr">
        <is>
          <t>Coriolis Flow Meter</t>
        </is>
      </c>
      <c r="H58" s="17" t="inlineStr">
        <is>
          <t>PRODUCED EMULSION</t>
        </is>
      </c>
      <c r="I58" s="17" t="inlineStr">
        <is>
          <t>PAD A P01 PRODUCED EMULSION FLOW</t>
        </is>
      </c>
      <c r="J58" s="17" t="inlineStr">
        <is>
          <t>29103-25J-111-01</t>
        </is>
      </c>
      <c r="K58" s="17" t="inlineStr">
        <is>
          <t>29103-4"-PE-1101-DAPCO-64H-ET</t>
        </is>
      </c>
      <c r="L58" s="17" t="inlineStr">
        <is>
          <t>KROHNE</t>
        </is>
      </c>
      <c r="M58" s="17" t="inlineStr">
        <is>
          <t>VE544H17420010400004C6</t>
        </is>
      </c>
      <c r="N58" s="17" t="inlineStr">
        <is>
          <t>G250000007603631</t>
        </is>
      </c>
      <c r="O58" s="17" t="inlineStr">
        <is>
          <t>0-50 M3/h</t>
        </is>
      </c>
      <c r="P58" s="17" t="inlineStr">
        <is>
          <t>0.7-140 M3/h</t>
        </is>
      </c>
      <c r="Q58" s="17" t="inlineStr">
        <is>
          <t>N/A</t>
        </is>
      </c>
      <c r="R58" s="17" t="inlineStr">
        <is>
          <t>Yes</t>
        </is>
      </c>
      <c r="S58" s="17" t="inlineStr">
        <is>
          <t>4-20 mA w/ HART</t>
        </is>
      </c>
      <c r="T58" s="17" t="inlineStr">
        <is>
          <t>N/A</t>
        </is>
      </c>
      <c r="U58" s="17" t="inlineStr">
        <is>
          <t>N/A</t>
        </is>
      </c>
      <c r="V58" s="17" t="inlineStr">
        <is>
          <t>LO</t>
        </is>
      </c>
      <c r="W58" s="17" t="inlineStr">
        <is>
          <t>LO</t>
        </is>
      </c>
      <c r="X58" s="17" t="inlineStr">
        <is>
          <t>LO</t>
        </is>
      </c>
      <c r="Y58" s="17" t="inlineStr">
        <is>
          <t>LO</t>
        </is>
      </c>
      <c r="Z58" s="17" t="inlineStr">
        <is>
          <t>N/A</t>
        </is>
      </c>
      <c r="AA58" s="17" t="inlineStr">
        <is>
          <t>N/A</t>
        </is>
      </c>
      <c r="AB58" s="17" t="inlineStr">
        <is>
          <t>LO</t>
        </is>
      </c>
      <c r="AC58" s="17" t="inlineStr">
        <is>
          <t>LO</t>
        </is>
      </c>
      <c r="AD58" s="17" t="inlineStr">
        <is>
          <t>N/A</t>
        </is>
      </c>
      <c r="AE58" s="17" t="inlineStr">
        <is>
          <t>LO</t>
        </is>
      </c>
      <c r="AF58" s="17" t="inlineStr">
        <is>
          <t>LO</t>
        </is>
      </c>
      <c r="AG58" s="17" t="inlineStr">
        <is>
          <t>LO</t>
        </is>
      </c>
      <c r="AH58" s="17" t="n">
        <v>23.8</v>
      </c>
      <c r="AI58" s="17" t="inlineStr">
        <is>
          <t>Pass</t>
        </is>
      </c>
      <c r="AJ58" s="17" t="inlineStr">
        <is>
          <t>N/A</t>
        </is>
      </c>
      <c r="AK58" s="17" t="inlineStr">
        <is>
          <t>N/A</t>
        </is>
      </c>
      <c r="AL58" s="17" t="inlineStr">
        <is>
          <t>Pass</t>
        </is>
      </c>
      <c r="AM58" s="17" t="inlineStr">
        <is>
          <t>Pass</t>
        </is>
      </c>
      <c r="AN58" s="17" t="inlineStr">
        <is>
          <t>N/A</t>
        </is>
      </c>
      <c r="AO58" s="17" t="inlineStr">
        <is>
          <t>Pass</t>
        </is>
      </c>
      <c r="AP58" s="17" t="inlineStr">
        <is>
          <t>N/A</t>
        </is>
      </c>
      <c r="AQ58" s="17" t="inlineStr">
        <is>
          <t>N/A</t>
        </is>
      </c>
      <c r="AR58" s="17" t="inlineStr">
        <is>
          <t>Pass</t>
        </is>
      </c>
      <c r="AS58" s="17" t="inlineStr">
        <is>
          <t>Pass</t>
        </is>
      </c>
      <c r="AT58" s="17" t="inlineStr">
        <is>
          <t>N/A</t>
        </is>
      </c>
      <c r="AU58" s="17" t="inlineStr">
        <is>
          <t>N/A</t>
        </is>
      </c>
      <c r="AV58" s="17" t="inlineStr">
        <is>
          <t>EMERSON</t>
        </is>
      </c>
      <c r="AW58" s="17" t="inlineStr">
        <is>
          <t>TREX</t>
        </is>
      </c>
      <c r="AX58" s="17" t="inlineStr">
        <is>
          <t>210100082367</t>
        </is>
      </c>
      <c r="AY58" s="17" t="inlineStr">
        <is>
          <t>'2026-07-31</t>
        </is>
      </c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inlineStr">
        <is>
          <t>Levy Ostrup</t>
        </is>
      </c>
      <c r="CY58" s="17" t="inlineStr">
        <is>
          <t>'2026-08-01</t>
        </is>
      </c>
      <c r="CZ58" s="17" t="n"/>
      <c r="DA58" s="17" t="n"/>
      <c r="DB58" s="17" t="n"/>
      <c r="DC58" s="17" t="n"/>
    </row>
    <row r="59">
      <c r="A59" s="17" t="n"/>
      <c r="B59" s="17" t="n"/>
      <c r="C59" s="17" t="inlineStr">
        <is>
          <t>K1B WELL PAD PROJECT</t>
        </is>
      </c>
      <c r="D59" s="17" t="inlineStr">
        <is>
          <t>KINOSIS K1B</t>
        </is>
      </c>
      <c r="E59" s="17" t="inlineStr">
        <is>
          <t>CA23007</t>
        </is>
      </c>
      <c r="F59" s="17" t="inlineStr">
        <is>
          <t>29103-FIT-1024</t>
        </is>
      </c>
      <c r="G59" s="17" t="inlineStr">
        <is>
          <t>Coriolis Flow Meter</t>
        </is>
      </c>
      <c r="H59" s="17" t="inlineStr">
        <is>
          <t>PRODUCED EMULSION</t>
        </is>
      </c>
      <c r="I59" s="17" t="inlineStr">
        <is>
          <t>PAD A P02 PRODUCED EMULSION FLOW</t>
        </is>
      </c>
      <c r="J59" s="17" t="inlineStr">
        <is>
          <t>29103-25J-121-01</t>
        </is>
      </c>
      <c r="K59" s="17" t="inlineStr">
        <is>
          <t>29103-4"-PE-1201-DAPCO-64H-ET</t>
        </is>
      </c>
      <c r="L59" s="17" t="inlineStr">
        <is>
          <t>KROHNE</t>
        </is>
      </c>
      <c r="M59" s="17" t="inlineStr">
        <is>
          <t>VE544H17420010400004C6</t>
        </is>
      </c>
      <c r="N59" s="17" t="inlineStr">
        <is>
          <t>G250000007603632</t>
        </is>
      </c>
      <c r="O59" s="17" t="inlineStr">
        <is>
          <t>0 to 30 m3/h @flow</t>
        </is>
      </c>
      <c r="P59" s="17" t="inlineStr">
        <is>
          <t>1.82 to 90.91 m3/h @flow</t>
        </is>
      </c>
      <c r="Q59" s="17" t="inlineStr">
        <is>
          <t>N/A</t>
        </is>
      </c>
      <c r="R59" s="17" t="inlineStr">
        <is>
          <t>Yes</t>
        </is>
      </c>
      <c r="S59" s="17" t="inlineStr">
        <is>
          <t>4-20 mA w/ HART</t>
        </is>
      </c>
      <c r="T59" s="17" t="inlineStr">
        <is>
          <t>N/A</t>
        </is>
      </c>
      <c r="U59" s="17" t="inlineStr">
        <is>
          <t>N/A</t>
        </is>
      </c>
      <c r="V59" s="17" t="inlineStr">
        <is>
          <t>LO</t>
        </is>
      </c>
      <c r="W59" s="17" t="inlineStr">
        <is>
          <t>LO</t>
        </is>
      </c>
      <c r="X59" s="17" t="inlineStr">
        <is>
          <t>LO</t>
        </is>
      </c>
      <c r="Y59" s="17" t="inlineStr">
        <is>
          <t>LO</t>
        </is>
      </c>
      <c r="Z59" s="17" t="inlineStr">
        <is>
          <t>N/A</t>
        </is>
      </c>
      <c r="AA59" s="17" t="inlineStr">
        <is>
          <t>N/A</t>
        </is>
      </c>
      <c r="AB59" s="17" t="inlineStr">
        <is>
          <t>LO</t>
        </is>
      </c>
      <c r="AC59" s="17" t="inlineStr">
        <is>
          <t>LO</t>
        </is>
      </c>
      <c r="AD59" s="17" t="inlineStr">
        <is>
          <t>N/A</t>
        </is>
      </c>
      <c r="AE59" s="17" t="inlineStr">
        <is>
          <t>LO</t>
        </is>
      </c>
      <c r="AF59" s="17" t="inlineStr">
        <is>
          <t>LO</t>
        </is>
      </c>
      <c r="AG59" s="17" t="inlineStr">
        <is>
          <t>LO</t>
        </is>
      </c>
      <c r="AH59" s="17" t="n">
        <v>23.7</v>
      </c>
      <c r="AI59" s="17" t="inlineStr">
        <is>
          <t>Pass</t>
        </is>
      </c>
      <c r="AJ59" s="17" t="inlineStr">
        <is>
          <t>N/A</t>
        </is>
      </c>
      <c r="AK59" s="17" t="inlineStr">
        <is>
          <t>N/A</t>
        </is>
      </c>
      <c r="AL59" s="17" t="inlineStr">
        <is>
          <t>Pass</t>
        </is>
      </c>
      <c r="AM59" s="17" t="inlineStr">
        <is>
          <t>Pass</t>
        </is>
      </c>
      <c r="AN59" s="17" t="inlineStr">
        <is>
          <t>N/A</t>
        </is>
      </c>
      <c r="AO59" s="17" t="inlineStr">
        <is>
          <t>Pass</t>
        </is>
      </c>
      <c r="AP59" s="17" t="inlineStr">
        <is>
          <t>N/A</t>
        </is>
      </c>
      <c r="AQ59" s="17" t="inlineStr">
        <is>
          <t>N/A</t>
        </is>
      </c>
      <c r="AR59" s="17" t="inlineStr">
        <is>
          <t>Pass</t>
        </is>
      </c>
      <c r="AS59" s="17" t="inlineStr">
        <is>
          <t>Pass</t>
        </is>
      </c>
      <c r="AT59" s="17" t="inlineStr">
        <is>
          <t>N/A</t>
        </is>
      </c>
      <c r="AU59" s="17" t="inlineStr">
        <is>
          <t>N/A</t>
        </is>
      </c>
      <c r="AV59" s="17" t="inlineStr">
        <is>
          <t>EMERSON</t>
        </is>
      </c>
      <c r="AW59" s="17" t="inlineStr">
        <is>
          <t>TREX</t>
        </is>
      </c>
      <c r="AX59" s="17" t="inlineStr">
        <is>
          <t>210100082367</t>
        </is>
      </c>
      <c r="AY59" s="17" t="inlineStr">
        <is>
          <t>'2026-07-31</t>
        </is>
      </c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inlineStr">
        <is>
          <t>Levy Ostrup</t>
        </is>
      </c>
      <c r="CY59" s="17" t="inlineStr">
        <is>
          <t>'2026-08-01</t>
        </is>
      </c>
      <c r="CZ59" s="17" t="n"/>
      <c r="DA59" s="17" t="n"/>
      <c r="DB59" s="17" t="n"/>
      <c r="DC59" s="17" t="n"/>
    </row>
    <row r="60">
      <c r="A60" s="17" t="n"/>
      <c r="B60" s="17" t="n"/>
      <c r="C60" s="17" t="inlineStr">
        <is>
          <t>K1B WELL PAD PROJECT</t>
        </is>
      </c>
      <c r="D60" s="17" t="inlineStr">
        <is>
          <t>KINOSIS K1B</t>
        </is>
      </c>
      <c r="E60" s="17" t="inlineStr">
        <is>
          <t>CA23007</t>
        </is>
      </c>
      <c r="F60" s="17" t="inlineStr">
        <is>
          <t>29103-FIT-1034</t>
        </is>
      </c>
      <c r="G60" s="17" t="inlineStr">
        <is>
          <t>Coriolis Flow Meter</t>
        </is>
      </c>
      <c r="H60" s="17" t="inlineStr">
        <is>
          <t>PRODUCED EMULSION</t>
        </is>
      </c>
      <c r="I60" s="17" t="inlineStr">
        <is>
          <t>PAD A P03 PRODUCED EMULSION FLOW</t>
        </is>
      </c>
      <c r="J60" s="17" t="inlineStr">
        <is>
          <t>29103-25J-131-01</t>
        </is>
      </c>
      <c r="K60" s="17" t="inlineStr">
        <is>
          <t>29103-4"-PE-1301-DAPCO-64H-ET</t>
        </is>
      </c>
      <c r="L60" s="17" t="inlineStr">
        <is>
          <t>KROHNE</t>
        </is>
      </c>
      <c r="M60" s="17" t="inlineStr">
        <is>
          <t>VE544H17420010400004C6</t>
        </is>
      </c>
      <c r="N60" s="17" t="inlineStr">
        <is>
          <t>G250000007603633</t>
        </is>
      </c>
      <c r="O60" s="17" t="inlineStr">
        <is>
          <t>0-50 M3/h</t>
        </is>
      </c>
      <c r="P60" s="17" t="inlineStr">
        <is>
          <t>0.7-140 M3/h</t>
        </is>
      </c>
      <c r="Q60" s="17" t="inlineStr">
        <is>
          <t>N/A</t>
        </is>
      </c>
      <c r="R60" s="17" t="inlineStr">
        <is>
          <t>Yes</t>
        </is>
      </c>
      <c r="S60" s="17" t="inlineStr">
        <is>
          <t>4-20 mA w/ HART</t>
        </is>
      </c>
      <c r="T60" s="17" t="inlineStr">
        <is>
          <t>N/A</t>
        </is>
      </c>
      <c r="U60" s="17" t="inlineStr">
        <is>
          <t>N/A</t>
        </is>
      </c>
      <c r="V60" s="17" t="inlineStr">
        <is>
          <t>LO</t>
        </is>
      </c>
      <c r="W60" s="17" t="inlineStr">
        <is>
          <t>LO</t>
        </is>
      </c>
      <c r="X60" s="17" t="inlineStr">
        <is>
          <t>LO</t>
        </is>
      </c>
      <c r="Y60" s="17" t="inlineStr">
        <is>
          <t>LO</t>
        </is>
      </c>
      <c r="Z60" s="17" t="inlineStr">
        <is>
          <t>N/A</t>
        </is>
      </c>
      <c r="AA60" s="17" t="inlineStr">
        <is>
          <t>N/A</t>
        </is>
      </c>
      <c r="AB60" s="17" t="inlineStr">
        <is>
          <t>LO</t>
        </is>
      </c>
      <c r="AC60" s="17" t="inlineStr">
        <is>
          <t>LO</t>
        </is>
      </c>
      <c r="AD60" s="17" t="inlineStr">
        <is>
          <t>N/A</t>
        </is>
      </c>
      <c r="AE60" s="17" t="inlineStr">
        <is>
          <t>LO</t>
        </is>
      </c>
      <c r="AF60" s="17" t="inlineStr">
        <is>
          <t>LO</t>
        </is>
      </c>
      <c r="AG60" s="17" t="inlineStr">
        <is>
          <t>LO</t>
        </is>
      </c>
      <c r="AH60" s="17" t="n">
        <v>23.4</v>
      </c>
      <c r="AI60" s="17" t="inlineStr">
        <is>
          <t>Pass</t>
        </is>
      </c>
      <c r="AJ60" s="17" t="inlineStr">
        <is>
          <t>N/A</t>
        </is>
      </c>
      <c r="AK60" s="17" t="inlineStr">
        <is>
          <t>N/A</t>
        </is>
      </c>
      <c r="AL60" s="17" t="inlineStr">
        <is>
          <t>Pass</t>
        </is>
      </c>
      <c r="AM60" s="17" t="inlineStr">
        <is>
          <t>Pass</t>
        </is>
      </c>
      <c r="AN60" s="17" t="inlineStr">
        <is>
          <t>N/A</t>
        </is>
      </c>
      <c r="AO60" s="17" t="inlineStr">
        <is>
          <t>Pass</t>
        </is>
      </c>
      <c r="AP60" s="17" t="inlineStr">
        <is>
          <t>N/A</t>
        </is>
      </c>
      <c r="AQ60" s="17" t="inlineStr">
        <is>
          <t>N/A</t>
        </is>
      </c>
      <c r="AR60" s="17" t="inlineStr">
        <is>
          <t>Pass</t>
        </is>
      </c>
      <c r="AS60" s="17" t="inlineStr">
        <is>
          <t>Pass</t>
        </is>
      </c>
      <c r="AT60" s="17" t="inlineStr">
        <is>
          <t>N/A</t>
        </is>
      </c>
      <c r="AU60" s="17" t="inlineStr">
        <is>
          <t>N/A</t>
        </is>
      </c>
      <c r="AV60" s="17" t="inlineStr">
        <is>
          <t>EMERSON</t>
        </is>
      </c>
      <c r="AW60" s="17" t="inlineStr">
        <is>
          <t>TREX</t>
        </is>
      </c>
      <c r="AX60" s="17" t="inlineStr">
        <is>
          <t>210100082367</t>
        </is>
      </c>
      <c r="AY60" s="17" t="inlineStr">
        <is>
          <t>'2026-07-31</t>
        </is>
      </c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inlineStr">
        <is>
          <t>Levy Ostrup</t>
        </is>
      </c>
      <c r="CY60" s="17" t="inlineStr">
        <is>
          <t>'2026-08-01</t>
        </is>
      </c>
      <c r="CZ60" s="17" t="n"/>
      <c r="DA60" s="17" t="n"/>
      <c r="DB60" s="17" t="n"/>
      <c r="DC60" s="17" t="n"/>
    </row>
    <row r="61">
      <c r="A61" s="17" t="n"/>
      <c r="B61" s="17" t="n"/>
      <c r="C61" s="17" t="inlineStr">
        <is>
          <t>K1B WELL PAD PROJECT</t>
        </is>
      </c>
      <c r="D61" s="17" t="inlineStr">
        <is>
          <t>KINOSIS K1B</t>
        </is>
      </c>
      <c r="E61" s="17" t="inlineStr">
        <is>
          <t>CA23007</t>
        </is>
      </c>
      <c r="F61" s="17" t="inlineStr">
        <is>
          <t>29103-FIT-1044</t>
        </is>
      </c>
      <c r="G61" s="17" t="inlineStr">
        <is>
          <t>Coriolis Flow Meter</t>
        </is>
      </c>
      <c r="H61" s="17" t="inlineStr">
        <is>
          <t>PRODUCED EMULSION</t>
        </is>
      </c>
      <c r="I61" s="17" t="inlineStr">
        <is>
          <t>PAD A P05 PRODUCED EMULSION FLOW</t>
        </is>
      </c>
      <c r="J61" s="17" t="inlineStr">
        <is>
          <t>29103-25J-141-01</t>
        </is>
      </c>
      <c r="K61" s="17" t="inlineStr">
        <is>
          <t>29103-4"-PE-1501-DAPCO-64H-ET</t>
        </is>
      </c>
      <c r="L61" s="17" t="inlineStr">
        <is>
          <t>KROHNE</t>
        </is>
      </c>
      <c r="M61" s="17" t="inlineStr">
        <is>
          <t>VE544H17420010400004C6</t>
        </is>
      </c>
      <c r="N61" s="17" t="inlineStr">
        <is>
          <t>G250000007603634</t>
        </is>
      </c>
      <c r="O61" s="17" t="inlineStr">
        <is>
          <t>0-50 M3/h</t>
        </is>
      </c>
      <c r="P61" s="17" t="inlineStr">
        <is>
          <t>0.7-140 M3/h</t>
        </is>
      </c>
      <c r="Q61" s="17" t="inlineStr">
        <is>
          <t>N/A</t>
        </is>
      </c>
      <c r="R61" s="17" t="inlineStr">
        <is>
          <t>Yes</t>
        </is>
      </c>
      <c r="S61" s="17" t="inlineStr">
        <is>
          <t>4-20 mA w/ HART</t>
        </is>
      </c>
      <c r="T61" s="17" t="inlineStr">
        <is>
          <t>N/A</t>
        </is>
      </c>
      <c r="U61" s="17" t="inlineStr">
        <is>
          <t>N/A</t>
        </is>
      </c>
      <c r="V61" s="17" t="inlineStr">
        <is>
          <t>LO</t>
        </is>
      </c>
      <c r="W61" s="17" t="inlineStr">
        <is>
          <t>LO</t>
        </is>
      </c>
      <c r="X61" s="17" t="inlineStr">
        <is>
          <t>LO</t>
        </is>
      </c>
      <c r="Y61" s="17" t="inlineStr">
        <is>
          <t>LO</t>
        </is>
      </c>
      <c r="Z61" s="17" t="inlineStr">
        <is>
          <t>N/A</t>
        </is>
      </c>
      <c r="AA61" s="17" t="inlineStr">
        <is>
          <t>N/A</t>
        </is>
      </c>
      <c r="AB61" s="17" t="inlineStr">
        <is>
          <t>LO</t>
        </is>
      </c>
      <c r="AC61" s="17" t="inlineStr">
        <is>
          <t>LO</t>
        </is>
      </c>
      <c r="AD61" s="17" t="inlineStr">
        <is>
          <t>N/A</t>
        </is>
      </c>
      <c r="AE61" s="17" t="inlineStr">
        <is>
          <t>LO</t>
        </is>
      </c>
      <c r="AF61" s="17" t="inlineStr">
        <is>
          <t>LO</t>
        </is>
      </c>
      <c r="AG61" s="17" t="inlineStr">
        <is>
          <t>LO</t>
        </is>
      </c>
      <c r="AH61" s="17" t="n">
        <v>23.8</v>
      </c>
      <c r="AI61" s="17" t="inlineStr">
        <is>
          <t>Pass</t>
        </is>
      </c>
      <c r="AJ61" s="17" t="inlineStr">
        <is>
          <t>N/A</t>
        </is>
      </c>
      <c r="AK61" s="17" t="inlineStr">
        <is>
          <t>N/A</t>
        </is>
      </c>
      <c r="AL61" s="17" t="inlineStr">
        <is>
          <t>Pass</t>
        </is>
      </c>
      <c r="AM61" s="17" t="inlineStr">
        <is>
          <t>Pass</t>
        </is>
      </c>
      <c r="AN61" s="17" t="inlineStr">
        <is>
          <t>N/A</t>
        </is>
      </c>
      <c r="AO61" s="17" t="inlineStr">
        <is>
          <t>Pass</t>
        </is>
      </c>
      <c r="AP61" s="17" t="inlineStr">
        <is>
          <t>N/A</t>
        </is>
      </c>
      <c r="AQ61" s="17" t="inlineStr">
        <is>
          <t>N/A</t>
        </is>
      </c>
      <c r="AR61" s="17" t="inlineStr">
        <is>
          <t>Pass</t>
        </is>
      </c>
      <c r="AS61" s="17" t="inlineStr">
        <is>
          <t>Pass</t>
        </is>
      </c>
      <c r="AT61" s="17" t="inlineStr">
        <is>
          <t>N/A</t>
        </is>
      </c>
      <c r="AU61" s="17" t="inlineStr">
        <is>
          <t>N/A</t>
        </is>
      </c>
      <c r="AV61" s="17" t="inlineStr">
        <is>
          <t>EMERSON</t>
        </is>
      </c>
      <c r="AW61" s="17" t="inlineStr">
        <is>
          <t>TREX</t>
        </is>
      </c>
      <c r="AX61" s="17" t="inlineStr">
        <is>
          <t>210100082367</t>
        </is>
      </c>
      <c r="AY61" s="17" t="inlineStr">
        <is>
          <t>'2026-07-31</t>
        </is>
      </c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inlineStr">
        <is>
          <t>Levy Ostrup</t>
        </is>
      </c>
      <c r="CY61" s="17" t="inlineStr">
        <is>
          <t>'2026-08-01</t>
        </is>
      </c>
      <c r="CZ61" s="17" t="n"/>
      <c r="DA61" s="17" t="n"/>
      <c r="DB61" s="17" t="n"/>
      <c r="DC61" s="17" t="n"/>
    </row>
    <row r="62">
      <c r="A62" s="17" t="n"/>
      <c r="B62" s="17" t="n"/>
      <c r="C62" s="17" t="inlineStr">
        <is>
          <t>K1B WELL PAD PROJECT</t>
        </is>
      </c>
      <c r="D62" s="17" t="inlineStr">
        <is>
          <t>KINOSIS K1B</t>
        </is>
      </c>
      <c r="E62" s="17" t="inlineStr">
        <is>
          <t>CA23007</t>
        </is>
      </c>
      <c r="F62" s="17" t="inlineStr">
        <is>
          <t>29103-FIT-1054</t>
        </is>
      </c>
      <c r="G62" s="17" t="inlineStr">
        <is>
          <t>Coriolis Flow Meter</t>
        </is>
      </c>
      <c r="H62" s="17" t="inlineStr">
        <is>
          <t>PRODUCED EMULSION</t>
        </is>
      </c>
      <c r="I62" s="17" t="inlineStr">
        <is>
          <t>PAD A P05 PRODUCED EMULSION FLOW</t>
        </is>
      </c>
      <c r="J62" s="17" t="inlineStr">
        <is>
          <t>29103-25J-151-01</t>
        </is>
      </c>
      <c r="K62" s="17" t="inlineStr">
        <is>
          <t>29103-4"-PE-1601-DAPCO-64H-ET</t>
        </is>
      </c>
      <c r="L62" s="17" t="inlineStr">
        <is>
          <t>KROHNE</t>
        </is>
      </c>
      <c r="M62" s="17" t="inlineStr">
        <is>
          <t>VE544H17420010400004C6</t>
        </is>
      </c>
      <c r="N62" s="17" t="inlineStr">
        <is>
          <t>G250000007603635</t>
        </is>
      </c>
      <c r="O62" s="17" t="inlineStr">
        <is>
          <t>0-50 M3/h</t>
        </is>
      </c>
      <c r="P62" s="17" t="inlineStr">
        <is>
          <t>0.7-140 M3/h</t>
        </is>
      </c>
      <c r="Q62" s="17" t="inlineStr">
        <is>
          <t>N/A</t>
        </is>
      </c>
      <c r="R62" s="17" t="inlineStr">
        <is>
          <t>Yes</t>
        </is>
      </c>
      <c r="S62" s="17" t="inlineStr">
        <is>
          <t>4-20 mA w/ HART</t>
        </is>
      </c>
      <c r="T62" s="17" t="inlineStr">
        <is>
          <t>N/A</t>
        </is>
      </c>
      <c r="U62" s="17" t="inlineStr">
        <is>
          <t>N/A</t>
        </is>
      </c>
      <c r="V62" s="17" t="inlineStr">
        <is>
          <t>LO</t>
        </is>
      </c>
      <c r="W62" s="17" t="inlineStr">
        <is>
          <t>LO</t>
        </is>
      </c>
      <c r="X62" s="17" t="inlineStr">
        <is>
          <t>LO</t>
        </is>
      </c>
      <c r="Y62" s="17" t="inlineStr">
        <is>
          <t>LO</t>
        </is>
      </c>
      <c r="Z62" s="17" t="inlineStr">
        <is>
          <t>N/A</t>
        </is>
      </c>
      <c r="AA62" s="17" t="inlineStr">
        <is>
          <t>N/A</t>
        </is>
      </c>
      <c r="AB62" s="17" t="inlineStr">
        <is>
          <t>LO</t>
        </is>
      </c>
      <c r="AC62" s="17" t="inlineStr">
        <is>
          <t>LO</t>
        </is>
      </c>
      <c r="AD62" s="17" t="inlineStr">
        <is>
          <t>N/A</t>
        </is>
      </c>
      <c r="AE62" s="17" t="inlineStr">
        <is>
          <t>LO</t>
        </is>
      </c>
      <c r="AF62" s="17" t="inlineStr">
        <is>
          <t>LO</t>
        </is>
      </c>
      <c r="AG62" s="17" t="inlineStr">
        <is>
          <t>LO</t>
        </is>
      </c>
      <c r="AH62" s="17" t="n">
        <v>23.8</v>
      </c>
      <c r="AI62" s="17" t="inlineStr">
        <is>
          <t>Pass</t>
        </is>
      </c>
      <c r="AJ62" s="17" t="inlineStr">
        <is>
          <t>N/A</t>
        </is>
      </c>
      <c r="AK62" s="17" t="inlineStr">
        <is>
          <t>N/A</t>
        </is>
      </c>
      <c r="AL62" s="17" t="inlineStr">
        <is>
          <t>Pass</t>
        </is>
      </c>
      <c r="AM62" s="17" t="inlineStr">
        <is>
          <t>Pass</t>
        </is>
      </c>
      <c r="AN62" s="17" t="inlineStr">
        <is>
          <t>N/A</t>
        </is>
      </c>
      <c r="AO62" s="17" t="inlineStr">
        <is>
          <t>Pass</t>
        </is>
      </c>
      <c r="AP62" s="17" t="inlineStr">
        <is>
          <t>N/A</t>
        </is>
      </c>
      <c r="AQ62" s="17" t="inlineStr">
        <is>
          <t>N/A</t>
        </is>
      </c>
      <c r="AR62" s="17" t="inlineStr">
        <is>
          <t>Pass</t>
        </is>
      </c>
      <c r="AS62" s="17" t="inlineStr">
        <is>
          <t>Pass</t>
        </is>
      </c>
      <c r="AT62" s="17" t="inlineStr">
        <is>
          <t>N/A</t>
        </is>
      </c>
      <c r="AU62" s="17" t="inlineStr">
        <is>
          <t>N/A</t>
        </is>
      </c>
      <c r="AV62" s="17" t="inlineStr">
        <is>
          <t>EMERSON</t>
        </is>
      </c>
      <c r="AW62" s="17" t="inlineStr">
        <is>
          <t>TREX</t>
        </is>
      </c>
      <c r="AX62" s="17" t="inlineStr">
        <is>
          <t>210100082367</t>
        </is>
      </c>
      <c r="AY62" s="17" t="inlineStr">
        <is>
          <t>'2026-07-31</t>
        </is>
      </c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inlineStr">
        <is>
          <t>Levy Ostrup</t>
        </is>
      </c>
      <c r="CY62" s="17" t="inlineStr">
        <is>
          <t>'2026-08-01</t>
        </is>
      </c>
      <c r="CZ62" s="17" t="n"/>
      <c r="DA62" s="17" t="n"/>
      <c r="DB62" s="17" t="n"/>
      <c r="DC62" s="17" t="n"/>
    </row>
    <row r="63">
      <c r="A63" s="17" t="n"/>
      <c r="B63" s="17" t="n"/>
      <c r="C63" s="17" t="inlineStr">
        <is>
          <t>K1B WELL PAD PROJECT</t>
        </is>
      </c>
      <c r="D63" s="17" t="inlineStr">
        <is>
          <t>KINOSIS K1B</t>
        </is>
      </c>
      <c r="E63" s="17" t="inlineStr">
        <is>
          <t>CA23007</t>
        </is>
      </c>
      <c r="F63" s="17" t="inlineStr">
        <is>
          <t>29103-FIT-1064</t>
        </is>
      </c>
      <c r="G63" s="17" t="inlineStr">
        <is>
          <t>Coriolis Flow Meter</t>
        </is>
      </c>
      <c r="H63" s="17" t="inlineStr">
        <is>
          <t>PRODUCED EMULSION</t>
        </is>
      </c>
      <c r="I63" s="17" t="inlineStr">
        <is>
          <t>PAD A P06 PRODUCED EMULSION FLOW</t>
        </is>
      </c>
      <c r="J63" s="17" t="inlineStr">
        <is>
          <t>29103-25J-161-01</t>
        </is>
      </c>
      <c r="K63" s="17" t="inlineStr">
        <is>
          <t>29103-4"-PE-1601-DAPCO-64H-ET</t>
        </is>
      </c>
      <c r="L63" s="17" t="inlineStr">
        <is>
          <t>KROHNE</t>
        </is>
      </c>
      <c r="M63" s="17" t="inlineStr">
        <is>
          <t>VE544H17420010400004C6</t>
        </is>
      </c>
      <c r="N63" s="17" t="inlineStr">
        <is>
          <t>G250000007603675</t>
        </is>
      </c>
      <c r="O63" s="17" t="inlineStr">
        <is>
          <t>0-50 M3/h</t>
        </is>
      </c>
      <c r="P63" s="17" t="inlineStr">
        <is>
          <t>0.7-140 M3/h</t>
        </is>
      </c>
      <c r="Q63" s="17" t="inlineStr">
        <is>
          <t>N/A</t>
        </is>
      </c>
      <c r="R63" s="17" t="inlineStr">
        <is>
          <t>Yes</t>
        </is>
      </c>
      <c r="S63" s="17" t="inlineStr">
        <is>
          <t>4-20 mA w/ HART</t>
        </is>
      </c>
      <c r="T63" s="17" t="inlineStr">
        <is>
          <t>N/A</t>
        </is>
      </c>
      <c r="U63" s="17" t="inlineStr">
        <is>
          <t>N/A</t>
        </is>
      </c>
      <c r="V63" s="17" t="inlineStr">
        <is>
          <t>LO</t>
        </is>
      </c>
      <c r="W63" s="17" t="inlineStr">
        <is>
          <t>LO</t>
        </is>
      </c>
      <c r="X63" s="17" t="inlineStr">
        <is>
          <t>LO</t>
        </is>
      </c>
      <c r="Y63" s="17" t="inlineStr">
        <is>
          <t>LO</t>
        </is>
      </c>
      <c r="Z63" s="17" t="inlineStr">
        <is>
          <t>N/A</t>
        </is>
      </c>
      <c r="AA63" s="17" t="inlineStr">
        <is>
          <t>N/A</t>
        </is>
      </c>
      <c r="AB63" s="17" t="inlineStr">
        <is>
          <t>LO</t>
        </is>
      </c>
      <c r="AC63" s="17" t="inlineStr">
        <is>
          <t>LO</t>
        </is>
      </c>
      <c r="AD63" s="17" t="inlineStr">
        <is>
          <t>N/A</t>
        </is>
      </c>
      <c r="AE63" s="17" t="inlineStr">
        <is>
          <t>LO</t>
        </is>
      </c>
      <c r="AF63" s="17" t="inlineStr">
        <is>
          <t>LO</t>
        </is>
      </c>
      <c r="AG63" s="17" t="inlineStr">
        <is>
          <t>LO</t>
        </is>
      </c>
      <c r="AH63" s="17" t="n">
        <v>23.8</v>
      </c>
      <c r="AI63" s="17" t="inlineStr">
        <is>
          <t>Pass</t>
        </is>
      </c>
      <c r="AJ63" s="17" t="inlineStr">
        <is>
          <t>N/A</t>
        </is>
      </c>
      <c r="AK63" s="17" t="inlineStr">
        <is>
          <t>N/A</t>
        </is>
      </c>
      <c r="AL63" s="17" t="inlineStr">
        <is>
          <t>Pass</t>
        </is>
      </c>
      <c r="AM63" s="17" t="inlineStr">
        <is>
          <t>Pass</t>
        </is>
      </c>
      <c r="AN63" s="17" t="inlineStr">
        <is>
          <t>N/A</t>
        </is>
      </c>
      <c r="AO63" s="17" t="inlineStr">
        <is>
          <t>Pass</t>
        </is>
      </c>
      <c r="AP63" s="17" t="inlineStr">
        <is>
          <t>N/A</t>
        </is>
      </c>
      <c r="AQ63" s="17" t="inlineStr">
        <is>
          <t>N/A</t>
        </is>
      </c>
      <c r="AR63" s="17" t="inlineStr">
        <is>
          <t>Pass</t>
        </is>
      </c>
      <c r="AS63" s="17" t="inlineStr">
        <is>
          <t>Pass</t>
        </is>
      </c>
      <c r="AT63" s="17" t="inlineStr">
        <is>
          <t>N/A</t>
        </is>
      </c>
      <c r="AU63" s="17" t="inlineStr">
        <is>
          <t>N/A</t>
        </is>
      </c>
      <c r="AV63" s="17" t="inlineStr">
        <is>
          <t>EMERSON</t>
        </is>
      </c>
      <c r="AW63" s="17" t="inlineStr">
        <is>
          <t>TREX</t>
        </is>
      </c>
      <c r="AX63" s="17" t="inlineStr">
        <is>
          <t>210100082367</t>
        </is>
      </c>
      <c r="AY63" s="17" t="inlineStr">
        <is>
          <t>'2026-07-31</t>
        </is>
      </c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inlineStr">
        <is>
          <t>Levy Ostrup</t>
        </is>
      </c>
      <c r="CY63" s="17" t="inlineStr">
        <is>
          <t>'2026-08-01</t>
        </is>
      </c>
      <c r="CZ63" s="17" t="n"/>
      <c r="DA63" s="17" t="n"/>
      <c r="DB63" s="17" t="n"/>
      <c r="DC63" s="17" t="n"/>
    </row>
    <row r="64">
      <c r="A64" s="17" t="n"/>
      <c r="B64" s="17" t="n"/>
      <c r="C64" s="17" t="inlineStr">
        <is>
          <t>K1B WELL PAD PROJECT</t>
        </is>
      </c>
      <c r="D64" s="17" t="inlineStr">
        <is>
          <t>KINOSIS K1B</t>
        </is>
      </c>
      <c r="E64" s="17" t="inlineStr">
        <is>
          <t>CA23007</t>
        </is>
      </c>
      <c r="F64" s="17" t="inlineStr">
        <is>
          <t>29103-FIT-1074</t>
        </is>
      </c>
      <c r="G64" s="17" t="inlineStr">
        <is>
          <t>Coriolis Flow Meter</t>
        </is>
      </c>
      <c r="H64" s="17" t="inlineStr">
        <is>
          <t>PRODUCED EMULSION</t>
        </is>
      </c>
      <c r="I64" s="17" t="inlineStr">
        <is>
          <t>PAD A P07 PRODUCED EMULSION FLOW</t>
        </is>
      </c>
      <c r="J64" s="17" t="inlineStr">
        <is>
          <t>29103-25J-171-01</t>
        </is>
      </c>
      <c r="K64" s="17" t="inlineStr">
        <is>
          <t>29103-4"-PE-1701-DAPCO-64H-ET</t>
        </is>
      </c>
      <c r="L64" s="17" t="inlineStr">
        <is>
          <t>KROHNE</t>
        </is>
      </c>
      <c r="M64" s="17" t="inlineStr">
        <is>
          <t>VE544H17420010400004C6</t>
        </is>
      </c>
      <c r="N64" s="17" t="inlineStr">
        <is>
          <t>G250000007603676</t>
        </is>
      </c>
      <c r="O64" s="17" t="inlineStr">
        <is>
          <t>0-50 M3/h</t>
        </is>
      </c>
      <c r="P64" s="17" t="inlineStr">
        <is>
          <t>0.7-140 M3/h</t>
        </is>
      </c>
      <c r="Q64" s="17" t="inlineStr">
        <is>
          <t>N/A</t>
        </is>
      </c>
      <c r="R64" s="17" t="inlineStr">
        <is>
          <t>Yes</t>
        </is>
      </c>
      <c r="S64" s="17" t="inlineStr">
        <is>
          <t>4-20 mA w/ HART</t>
        </is>
      </c>
      <c r="T64" s="17" t="n">
        <v>10.492</v>
      </c>
      <c r="U64" s="17" t="inlineStr">
        <is>
          <t>N/A</t>
        </is>
      </c>
      <c r="V64" s="17" t="inlineStr">
        <is>
          <t>LO</t>
        </is>
      </c>
      <c r="W64" s="17" t="inlineStr">
        <is>
          <t>LO</t>
        </is>
      </c>
      <c r="X64" s="17" t="inlineStr">
        <is>
          <t>LO</t>
        </is>
      </c>
      <c r="Y64" s="17" t="inlineStr">
        <is>
          <t>LO</t>
        </is>
      </c>
      <c r="Z64" s="17" t="inlineStr">
        <is>
          <t>N/A</t>
        </is>
      </c>
      <c r="AA64" s="17" t="inlineStr">
        <is>
          <t>N/A</t>
        </is>
      </c>
      <c r="AB64" s="17" t="inlineStr">
        <is>
          <t>LO</t>
        </is>
      </c>
      <c r="AC64" s="17" t="inlineStr">
        <is>
          <t>LO</t>
        </is>
      </c>
      <c r="AD64" s="17" t="inlineStr">
        <is>
          <t>N/A</t>
        </is>
      </c>
      <c r="AE64" s="17" t="inlineStr">
        <is>
          <t>LO</t>
        </is>
      </c>
      <c r="AF64" s="17" t="inlineStr">
        <is>
          <t>LO</t>
        </is>
      </c>
      <c r="AG64" s="17" t="inlineStr">
        <is>
          <t>LO</t>
        </is>
      </c>
      <c r="AH64" s="17" t="n">
        <v>23.7</v>
      </c>
      <c r="AI64" s="17" t="inlineStr">
        <is>
          <t>Pass</t>
        </is>
      </c>
      <c r="AJ64" s="17" t="inlineStr">
        <is>
          <t>N/A</t>
        </is>
      </c>
      <c r="AK64" s="17" t="inlineStr">
        <is>
          <t>N/A</t>
        </is>
      </c>
      <c r="AL64" s="17" t="inlineStr">
        <is>
          <t>Pass</t>
        </is>
      </c>
      <c r="AM64" s="17" t="inlineStr">
        <is>
          <t>Pass</t>
        </is>
      </c>
      <c r="AN64" s="17" t="inlineStr">
        <is>
          <t>N/A</t>
        </is>
      </c>
      <c r="AO64" s="17" t="inlineStr">
        <is>
          <t>Pass</t>
        </is>
      </c>
      <c r="AP64" s="17" t="inlineStr">
        <is>
          <t>N/A</t>
        </is>
      </c>
      <c r="AQ64" s="17" t="inlineStr">
        <is>
          <t>N/A</t>
        </is>
      </c>
      <c r="AR64" s="17" t="inlineStr">
        <is>
          <t>Pass</t>
        </is>
      </c>
      <c r="AS64" s="17" t="inlineStr">
        <is>
          <t>Pass</t>
        </is>
      </c>
      <c r="AT64" s="17" t="inlineStr">
        <is>
          <t>N/A</t>
        </is>
      </c>
      <c r="AU64" s="17" t="inlineStr">
        <is>
          <t>N/A</t>
        </is>
      </c>
      <c r="AV64" s="17" t="inlineStr">
        <is>
          <t>EMERSON</t>
        </is>
      </c>
      <c r="AW64" s="17" t="inlineStr">
        <is>
          <t>TREX</t>
        </is>
      </c>
      <c r="AX64" s="17" t="inlineStr">
        <is>
          <t>210100082367</t>
        </is>
      </c>
      <c r="AY64" s="17" t="inlineStr">
        <is>
          <t>'2026-07-31</t>
        </is>
      </c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inlineStr">
        <is>
          <t>Levy Ostrup</t>
        </is>
      </c>
      <c r="CY64" s="17" t="inlineStr">
        <is>
          <t>'2026-08-01</t>
        </is>
      </c>
      <c r="CZ64" s="17" t="n"/>
      <c r="DA64" s="17" t="n"/>
      <c r="DB64" s="17" t="n"/>
      <c r="DC64" s="17" t="n"/>
    </row>
    <row r="65">
      <c r="A65" s="17" t="n"/>
      <c r="B65" s="17" t="n"/>
      <c r="C65" s="17" t="inlineStr">
        <is>
          <t>K1B WELL PAD PROJECT</t>
        </is>
      </c>
      <c r="D65" s="17" t="inlineStr">
        <is>
          <t>KINOSIS K1B</t>
        </is>
      </c>
      <c r="E65" s="17" t="inlineStr">
        <is>
          <t>CA23007</t>
        </is>
      </c>
      <c r="F65" s="17" t="inlineStr">
        <is>
          <t>29103-TIT-1010A</t>
        </is>
      </c>
      <c r="G65" s="17" t="inlineStr">
        <is>
          <t>Temperature Transmitter</t>
        </is>
      </c>
      <c r="H65" s="17" t="inlineStr">
        <is>
          <t>PRODUCED EMULSION</t>
        </is>
      </c>
      <c r="I65" s="17" t="inlineStr">
        <is>
          <t>PAD A P01 PROD WELL DOWNHOLE TEMPERATURE</t>
        </is>
      </c>
      <c r="J65" s="17" t="inlineStr">
        <is>
          <t>29103-25J-112-01</t>
        </is>
      </c>
      <c r="K65" s="17" t="inlineStr">
        <is>
          <t>N/A</t>
        </is>
      </c>
      <c r="L65" s="17" t="inlineStr">
        <is>
          <t>ROSEMOUNT</t>
        </is>
      </c>
      <c r="M65" s="17" t="inlineStr">
        <is>
          <t>644HAK6J6M5C8Q4DA1K1005</t>
        </is>
      </c>
      <c r="N65" s="17" t="inlineStr">
        <is>
          <t>26SITD3768587</t>
        </is>
      </c>
      <c r="O65" s="17" t="inlineStr">
        <is>
          <t>0 - 350°C</t>
        </is>
      </c>
      <c r="P65" s="17" t="inlineStr">
        <is>
          <t>-180 - 1372°C</t>
        </is>
      </c>
      <c r="Q65" s="17" t="inlineStr">
        <is>
          <t>N/A</t>
        </is>
      </c>
      <c r="R65" s="17" t="inlineStr">
        <is>
          <t>YES</t>
        </is>
      </c>
      <c r="S65" s="17" t="inlineStr">
        <is>
          <t>4-20 mA w/ HART</t>
        </is>
      </c>
      <c r="T65" s="17" t="inlineStr">
        <is>
          <t>N/A</t>
        </is>
      </c>
      <c r="U65" s="17" t="inlineStr">
        <is>
          <t>N/A</t>
        </is>
      </c>
      <c r="V65" s="17" t="inlineStr">
        <is>
          <t>LO</t>
        </is>
      </c>
      <c r="W65" s="17" t="inlineStr">
        <is>
          <t>LO</t>
        </is>
      </c>
      <c r="X65" s="17" t="inlineStr">
        <is>
          <t>LO</t>
        </is>
      </c>
      <c r="Y65" s="17" t="inlineStr">
        <is>
          <t>LO</t>
        </is>
      </c>
      <c r="Z65" s="17" t="inlineStr">
        <is>
          <t>N/A</t>
        </is>
      </c>
      <c r="AA65" s="17" t="inlineStr">
        <is>
          <t>N/A</t>
        </is>
      </c>
      <c r="AB65" s="17" t="inlineStr">
        <is>
          <t>LO</t>
        </is>
      </c>
      <c r="AC65" s="17" t="inlineStr">
        <is>
          <t>LO</t>
        </is>
      </c>
      <c r="AD65" s="17" t="inlineStr">
        <is>
          <t>N/A</t>
        </is>
      </c>
      <c r="AE65" s="17" t="inlineStr">
        <is>
          <t>LO</t>
        </is>
      </c>
      <c r="AF65" s="17" t="inlineStr">
        <is>
          <t>LO</t>
        </is>
      </c>
      <c r="AG65" s="17" t="inlineStr">
        <is>
          <t>LO</t>
        </is>
      </c>
      <c r="AH65" s="17" t="n">
        <v>23.7</v>
      </c>
      <c r="AI65" s="17" t="inlineStr">
        <is>
          <t>Pass</t>
        </is>
      </c>
      <c r="AJ65" s="17" t="inlineStr">
        <is>
          <t>N/A</t>
        </is>
      </c>
      <c r="AK65" s="17" t="inlineStr">
        <is>
          <t>N/A</t>
        </is>
      </c>
      <c r="AL65" s="17" t="inlineStr">
        <is>
          <t>Pass</t>
        </is>
      </c>
      <c r="AM65" s="17" t="inlineStr">
        <is>
          <t>Pass</t>
        </is>
      </c>
      <c r="AN65" s="17" t="inlineStr">
        <is>
          <t>N/A</t>
        </is>
      </c>
      <c r="AO65" s="17" t="inlineStr">
        <is>
          <t>Pass</t>
        </is>
      </c>
      <c r="AP65" s="17" t="inlineStr">
        <is>
          <t>N/A</t>
        </is>
      </c>
      <c r="AQ65" s="17" t="inlineStr">
        <is>
          <t>N/A</t>
        </is>
      </c>
      <c r="AR65" s="17" t="inlineStr">
        <is>
          <t>Pass</t>
        </is>
      </c>
      <c r="AS65" s="17" t="inlineStr">
        <is>
          <t>Pass</t>
        </is>
      </c>
      <c r="AT65" s="17" t="inlineStr">
        <is>
          <t>N/A</t>
        </is>
      </c>
      <c r="AU65" s="17" t="inlineStr">
        <is>
          <t>N/A</t>
        </is>
      </c>
      <c r="AV65" s="17" t="inlineStr">
        <is>
          <t>EMERSON</t>
        </is>
      </c>
      <c r="AW65" s="17" t="inlineStr">
        <is>
          <t>TREX</t>
        </is>
      </c>
      <c r="AX65" s="17" t="inlineStr">
        <is>
          <t>210100082367</t>
        </is>
      </c>
      <c r="AY65" s="17" t="inlineStr">
        <is>
          <t>'2026-07-31</t>
        </is>
      </c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inlineStr">
        <is>
          <t>Levy Ostrup</t>
        </is>
      </c>
      <c r="CY65" s="17" t="inlineStr">
        <is>
          <t>'2026-08-01</t>
        </is>
      </c>
      <c r="CZ65" s="17" t="n"/>
      <c r="DA65" s="17" t="n"/>
      <c r="DB65" s="17" t="n"/>
      <c r="DC65" s="17" t="n"/>
    </row>
    <row r="66">
      <c r="A66" s="17" t="n"/>
      <c r="B66" s="17" t="n"/>
      <c r="C66" s="17" t="inlineStr">
        <is>
          <t>K1B WELL PAD PROJECT</t>
        </is>
      </c>
      <c r="D66" s="17" t="inlineStr">
        <is>
          <t>KINOSIS K1B</t>
        </is>
      </c>
      <c r="E66" s="17" t="inlineStr">
        <is>
          <t>CA23007</t>
        </is>
      </c>
      <c r="F66" s="17" t="inlineStr">
        <is>
          <t>29103-TIT-1010J</t>
        </is>
      </c>
      <c r="G66" s="17" t="inlineStr">
        <is>
          <t>Temperature Transmitter</t>
        </is>
      </c>
      <c r="H66" s="17" t="inlineStr">
        <is>
          <t>PRODUCED EMULSION</t>
        </is>
      </c>
      <c r="I66" s="17" t="inlineStr">
        <is>
          <t>PAD A P01 PROD WELL DOWNHOLE TEMPERATURE</t>
        </is>
      </c>
      <c r="J66" s="17" t="inlineStr">
        <is>
          <t>29103-25J-112-01</t>
        </is>
      </c>
      <c r="K66" s="17" t="inlineStr">
        <is>
          <t>N/A</t>
        </is>
      </c>
      <c r="L66" s="17" t="inlineStr">
        <is>
          <t>ROSEMOUNT</t>
        </is>
      </c>
      <c r="M66" s="17" t="inlineStr">
        <is>
          <t>644HAK6J6M5C8Q4DA1K1005</t>
        </is>
      </c>
      <c r="N66" s="17" t="inlineStr">
        <is>
          <t>26SITD3768575</t>
        </is>
      </c>
      <c r="O66" s="17" t="inlineStr">
        <is>
          <t>0 - 350°C</t>
        </is>
      </c>
      <c r="P66" s="17" t="inlineStr">
        <is>
          <t>-180 - 1372°C</t>
        </is>
      </c>
      <c r="Q66" s="17" t="inlineStr">
        <is>
          <t>N/A</t>
        </is>
      </c>
      <c r="R66" s="17" t="inlineStr">
        <is>
          <t>YES</t>
        </is>
      </c>
      <c r="S66" s="17" t="inlineStr">
        <is>
          <t>4-20 mA w/ HART</t>
        </is>
      </c>
      <c r="T66" s="17" t="inlineStr">
        <is>
          <t>N/A</t>
        </is>
      </c>
      <c r="U66" s="17" t="inlineStr">
        <is>
          <t>N/A</t>
        </is>
      </c>
      <c r="V66" s="17" t="inlineStr">
        <is>
          <t>LO</t>
        </is>
      </c>
      <c r="W66" s="17" t="inlineStr">
        <is>
          <t>LO</t>
        </is>
      </c>
      <c r="X66" s="17" t="inlineStr">
        <is>
          <t>LO</t>
        </is>
      </c>
      <c r="Y66" s="17" t="inlineStr">
        <is>
          <t>LO</t>
        </is>
      </c>
      <c r="Z66" s="17" t="inlineStr">
        <is>
          <t>N/A</t>
        </is>
      </c>
      <c r="AA66" s="17" t="inlineStr">
        <is>
          <t>N/A</t>
        </is>
      </c>
      <c r="AB66" s="17" t="inlineStr">
        <is>
          <t>LO</t>
        </is>
      </c>
      <c r="AC66" s="17" t="inlineStr">
        <is>
          <t>LO</t>
        </is>
      </c>
      <c r="AD66" s="17" t="inlineStr">
        <is>
          <t>N/A</t>
        </is>
      </c>
      <c r="AE66" s="17" t="inlineStr">
        <is>
          <t>LO</t>
        </is>
      </c>
      <c r="AF66" s="17" t="inlineStr">
        <is>
          <t>LO</t>
        </is>
      </c>
      <c r="AG66" s="17" t="inlineStr">
        <is>
          <t>LO</t>
        </is>
      </c>
      <c r="AH66" s="17" t="n">
        <v>23.7</v>
      </c>
      <c r="AI66" s="17" t="inlineStr">
        <is>
          <t>Pass</t>
        </is>
      </c>
      <c r="AJ66" s="17" t="inlineStr">
        <is>
          <t>N/A</t>
        </is>
      </c>
      <c r="AK66" s="17" t="inlineStr">
        <is>
          <t>N/A</t>
        </is>
      </c>
      <c r="AL66" s="17" t="inlineStr">
        <is>
          <t>Pass</t>
        </is>
      </c>
      <c r="AM66" s="17" t="inlineStr">
        <is>
          <t>Pass</t>
        </is>
      </c>
      <c r="AN66" s="17" t="inlineStr">
        <is>
          <t>N/A</t>
        </is>
      </c>
      <c r="AO66" s="17" t="inlineStr">
        <is>
          <t>Pass</t>
        </is>
      </c>
      <c r="AP66" s="17" t="inlineStr">
        <is>
          <t>N/A</t>
        </is>
      </c>
      <c r="AQ66" s="17" t="inlineStr">
        <is>
          <t>N/A</t>
        </is>
      </c>
      <c r="AR66" s="17" t="inlineStr">
        <is>
          <t>Pass</t>
        </is>
      </c>
      <c r="AS66" s="17" t="inlineStr">
        <is>
          <t>Pass</t>
        </is>
      </c>
      <c r="AT66" s="17" t="inlineStr">
        <is>
          <t>N/A</t>
        </is>
      </c>
      <c r="AU66" s="17" t="inlineStr">
        <is>
          <t>N/A</t>
        </is>
      </c>
      <c r="AV66" s="17" t="inlineStr">
        <is>
          <t>EMERSON</t>
        </is>
      </c>
      <c r="AW66" s="17" t="inlineStr">
        <is>
          <t>TREX</t>
        </is>
      </c>
      <c r="AX66" s="17" t="inlineStr">
        <is>
          <t>210100082367</t>
        </is>
      </c>
      <c r="AY66" s="17" t="inlineStr">
        <is>
          <t>'2026-07-31</t>
        </is>
      </c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inlineStr">
        <is>
          <t>Levy Ostrup</t>
        </is>
      </c>
      <c r="CY66" s="17" t="inlineStr">
        <is>
          <t>'2026-08-01</t>
        </is>
      </c>
      <c r="CZ66" s="17" t="n"/>
      <c r="DA66" s="17" t="n"/>
      <c r="DB66" s="17" t="n"/>
      <c r="DC66" s="17" t="n"/>
    </row>
    <row r="67">
      <c r="A67" s="17" t="n"/>
      <c r="B67" s="17" t="n"/>
      <c r="C67" s="17" t="inlineStr">
        <is>
          <t>K1B WELL PAD PROJECT</t>
        </is>
      </c>
      <c r="D67" s="17" t="inlineStr">
        <is>
          <t>KINOSIS K1B</t>
        </is>
      </c>
      <c r="E67" s="17" t="inlineStr">
        <is>
          <t>CA23007</t>
        </is>
      </c>
      <c r="F67" s="17" t="inlineStr">
        <is>
          <t>29103-TIT-1020A</t>
        </is>
      </c>
      <c r="G67" s="17" t="inlineStr">
        <is>
          <t>Temperature Transmitter</t>
        </is>
      </c>
      <c r="H67" s="17" t="inlineStr">
        <is>
          <t>PRODUCED EMULSION</t>
        </is>
      </c>
      <c r="I67" s="17" t="inlineStr">
        <is>
          <t>PAD A P02 PROD WELL DOWNHOLE TEMPERATURE</t>
        </is>
      </c>
      <c r="J67" s="17" t="inlineStr">
        <is>
          <t>29103-25J-122-01</t>
        </is>
      </c>
      <c r="K67" s="17" t="inlineStr">
        <is>
          <t>N/A</t>
        </is>
      </c>
      <c r="L67" s="17" t="inlineStr">
        <is>
          <t>ROSEMOUNT</t>
        </is>
      </c>
      <c r="M67" s="17" t="inlineStr">
        <is>
          <t>644HAK6J6M5C8Q4DA1K1005</t>
        </is>
      </c>
      <c r="N67" s="17" t="inlineStr">
        <is>
          <t>26SITD3768573</t>
        </is>
      </c>
      <c r="O67" s="17" t="inlineStr">
        <is>
          <t>0 - 350°C</t>
        </is>
      </c>
      <c r="P67" s="17" t="inlineStr">
        <is>
          <t>-180 - 1372°C</t>
        </is>
      </c>
      <c r="Q67" s="17" t="inlineStr">
        <is>
          <t>N/A</t>
        </is>
      </c>
      <c r="R67" s="17" t="inlineStr">
        <is>
          <t>YES</t>
        </is>
      </c>
      <c r="S67" s="17" t="inlineStr">
        <is>
          <t>4-20 mA w/ HART</t>
        </is>
      </c>
      <c r="T67" s="17" t="inlineStr">
        <is>
          <t>N/A</t>
        </is>
      </c>
      <c r="U67" s="17" t="inlineStr">
        <is>
          <t>N/A</t>
        </is>
      </c>
      <c r="V67" s="17" t="inlineStr">
        <is>
          <t>LO</t>
        </is>
      </c>
      <c r="W67" s="17" t="inlineStr">
        <is>
          <t>LO</t>
        </is>
      </c>
      <c r="X67" s="17" t="inlineStr">
        <is>
          <t>LO</t>
        </is>
      </c>
      <c r="Y67" s="17" t="inlineStr">
        <is>
          <t>LO</t>
        </is>
      </c>
      <c r="Z67" s="17" t="inlineStr">
        <is>
          <t>N/A</t>
        </is>
      </c>
      <c r="AA67" s="17" t="inlineStr">
        <is>
          <t>N/A</t>
        </is>
      </c>
      <c r="AB67" s="17" t="inlineStr">
        <is>
          <t>LO</t>
        </is>
      </c>
      <c r="AC67" s="17" t="inlineStr">
        <is>
          <t>LO</t>
        </is>
      </c>
      <c r="AD67" s="17" t="inlineStr">
        <is>
          <t>N/A</t>
        </is>
      </c>
      <c r="AE67" s="17" t="inlineStr">
        <is>
          <t>LO</t>
        </is>
      </c>
      <c r="AF67" s="17" t="inlineStr">
        <is>
          <t>LO</t>
        </is>
      </c>
      <c r="AG67" s="17" t="inlineStr">
        <is>
          <t>LO</t>
        </is>
      </c>
      <c r="AH67" s="17" t="n">
        <v>23.7</v>
      </c>
      <c r="AI67" s="17" t="inlineStr">
        <is>
          <t>Pass</t>
        </is>
      </c>
      <c r="AJ67" s="17" t="inlineStr">
        <is>
          <t>N/A</t>
        </is>
      </c>
      <c r="AK67" s="17" t="inlineStr">
        <is>
          <t>N/A</t>
        </is>
      </c>
      <c r="AL67" s="17" t="inlineStr">
        <is>
          <t>Pass</t>
        </is>
      </c>
      <c r="AM67" s="17" t="inlineStr">
        <is>
          <t>Pass</t>
        </is>
      </c>
      <c r="AN67" s="17" t="inlineStr">
        <is>
          <t>N/A</t>
        </is>
      </c>
      <c r="AO67" s="17" t="inlineStr">
        <is>
          <t>Pass</t>
        </is>
      </c>
      <c r="AP67" s="17" t="inlineStr">
        <is>
          <t>N/A</t>
        </is>
      </c>
      <c r="AQ67" s="17" t="inlineStr">
        <is>
          <t>N/A</t>
        </is>
      </c>
      <c r="AR67" s="17" t="inlineStr">
        <is>
          <t>Pass</t>
        </is>
      </c>
      <c r="AS67" s="17" t="inlineStr">
        <is>
          <t>Pass</t>
        </is>
      </c>
      <c r="AT67" s="17" t="inlineStr">
        <is>
          <t>N/A</t>
        </is>
      </c>
      <c r="AU67" s="17" t="inlineStr">
        <is>
          <t>N/A</t>
        </is>
      </c>
      <c r="AV67" s="17" t="inlineStr">
        <is>
          <t>EMERSON</t>
        </is>
      </c>
      <c r="AW67" s="17" t="inlineStr">
        <is>
          <t>TREX</t>
        </is>
      </c>
      <c r="AX67" s="17" t="inlineStr">
        <is>
          <t>210100082367</t>
        </is>
      </c>
      <c r="AY67" s="17" t="inlineStr">
        <is>
          <t>'2026-07-31</t>
        </is>
      </c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inlineStr">
        <is>
          <t>Levy Ostrup</t>
        </is>
      </c>
      <c r="CY67" s="17" t="inlineStr">
        <is>
          <t>'2026-08-01</t>
        </is>
      </c>
      <c r="CZ67" s="17" t="n"/>
      <c r="DA67" s="17" t="n"/>
      <c r="DB67" s="17" t="n"/>
      <c r="DC67" s="17" t="n"/>
    </row>
    <row r="68">
      <c r="A68" s="17" t="n"/>
      <c r="B68" s="17" t="n"/>
      <c r="C68" s="17" t="inlineStr">
        <is>
          <t>K1B WELL PAD PROJECT</t>
        </is>
      </c>
      <c r="D68" s="17" t="inlineStr">
        <is>
          <t>KINOSIS K1B</t>
        </is>
      </c>
      <c r="E68" s="17" t="inlineStr">
        <is>
          <t>CA23007</t>
        </is>
      </c>
      <c r="F68" s="17" t="inlineStr">
        <is>
          <t>29103-TIT-1020J</t>
        </is>
      </c>
      <c r="G68" s="17" t="inlineStr">
        <is>
          <t>Temperature Transmitter</t>
        </is>
      </c>
      <c r="H68" s="17" t="inlineStr">
        <is>
          <t>PRODUCED EMULSION</t>
        </is>
      </c>
      <c r="I68" s="17" t="inlineStr">
        <is>
          <t>PAD A P02 PROD WELL DOWNHOLE TEMPERATURE</t>
        </is>
      </c>
      <c r="J68" s="17" t="inlineStr">
        <is>
          <t>29103-25J-122-01</t>
        </is>
      </c>
      <c r="K68" s="17" t="inlineStr">
        <is>
          <t>N/A</t>
        </is>
      </c>
      <c r="L68" s="17" t="inlineStr">
        <is>
          <t>ROSEMOUNT</t>
        </is>
      </c>
      <c r="M68" s="17" t="inlineStr">
        <is>
          <t>644HAK6J6M5C8Q4DA1K1005</t>
        </is>
      </c>
      <c r="N68" s="17" t="inlineStr">
        <is>
          <t>26SITD3768571</t>
        </is>
      </c>
      <c r="O68" s="17" t="inlineStr">
        <is>
          <t>0 - 350°C</t>
        </is>
      </c>
      <c r="P68" s="17" t="inlineStr">
        <is>
          <t>-180 - 1372°C</t>
        </is>
      </c>
      <c r="Q68" s="17" t="inlineStr">
        <is>
          <t>N/A</t>
        </is>
      </c>
      <c r="R68" s="17" t="inlineStr">
        <is>
          <t>YES</t>
        </is>
      </c>
      <c r="S68" s="17" t="inlineStr">
        <is>
          <t>4-20 mA w/ HART</t>
        </is>
      </c>
      <c r="T68" s="17" t="inlineStr">
        <is>
          <t>N/A</t>
        </is>
      </c>
      <c r="U68" s="17" t="inlineStr">
        <is>
          <t>N/A</t>
        </is>
      </c>
      <c r="V68" s="17" t="inlineStr">
        <is>
          <t>LO</t>
        </is>
      </c>
      <c r="W68" s="17" t="inlineStr">
        <is>
          <t>LO</t>
        </is>
      </c>
      <c r="X68" s="17" t="inlineStr">
        <is>
          <t>LO</t>
        </is>
      </c>
      <c r="Y68" s="17" t="inlineStr">
        <is>
          <t>LO</t>
        </is>
      </c>
      <c r="Z68" s="17" t="inlineStr">
        <is>
          <t>N/A</t>
        </is>
      </c>
      <c r="AA68" s="17" t="inlineStr">
        <is>
          <t>N/A</t>
        </is>
      </c>
      <c r="AB68" s="17" t="inlineStr">
        <is>
          <t>LO</t>
        </is>
      </c>
      <c r="AC68" s="17" t="inlineStr">
        <is>
          <t>LO</t>
        </is>
      </c>
      <c r="AD68" s="17" t="inlineStr">
        <is>
          <t>N/A</t>
        </is>
      </c>
      <c r="AE68" s="17" t="inlineStr">
        <is>
          <t>LO</t>
        </is>
      </c>
      <c r="AF68" s="17" t="inlineStr">
        <is>
          <t>LO</t>
        </is>
      </c>
      <c r="AG68" s="17" t="inlineStr">
        <is>
          <t>LO</t>
        </is>
      </c>
      <c r="AH68" s="17" t="n">
        <v>23.7</v>
      </c>
      <c r="AI68" s="17" t="inlineStr">
        <is>
          <t>Pass</t>
        </is>
      </c>
      <c r="AJ68" s="17" t="inlineStr">
        <is>
          <t>N/A</t>
        </is>
      </c>
      <c r="AK68" s="17" t="inlineStr">
        <is>
          <t>N/A</t>
        </is>
      </c>
      <c r="AL68" s="17" t="inlineStr">
        <is>
          <t>Pass</t>
        </is>
      </c>
      <c r="AM68" s="17" t="inlineStr">
        <is>
          <t>Pass</t>
        </is>
      </c>
      <c r="AN68" s="17" t="inlineStr">
        <is>
          <t>N/A</t>
        </is>
      </c>
      <c r="AO68" s="17" t="inlineStr">
        <is>
          <t>Pass</t>
        </is>
      </c>
      <c r="AP68" s="17" t="inlineStr">
        <is>
          <t>N/A</t>
        </is>
      </c>
      <c r="AQ68" s="17" t="inlineStr">
        <is>
          <t>N/A</t>
        </is>
      </c>
      <c r="AR68" s="17" t="inlineStr">
        <is>
          <t>Pass</t>
        </is>
      </c>
      <c r="AS68" s="17" t="inlineStr">
        <is>
          <t>Pass</t>
        </is>
      </c>
      <c r="AT68" s="17" t="inlineStr">
        <is>
          <t>N/A</t>
        </is>
      </c>
      <c r="AU68" s="17" t="inlineStr">
        <is>
          <t>N/A</t>
        </is>
      </c>
      <c r="AV68" s="17" t="inlineStr">
        <is>
          <t>EMERSON</t>
        </is>
      </c>
      <c r="AW68" s="17" t="inlineStr">
        <is>
          <t>TREX</t>
        </is>
      </c>
      <c r="AX68" s="17" t="inlineStr">
        <is>
          <t>210100082367</t>
        </is>
      </c>
      <c r="AY68" s="17" t="inlineStr">
        <is>
          <t>'2026-07-31</t>
        </is>
      </c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inlineStr">
        <is>
          <t>Levy Ostrup</t>
        </is>
      </c>
      <c r="CY68" s="17" t="inlineStr">
        <is>
          <t>'2026-08-01</t>
        </is>
      </c>
      <c r="CZ68" s="17" t="n"/>
      <c r="DA68" s="17" t="n"/>
      <c r="DB68" s="17" t="n"/>
      <c r="DC68" s="17" t="n"/>
    </row>
    <row r="69">
      <c r="A69" s="17" t="n"/>
      <c r="B69" s="17" t="n"/>
      <c r="C69" s="17" t="inlineStr">
        <is>
          <t>K1B WELL PAD PROJECT</t>
        </is>
      </c>
      <c r="D69" s="17" t="inlineStr">
        <is>
          <t>KINOSIS K1B</t>
        </is>
      </c>
      <c r="E69" s="17" t="inlineStr">
        <is>
          <t>CA23007</t>
        </is>
      </c>
      <c r="F69" s="17" t="inlineStr">
        <is>
          <t>29103-TIT-1030A</t>
        </is>
      </c>
      <c r="G69" s="17" t="inlineStr">
        <is>
          <t>Temperature Transmitter</t>
        </is>
      </c>
      <c r="H69" s="17" t="inlineStr">
        <is>
          <t>PRODUCED EMULSION</t>
        </is>
      </c>
      <c r="I69" s="17" t="inlineStr">
        <is>
          <t>PAD A P03 PROD WELL DOWNHOLE TEMPERATURE</t>
        </is>
      </c>
      <c r="J69" s="17" t="inlineStr">
        <is>
          <t>29103-25J-132-01</t>
        </is>
      </c>
      <c r="K69" s="17" t="inlineStr">
        <is>
          <t>N/A</t>
        </is>
      </c>
      <c r="L69" s="17" t="inlineStr">
        <is>
          <t>ROSEMOUNT</t>
        </is>
      </c>
      <c r="M69" s="17" t="inlineStr">
        <is>
          <t>644HAK6J6M5C8Q4DA1K1005</t>
        </is>
      </c>
      <c r="N69" s="17" t="inlineStr">
        <is>
          <t>26SITD3768568</t>
        </is>
      </c>
      <c r="O69" s="17" t="inlineStr">
        <is>
          <t>0 - 350°C</t>
        </is>
      </c>
      <c r="P69" s="17" t="inlineStr">
        <is>
          <t>-180 - 1372°C</t>
        </is>
      </c>
      <c r="Q69" s="17" t="inlineStr">
        <is>
          <t>N/A</t>
        </is>
      </c>
      <c r="R69" s="17" t="inlineStr">
        <is>
          <t>YES</t>
        </is>
      </c>
      <c r="S69" s="17" t="inlineStr">
        <is>
          <t>4-20 mA w/ HART</t>
        </is>
      </c>
      <c r="T69" s="17" t="inlineStr">
        <is>
          <t>N/A</t>
        </is>
      </c>
      <c r="U69" s="17" t="inlineStr">
        <is>
          <t>N/A</t>
        </is>
      </c>
      <c r="V69" s="17" t="inlineStr">
        <is>
          <t>LO</t>
        </is>
      </c>
      <c r="W69" s="17" t="inlineStr">
        <is>
          <t>LO</t>
        </is>
      </c>
      <c r="X69" s="17" t="inlineStr">
        <is>
          <t>LO</t>
        </is>
      </c>
      <c r="Y69" s="17" t="inlineStr">
        <is>
          <t>LO</t>
        </is>
      </c>
      <c r="Z69" s="17" t="inlineStr">
        <is>
          <t>N/A</t>
        </is>
      </c>
      <c r="AA69" s="17" t="inlineStr">
        <is>
          <t>N/A</t>
        </is>
      </c>
      <c r="AB69" s="17" t="inlineStr">
        <is>
          <t>LO</t>
        </is>
      </c>
      <c r="AC69" s="17" t="inlineStr">
        <is>
          <t>LO</t>
        </is>
      </c>
      <c r="AD69" s="17" t="inlineStr">
        <is>
          <t>N/A</t>
        </is>
      </c>
      <c r="AE69" s="17" t="inlineStr">
        <is>
          <t>LO</t>
        </is>
      </c>
      <c r="AF69" s="17" t="inlineStr">
        <is>
          <t>LO</t>
        </is>
      </c>
      <c r="AG69" s="17" t="inlineStr">
        <is>
          <t>LO</t>
        </is>
      </c>
      <c r="AH69" s="17" t="n">
        <v>23.7</v>
      </c>
      <c r="AI69" s="17" t="inlineStr">
        <is>
          <t>Pass</t>
        </is>
      </c>
      <c r="AJ69" s="17" t="inlineStr">
        <is>
          <t>N/A</t>
        </is>
      </c>
      <c r="AK69" s="17" t="inlineStr">
        <is>
          <t>N/A</t>
        </is>
      </c>
      <c r="AL69" s="17" t="inlineStr">
        <is>
          <t>Pass</t>
        </is>
      </c>
      <c r="AM69" s="17" t="inlineStr">
        <is>
          <t>Pass</t>
        </is>
      </c>
      <c r="AN69" s="17" t="inlineStr">
        <is>
          <t>N/A</t>
        </is>
      </c>
      <c r="AO69" s="17" t="inlineStr">
        <is>
          <t>Pass</t>
        </is>
      </c>
      <c r="AP69" s="17" t="inlineStr">
        <is>
          <t>N/A</t>
        </is>
      </c>
      <c r="AQ69" s="17" t="inlineStr">
        <is>
          <t>N/A</t>
        </is>
      </c>
      <c r="AR69" s="17" t="inlineStr">
        <is>
          <t>Pass</t>
        </is>
      </c>
      <c r="AS69" s="17" t="inlineStr">
        <is>
          <t>Pass</t>
        </is>
      </c>
      <c r="AT69" s="17" t="inlineStr">
        <is>
          <t>N/A</t>
        </is>
      </c>
      <c r="AU69" s="17" t="inlineStr">
        <is>
          <t>N/A</t>
        </is>
      </c>
      <c r="AV69" s="17" t="inlineStr">
        <is>
          <t>EMERSON</t>
        </is>
      </c>
      <c r="AW69" s="17" t="inlineStr">
        <is>
          <t>TREX</t>
        </is>
      </c>
      <c r="AX69" s="17" t="inlineStr">
        <is>
          <t>210100082367</t>
        </is>
      </c>
      <c r="AY69" s="17" t="inlineStr">
        <is>
          <t>'2026-07-31</t>
        </is>
      </c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inlineStr">
        <is>
          <t>Levy Ostrup</t>
        </is>
      </c>
      <c r="CY69" s="17" t="inlineStr">
        <is>
          <t>'2026-08-01</t>
        </is>
      </c>
      <c r="CZ69" s="17" t="n"/>
      <c r="DA69" s="17" t="n"/>
      <c r="DB69" s="17" t="n"/>
      <c r="DC69" s="17" t="n"/>
    </row>
    <row r="70">
      <c r="A70" s="17" t="n"/>
      <c r="B70" s="17" t="n"/>
      <c r="C70" s="17" t="inlineStr">
        <is>
          <t>K1B WELL PAD PROJECT</t>
        </is>
      </c>
      <c r="D70" s="17" t="inlineStr">
        <is>
          <t>KINOSIS K1B</t>
        </is>
      </c>
      <c r="E70" s="17" t="inlineStr">
        <is>
          <t>CA23007</t>
        </is>
      </c>
      <c r="F70" s="17" t="inlineStr">
        <is>
          <t>29103-TIT-1030J</t>
        </is>
      </c>
      <c r="G70" s="17" t="inlineStr">
        <is>
          <t>Temperature Transmitter</t>
        </is>
      </c>
      <c r="H70" s="17" t="inlineStr">
        <is>
          <t>PRODUCED EMULSION</t>
        </is>
      </c>
      <c r="I70" s="17" t="inlineStr">
        <is>
          <t>PAD A P03 PROD WELL DOWNHOLE TEMPERATURE</t>
        </is>
      </c>
      <c r="J70" s="17" t="inlineStr">
        <is>
          <t>29103-25J-132-01</t>
        </is>
      </c>
      <c r="K70" s="17" t="inlineStr">
        <is>
          <t>N/A</t>
        </is>
      </c>
      <c r="L70" s="17" t="inlineStr">
        <is>
          <t>ROSEMOUNT</t>
        </is>
      </c>
      <c r="M70" s="17" t="inlineStr">
        <is>
          <t>644HAK6J6M5C8Q4DA1K1005</t>
        </is>
      </c>
      <c r="N70" s="17" t="inlineStr">
        <is>
          <t>26SITD3768566</t>
        </is>
      </c>
      <c r="O70" s="17" t="inlineStr">
        <is>
          <t>0 - 350°C</t>
        </is>
      </c>
      <c r="P70" s="17" t="inlineStr">
        <is>
          <t>-180 - 1372°C</t>
        </is>
      </c>
      <c r="Q70" s="17" t="inlineStr">
        <is>
          <t>N/A</t>
        </is>
      </c>
      <c r="R70" s="17" t="inlineStr">
        <is>
          <t>YES</t>
        </is>
      </c>
      <c r="S70" s="17" t="inlineStr">
        <is>
          <t>4-20 mA w/ HART</t>
        </is>
      </c>
      <c r="T70" s="17" t="inlineStr">
        <is>
          <t>N/A</t>
        </is>
      </c>
      <c r="U70" s="17" t="inlineStr">
        <is>
          <t>N/A</t>
        </is>
      </c>
      <c r="V70" s="17" t="inlineStr">
        <is>
          <t>LO</t>
        </is>
      </c>
      <c r="W70" s="17" t="inlineStr">
        <is>
          <t>LO</t>
        </is>
      </c>
      <c r="X70" s="17" t="inlineStr">
        <is>
          <t>LO</t>
        </is>
      </c>
      <c r="Y70" s="17" t="inlineStr">
        <is>
          <t>LO</t>
        </is>
      </c>
      <c r="Z70" s="17" t="inlineStr">
        <is>
          <t>N/A</t>
        </is>
      </c>
      <c r="AA70" s="17" t="inlineStr">
        <is>
          <t>N/A</t>
        </is>
      </c>
      <c r="AB70" s="17" t="inlineStr">
        <is>
          <t>LO</t>
        </is>
      </c>
      <c r="AC70" s="17" t="inlineStr">
        <is>
          <t>LO</t>
        </is>
      </c>
      <c r="AD70" s="17" t="inlineStr">
        <is>
          <t>N/A</t>
        </is>
      </c>
      <c r="AE70" s="17" t="inlineStr">
        <is>
          <t>LO</t>
        </is>
      </c>
      <c r="AF70" s="17" t="inlineStr">
        <is>
          <t>LO</t>
        </is>
      </c>
      <c r="AG70" s="17" t="inlineStr">
        <is>
          <t>LO</t>
        </is>
      </c>
      <c r="AH70" s="17" t="n">
        <v>23.7</v>
      </c>
      <c r="AI70" s="17" t="inlineStr">
        <is>
          <t>Pass</t>
        </is>
      </c>
      <c r="AJ70" s="17" t="inlineStr">
        <is>
          <t>N/A</t>
        </is>
      </c>
      <c r="AK70" s="17" t="inlineStr">
        <is>
          <t>N/A</t>
        </is>
      </c>
      <c r="AL70" s="17" t="inlineStr">
        <is>
          <t>Pass</t>
        </is>
      </c>
      <c r="AM70" s="17" t="inlineStr">
        <is>
          <t>Pass</t>
        </is>
      </c>
      <c r="AN70" s="17" t="inlineStr">
        <is>
          <t>N/A</t>
        </is>
      </c>
      <c r="AO70" s="17" t="inlineStr">
        <is>
          <t>Pass</t>
        </is>
      </c>
      <c r="AP70" s="17" t="inlineStr">
        <is>
          <t>N/A</t>
        </is>
      </c>
      <c r="AQ70" s="17" t="inlineStr">
        <is>
          <t>N/A</t>
        </is>
      </c>
      <c r="AR70" s="17" t="inlineStr">
        <is>
          <t>Pass</t>
        </is>
      </c>
      <c r="AS70" s="17" t="inlineStr">
        <is>
          <t>Pass</t>
        </is>
      </c>
      <c r="AT70" s="17" t="inlineStr">
        <is>
          <t>N/A</t>
        </is>
      </c>
      <c r="AU70" s="17" t="inlineStr">
        <is>
          <t>N/A</t>
        </is>
      </c>
      <c r="AV70" s="17" t="inlineStr">
        <is>
          <t>EMERSON</t>
        </is>
      </c>
      <c r="AW70" s="17" t="inlineStr">
        <is>
          <t>TREX</t>
        </is>
      </c>
      <c r="AX70" s="17" t="inlineStr">
        <is>
          <t>210100082367</t>
        </is>
      </c>
      <c r="AY70" s="17" t="inlineStr">
        <is>
          <t>'2026-07-31</t>
        </is>
      </c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inlineStr">
        <is>
          <t>Levy Ostrup</t>
        </is>
      </c>
      <c r="CY70" s="17" t="inlineStr">
        <is>
          <t>'2026-08-01</t>
        </is>
      </c>
      <c r="CZ70" s="17" t="n"/>
      <c r="DA70" s="17" t="n"/>
      <c r="DB70" s="17" t="n"/>
      <c r="DC70" s="17" t="n"/>
    </row>
    <row r="71">
      <c r="A71" s="17" t="n"/>
      <c r="B71" s="17" t="n"/>
      <c r="C71" s="17" t="inlineStr">
        <is>
          <t>K1B WELL PAD PROJECT</t>
        </is>
      </c>
      <c r="D71" s="17" t="inlineStr">
        <is>
          <t>KINOSIS K1B</t>
        </is>
      </c>
      <c r="E71" s="17" t="inlineStr">
        <is>
          <t>CA23007</t>
        </is>
      </c>
      <c r="F71" s="17" t="inlineStr">
        <is>
          <t>29103-TIT-1040A</t>
        </is>
      </c>
      <c r="G71" s="17" t="inlineStr">
        <is>
          <t>TEMPERATURE TRANSMITTER</t>
        </is>
      </c>
      <c r="H71" s="17" t="inlineStr">
        <is>
          <t>PRODUCED EMULSION</t>
        </is>
      </c>
      <c r="I71" s="17" t="inlineStr">
        <is>
          <t>PAD A P04 PROD WELL DOWNHOLE TEMPERATURE</t>
        </is>
      </c>
      <c r="J71" s="17" t="inlineStr">
        <is>
          <t>29103-25J-142-01</t>
        </is>
      </c>
      <c r="K71" s="17" t="inlineStr">
        <is>
          <t>N/A</t>
        </is>
      </c>
      <c r="L71" s="17" t="inlineStr">
        <is>
          <t>ROSEMOUNT</t>
        </is>
      </c>
      <c r="M71" s="17" t="inlineStr">
        <is>
          <t>644HAK6J6M5C8Q4DA1K1005</t>
        </is>
      </c>
      <c r="N71" s="17" t="inlineStr">
        <is>
          <t>26SITD3768564</t>
        </is>
      </c>
      <c r="O71" s="17" t="inlineStr">
        <is>
          <t>0 - 350°C</t>
        </is>
      </c>
      <c r="P71" s="17" t="inlineStr">
        <is>
          <t>-180 - 1372°C</t>
        </is>
      </c>
      <c r="Q71" s="17" t="inlineStr">
        <is>
          <t>N/A</t>
        </is>
      </c>
      <c r="R71" s="17" t="inlineStr">
        <is>
          <t>YES</t>
        </is>
      </c>
      <c r="S71" s="17" t="inlineStr">
        <is>
          <t>4-20 mA w/ HART</t>
        </is>
      </c>
      <c r="T71" s="17" t="inlineStr">
        <is>
          <t>N/A</t>
        </is>
      </c>
      <c r="U71" s="17" t="inlineStr">
        <is>
          <t>N/A</t>
        </is>
      </c>
      <c r="V71" s="17" t="inlineStr">
        <is>
          <t>LO</t>
        </is>
      </c>
      <c r="W71" s="17" t="inlineStr">
        <is>
          <t>LO</t>
        </is>
      </c>
      <c r="X71" s="17" t="inlineStr">
        <is>
          <t>LO</t>
        </is>
      </c>
      <c r="Y71" s="17" t="inlineStr">
        <is>
          <t>LO</t>
        </is>
      </c>
      <c r="Z71" s="17" t="inlineStr">
        <is>
          <t>N/A</t>
        </is>
      </c>
      <c r="AA71" s="17" t="inlineStr">
        <is>
          <t>N/A</t>
        </is>
      </c>
      <c r="AB71" s="17" t="inlineStr">
        <is>
          <t>LO</t>
        </is>
      </c>
      <c r="AC71" s="17" t="inlineStr">
        <is>
          <t>LO</t>
        </is>
      </c>
      <c r="AD71" s="17" t="inlineStr">
        <is>
          <t>N/A</t>
        </is>
      </c>
      <c r="AE71" s="17" t="inlineStr">
        <is>
          <t>LO</t>
        </is>
      </c>
      <c r="AF71" s="17" t="inlineStr">
        <is>
          <t>LO</t>
        </is>
      </c>
      <c r="AG71" s="17" t="inlineStr">
        <is>
          <t>LO</t>
        </is>
      </c>
      <c r="AH71" s="17" t="n">
        <v>23.7</v>
      </c>
      <c r="AI71" s="17" t="inlineStr">
        <is>
          <t>Pass</t>
        </is>
      </c>
      <c r="AJ71" s="17" t="inlineStr">
        <is>
          <t>N/A</t>
        </is>
      </c>
      <c r="AK71" s="17" t="inlineStr">
        <is>
          <t>N/A</t>
        </is>
      </c>
      <c r="AL71" s="17" t="inlineStr">
        <is>
          <t>Pass</t>
        </is>
      </c>
      <c r="AM71" s="17" t="inlineStr">
        <is>
          <t>Pass</t>
        </is>
      </c>
      <c r="AN71" s="17" t="inlineStr">
        <is>
          <t>N/A</t>
        </is>
      </c>
      <c r="AO71" s="17" t="inlineStr">
        <is>
          <t>Pass</t>
        </is>
      </c>
      <c r="AP71" s="17" t="inlineStr">
        <is>
          <t>N/A</t>
        </is>
      </c>
      <c r="AQ71" s="17" t="inlineStr">
        <is>
          <t>N/A</t>
        </is>
      </c>
      <c r="AR71" s="17" t="inlineStr">
        <is>
          <t>Pass</t>
        </is>
      </c>
      <c r="AS71" s="17" t="inlineStr">
        <is>
          <t>Pass</t>
        </is>
      </c>
      <c r="AT71" s="17" t="inlineStr">
        <is>
          <t>N/A</t>
        </is>
      </c>
      <c r="AU71" s="17" t="inlineStr">
        <is>
          <t>N/A</t>
        </is>
      </c>
      <c r="AV71" s="17" t="inlineStr">
        <is>
          <t>EMERSON</t>
        </is>
      </c>
      <c r="AW71" s="17" t="inlineStr">
        <is>
          <t>TREX</t>
        </is>
      </c>
      <c r="AX71" s="17" t="inlineStr">
        <is>
          <t>210100082367</t>
        </is>
      </c>
      <c r="AY71" s="17" t="inlineStr">
        <is>
          <t>'2026-07-31</t>
        </is>
      </c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inlineStr">
        <is>
          <t>Levy Ostrup</t>
        </is>
      </c>
      <c r="CY71" s="17" t="inlineStr">
        <is>
          <t>'2026-08-01</t>
        </is>
      </c>
      <c r="CZ71" s="17" t="n"/>
      <c r="DA71" s="17" t="n"/>
      <c r="DB71" s="17" t="n"/>
      <c r="DC71" s="17" t="n"/>
    </row>
    <row r="72">
      <c r="A72" s="17" t="n"/>
      <c r="B72" s="17" t="n"/>
      <c r="C72" s="17" t="inlineStr">
        <is>
          <t>K1B WELL PAD PROJECT</t>
        </is>
      </c>
      <c r="D72" s="17" t="inlineStr">
        <is>
          <t>KINOSIS K1B</t>
        </is>
      </c>
      <c r="E72" s="17" t="inlineStr">
        <is>
          <t>CA23007</t>
        </is>
      </c>
      <c r="F72" s="17" t="inlineStr">
        <is>
          <t>29103-TIT-1040J</t>
        </is>
      </c>
      <c r="G72" s="17" t="inlineStr">
        <is>
          <t>TEMPERATURE TRANSMITTER</t>
        </is>
      </c>
      <c r="H72" s="17" t="inlineStr">
        <is>
          <t>PRODUCED EMULSION</t>
        </is>
      </c>
      <c r="I72" s="17" t="inlineStr">
        <is>
          <t>PAD A P04 PROD WELL DOWNHOLE TEMPERATURE</t>
        </is>
      </c>
      <c r="J72" s="17" t="inlineStr">
        <is>
          <t>29103-25J-142-01</t>
        </is>
      </c>
      <c r="K72" s="17" t="inlineStr">
        <is>
          <t>N/A</t>
        </is>
      </c>
      <c r="L72" s="17" t="inlineStr">
        <is>
          <t>ROSEMOUNT</t>
        </is>
      </c>
      <c r="M72" s="17" t="inlineStr">
        <is>
          <t>644HAK6J6M5C8Q4DA1K1005</t>
        </is>
      </c>
      <c r="N72" s="17" t="inlineStr">
        <is>
          <t>26SITD3768591</t>
        </is>
      </c>
      <c r="O72" s="17" t="inlineStr">
        <is>
          <t>0 - 350°C</t>
        </is>
      </c>
      <c r="P72" s="17" t="inlineStr">
        <is>
          <t>-180 - 1372°C</t>
        </is>
      </c>
      <c r="Q72" s="17" t="inlineStr">
        <is>
          <t>N/A</t>
        </is>
      </c>
      <c r="R72" s="17" t="inlineStr">
        <is>
          <t>YES</t>
        </is>
      </c>
      <c r="S72" s="17" t="inlineStr">
        <is>
          <t>4-20 mA w/ HART</t>
        </is>
      </c>
      <c r="T72" s="17" t="inlineStr">
        <is>
          <t>N/A</t>
        </is>
      </c>
      <c r="U72" s="17" t="inlineStr">
        <is>
          <t>N/A</t>
        </is>
      </c>
      <c r="V72" s="17" t="inlineStr">
        <is>
          <t>LO</t>
        </is>
      </c>
      <c r="W72" s="17" t="inlineStr">
        <is>
          <t>LO</t>
        </is>
      </c>
      <c r="X72" s="17" t="inlineStr">
        <is>
          <t>LO</t>
        </is>
      </c>
      <c r="Y72" s="17" t="inlineStr">
        <is>
          <t>LO</t>
        </is>
      </c>
      <c r="Z72" s="17" t="inlineStr">
        <is>
          <t>N/A</t>
        </is>
      </c>
      <c r="AA72" s="17" t="inlineStr">
        <is>
          <t>N/A</t>
        </is>
      </c>
      <c r="AB72" s="17" t="inlineStr">
        <is>
          <t>LO</t>
        </is>
      </c>
      <c r="AC72" s="17" t="inlineStr">
        <is>
          <t>LO</t>
        </is>
      </c>
      <c r="AD72" s="17" t="inlineStr">
        <is>
          <t>N/A</t>
        </is>
      </c>
      <c r="AE72" s="17" t="inlineStr">
        <is>
          <t>LO</t>
        </is>
      </c>
      <c r="AF72" s="17" t="inlineStr">
        <is>
          <t>LO</t>
        </is>
      </c>
      <c r="AG72" s="17" t="inlineStr">
        <is>
          <t>LO</t>
        </is>
      </c>
      <c r="AH72" s="17" t="n">
        <v>23.7</v>
      </c>
      <c r="AI72" s="17" t="inlineStr">
        <is>
          <t>Pass</t>
        </is>
      </c>
      <c r="AJ72" s="17" t="inlineStr">
        <is>
          <t>N/A</t>
        </is>
      </c>
      <c r="AK72" s="17" t="inlineStr">
        <is>
          <t>N/A</t>
        </is>
      </c>
      <c r="AL72" s="17" t="inlineStr">
        <is>
          <t>Pass</t>
        </is>
      </c>
      <c r="AM72" s="17" t="inlineStr">
        <is>
          <t>Pass</t>
        </is>
      </c>
      <c r="AN72" s="17" t="inlineStr">
        <is>
          <t>N/A</t>
        </is>
      </c>
      <c r="AO72" s="17" t="inlineStr">
        <is>
          <t>Pass</t>
        </is>
      </c>
      <c r="AP72" s="17" t="inlineStr">
        <is>
          <t>N/A</t>
        </is>
      </c>
      <c r="AQ72" s="17" t="inlineStr">
        <is>
          <t>N/A</t>
        </is>
      </c>
      <c r="AR72" s="17" t="inlineStr">
        <is>
          <t>Pass</t>
        </is>
      </c>
      <c r="AS72" s="17" t="inlineStr">
        <is>
          <t>Pass</t>
        </is>
      </c>
      <c r="AT72" s="17" t="inlineStr">
        <is>
          <t>N/A</t>
        </is>
      </c>
      <c r="AU72" s="17" t="inlineStr">
        <is>
          <t>N/A</t>
        </is>
      </c>
      <c r="AV72" s="17" t="inlineStr">
        <is>
          <t>EMERSON</t>
        </is>
      </c>
      <c r="AW72" s="17" t="inlineStr">
        <is>
          <t>TREX</t>
        </is>
      </c>
      <c r="AX72" s="17" t="inlineStr">
        <is>
          <t>210100082367</t>
        </is>
      </c>
      <c r="AY72" s="17" t="inlineStr">
        <is>
          <t>'2026-07-31</t>
        </is>
      </c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inlineStr">
        <is>
          <t>Levy Ostrup</t>
        </is>
      </c>
      <c r="CY72" s="17" t="inlineStr">
        <is>
          <t>'2026-08-01</t>
        </is>
      </c>
      <c r="CZ72" s="17" t="n"/>
      <c r="DA72" s="17" t="n"/>
      <c r="DB72" s="17" t="n"/>
      <c r="DC72" s="17" t="n"/>
    </row>
    <row r="73">
      <c r="A73" s="17" t="n"/>
      <c r="B73" s="17" t="n"/>
      <c r="C73" s="17" t="inlineStr">
        <is>
          <t>K1B WELL PAD PROJECT</t>
        </is>
      </c>
      <c r="D73" s="17" t="inlineStr">
        <is>
          <t>KINOSIS K1B</t>
        </is>
      </c>
      <c r="E73" s="17" t="inlineStr">
        <is>
          <t>CA23007</t>
        </is>
      </c>
      <c r="F73" s="17" t="inlineStr">
        <is>
          <t>29103-TIT-1050A</t>
        </is>
      </c>
      <c r="G73" s="17" t="inlineStr">
        <is>
          <t>TEMPERATURE TRANSMITTER</t>
        </is>
      </c>
      <c r="H73" s="17" t="inlineStr">
        <is>
          <t>PRODUCED EMULSION</t>
        </is>
      </c>
      <c r="I73" s="17" t="inlineStr">
        <is>
          <t>PAD A P05 PROD WELL DOWNHOLE TEMPERATURE</t>
        </is>
      </c>
      <c r="J73" s="17" t="inlineStr">
        <is>
          <t>29103-25J-152-01</t>
        </is>
      </c>
      <c r="K73" s="17" t="inlineStr">
        <is>
          <t>N/A</t>
        </is>
      </c>
      <c r="L73" s="17" t="inlineStr">
        <is>
          <t>ROSEMOUNT</t>
        </is>
      </c>
      <c r="M73" s="17" t="inlineStr">
        <is>
          <t>644HAK6J6M5C8Q4DA1K1005</t>
        </is>
      </c>
      <c r="N73" s="17" t="inlineStr">
        <is>
          <t>26SITD3768589</t>
        </is>
      </c>
      <c r="O73" s="17" t="inlineStr">
        <is>
          <t>0 - 350°C</t>
        </is>
      </c>
      <c r="P73" s="17" t="inlineStr">
        <is>
          <t>-180 - 1372°C</t>
        </is>
      </c>
      <c r="Q73" s="17" t="inlineStr">
        <is>
          <t>N/A</t>
        </is>
      </c>
      <c r="R73" s="17" t="inlineStr">
        <is>
          <t>YES</t>
        </is>
      </c>
      <c r="S73" s="17" t="inlineStr">
        <is>
          <t>4-20 mA w/ HART</t>
        </is>
      </c>
      <c r="T73" s="17" t="inlineStr">
        <is>
          <t>N/A</t>
        </is>
      </c>
      <c r="U73" s="17" t="inlineStr">
        <is>
          <t>N/A</t>
        </is>
      </c>
      <c r="V73" s="17" t="inlineStr">
        <is>
          <t>LO</t>
        </is>
      </c>
      <c r="W73" s="17" t="inlineStr">
        <is>
          <t>LO</t>
        </is>
      </c>
      <c r="X73" s="17" t="inlineStr">
        <is>
          <t>LO</t>
        </is>
      </c>
      <c r="Y73" s="17" t="inlineStr">
        <is>
          <t>LO</t>
        </is>
      </c>
      <c r="Z73" s="17" t="inlineStr">
        <is>
          <t>N/A</t>
        </is>
      </c>
      <c r="AA73" s="17" t="inlineStr">
        <is>
          <t>N/A</t>
        </is>
      </c>
      <c r="AB73" s="17" t="inlineStr">
        <is>
          <t>LO</t>
        </is>
      </c>
      <c r="AC73" s="17" t="inlineStr">
        <is>
          <t>LO</t>
        </is>
      </c>
      <c r="AD73" s="17" t="inlineStr">
        <is>
          <t>N/A</t>
        </is>
      </c>
      <c r="AE73" s="17" t="inlineStr">
        <is>
          <t>LO</t>
        </is>
      </c>
      <c r="AF73" s="17" t="inlineStr">
        <is>
          <t>LO</t>
        </is>
      </c>
      <c r="AG73" s="17" t="inlineStr">
        <is>
          <t>LO</t>
        </is>
      </c>
      <c r="AH73" s="17" t="n">
        <v>23.7</v>
      </c>
      <c r="AI73" s="17" t="inlineStr">
        <is>
          <t>Pass</t>
        </is>
      </c>
      <c r="AJ73" s="17" t="inlineStr">
        <is>
          <t>N/A</t>
        </is>
      </c>
      <c r="AK73" s="17" t="inlineStr">
        <is>
          <t>N/A</t>
        </is>
      </c>
      <c r="AL73" s="17" t="inlineStr">
        <is>
          <t>Pass</t>
        </is>
      </c>
      <c r="AM73" s="17" t="inlineStr">
        <is>
          <t>Pass</t>
        </is>
      </c>
      <c r="AN73" s="17" t="inlineStr">
        <is>
          <t>N/A</t>
        </is>
      </c>
      <c r="AO73" s="17" t="inlineStr">
        <is>
          <t>Pass</t>
        </is>
      </c>
      <c r="AP73" s="17" t="inlineStr">
        <is>
          <t>N/A</t>
        </is>
      </c>
      <c r="AQ73" s="17" t="inlineStr">
        <is>
          <t>N/A</t>
        </is>
      </c>
      <c r="AR73" s="17" t="inlineStr">
        <is>
          <t>Pass</t>
        </is>
      </c>
      <c r="AS73" s="17" t="inlineStr">
        <is>
          <t>Pass</t>
        </is>
      </c>
      <c r="AT73" s="17" t="inlineStr">
        <is>
          <t>N/A</t>
        </is>
      </c>
      <c r="AU73" s="17" t="inlineStr">
        <is>
          <t>N/A</t>
        </is>
      </c>
      <c r="AV73" s="17" t="inlineStr">
        <is>
          <t>EMERSON</t>
        </is>
      </c>
      <c r="AW73" s="17" t="inlineStr">
        <is>
          <t>TREX</t>
        </is>
      </c>
      <c r="AX73" s="17" t="inlineStr">
        <is>
          <t>210100082367</t>
        </is>
      </c>
      <c r="AY73" s="17" t="inlineStr">
        <is>
          <t>'2026-07-31</t>
        </is>
      </c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inlineStr">
        <is>
          <t>Levy Ostrup</t>
        </is>
      </c>
      <c r="CY73" s="17" t="inlineStr">
        <is>
          <t>'2026-08-01</t>
        </is>
      </c>
      <c r="CZ73" s="17" t="n"/>
      <c r="DA73" s="17" t="n"/>
      <c r="DB73" s="17" t="n"/>
      <c r="DC73" s="17" t="n"/>
    </row>
    <row r="74">
      <c r="A74" s="17" t="n"/>
      <c r="B74" s="17" t="n"/>
      <c r="C74" s="17" t="inlineStr">
        <is>
          <t>K1B WELL PAD PROJECT</t>
        </is>
      </c>
      <c r="D74" s="17" t="inlineStr">
        <is>
          <t>KINOSIS K1B</t>
        </is>
      </c>
      <c r="E74" s="17" t="inlineStr">
        <is>
          <t>CA23007</t>
        </is>
      </c>
      <c r="F74" s="17" t="inlineStr">
        <is>
          <t>29103-TIT-1050J</t>
        </is>
      </c>
      <c r="G74" s="17" t="inlineStr">
        <is>
          <t>TEMPERATURE TRANSMITTER</t>
        </is>
      </c>
      <c r="H74" s="17" t="inlineStr">
        <is>
          <t>PRODUCED EMULSION</t>
        </is>
      </c>
      <c r="I74" s="17" t="inlineStr">
        <is>
          <t>PAD A P05 PROD WELL DOWNHOLE TEMPERATURE</t>
        </is>
      </c>
      <c r="J74" s="17" t="inlineStr">
        <is>
          <t>29103-25J-152-01</t>
        </is>
      </c>
      <c r="K74" s="17" t="inlineStr">
        <is>
          <t>N/A</t>
        </is>
      </c>
      <c r="L74" s="17" t="inlineStr">
        <is>
          <t>ROSEMOUNT</t>
        </is>
      </c>
      <c r="M74" s="17" t="inlineStr">
        <is>
          <t>644HAK6J6M5C8Q4DA1K1005</t>
        </is>
      </c>
      <c r="N74" s="17" t="inlineStr">
        <is>
          <t>26SITD3768570</t>
        </is>
      </c>
      <c r="O74" s="17" t="inlineStr">
        <is>
          <t>0 - 350°C</t>
        </is>
      </c>
      <c r="P74" s="17" t="inlineStr">
        <is>
          <t>-180 - 1372°C</t>
        </is>
      </c>
      <c r="Q74" s="17" t="inlineStr">
        <is>
          <t>N/A</t>
        </is>
      </c>
      <c r="R74" s="17" t="inlineStr">
        <is>
          <t>YES</t>
        </is>
      </c>
      <c r="S74" s="17" t="inlineStr">
        <is>
          <t>4-20 mA w/ HART</t>
        </is>
      </c>
      <c r="T74" s="17" t="inlineStr">
        <is>
          <t>N/A</t>
        </is>
      </c>
      <c r="U74" s="17" t="inlineStr">
        <is>
          <t>N/A</t>
        </is>
      </c>
      <c r="V74" s="17" t="inlineStr">
        <is>
          <t>LO</t>
        </is>
      </c>
      <c r="W74" s="17" t="inlineStr">
        <is>
          <t>LO</t>
        </is>
      </c>
      <c r="X74" s="17" t="inlineStr">
        <is>
          <t>LO</t>
        </is>
      </c>
      <c r="Y74" s="17" t="inlineStr">
        <is>
          <t>LO</t>
        </is>
      </c>
      <c r="Z74" s="17" t="inlineStr">
        <is>
          <t>N/A</t>
        </is>
      </c>
      <c r="AA74" s="17" t="inlineStr">
        <is>
          <t>N/A</t>
        </is>
      </c>
      <c r="AB74" s="17" t="inlineStr">
        <is>
          <t>LO</t>
        </is>
      </c>
      <c r="AC74" s="17" t="inlineStr">
        <is>
          <t>LO</t>
        </is>
      </c>
      <c r="AD74" s="17" t="inlineStr">
        <is>
          <t>N/A</t>
        </is>
      </c>
      <c r="AE74" s="17" t="inlineStr">
        <is>
          <t>LO</t>
        </is>
      </c>
      <c r="AF74" s="17" t="inlineStr">
        <is>
          <t>LO</t>
        </is>
      </c>
      <c r="AG74" s="17" t="inlineStr">
        <is>
          <t>LO</t>
        </is>
      </c>
      <c r="AH74" s="17" t="n">
        <v>23.7</v>
      </c>
      <c r="AI74" s="17" t="inlineStr">
        <is>
          <t>Pass</t>
        </is>
      </c>
      <c r="AJ74" s="17" t="inlineStr">
        <is>
          <t>N/A</t>
        </is>
      </c>
      <c r="AK74" s="17" t="inlineStr">
        <is>
          <t>N/A</t>
        </is>
      </c>
      <c r="AL74" s="17" t="inlineStr">
        <is>
          <t>Pass</t>
        </is>
      </c>
      <c r="AM74" s="17" t="inlineStr">
        <is>
          <t>Pass</t>
        </is>
      </c>
      <c r="AN74" s="17" t="inlineStr">
        <is>
          <t>N/A</t>
        </is>
      </c>
      <c r="AO74" s="17" t="inlineStr">
        <is>
          <t>Pass</t>
        </is>
      </c>
      <c r="AP74" s="17" t="inlineStr">
        <is>
          <t>N/A</t>
        </is>
      </c>
      <c r="AQ74" s="17" t="inlineStr">
        <is>
          <t>N/A</t>
        </is>
      </c>
      <c r="AR74" s="17" t="inlineStr">
        <is>
          <t>Pass</t>
        </is>
      </c>
      <c r="AS74" s="17" t="inlineStr">
        <is>
          <t>Pass</t>
        </is>
      </c>
      <c r="AT74" s="17" t="inlineStr">
        <is>
          <t>N/A</t>
        </is>
      </c>
      <c r="AU74" s="17" t="inlineStr">
        <is>
          <t>N/A</t>
        </is>
      </c>
      <c r="AV74" s="17" t="inlineStr">
        <is>
          <t>EMERSON</t>
        </is>
      </c>
      <c r="AW74" s="17" t="inlineStr">
        <is>
          <t>TREX</t>
        </is>
      </c>
      <c r="AX74" s="17" t="inlineStr">
        <is>
          <t>210100082367</t>
        </is>
      </c>
      <c r="AY74" s="17" t="inlineStr">
        <is>
          <t>'2026-07-31</t>
        </is>
      </c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inlineStr">
        <is>
          <t>Levy Ostrup</t>
        </is>
      </c>
      <c r="CY74" s="17" t="inlineStr">
        <is>
          <t>'2026-08-01</t>
        </is>
      </c>
      <c r="CZ74" s="17" t="n"/>
      <c r="DA74" s="17" t="n"/>
      <c r="DB74" s="17" t="n"/>
      <c r="DC74" s="17" t="n"/>
    </row>
    <row r="75">
      <c r="A75" s="17" t="n"/>
      <c r="B75" s="17" t="n"/>
      <c r="C75" s="17" t="inlineStr">
        <is>
          <t>K1B WELL PAD PROJECT</t>
        </is>
      </c>
      <c r="D75" s="17" t="inlineStr">
        <is>
          <t>KINOSIS K1B</t>
        </is>
      </c>
      <c r="E75" s="17" t="inlineStr">
        <is>
          <t>CA23007</t>
        </is>
      </c>
      <c r="F75" s="17" t="inlineStr">
        <is>
          <t>29103-TIT-1060A</t>
        </is>
      </c>
      <c r="G75" s="17" t="inlineStr">
        <is>
          <t>TEMPERATURE TRANSMITTER</t>
        </is>
      </c>
      <c r="H75" s="17" t="inlineStr">
        <is>
          <t>PRODUCED EMULSION</t>
        </is>
      </c>
      <c r="I75" s="17" t="inlineStr">
        <is>
          <t>PAD A P06 PROD WELL DOWNHOLE TEMPERATURE</t>
        </is>
      </c>
      <c r="J75" s="17" t="inlineStr">
        <is>
          <t>29103-25J-162-01</t>
        </is>
      </c>
      <c r="K75" s="17" t="inlineStr">
        <is>
          <t>N/A</t>
        </is>
      </c>
      <c r="L75" s="17" t="inlineStr">
        <is>
          <t>ROSEMOUNT</t>
        </is>
      </c>
      <c r="M75" s="17" t="inlineStr">
        <is>
          <t>644HAK6J6M5C8Q4DA1K1005</t>
        </is>
      </c>
      <c r="N75" s="17" t="inlineStr">
        <is>
          <t>26SITD3771273</t>
        </is>
      </c>
      <c r="O75" s="17" t="inlineStr">
        <is>
          <t>0 - 350°C</t>
        </is>
      </c>
      <c r="P75" s="17" t="inlineStr">
        <is>
          <t>-180 - 1372°C</t>
        </is>
      </c>
      <c r="Q75" s="17" t="inlineStr">
        <is>
          <t>N/A</t>
        </is>
      </c>
      <c r="R75" s="17" t="inlineStr">
        <is>
          <t>YES</t>
        </is>
      </c>
      <c r="S75" s="17" t="inlineStr">
        <is>
          <t>4-20 mA w/ HART</t>
        </is>
      </c>
      <c r="T75" s="17" t="inlineStr">
        <is>
          <t>N/A</t>
        </is>
      </c>
      <c r="U75" s="17" t="inlineStr">
        <is>
          <t>N/A</t>
        </is>
      </c>
      <c r="V75" s="17" t="inlineStr">
        <is>
          <t>LO</t>
        </is>
      </c>
      <c r="W75" s="17" t="inlineStr">
        <is>
          <t>LO</t>
        </is>
      </c>
      <c r="X75" s="17" t="inlineStr">
        <is>
          <t>LO</t>
        </is>
      </c>
      <c r="Y75" s="17" t="inlineStr">
        <is>
          <t>LO</t>
        </is>
      </c>
      <c r="Z75" s="17" t="inlineStr">
        <is>
          <t>N/A</t>
        </is>
      </c>
      <c r="AA75" s="17" t="inlineStr">
        <is>
          <t>N/A</t>
        </is>
      </c>
      <c r="AB75" s="17" t="inlineStr">
        <is>
          <t>LO</t>
        </is>
      </c>
      <c r="AC75" s="17" t="inlineStr">
        <is>
          <t>LO</t>
        </is>
      </c>
      <c r="AD75" s="17" t="inlineStr">
        <is>
          <t>N/A</t>
        </is>
      </c>
      <c r="AE75" s="17" t="inlineStr">
        <is>
          <t>LO</t>
        </is>
      </c>
      <c r="AF75" s="17" t="inlineStr">
        <is>
          <t>LO</t>
        </is>
      </c>
      <c r="AG75" s="17" t="inlineStr">
        <is>
          <t>LO</t>
        </is>
      </c>
      <c r="AH75" s="17" t="n">
        <v>23.7</v>
      </c>
      <c r="AI75" s="17" t="inlineStr">
        <is>
          <t>Pass</t>
        </is>
      </c>
      <c r="AJ75" s="17" t="inlineStr">
        <is>
          <t>N/A</t>
        </is>
      </c>
      <c r="AK75" s="17" t="inlineStr">
        <is>
          <t>N/A</t>
        </is>
      </c>
      <c r="AL75" s="17" t="inlineStr">
        <is>
          <t>Pass</t>
        </is>
      </c>
      <c r="AM75" s="17" t="inlineStr">
        <is>
          <t>Pass</t>
        </is>
      </c>
      <c r="AN75" s="17" t="inlineStr">
        <is>
          <t>N/A</t>
        </is>
      </c>
      <c r="AO75" s="17" t="inlineStr">
        <is>
          <t>Pass</t>
        </is>
      </c>
      <c r="AP75" s="17" t="inlineStr">
        <is>
          <t>N/A</t>
        </is>
      </c>
      <c r="AQ75" s="17" t="inlineStr">
        <is>
          <t>N/A</t>
        </is>
      </c>
      <c r="AR75" s="17" t="inlineStr">
        <is>
          <t>Pass</t>
        </is>
      </c>
      <c r="AS75" s="17" t="inlineStr">
        <is>
          <t>Pass</t>
        </is>
      </c>
      <c r="AT75" s="17" t="inlineStr">
        <is>
          <t>N/A</t>
        </is>
      </c>
      <c r="AU75" s="17" t="inlineStr">
        <is>
          <t>N/A</t>
        </is>
      </c>
      <c r="AV75" s="17" t="inlineStr">
        <is>
          <t>EMERSON</t>
        </is>
      </c>
      <c r="AW75" s="17" t="inlineStr">
        <is>
          <t>TREX</t>
        </is>
      </c>
      <c r="AX75" s="17" t="inlineStr">
        <is>
          <t>210100082367</t>
        </is>
      </c>
      <c r="AY75" s="17" t="inlineStr">
        <is>
          <t>'2026-07-31</t>
        </is>
      </c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inlineStr">
        <is>
          <t>Levy Ostrup</t>
        </is>
      </c>
      <c r="CY75" s="17" t="inlineStr">
        <is>
          <t>'2026-08-01</t>
        </is>
      </c>
      <c r="CZ75" s="17" t="n"/>
      <c r="DA75" s="17" t="n"/>
      <c r="DB75" s="17" t="n"/>
      <c r="DC75" s="17" t="n"/>
    </row>
    <row r="76">
      <c r="A76" s="17" t="n"/>
      <c r="B76" s="17" t="n"/>
      <c r="C76" s="17" t="inlineStr">
        <is>
          <t>K1B WELL PAD PROJECT</t>
        </is>
      </c>
      <c r="D76" s="17" t="inlineStr">
        <is>
          <t>KINOSIS K1B</t>
        </is>
      </c>
      <c r="E76" s="17" t="inlineStr">
        <is>
          <t>CA23007</t>
        </is>
      </c>
      <c r="F76" s="17" t="inlineStr">
        <is>
          <t>29103-TIT-1060J</t>
        </is>
      </c>
      <c r="G76" s="17" t="inlineStr">
        <is>
          <t>TEMPERATURE TRANSMITTER</t>
        </is>
      </c>
      <c r="H76" s="17" t="inlineStr">
        <is>
          <t>PRODUCED EMULSION</t>
        </is>
      </c>
      <c r="I76" s="17" t="inlineStr">
        <is>
          <t>PAD A P06 PROD WELL DOWNHOLE TEMPERATURE</t>
        </is>
      </c>
      <c r="J76" s="17" t="inlineStr">
        <is>
          <t>29103-25J-162-01</t>
        </is>
      </c>
      <c r="K76" s="17" t="inlineStr">
        <is>
          <t>N/A</t>
        </is>
      </c>
      <c r="L76" s="17" t="inlineStr">
        <is>
          <t>ROSEMOUNT</t>
        </is>
      </c>
      <c r="M76" s="17" t="inlineStr">
        <is>
          <t>644HAK6J6M5C8Q4DA1K1005</t>
        </is>
      </c>
      <c r="N76" s="17" t="inlineStr">
        <is>
          <t>26SITD3771271</t>
        </is>
      </c>
      <c r="O76" s="17" t="inlineStr">
        <is>
          <t>0 - 350°C</t>
        </is>
      </c>
      <c r="P76" s="17" t="inlineStr">
        <is>
          <t>-180 - 1372°C</t>
        </is>
      </c>
      <c r="Q76" s="17" t="inlineStr">
        <is>
          <t>N/A</t>
        </is>
      </c>
      <c r="R76" s="17" t="inlineStr">
        <is>
          <t>YES</t>
        </is>
      </c>
      <c r="S76" s="17" t="inlineStr">
        <is>
          <t>4-20 mA w/ HART</t>
        </is>
      </c>
      <c r="T76" s="17" t="inlineStr">
        <is>
          <t>N/A</t>
        </is>
      </c>
      <c r="U76" s="17" t="inlineStr">
        <is>
          <t>N/A</t>
        </is>
      </c>
      <c r="V76" s="17" t="inlineStr">
        <is>
          <t>LO</t>
        </is>
      </c>
      <c r="W76" s="17" t="inlineStr">
        <is>
          <t>LO</t>
        </is>
      </c>
      <c r="X76" s="17" t="inlineStr">
        <is>
          <t>LO</t>
        </is>
      </c>
      <c r="Y76" s="17" t="inlineStr">
        <is>
          <t>LO</t>
        </is>
      </c>
      <c r="Z76" s="17" t="inlineStr">
        <is>
          <t>N/A</t>
        </is>
      </c>
      <c r="AA76" s="17" t="inlineStr">
        <is>
          <t>N/A</t>
        </is>
      </c>
      <c r="AB76" s="17" t="inlineStr">
        <is>
          <t>LO</t>
        </is>
      </c>
      <c r="AC76" s="17" t="inlineStr">
        <is>
          <t>LO</t>
        </is>
      </c>
      <c r="AD76" s="17" t="inlineStr">
        <is>
          <t>N/A</t>
        </is>
      </c>
      <c r="AE76" s="17" t="inlineStr">
        <is>
          <t>LO</t>
        </is>
      </c>
      <c r="AF76" s="17" t="inlineStr">
        <is>
          <t>LO</t>
        </is>
      </c>
      <c r="AG76" s="17" t="inlineStr">
        <is>
          <t>LO</t>
        </is>
      </c>
      <c r="AH76" s="17" t="n">
        <v>23.7</v>
      </c>
      <c r="AI76" s="17" t="inlineStr">
        <is>
          <t>Pass</t>
        </is>
      </c>
      <c r="AJ76" s="17" t="inlineStr">
        <is>
          <t>N/A</t>
        </is>
      </c>
      <c r="AK76" s="17" t="inlineStr">
        <is>
          <t>N/A</t>
        </is>
      </c>
      <c r="AL76" s="17" t="inlineStr">
        <is>
          <t>Pass</t>
        </is>
      </c>
      <c r="AM76" s="17" t="inlineStr">
        <is>
          <t>Pass</t>
        </is>
      </c>
      <c r="AN76" s="17" t="inlineStr">
        <is>
          <t>N/A</t>
        </is>
      </c>
      <c r="AO76" s="17" t="inlineStr">
        <is>
          <t>Pass</t>
        </is>
      </c>
      <c r="AP76" s="17" t="inlineStr">
        <is>
          <t>N/A</t>
        </is>
      </c>
      <c r="AQ76" s="17" t="inlineStr">
        <is>
          <t>N/A</t>
        </is>
      </c>
      <c r="AR76" s="17" t="inlineStr">
        <is>
          <t>Pass</t>
        </is>
      </c>
      <c r="AS76" s="17" t="inlineStr">
        <is>
          <t>Pass</t>
        </is>
      </c>
      <c r="AT76" s="17" t="inlineStr">
        <is>
          <t>N/A</t>
        </is>
      </c>
      <c r="AU76" s="17" t="inlineStr">
        <is>
          <t>N/A</t>
        </is>
      </c>
      <c r="AV76" s="17" t="inlineStr">
        <is>
          <t>EMERSON</t>
        </is>
      </c>
      <c r="AW76" s="17" t="inlineStr">
        <is>
          <t>TREX</t>
        </is>
      </c>
      <c r="AX76" s="17" t="inlineStr">
        <is>
          <t>210100082367</t>
        </is>
      </c>
      <c r="AY76" s="17" t="inlineStr">
        <is>
          <t>'2026-07-31</t>
        </is>
      </c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inlineStr">
        <is>
          <t>Levy Ostrup</t>
        </is>
      </c>
      <c r="CY76" s="17" t="inlineStr">
        <is>
          <t>'2026-08-01</t>
        </is>
      </c>
      <c r="CZ76" s="17" t="n"/>
      <c r="DA76" s="17" t="n"/>
      <c r="DB76" s="17" t="n"/>
      <c r="DC76" s="17" t="n"/>
    </row>
    <row r="77">
      <c r="A77" s="17" t="n"/>
      <c r="B77" s="17" t="n"/>
      <c r="C77" s="17" t="inlineStr">
        <is>
          <t>K1B WELL PAD PROJECT</t>
        </is>
      </c>
      <c r="D77" s="17" t="inlineStr">
        <is>
          <t>KINOSIS K1B</t>
        </is>
      </c>
      <c r="E77" s="17" t="inlineStr">
        <is>
          <t>CA23007</t>
        </is>
      </c>
      <c r="F77" s="17" t="inlineStr">
        <is>
          <t>29103-TIT-1070J</t>
        </is>
      </c>
      <c r="G77" s="17" t="inlineStr">
        <is>
          <t>TEMPERATURE TRANSMITTER</t>
        </is>
      </c>
      <c r="H77" s="17" t="inlineStr">
        <is>
          <t>PRODUCED EMULSION</t>
        </is>
      </c>
      <c r="I77" s="17" t="inlineStr">
        <is>
          <t>PAD A P07 PROD WELL DOWNHOLE TEMPERATURE</t>
        </is>
      </c>
      <c r="J77" s="17" t="inlineStr">
        <is>
          <t>29103-25J-172-01</t>
        </is>
      </c>
      <c r="K77" s="17" t="inlineStr">
        <is>
          <t>N/A</t>
        </is>
      </c>
      <c r="L77" s="17" t="inlineStr">
        <is>
          <t>ROSEMOUNT</t>
        </is>
      </c>
      <c r="M77" s="17" t="inlineStr">
        <is>
          <t>644HAK6J6M5C8Q4DA1K1005</t>
        </is>
      </c>
      <c r="N77" s="17" t="inlineStr">
        <is>
          <t>26SITD3771265</t>
        </is>
      </c>
      <c r="O77" s="17" t="inlineStr">
        <is>
          <t>0 - 350°C</t>
        </is>
      </c>
      <c r="P77" s="17" t="inlineStr">
        <is>
          <t>-180 - 1372°C</t>
        </is>
      </c>
      <c r="Q77" s="17" t="inlineStr">
        <is>
          <t>N/A</t>
        </is>
      </c>
      <c r="R77" s="17" t="inlineStr">
        <is>
          <t>YES</t>
        </is>
      </c>
      <c r="S77" s="17" t="inlineStr">
        <is>
          <t>4-20 mA w/ HART</t>
        </is>
      </c>
      <c r="T77" s="17" t="inlineStr">
        <is>
          <t>N/A</t>
        </is>
      </c>
      <c r="U77" s="17" t="inlineStr">
        <is>
          <t>N/A</t>
        </is>
      </c>
      <c r="V77" s="17" t="inlineStr">
        <is>
          <t>LO</t>
        </is>
      </c>
      <c r="W77" s="17" t="inlineStr">
        <is>
          <t>LO</t>
        </is>
      </c>
      <c r="X77" s="17" t="inlineStr">
        <is>
          <t>LO</t>
        </is>
      </c>
      <c r="Y77" s="17" t="inlineStr">
        <is>
          <t>LO</t>
        </is>
      </c>
      <c r="Z77" s="17" t="inlineStr">
        <is>
          <t>N/A</t>
        </is>
      </c>
      <c r="AA77" s="17" t="inlineStr">
        <is>
          <t>N/A</t>
        </is>
      </c>
      <c r="AB77" s="17" t="inlineStr">
        <is>
          <t>LO</t>
        </is>
      </c>
      <c r="AC77" s="17" t="inlineStr">
        <is>
          <t>LO</t>
        </is>
      </c>
      <c r="AD77" s="17" t="inlineStr">
        <is>
          <t>N/A</t>
        </is>
      </c>
      <c r="AE77" s="17" t="inlineStr">
        <is>
          <t>LO</t>
        </is>
      </c>
      <c r="AF77" s="17" t="inlineStr">
        <is>
          <t>LO</t>
        </is>
      </c>
      <c r="AG77" s="17" t="inlineStr">
        <is>
          <t>LO</t>
        </is>
      </c>
      <c r="AH77" s="17" t="n">
        <v>23.7</v>
      </c>
      <c r="AI77" s="17" t="inlineStr">
        <is>
          <t>Pass</t>
        </is>
      </c>
      <c r="AJ77" s="17" t="inlineStr">
        <is>
          <t>N/A</t>
        </is>
      </c>
      <c r="AK77" s="17" t="inlineStr">
        <is>
          <t>N/A</t>
        </is>
      </c>
      <c r="AL77" s="17" t="inlineStr">
        <is>
          <t>Pass</t>
        </is>
      </c>
      <c r="AM77" s="17" t="inlineStr">
        <is>
          <t>Pass</t>
        </is>
      </c>
      <c r="AN77" s="17" t="inlineStr">
        <is>
          <t>N/A</t>
        </is>
      </c>
      <c r="AO77" s="17" t="inlineStr">
        <is>
          <t>Pass</t>
        </is>
      </c>
      <c r="AP77" s="17" t="inlineStr">
        <is>
          <t>N/A</t>
        </is>
      </c>
      <c r="AQ77" s="17" t="inlineStr">
        <is>
          <t>N/A</t>
        </is>
      </c>
      <c r="AR77" s="17" t="inlineStr">
        <is>
          <t>Pass</t>
        </is>
      </c>
      <c r="AS77" s="17" t="inlineStr">
        <is>
          <t>Pass</t>
        </is>
      </c>
      <c r="AT77" s="17" t="inlineStr">
        <is>
          <t>N/A</t>
        </is>
      </c>
      <c r="AU77" s="17" t="inlineStr">
        <is>
          <t>N/A</t>
        </is>
      </c>
      <c r="AV77" s="17" t="inlineStr">
        <is>
          <t>EMERSON</t>
        </is>
      </c>
      <c r="AW77" s="17" t="inlineStr">
        <is>
          <t>TREX</t>
        </is>
      </c>
      <c r="AX77" s="17" t="inlineStr">
        <is>
          <t>210100082367</t>
        </is>
      </c>
      <c r="AY77" s="17" t="inlineStr">
        <is>
          <t>'2026-07-31</t>
        </is>
      </c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inlineStr">
        <is>
          <t>Levy Ostrup</t>
        </is>
      </c>
      <c r="CY77" s="17" t="inlineStr">
        <is>
          <t>'2026-08-01</t>
        </is>
      </c>
      <c r="CZ77" s="17" t="n"/>
      <c r="DA77" s="17" t="n"/>
      <c r="DB77" s="17" t="n"/>
      <c r="DC77" s="17" t="n"/>
    </row>
    <row r="78">
      <c r="A78" s="17" t="n"/>
      <c r="B78" s="17" t="n"/>
      <c r="C78" s="17" t="inlineStr">
        <is>
          <t>K1B WELL PAD PROJECT</t>
        </is>
      </c>
      <c r="D78" s="17" t="inlineStr">
        <is>
          <t>KINOSIS K1B</t>
        </is>
      </c>
      <c r="E78" s="17" t="inlineStr">
        <is>
          <t>CA23007</t>
        </is>
      </c>
      <c r="F78" s="17" t="inlineStr">
        <is>
          <t>29103-TIT-1070A</t>
        </is>
      </c>
      <c r="G78" s="17" t="inlineStr">
        <is>
          <t>TEMPERATURE TRANSMITTER</t>
        </is>
      </c>
      <c r="H78" s="17" t="inlineStr">
        <is>
          <t>PRODUCED EMULSION</t>
        </is>
      </c>
      <c r="I78" s="17" t="inlineStr">
        <is>
          <t>PAD A P07 PROD WELL DOWNHOLE TEMPERATURE</t>
        </is>
      </c>
      <c r="J78" s="17" t="inlineStr">
        <is>
          <t>29103-25J-172-01</t>
        </is>
      </c>
      <c r="K78" s="17" t="inlineStr">
        <is>
          <t>N/A</t>
        </is>
      </c>
      <c r="L78" s="17" t="inlineStr">
        <is>
          <t>ROSEMOUNT</t>
        </is>
      </c>
      <c r="M78" s="17" t="inlineStr">
        <is>
          <t>644HAK6J6M5C8Q4DA1K1005</t>
        </is>
      </c>
      <c r="N78" s="17" t="inlineStr">
        <is>
          <t>N/A</t>
        </is>
      </c>
      <c r="O78" s="17" t="inlineStr">
        <is>
          <t>0 - 350°C</t>
        </is>
      </c>
      <c r="P78" s="17" t="inlineStr">
        <is>
          <t>-180 - 1372°C</t>
        </is>
      </c>
      <c r="Q78" s="17" t="inlineStr">
        <is>
          <t>N/A</t>
        </is>
      </c>
      <c r="R78" s="17" t="inlineStr">
        <is>
          <t>YES</t>
        </is>
      </c>
      <c r="S78" s="17" t="inlineStr">
        <is>
          <t>4-20 mA w/ HART</t>
        </is>
      </c>
      <c r="T78" s="17" t="inlineStr">
        <is>
          <t>N/A</t>
        </is>
      </c>
      <c r="U78" s="17" t="inlineStr">
        <is>
          <t>N/A</t>
        </is>
      </c>
      <c r="V78" s="17" t="inlineStr">
        <is>
          <t>LO</t>
        </is>
      </c>
      <c r="W78" s="17" t="inlineStr">
        <is>
          <t>LO</t>
        </is>
      </c>
      <c r="X78" s="17" t="inlineStr">
        <is>
          <t>LO</t>
        </is>
      </c>
      <c r="Y78" s="17" t="inlineStr">
        <is>
          <t>LO</t>
        </is>
      </c>
      <c r="Z78" s="17" t="inlineStr">
        <is>
          <t>N/A</t>
        </is>
      </c>
      <c r="AA78" s="17" t="inlineStr">
        <is>
          <t>N/A</t>
        </is>
      </c>
      <c r="AB78" s="17" t="inlineStr">
        <is>
          <t>LO</t>
        </is>
      </c>
      <c r="AC78" s="17" t="inlineStr">
        <is>
          <t>LO</t>
        </is>
      </c>
      <c r="AD78" s="17" t="inlineStr">
        <is>
          <t>N/A</t>
        </is>
      </c>
      <c r="AE78" s="17" t="inlineStr">
        <is>
          <t>LO</t>
        </is>
      </c>
      <c r="AF78" s="17" t="inlineStr">
        <is>
          <t>LO</t>
        </is>
      </c>
      <c r="AG78" s="17" t="inlineStr">
        <is>
          <t>LO</t>
        </is>
      </c>
      <c r="AH78" s="17" t="n">
        <v>23.7</v>
      </c>
      <c r="AI78" s="17" t="inlineStr">
        <is>
          <t>Pass</t>
        </is>
      </c>
      <c r="AJ78" s="17" t="inlineStr">
        <is>
          <t>N/A</t>
        </is>
      </c>
      <c r="AK78" s="17" t="inlineStr">
        <is>
          <t>N/A</t>
        </is>
      </c>
      <c r="AL78" s="17" t="inlineStr">
        <is>
          <t>Pass</t>
        </is>
      </c>
      <c r="AM78" s="17" t="inlineStr">
        <is>
          <t>Pass</t>
        </is>
      </c>
      <c r="AN78" s="17" t="inlineStr">
        <is>
          <t>N/A</t>
        </is>
      </c>
      <c r="AO78" s="17" t="inlineStr">
        <is>
          <t>Pass</t>
        </is>
      </c>
      <c r="AP78" s="17" t="inlineStr">
        <is>
          <t>N/A</t>
        </is>
      </c>
      <c r="AQ78" s="17" t="inlineStr">
        <is>
          <t>N/A</t>
        </is>
      </c>
      <c r="AR78" s="17" t="inlineStr">
        <is>
          <t>Pass</t>
        </is>
      </c>
      <c r="AS78" s="17" t="inlineStr">
        <is>
          <t>Pass</t>
        </is>
      </c>
      <c r="AT78" s="17" t="inlineStr">
        <is>
          <t>N/A</t>
        </is>
      </c>
      <c r="AU78" s="17" t="inlineStr">
        <is>
          <t>N/A</t>
        </is>
      </c>
      <c r="AV78" s="17" t="inlineStr">
        <is>
          <t>EMERSON</t>
        </is>
      </c>
      <c r="AW78" s="17" t="inlineStr">
        <is>
          <t>TREX</t>
        </is>
      </c>
      <c r="AX78" s="17" t="inlineStr">
        <is>
          <t>210100082367</t>
        </is>
      </c>
      <c r="AY78" s="17" t="inlineStr">
        <is>
          <t>'2026-07-31</t>
        </is>
      </c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inlineStr">
        <is>
          <t>Levy Ostrup</t>
        </is>
      </c>
      <c r="CY78" s="17" t="inlineStr">
        <is>
          <t>'2026-08-01</t>
        </is>
      </c>
      <c r="CZ78" s="17" t="n"/>
      <c r="DA78" s="17" t="n"/>
      <c r="DB78" s="17" t="n"/>
      <c r="DC78" s="17" t="n"/>
    </row>
    <row r="79">
      <c r="A79" s="17" t="n"/>
      <c r="B79" s="17" t="n"/>
      <c r="C79" s="17" t="inlineStr">
        <is>
          <t>K1B WELL PAD PROJECT</t>
        </is>
      </c>
      <c r="D79" s="17" t="inlineStr">
        <is>
          <t>KINOSIS K1B</t>
        </is>
      </c>
      <c r="E79" s="17" t="inlineStr">
        <is>
          <t>CA23007</t>
        </is>
      </c>
      <c r="F79" s="17" t="inlineStr">
        <is>
          <t>29103-PIT-1015</t>
        </is>
      </c>
      <c r="G79" s="17" t="inlineStr">
        <is>
          <t>Pressure Transmitter</t>
        </is>
      </c>
      <c r="H79" s="17" t="inlineStr">
        <is>
          <t>PRODUCED EMULSION</t>
        </is>
      </c>
      <c r="I79" s="17" t="inlineStr">
        <is>
          <t>PAD A S01 RETURN FLUID TO PROD WELL HEAD</t>
        </is>
      </c>
      <c r="J79" s="17" t="inlineStr">
        <is>
          <t>29103-25J-112-01</t>
        </is>
      </c>
      <c r="K79" s="17" t="inlineStr">
        <is>
          <t>29103-4"-P-1101-DAPC0-64H-ET</t>
        </is>
      </c>
      <c r="L79" s="17" t="inlineStr">
        <is>
          <t>ROSEMOUNT</t>
        </is>
      </c>
      <c r="M79" s="17" t="inlineStr">
        <is>
          <t>3051TG4A2B21AS1M536Q4Q8Q15P1BR5</t>
        </is>
      </c>
      <c r="N79" s="17" t="inlineStr">
        <is>
          <t>26SIPG3884780</t>
        </is>
      </c>
      <c r="O79" s="17" t="inlineStr">
        <is>
          <t>0 - 3000 kPa-g</t>
        </is>
      </c>
      <c r="P79" s="17" t="inlineStr">
        <is>
          <t>-101 - 5515 kPa-g</t>
        </is>
      </c>
      <c r="Q79" s="17" t="inlineStr">
        <is>
          <t>N/A</t>
        </is>
      </c>
      <c r="R79" s="17" t="inlineStr">
        <is>
          <t>Yes</t>
        </is>
      </c>
      <c r="S79" s="17" t="inlineStr">
        <is>
          <t>4-20 mA w/ HART</t>
        </is>
      </c>
      <c r="T79" s="17" t="inlineStr">
        <is>
          <t>N/A</t>
        </is>
      </c>
      <c r="U79" s="17" t="inlineStr">
        <is>
          <t>N/A</t>
        </is>
      </c>
      <c r="V79" s="17" t="inlineStr">
        <is>
          <t>LO</t>
        </is>
      </c>
      <c r="W79" s="17" t="inlineStr">
        <is>
          <t>LO</t>
        </is>
      </c>
      <c r="X79" s="17" t="inlineStr">
        <is>
          <t>LO</t>
        </is>
      </c>
      <c r="Y79" s="17" t="inlineStr">
        <is>
          <t>LO</t>
        </is>
      </c>
      <c r="Z79" s="17" t="inlineStr">
        <is>
          <t>N/A</t>
        </is>
      </c>
      <c r="AA79" s="17" t="inlineStr">
        <is>
          <t>LO</t>
        </is>
      </c>
      <c r="AB79" s="17" t="inlineStr">
        <is>
          <t>LO</t>
        </is>
      </c>
      <c r="AC79" s="17" t="inlineStr">
        <is>
          <t>LO</t>
        </is>
      </c>
      <c r="AD79" s="17" t="inlineStr">
        <is>
          <t>N/A</t>
        </is>
      </c>
      <c r="AE79" s="17" t="inlineStr">
        <is>
          <t>LO</t>
        </is>
      </c>
      <c r="AF79" s="17" t="inlineStr">
        <is>
          <t>LO</t>
        </is>
      </c>
      <c r="AG79" s="17" t="inlineStr">
        <is>
          <t>LO</t>
        </is>
      </c>
      <c r="AH79" s="17" t="n">
        <v>23.7</v>
      </c>
      <c r="AI79" s="17" t="inlineStr">
        <is>
          <t>Pass</t>
        </is>
      </c>
      <c r="AJ79" s="17" t="inlineStr">
        <is>
          <t>N/A</t>
        </is>
      </c>
      <c r="AK79" s="17" t="inlineStr">
        <is>
          <t>N/A</t>
        </is>
      </c>
      <c r="AL79" s="17" t="inlineStr">
        <is>
          <t>Pass</t>
        </is>
      </c>
      <c r="AM79" s="17" t="inlineStr">
        <is>
          <t>Pass</t>
        </is>
      </c>
      <c r="AN79" s="17" t="inlineStr">
        <is>
          <t>N/A</t>
        </is>
      </c>
      <c r="AO79" s="17" t="inlineStr">
        <is>
          <t>Pass</t>
        </is>
      </c>
      <c r="AP79" s="17" t="inlineStr">
        <is>
          <t>N/A</t>
        </is>
      </c>
      <c r="AQ79" s="17" t="inlineStr">
        <is>
          <t>N/A</t>
        </is>
      </c>
      <c r="AR79" s="17" t="inlineStr">
        <is>
          <t>Pass</t>
        </is>
      </c>
      <c r="AS79" s="17" t="inlineStr">
        <is>
          <t>Pass</t>
        </is>
      </c>
      <c r="AT79" s="17" t="inlineStr">
        <is>
          <t>N/A</t>
        </is>
      </c>
      <c r="AU79" s="17" t="inlineStr">
        <is>
          <t>N/A</t>
        </is>
      </c>
      <c r="AV79" s="17" t="inlineStr">
        <is>
          <t>CRYSTAL ENGINEERING</t>
        </is>
      </c>
      <c r="AW79" s="17" t="inlineStr">
        <is>
          <t>IS33-36/5000 PSI</t>
        </is>
      </c>
      <c r="AX79" s="17" t="inlineStr">
        <is>
          <t>4530-525617</t>
        </is>
      </c>
      <c r="AY79" s="17" t="inlineStr">
        <is>
          <t>'2026-07-02</t>
        </is>
      </c>
      <c r="AZ79" s="17" t="inlineStr">
        <is>
          <t>EMERSON</t>
        </is>
      </c>
      <c r="BA79" s="17" t="inlineStr">
        <is>
          <t>TREX</t>
        </is>
      </c>
      <c r="BB79" s="17" t="inlineStr">
        <is>
          <t>210100082367</t>
        </is>
      </c>
      <c r="BC79" s="17" t="inlineStr">
        <is>
          <t>'2026-07-31</t>
        </is>
      </c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inlineStr">
        <is>
          <t>Levy Ostrup</t>
        </is>
      </c>
      <c r="CY79" s="17" t="inlineStr">
        <is>
          <t>'2026-08-01</t>
        </is>
      </c>
      <c r="CZ79" s="17" t="n"/>
      <c r="DA79" s="17" t="n"/>
      <c r="DB79" s="17" t="n"/>
      <c r="DC79" s="17" t="n"/>
    </row>
    <row r="80">
      <c r="A80" s="17" t="n"/>
      <c r="B80" s="17" t="n"/>
      <c r="C80" s="17" t="inlineStr">
        <is>
          <t>K1B WELL PAD PROJECT</t>
        </is>
      </c>
      <c r="D80" s="17" t="inlineStr">
        <is>
          <t>KINOSIS K1B</t>
        </is>
      </c>
      <c r="E80" s="17" t="inlineStr">
        <is>
          <t>CA23007</t>
        </is>
      </c>
      <c r="F80" s="17" t="inlineStr">
        <is>
          <t>29103-TIT-1015</t>
        </is>
      </c>
      <c r="G80" s="17" t="inlineStr">
        <is>
          <t>Temperature Indicating Transmitter</t>
        </is>
      </c>
      <c r="H80" s="17" t="inlineStr">
        <is>
          <t>PRODUCED EMULSION</t>
        </is>
      </c>
      <c r="I80" s="17" t="inlineStr">
        <is>
          <t>PAD A S01 RETURN FLUID TO PROD WELL HEADER</t>
        </is>
      </c>
      <c r="J80" s="17" t="inlineStr">
        <is>
          <t>29103-25J-112-01</t>
        </is>
      </c>
      <c r="K80" s="17" t="inlineStr">
        <is>
          <t>29103-4"-P-1101-DAPC0-64H-ET</t>
        </is>
      </c>
      <c r="L80" s="17" t="inlineStr">
        <is>
          <t>ROSEMOUNT</t>
        </is>
      </c>
      <c r="M80" s="17" t="inlineStr">
        <is>
          <t>3144PD1A1K6M5Q4C8BR5XA</t>
        </is>
      </c>
      <c r="N80" s="17" t="inlineStr">
        <is>
          <t>26SITC3662821</t>
        </is>
      </c>
      <c r="O80" s="17" t="inlineStr">
        <is>
          <t xml:space="preserve"> -50 - 300°C</t>
        </is>
      </c>
      <c r="P80" s="17" t="inlineStr">
        <is>
          <t xml:space="preserve"> -200 - 600°C</t>
        </is>
      </c>
      <c r="Q80" s="17" t="inlineStr">
        <is>
          <t>N/A</t>
        </is>
      </c>
      <c r="R80" s="17" t="inlineStr">
        <is>
          <t>Yes</t>
        </is>
      </c>
      <c r="S80" s="17" t="inlineStr">
        <is>
          <t>4-20 mA w/ HART</t>
        </is>
      </c>
      <c r="T80" s="17" t="inlineStr">
        <is>
          <t>N/A</t>
        </is>
      </c>
      <c r="U80" s="17" t="inlineStr">
        <is>
          <t>N/A</t>
        </is>
      </c>
      <c r="V80" s="17" t="inlineStr">
        <is>
          <t>LO</t>
        </is>
      </c>
      <c r="W80" s="17" t="inlineStr">
        <is>
          <t>LO</t>
        </is>
      </c>
      <c r="X80" s="17" t="inlineStr">
        <is>
          <t>LO</t>
        </is>
      </c>
      <c r="Y80" s="17" t="inlineStr">
        <is>
          <t>LO</t>
        </is>
      </c>
      <c r="Z80" s="17" t="inlineStr">
        <is>
          <t>N/A</t>
        </is>
      </c>
      <c r="AA80" s="17" t="inlineStr">
        <is>
          <t>N/A</t>
        </is>
      </c>
      <c r="AB80" s="17" t="inlineStr">
        <is>
          <t>LO</t>
        </is>
      </c>
      <c r="AC80" s="17" t="inlineStr">
        <is>
          <t>LO</t>
        </is>
      </c>
      <c r="AD80" s="17" t="inlineStr">
        <is>
          <t>N/A</t>
        </is>
      </c>
      <c r="AE80" s="17" t="inlineStr">
        <is>
          <t>LO</t>
        </is>
      </c>
      <c r="AF80" s="17" t="inlineStr">
        <is>
          <t>LO</t>
        </is>
      </c>
      <c r="AG80" s="17" t="inlineStr">
        <is>
          <t>LO</t>
        </is>
      </c>
      <c r="AH80" s="17" t="n">
        <v>23.6</v>
      </c>
      <c r="AI80" s="17" t="inlineStr">
        <is>
          <t>Pass</t>
        </is>
      </c>
      <c r="AJ80" s="17" t="inlineStr">
        <is>
          <t>N/A</t>
        </is>
      </c>
      <c r="AK80" s="17" t="inlineStr">
        <is>
          <t>N/A</t>
        </is>
      </c>
      <c r="AL80" s="17" t="inlineStr">
        <is>
          <t>Pass</t>
        </is>
      </c>
      <c r="AM80" s="17" t="inlineStr">
        <is>
          <t>Pass</t>
        </is>
      </c>
      <c r="AN80" s="17" t="inlineStr">
        <is>
          <t>N/A</t>
        </is>
      </c>
      <c r="AO80" s="17" t="inlineStr">
        <is>
          <t>Pass</t>
        </is>
      </c>
      <c r="AP80" s="17" t="inlineStr">
        <is>
          <t>N/A</t>
        </is>
      </c>
      <c r="AQ80" s="17" t="inlineStr">
        <is>
          <t>N/A</t>
        </is>
      </c>
      <c r="AR80" s="17" t="inlineStr">
        <is>
          <t>Pass</t>
        </is>
      </c>
      <c r="AS80" s="17" t="inlineStr">
        <is>
          <t>Pass</t>
        </is>
      </c>
      <c r="AT80" s="17" t="inlineStr">
        <is>
          <t>N/A</t>
        </is>
      </c>
      <c r="AU80" s="17" t="inlineStr">
        <is>
          <t>N/A</t>
        </is>
      </c>
      <c r="AV80" s="17" t="inlineStr">
        <is>
          <t xml:space="preserve">FLUKE </t>
        </is>
      </c>
      <c r="AW80" s="17" t="inlineStr">
        <is>
          <t>1551A EX</t>
        </is>
      </c>
      <c r="AX80" s="17" t="n">
        <v>6627011</v>
      </c>
      <c r="AY80" s="17" t="inlineStr">
        <is>
          <t>'2026-05-13</t>
        </is>
      </c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inlineStr">
        <is>
          <t>Levy Ostrup</t>
        </is>
      </c>
      <c r="CY80" s="17" t="inlineStr">
        <is>
          <t>'2026-08-01</t>
        </is>
      </c>
      <c r="CZ80" s="17" t="n"/>
      <c r="DA80" s="17" t="n"/>
      <c r="DB80" s="17" t="n"/>
      <c r="DC80" s="17" t="n"/>
    </row>
    <row r="81">
      <c r="A81" s="17" t="n"/>
      <c r="B81" s="17" t="n"/>
      <c r="C81" s="17" t="inlineStr">
        <is>
          <t>K1B WELL PAD PROJECT</t>
        </is>
      </c>
      <c r="D81" s="17" t="inlineStr">
        <is>
          <t>KINOSIS K1B</t>
        </is>
      </c>
      <c r="E81" s="17" t="inlineStr">
        <is>
          <t>CA23007</t>
        </is>
      </c>
      <c r="F81" s="17" t="inlineStr">
        <is>
          <t>29103-PIT-1025</t>
        </is>
      </c>
      <c r="G81" s="17" t="inlineStr">
        <is>
          <t>Pressure Transmitter</t>
        </is>
      </c>
      <c r="H81" s="17" t="inlineStr">
        <is>
          <t>PRODUCED EMULSION</t>
        </is>
      </c>
      <c r="I81" s="17" t="inlineStr">
        <is>
          <t>PAD A S02 RETURN FLUID TO PROD WELL HEAD</t>
        </is>
      </c>
      <c r="J81" s="17" t="inlineStr">
        <is>
          <t>29103-25J-122-01</t>
        </is>
      </c>
      <c r="K81" s="17" t="inlineStr">
        <is>
          <t>29103-4"-P-1201-DAPC0-64H-ET</t>
        </is>
      </c>
      <c r="L81" s="17" t="inlineStr">
        <is>
          <t>ROSEMOUNT</t>
        </is>
      </c>
      <c r="M81" s="17" t="inlineStr">
        <is>
          <t>3051TG4A2B21AS1M536Q4Q8Q15P1BR5</t>
        </is>
      </c>
      <c r="N81" s="17" t="inlineStr">
        <is>
          <t>26SIPG3884603</t>
        </is>
      </c>
      <c r="O81" s="17" t="inlineStr">
        <is>
          <t>0 - 3000 kPa-g</t>
        </is>
      </c>
      <c r="P81" s="17" t="inlineStr">
        <is>
          <t>-101 - 5515 kPa-g</t>
        </is>
      </c>
      <c r="Q81" s="17" t="inlineStr">
        <is>
          <t>N/A</t>
        </is>
      </c>
      <c r="R81" s="17" t="inlineStr">
        <is>
          <t>Yes</t>
        </is>
      </c>
      <c r="S81" s="17" t="inlineStr">
        <is>
          <t>4-20 mA w/ HART</t>
        </is>
      </c>
      <c r="T81" s="17" t="inlineStr">
        <is>
          <t>N/A</t>
        </is>
      </c>
      <c r="U81" s="17" t="inlineStr">
        <is>
          <t>N/A</t>
        </is>
      </c>
      <c r="V81" s="17" t="inlineStr">
        <is>
          <t>LO</t>
        </is>
      </c>
      <c r="W81" s="17" t="inlineStr">
        <is>
          <t>LO</t>
        </is>
      </c>
      <c r="X81" s="17" t="inlineStr">
        <is>
          <t>LO</t>
        </is>
      </c>
      <c r="Y81" s="17" t="inlineStr">
        <is>
          <t>LO</t>
        </is>
      </c>
      <c r="Z81" s="17" t="inlineStr">
        <is>
          <t>N/A</t>
        </is>
      </c>
      <c r="AA81" s="17" t="inlineStr">
        <is>
          <t>LO</t>
        </is>
      </c>
      <c r="AB81" s="17" t="inlineStr">
        <is>
          <t>LO</t>
        </is>
      </c>
      <c r="AC81" s="17" t="inlineStr">
        <is>
          <t>LO</t>
        </is>
      </c>
      <c r="AD81" s="17" t="inlineStr">
        <is>
          <t>N/A</t>
        </is>
      </c>
      <c r="AE81" s="17" t="inlineStr">
        <is>
          <t>LO</t>
        </is>
      </c>
      <c r="AF81" s="17" t="inlineStr">
        <is>
          <t>LO</t>
        </is>
      </c>
      <c r="AG81" s="17" t="inlineStr">
        <is>
          <t>LO</t>
        </is>
      </c>
      <c r="AH81" s="17" t="n">
        <v>23.8</v>
      </c>
      <c r="AI81" s="17" t="inlineStr">
        <is>
          <t>Pass</t>
        </is>
      </c>
      <c r="AJ81" s="17" t="inlineStr">
        <is>
          <t>N/A</t>
        </is>
      </c>
      <c r="AK81" s="17" t="inlineStr">
        <is>
          <t>N/A</t>
        </is>
      </c>
      <c r="AL81" s="17" t="inlineStr">
        <is>
          <t>Pass</t>
        </is>
      </c>
      <c r="AM81" s="17" t="inlineStr">
        <is>
          <t>Pass</t>
        </is>
      </c>
      <c r="AN81" s="17" t="inlineStr">
        <is>
          <t>N/A</t>
        </is>
      </c>
      <c r="AO81" s="17" t="inlineStr">
        <is>
          <t>Pass</t>
        </is>
      </c>
      <c r="AP81" s="17" t="inlineStr">
        <is>
          <t>N/A</t>
        </is>
      </c>
      <c r="AQ81" s="17" t="inlineStr">
        <is>
          <t>N/A</t>
        </is>
      </c>
      <c r="AR81" s="17" t="inlineStr">
        <is>
          <t>Pass</t>
        </is>
      </c>
      <c r="AS81" s="17" t="inlineStr">
        <is>
          <t>Pass</t>
        </is>
      </c>
      <c r="AT81" s="17" t="inlineStr">
        <is>
          <t>N/A</t>
        </is>
      </c>
      <c r="AU81" s="17" t="inlineStr">
        <is>
          <t>N/A</t>
        </is>
      </c>
      <c r="AV81" s="17" t="inlineStr">
        <is>
          <t>CRYSTAL ENGINEERING</t>
        </is>
      </c>
      <c r="AW81" s="17" t="inlineStr">
        <is>
          <t>IS33-36/5000 PSI</t>
        </is>
      </c>
      <c r="AX81" s="17" t="inlineStr">
        <is>
          <t>4530-525617</t>
        </is>
      </c>
      <c r="AY81" s="17" t="inlineStr">
        <is>
          <t>'2026-07-02</t>
        </is>
      </c>
      <c r="AZ81" s="17" t="inlineStr">
        <is>
          <t>EMERSON</t>
        </is>
      </c>
      <c r="BA81" s="17" t="inlineStr">
        <is>
          <t>TREX</t>
        </is>
      </c>
      <c r="BB81" s="17" t="inlineStr">
        <is>
          <t>210100082367</t>
        </is>
      </c>
      <c r="BC81" s="17" t="inlineStr">
        <is>
          <t>'2026-07-31</t>
        </is>
      </c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inlineStr">
        <is>
          <t>Levy Ostrup</t>
        </is>
      </c>
      <c r="CY81" s="17" t="inlineStr">
        <is>
          <t>'2026-08-01</t>
        </is>
      </c>
      <c r="CZ81" s="17" t="n"/>
      <c r="DA81" s="17" t="n"/>
      <c r="DB81" s="17" t="n"/>
      <c r="DC81" s="17" t="n"/>
    </row>
    <row r="82">
      <c r="A82" s="17" t="n"/>
      <c r="B82" s="17" t="n"/>
      <c r="C82" s="17" t="inlineStr">
        <is>
          <t>K1B WELL PAD PROJECT</t>
        </is>
      </c>
      <c r="D82" s="17" t="inlineStr">
        <is>
          <t>KINOSIS K1B</t>
        </is>
      </c>
      <c r="E82" s="17" t="inlineStr">
        <is>
          <t>CA23007</t>
        </is>
      </c>
      <c r="F82" s="17" t="inlineStr">
        <is>
          <t>29103-TIT-1025</t>
        </is>
      </c>
      <c r="G82" s="17" t="inlineStr">
        <is>
          <t>Temperature Indicating Transmitter</t>
        </is>
      </c>
      <c r="H82" s="17" t="inlineStr">
        <is>
          <t>PRODUCED EMULSION</t>
        </is>
      </c>
      <c r="I82" s="17" t="inlineStr">
        <is>
          <t>PAD A S02 RETURN FLUID TO PROD WELL HEADER</t>
        </is>
      </c>
      <c r="J82" s="17" t="inlineStr">
        <is>
          <t>29103-25J-122-01</t>
        </is>
      </c>
      <c r="K82" s="17" t="inlineStr">
        <is>
          <t>29103-4"-P-1201-DAPC0-64H-ET</t>
        </is>
      </c>
      <c r="L82" s="17" t="inlineStr">
        <is>
          <t>ROSEMOUNT</t>
        </is>
      </c>
      <c r="M82" s="17" t="inlineStr">
        <is>
          <t>3144PD1A1K6M5Q4C8BR5XA</t>
        </is>
      </c>
      <c r="N82" s="17" t="inlineStr">
        <is>
          <t>26SITC3662819</t>
        </is>
      </c>
      <c r="O82" s="17" t="inlineStr">
        <is>
          <t xml:space="preserve"> -50 - 300°C</t>
        </is>
      </c>
      <c r="P82" s="17" t="inlineStr">
        <is>
          <t xml:space="preserve"> -200 - 600°C</t>
        </is>
      </c>
      <c r="Q82" s="17" t="inlineStr">
        <is>
          <t>N/A</t>
        </is>
      </c>
      <c r="R82" s="17" t="inlineStr">
        <is>
          <t>Yes</t>
        </is>
      </c>
      <c r="S82" s="17" t="inlineStr">
        <is>
          <t>4-20 mA w/ HART</t>
        </is>
      </c>
      <c r="T82" s="17" t="inlineStr">
        <is>
          <t>N/A</t>
        </is>
      </c>
      <c r="U82" s="17" t="inlineStr">
        <is>
          <t>N/A</t>
        </is>
      </c>
      <c r="V82" s="17" t="inlineStr">
        <is>
          <t>LO</t>
        </is>
      </c>
      <c r="W82" s="17" t="inlineStr">
        <is>
          <t>LO</t>
        </is>
      </c>
      <c r="X82" s="17" t="inlineStr">
        <is>
          <t>LO</t>
        </is>
      </c>
      <c r="Y82" s="17" t="inlineStr">
        <is>
          <t>LO</t>
        </is>
      </c>
      <c r="Z82" s="17" t="inlineStr">
        <is>
          <t>N/A</t>
        </is>
      </c>
      <c r="AA82" s="17" t="inlineStr">
        <is>
          <t>N/A</t>
        </is>
      </c>
      <c r="AB82" s="17" t="inlineStr">
        <is>
          <t>LO</t>
        </is>
      </c>
      <c r="AC82" s="17" t="inlineStr">
        <is>
          <t>LO</t>
        </is>
      </c>
      <c r="AD82" s="17" t="inlineStr">
        <is>
          <t>N/A</t>
        </is>
      </c>
      <c r="AE82" s="17" t="inlineStr">
        <is>
          <t>LO</t>
        </is>
      </c>
      <c r="AF82" s="17" t="inlineStr">
        <is>
          <t>LO</t>
        </is>
      </c>
      <c r="AG82" s="17" t="inlineStr">
        <is>
          <t>LO</t>
        </is>
      </c>
      <c r="AH82" s="17" t="n">
        <v>23.4</v>
      </c>
      <c r="AI82" s="17" t="inlineStr">
        <is>
          <t>Pass</t>
        </is>
      </c>
      <c r="AJ82" s="17" t="inlineStr">
        <is>
          <t>N/A</t>
        </is>
      </c>
      <c r="AK82" s="17" t="inlineStr">
        <is>
          <t>N/A</t>
        </is>
      </c>
      <c r="AL82" s="17" t="inlineStr">
        <is>
          <t>Pass</t>
        </is>
      </c>
      <c r="AM82" s="17" t="inlineStr">
        <is>
          <t>Pass</t>
        </is>
      </c>
      <c r="AN82" s="17" t="inlineStr">
        <is>
          <t>N/A</t>
        </is>
      </c>
      <c r="AO82" s="17" t="inlineStr">
        <is>
          <t>Pass</t>
        </is>
      </c>
      <c r="AP82" s="17" t="inlineStr">
        <is>
          <t>N/A</t>
        </is>
      </c>
      <c r="AQ82" s="17" t="inlineStr">
        <is>
          <t>N/A</t>
        </is>
      </c>
      <c r="AR82" s="17" t="inlineStr">
        <is>
          <t>Pass</t>
        </is>
      </c>
      <c r="AS82" s="17" t="inlineStr">
        <is>
          <t>Pass</t>
        </is>
      </c>
      <c r="AT82" s="17" t="inlineStr">
        <is>
          <t>N/A</t>
        </is>
      </c>
      <c r="AU82" s="17" t="inlineStr">
        <is>
          <t>N/A</t>
        </is>
      </c>
      <c r="AV82" s="17" t="inlineStr">
        <is>
          <t xml:space="preserve">FLUKE </t>
        </is>
      </c>
      <c r="AW82" s="17" t="inlineStr">
        <is>
          <t>1551A EX</t>
        </is>
      </c>
      <c r="AX82" s="17" t="n">
        <v>6627011</v>
      </c>
      <c r="AY82" s="17" t="inlineStr">
        <is>
          <t>'2026-05-13</t>
        </is>
      </c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inlineStr">
        <is>
          <t>Levy Ostrup</t>
        </is>
      </c>
      <c r="CY82" s="17" t="inlineStr">
        <is>
          <t>'2026-08-01</t>
        </is>
      </c>
      <c r="CZ82" s="17" t="n"/>
      <c r="DA82" s="17" t="n"/>
      <c r="DB82" s="17" t="n"/>
      <c r="DC82" s="17" t="n"/>
    </row>
    <row r="83">
      <c r="A83" s="17" t="n"/>
      <c r="B83" s="17" t="n"/>
      <c r="C83" s="17" t="inlineStr">
        <is>
          <t>K1B WELL PAD PROJECT</t>
        </is>
      </c>
      <c r="D83" s="17" t="inlineStr">
        <is>
          <t>KINOSIS K1B</t>
        </is>
      </c>
      <c r="E83" s="17" t="inlineStr">
        <is>
          <t>CA23007</t>
        </is>
      </c>
      <c r="F83" s="17" t="inlineStr">
        <is>
          <t>29103-PIT-1035</t>
        </is>
      </c>
      <c r="G83" s="17" t="inlineStr">
        <is>
          <t>Pressure Transmitter</t>
        </is>
      </c>
      <c r="H83" s="17" t="inlineStr">
        <is>
          <t>PRODUCED EMULSION</t>
        </is>
      </c>
      <c r="I83" s="17" t="inlineStr">
        <is>
          <t>PAD A S03 RETURN FLUID TO PROD WELL HEAD</t>
        </is>
      </c>
      <c r="J83" s="17" t="inlineStr">
        <is>
          <t>29103-25J-132-01</t>
        </is>
      </c>
      <c r="K83" s="17" t="inlineStr">
        <is>
          <t>29103-4"-P-1301-DAPC0-64H-ET</t>
        </is>
      </c>
      <c r="L83" s="17" t="inlineStr">
        <is>
          <t>ROSEMOUNT</t>
        </is>
      </c>
      <c r="M83" s="17" t="inlineStr">
        <is>
          <t>3051TG4A2B21AS1M536Q4Q8Q15P1BR5</t>
        </is>
      </c>
      <c r="N83" s="17" t="inlineStr">
        <is>
          <t>26SIPG3885065</t>
        </is>
      </c>
      <c r="O83" s="17" t="inlineStr">
        <is>
          <t>0 - 3000 kPa-g</t>
        </is>
      </c>
      <c r="P83" s="17" t="inlineStr">
        <is>
          <t xml:space="preserve"> -101 - 5515 kPa-g</t>
        </is>
      </c>
      <c r="Q83" s="17" t="inlineStr">
        <is>
          <t>N/A</t>
        </is>
      </c>
      <c r="R83" s="17" t="inlineStr">
        <is>
          <t>Yes</t>
        </is>
      </c>
      <c r="S83" s="17" t="inlineStr">
        <is>
          <t>4-20 mA w/ HART</t>
        </is>
      </c>
      <c r="T83" s="17" t="inlineStr">
        <is>
          <t>N/A</t>
        </is>
      </c>
      <c r="U83" s="17" t="inlineStr">
        <is>
          <t>N/A</t>
        </is>
      </c>
      <c r="V83" s="17" t="inlineStr">
        <is>
          <t>LO</t>
        </is>
      </c>
      <c r="W83" s="17" t="inlineStr">
        <is>
          <t>LO</t>
        </is>
      </c>
      <c r="X83" s="17" t="inlineStr">
        <is>
          <t>LO</t>
        </is>
      </c>
      <c r="Y83" s="17" t="inlineStr">
        <is>
          <t>LO</t>
        </is>
      </c>
      <c r="Z83" s="17" t="inlineStr">
        <is>
          <t>N/A</t>
        </is>
      </c>
      <c r="AA83" s="17" t="inlineStr">
        <is>
          <t>LO</t>
        </is>
      </c>
      <c r="AB83" s="17" t="inlineStr">
        <is>
          <t>LO</t>
        </is>
      </c>
      <c r="AC83" s="17" t="inlineStr">
        <is>
          <t>LO</t>
        </is>
      </c>
      <c r="AD83" s="17" t="inlineStr">
        <is>
          <t>N/A</t>
        </is>
      </c>
      <c r="AE83" s="17" t="inlineStr">
        <is>
          <t>LO</t>
        </is>
      </c>
      <c r="AF83" s="17" t="inlineStr">
        <is>
          <t>LO</t>
        </is>
      </c>
      <c r="AG83" s="17" t="inlineStr">
        <is>
          <t>LO</t>
        </is>
      </c>
      <c r="AH83" s="17" t="n">
        <v>23.9</v>
      </c>
      <c r="AI83" s="17" t="inlineStr">
        <is>
          <t>Pass</t>
        </is>
      </c>
      <c r="AJ83" s="17" t="inlineStr">
        <is>
          <t>N/A</t>
        </is>
      </c>
      <c r="AK83" s="17" t="inlineStr">
        <is>
          <t>N/A</t>
        </is>
      </c>
      <c r="AL83" s="17" t="inlineStr">
        <is>
          <t>Pass</t>
        </is>
      </c>
      <c r="AM83" s="17" t="inlineStr">
        <is>
          <t>Pass</t>
        </is>
      </c>
      <c r="AN83" s="17" t="inlineStr">
        <is>
          <t>N/A</t>
        </is>
      </c>
      <c r="AO83" s="17" t="inlineStr">
        <is>
          <t>Pass</t>
        </is>
      </c>
      <c r="AP83" s="17" t="inlineStr">
        <is>
          <t>N/A</t>
        </is>
      </c>
      <c r="AQ83" s="17" t="inlineStr">
        <is>
          <t>N/A</t>
        </is>
      </c>
      <c r="AR83" s="17" t="inlineStr">
        <is>
          <t>Pass</t>
        </is>
      </c>
      <c r="AS83" s="17" t="inlineStr">
        <is>
          <t>Pass</t>
        </is>
      </c>
      <c r="AT83" s="17" t="inlineStr">
        <is>
          <t>N/A</t>
        </is>
      </c>
      <c r="AU83" s="17" t="inlineStr">
        <is>
          <t>N/A</t>
        </is>
      </c>
      <c r="AV83" s="17" t="inlineStr">
        <is>
          <t>CRYSTAL ENGINEERING</t>
        </is>
      </c>
      <c r="AW83" s="17" t="inlineStr">
        <is>
          <t>IS33-36/5000 PSI</t>
        </is>
      </c>
      <c r="AX83" s="17" t="inlineStr">
        <is>
          <t>4530-525617</t>
        </is>
      </c>
      <c r="AY83" s="17" t="inlineStr">
        <is>
          <t>'2026-07-02</t>
        </is>
      </c>
      <c r="AZ83" s="17" t="inlineStr">
        <is>
          <t>EMERSON</t>
        </is>
      </c>
      <c r="BA83" s="17" t="inlineStr">
        <is>
          <t>TREX</t>
        </is>
      </c>
      <c r="BB83" s="17" t="inlineStr">
        <is>
          <t>210100082367</t>
        </is>
      </c>
      <c r="BC83" s="17" t="inlineStr">
        <is>
          <t>'2026-07-31</t>
        </is>
      </c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inlineStr">
        <is>
          <t>Levy Ostrup</t>
        </is>
      </c>
      <c r="CY83" s="17" t="inlineStr">
        <is>
          <t>'2026-08-01</t>
        </is>
      </c>
      <c r="CZ83" s="17" t="n"/>
      <c r="DA83" s="17" t="n"/>
      <c r="DB83" s="17" t="n"/>
      <c r="DC83" s="17" t="n"/>
    </row>
    <row r="84">
      <c r="A84" s="17" t="n"/>
      <c r="B84" s="17" t="n"/>
      <c r="C84" s="17" t="inlineStr">
        <is>
          <t>K1B WELL PAD PROJECT</t>
        </is>
      </c>
      <c r="D84" s="17" t="inlineStr">
        <is>
          <t>KINOSIS K1B</t>
        </is>
      </c>
      <c r="E84" s="17" t="inlineStr">
        <is>
          <t>CA23007</t>
        </is>
      </c>
      <c r="F84" s="17" t="inlineStr">
        <is>
          <t>29103-TIT-1035</t>
        </is>
      </c>
      <c r="G84" s="17" t="inlineStr">
        <is>
          <t>Temperature Indicating Transmitter</t>
        </is>
      </c>
      <c r="H84" s="17" t="inlineStr">
        <is>
          <t>PRODUCED EMULSION</t>
        </is>
      </c>
      <c r="I84" s="17" t="inlineStr">
        <is>
          <t>PAD A S03 RETURN FLUID TO PROD WELL HEADER</t>
        </is>
      </c>
      <c r="J84" s="17" t="inlineStr">
        <is>
          <t>29103-25J-132-01</t>
        </is>
      </c>
      <c r="K84" s="17" t="inlineStr">
        <is>
          <t>29103-4"-P-1301-DAPC0-64H-ET</t>
        </is>
      </c>
      <c r="L84" s="17" t="inlineStr">
        <is>
          <t>ROSEMOUNT</t>
        </is>
      </c>
      <c r="M84" s="17" t="inlineStr">
        <is>
          <t>3144PD1A1K6M5Q4C8BR5XA</t>
        </is>
      </c>
      <c r="N84" s="17" t="inlineStr">
        <is>
          <t>26SITC3662818</t>
        </is>
      </c>
      <c r="O84" s="17" t="inlineStr">
        <is>
          <t xml:space="preserve"> -50 - 300°C</t>
        </is>
      </c>
      <c r="P84" s="17" t="inlineStr">
        <is>
          <t xml:space="preserve"> -200 - 600°C</t>
        </is>
      </c>
      <c r="Q84" s="17" t="inlineStr">
        <is>
          <t>N/A</t>
        </is>
      </c>
      <c r="R84" s="17" t="inlineStr">
        <is>
          <t>Yes</t>
        </is>
      </c>
      <c r="S84" s="17" t="inlineStr">
        <is>
          <t>4-20 mA w/ HART</t>
        </is>
      </c>
      <c r="T84" s="17" t="inlineStr">
        <is>
          <t>N/A</t>
        </is>
      </c>
      <c r="U84" s="17" t="inlineStr">
        <is>
          <t>N/A</t>
        </is>
      </c>
      <c r="V84" s="17" t="inlineStr">
        <is>
          <t>LO</t>
        </is>
      </c>
      <c r="W84" s="17" t="inlineStr">
        <is>
          <t>LO</t>
        </is>
      </c>
      <c r="X84" s="17" t="inlineStr">
        <is>
          <t>LO</t>
        </is>
      </c>
      <c r="Y84" s="17" t="inlineStr">
        <is>
          <t>LO</t>
        </is>
      </c>
      <c r="Z84" s="17" t="inlineStr">
        <is>
          <t>N/A</t>
        </is>
      </c>
      <c r="AA84" s="17" t="inlineStr">
        <is>
          <t>N/A</t>
        </is>
      </c>
      <c r="AB84" s="17" t="inlineStr">
        <is>
          <t>LO</t>
        </is>
      </c>
      <c r="AC84" s="17" t="inlineStr">
        <is>
          <t>LO</t>
        </is>
      </c>
      <c r="AD84" s="17" t="inlineStr">
        <is>
          <t>N/A</t>
        </is>
      </c>
      <c r="AE84" s="17" t="inlineStr">
        <is>
          <t>LO</t>
        </is>
      </c>
      <c r="AF84" s="17" t="inlineStr">
        <is>
          <t>LO</t>
        </is>
      </c>
      <c r="AG84" s="17" t="inlineStr">
        <is>
          <t>LO</t>
        </is>
      </c>
      <c r="AH84" s="17" t="n">
        <v>23.8</v>
      </c>
      <c r="AI84" s="17" t="inlineStr">
        <is>
          <t>Pass</t>
        </is>
      </c>
      <c r="AJ84" s="17" t="inlineStr">
        <is>
          <t>N/A</t>
        </is>
      </c>
      <c r="AK84" s="17" t="inlineStr">
        <is>
          <t>N/A</t>
        </is>
      </c>
      <c r="AL84" s="17" t="inlineStr">
        <is>
          <t>Pass</t>
        </is>
      </c>
      <c r="AM84" s="17" t="inlineStr">
        <is>
          <t>Pass</t>
        </is>
      </c>
      <c r="AN84" s="17" t="inlineStr">
        <is>
          <t>N/A</t>
        </is>
      </c>
      <c r="AO84" s="17" t="inlineStr">
        <is>
          <t>Pass</t>
        </is>
      </c>
      <c r="AP84" s="17" t="inlineStr">
        <is>
          <t>N/A</t>
        </is>
      </c>
      <c r="AQ84" s="17" t="inlineStr">
        <is>
          <t>N/A</t>
        </is>
      </c>
      <c r="AR84" s="17" t="inlineStr">
        <is>
          <t>Pass</t>
        </is>
      </c>
      <c r="AS84" s="17" t="inlineStr">
        <is>
          <t>Pass</t>
        </is>
      </c>
      <c r="AT84" s="17" t="inlineStr">
        <is>
          <t>N/A</t>
        </is>
      </c>
      <c r="AU84" s="17" t="inlineStr">
        <is>
          <t>N/A</t>
        </is>
      </c>
      <c r="AV84" s="17" t="inlineStr">
        <is>
          <t xml:space="preserve">FLUKE </t>
        </is>
      </c>
      <c r="AW84" s="17" t="inlineStr">
        <is>
          <t>1551A EX</t>
        </is>
      </c>
      <c r="AX84" s="17" t="n">
        <v>6627011</v>
      </c>
      <c r="AY84" s="17" t="inlineStr">
        <is>
          <t>'2026-05-13</t>
        </is>
      </c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inlineStr">
        <is>
          <t>Levy Ostrup</t>
        </is>
      </c>
      <c r="CY84" s="17" t="inlineStr">
        <is>
          <t>'2026-08-01</t>
        </is>
      </c>
      <c r="CZ84" s="17" t="n"/>
      <c r="DA84" s="17" t="n"/>
      <c r="DB84" s="17" t="n"/>
      <c r="DC84" s="17" t="n"/>
    </row>
    <row r="85">
      <c r="A85" s="17" t="n"/>
      <c r="B85" s="17" t="n"/>
      <c r="C85" s="17" t="inlineStr">
        <is>
          <t>K1B WELL PAD PROJECT</t>
        </is>
      </c>
      <c r="D85" s="17" t="inlineStr">
        <is>
          <t>KINOSIS K1B</t>
        </is>
      </c>
      <c r="E85" s="17" t="inlineStr">
        <is>
          <t>CA23007</t>
        </is>
      </c>
      <c r="F85" s="17" t="inlineStr">
        <is>
          <t>29103-PIT-1045</t>
        </is>
      </c>
      <c r="G85" s="17" t="inlineStr">
        <is>
          <t>Pressure Transmitter</t>
        </is>
      </c>
      <c r="H85" s="17" t="inlineStr">
        <is>
          <t>PRODUCED EMULSION</t>
        </is>
      </c>
      <c r="I85" s="17" t="inlineStr">
        <is>
          <t>PAD A S04 RETURN FLUID TO PROD WELL HEAD</t>
        </is>
      </c>
      <c r="J85" s="17" t="inlineStr">
        <is>
          <t>29103-25J-142-01</t>
        </is>
      </c>
      <c r="K85" s="17" t="inlineStr">
        <is>
          <t>29103-4"-P-1401-DAPC0-64H-ET</t>
        </is>
      </c>
      <c r="L85" s="17" t="inlineStr">
        <is>
          <t>ROSEMOUNT</t>
        </is>
      </c>
      <c r="M85" s="17" t="inlineStr">
        <is>
          <t>3051TG4A2B21AS1M536Q4Q8Q15P1BR5</t>
        </is>
      </c>
      <c r="N85" s="17" t="inlineStr">
        <is>
          <t>26SIPG3884593</t>
        </is>
      </c>
      <c r="O85" s="17" t="inlineStr">
        <is>
          <t>0 - 3000 kPa-g</t>
        </is>
      </c>
      <c r="P85" s="17" t="inlineStr">
        <is>
          <t>-101 - 5515 kPa-g</t>
        </is>
      </c>
      <c r="Q85" s="17" t="inlineStr">
        <is>
          <t>N/A</t>
        </is>
      </c>
      <c r="R85" s="17" t="inlineStr">
        <is>
          <t>Yes</t>
        </is>
      </c>
      <c r="S85" s="17" t="inlineStr">
        <is>
          <t>4-20 mA w/ HART</t>
        </is>
      </c>
      <c r="T85" s="17" t="inlineStr">
        <is>
          <t>N/A</t>
        </is>
      </c>
      <c r="U85" s="17" t="inlineStr">
        <is>
          <t>N/A</t>
        </is>
      </c>
      <c r="V85" s="17" t="inlineStr">
        <is>
          <t>LO</t>
        </is>
      </c>
      <c r="W85" s="17" t="inlineStr">
        <is>
          <t>LO</t>
        </is>
      </c>
      <c r="X85" s="17" t="inlineStr">
        <is>
          <t>LO</t>
        </is>
      </c>
      <c r="Y85" s="17" t="inlineStr">
        <is>
          <t>LO</t>
        </is>
      </c>
      <c r="Z85" s="17" t="inlineStr">
        <is>
          <t>N/A</t>
        </is>
      </c>
      <c r="AA85" s="17" t="inlineStr">
        <is>
          <t>LO</t>
        </is>
      </c>
      <c r="AB85" s="17" t="inlineStr">
        <is>
          <t>LO</t>
        </is>
      </c>
      <c r="AC85" s="17" t="inlineStr">
        <is>
          <t>LO</t>
        </is>
      </c>
      <c r="AD85" s="17" t="inlineStr">
        <is>
          <t>N/A</t>
        </is>
      </c>
      <c r="AE85" s="17" t="inlineStr">
        <is>
          <t>LO</t>
        </is>
      </c>
      <c r="AF85" s="17" t="inlineStr">
        <is>
          <t>LO</t>
        </is>
      </c>
      <c r="AG85" s="17" t="inlineStr">
        <is>
          <t>LO</t>
        </is>
      </c>
      <c r="AH85" s="17" t="n">
        <v>23.8</v>
      </c>
      <c r="AI85" s="17" t="inlineStr">
        <is>
          <t>Pass</t>
        </is>
      </c>
      <c r="AJ85" s="17" t="inlineStr">
        <is>
          <t>N/A</t>
        </is>
      </c>
      <c r="AK85" s="17" t="inlineStr">
        <is>
          <t>N/A</t>
        </is>
      </c>
      <c r="AL85" s="17" t="inlineStr">
        <is>
          <t>Pass</t>
        </is>
      </c>
      <c r="AM85" s="17" t="inlineStr">
        <is>
          <t>Pass</t>
        </is>
      </c>
      <c r="AN85" s="17" t="inlineStr">
        <is>
          <t>N/A</t>
        </is>
      </c>
      <c r="AO85" s="17" t="inlineStr">
        <is>
          <t>Pass</t>
        </is>
      </c>
      <c r="AP85" s="17" t="inlineStr">
        <is>
          <t>N/A</t>
        </is>
      </c>
      <c r="AQ85" s="17" t="inlineStr">
        <is>
          <t>N/A</t>
        </is>
      </c>
      <c r="AR85" s="17" t="inlineStr">
        <is>
          <t>Pass</t>
        </is>
      </c>
      <c r="AS85" s="17" t="inlineStr">
        <is>
          <t>Pass</t>
        </is>
      </c>
      <c r="AT85" s="17" t="inlineStr">
        <is>
          <t>N/A</t>
        </is>
      </c>
      <c r="AU85" s="17" t="inlineStr">
        <is>
          <t>N/A</t>
        </is>
      </c>
      <c r="AV85" s="17" t="inlineStr">
        <is>
          <t>CRYSTAL ENGINEERING</t>
        </is>
      </c>
      <c r="AW85" s="17" t="inlineStr">
        <is>
          <t>IS33-36/5000 PSI</t>
        </is>
      </c>
      <c r="AX85" s="17" t="inlineStr">
        <is>
          <t>4530-525617</t>
        </is>
      </c>
      <c r="AY85" s="17" t="inlineStr">
        <is>
          <t>'2026-07-02</t>
        </is>
      </c>
      <c r="AZ85" s="17" t="inlineStr">
        <is>
          <t>EMERSON</t>
        </is>
      </c>
      <c r="BA85" s="17" t="inlineStr">
        <is>
          <t>TREX</t>
        </is>
      </c>
      <c r="BB85" s="17" t="inlineStr">
        <is>
          <t>210100082367</t>
        </is>
      </c>
      <c r="BC85" s="17" t="inlineStr">
        <is>
          <t>'2026-07-31</t>
        </is>
      </c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inlineStr">
        <is>
          <t>Levy Ostrup</t>
        </is>
      </c>
      <c r="CY85" s="17" t="inlineStr">
        <is>
          <t>'2026-08-01</t>
        </is>
      </c>
      <c r="CZ85" s="17" t="n"/>
      <c r="DA85" s="17" t="n"/>
      <c r="DB85" s="17" t="n"/>
      <c r="DC85" s="17" t="n"/>
    </row>
    <row r="86">
      <c r="A86" s="17" t="n"/>
      <c r="B86" s="17" t="n"/>
      <c r="C86" s="17" t="inlineStr">
        <is>
          <t>K1B WELL PAD PROJECT</t>
        </is>
      </c>
      <c r="D86" s="17" t="inlineStr">
        <is>
          <t>KINOSIS K1B</t>
        </is>
      </c>
      <c r="E86" s="17" t="inlineStr">
        <is>
          <t>CA23007</t>
        </is>
      </c>
      <c r="F86" s="17" t="inlineStr">
        <is>
          <t>29103-TIT-1045</t>
        </is>
      </c>
      <c r="G86" s="17" t="inlineStr">
        <is>
          <t>Temperature Indicating Transmitter</t>
        </is>
      </c>
      <c r="H86" s="17" t="inlineStr">
        <is>
          <t>PRODUCED EMULSION</t>
        </is>
      </c>
      <c r="I86" s="17" t="inlineStr">
        <is>
          <t>PAD A S04 RETURN FLUID TO PROD WELL HEADER</t>
        </is>
      </c>
      <c r="J86" s="17" t="inlineStr">
        <is>
          <t>29103-25J-142-01</t>
        </is>
      </c>
      <c r="K86" s="17" t="inlineStr">
        <is>
          <t>29103-4"-P-1401-DAPC0-64H-ET</t>
        </is>
      </c>
      <c r="L86" s="17" t="inlineStr">
        <is>
          <t>ROSEMOUNT</t>
        </is>
      </c>
      <c r="M86" s="17" t="inlineStr">
        <is>
          <t>3144PD1A1K6M5Q4C8BR5XA</t>
        </is>
      </c>
      <c r="N86" s="17" t="inlineStr">
        <is>
          <t>26SITC3662815</t>
        </is>
      </c>
      <c r="O86" s="17" t="inlineStr">
        <is>
          <t xml:space="preserve"> -50 - 300°C</t>
        </is>
      </c>
      <c r="P86" s="17" t="inlineStr">
        <is>
          <t xml:space="preserve"> -200 - 600°C</t>
        </is>
      </c>
      <c r="Q86" s="17" t="inlineStr">
        <is>
          <t>N/A</t>
        </is>
      </c>
      <c r="R86" s="17" t="inlineStr">
        <is>
          <t>Yes</t>
        </is>
      </c>
      <c r="S86" s="17" t="inlineStr">
        <is>
          <t>4-20 mA w/ HART</t>
        </is>
      </c>
      <c r="T86" s="17" t="inlineStr">
        <is>
          <t>N/A</t>
        </is>
      </c>
      <c r="U86" s="17" t="inlineStr">
        <is>
          <t>N/A</t>
        </is>
      </c>
      <c r="V86" s="17" t="inlineStr">
        <is>
          <t>LO</t>
        </is>
      </c>
      <c r="W86" s="17" t="inlineStr">
        <is>
          <t>LO</t>
        </is>
      </c>
      <c r="X86" s="17" t="inlineStr">
        <is>
          <t>LO</t>
        </is>
      </c>
      <c r="Y86" s="17" t="inlineStr">
        <is>
          <t>LO</t>
        </is>
      </c>
      <c r="Z86" s="17" t="inlineStr">
        <is>
          <t>N/A</t>
        </is>
      </c>
      <c r="AA86" s="17" t="inlineStr">
        <is>
          <t>N/A</t>
        </is>
      </c>
      <c r="AB86" s="17" t="inlineStr">
        <is>
          <t>LO</t>
        </is>
      </c>
      <c r="AC86" s="17" t="inlineStr">
        <is>
          <t>LO</t>
        </is>
      </c>
      <c r="AD86" s="17" t="inlineStr">
        <is>
          <t>N/A</t>
        </is>
      </c>
      <c r="AE86" s="17" t="inlineStr">
        <is>
          <t>LO</t>
        </is>
      </c>
      <c r="AF86" s="17" t="inlineStr">
        <is>
          <t>LO</t>
        </is>
      </c>
      <c r="AG86" s="17" t="inlineStr">
        <is>
          <t>LO</t>
        </is>
      </c>
      <c r="AH86" s="17" t="n">
        <v>23.6</v>
      </c>
      <c r="AI86" s="17" t="inlineStr">
        <is>
          <t>Pass</t>
        </is>
      </c>
      <c r="AJ86" s="17" t="inlineStr">
        <is>
          <t>N/A</t>
        </is>
      </c>
      <c r="AK86" s="17" t="inlineStr">
        <is>
          <t>N/A</t>
        </is>
      </c>
      <c r="AL86" s="17" t="inlineStr">
        <is>
          <t>Pass</t>
        </is>
      </c>
      <c r="AM86" s="17" t="inlineStr">
        <is>
          <t>Pass</t>
        </is>
      </c>
      <c r="AN86" s="17" t="inlineStr">
        <is>
          <t>N/A</t>
        </is>
      </c>
      <c r="AO86" s="17" t="inlineStr">
        <is>
          <t>Pass</t>
        </is>
      </c>
      <c r="AP86" s="17" t="inlineStr">
        <is>
          <t>N/A</t>
        </is>
      </c>
      <c r="AQ86" s="17" t="inlineStr">
        <is>
          <t>N/A</t>
        </is>
      </c>
      <c r="AR86" s="17" t="inlineStr">
        <is>
          <t>Pass</t>
        </is>
      </c>
      <c r="AS86" s="17" t="inlineStr">
        <is>
          <t>Pass</t>
        </is>
      </c>
      <c r="AT86" s="17" t="inlineStr">
        <is>
          <t>N/A</t>
        </is>
      </c>
      <c r="AU86" s="17" t="inlineStr">
        <is>
          <t>N/A</t>
        </is>
      </c>
      <c r="AV86" s="17" t="inlineStr">
        <is>
          <t xml:space="preserve">FLUKE </t>
        </is>
      </c>
      <c r="AW86" s="17" t="inlineStr">
        <is>
          <t>1551A EX</t>
        </is>
      </c>
      <c r="AX86" s="17" t="n">
        <v>6627011</v>
      </c>
      <c r="AY86" s="17" t="inlineStr">
        <is>
          <t>'2026-05-13</t>
        </is>
      </c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inlineStr">
        <is>
          <t>Levy Ostrup</t>
        </is>
      </c>
      <c r="CY86" s="17" t="inlineStr">
        <is>
          <t>'2026-08-01</t>
        </is>
      </c>
      <c r="CZ86" s="17" t="n"/>
      <c r="DA86" s="17" t="n"/>
      <c r="DB86" s="17" t="n"/>
      <c r="DC86" s="17" t="n"/>
    </row>
    <row r="87">
      <c r="A87" s="17" t="n"/>
      <c r="B87" s="17" t="n"/>
      <c r="C87" s="17" t="inlineStr">
        <is>
          <t>K1B WELL PAD PROJECT</t>
        </is>
      </c>
      <c r="D87" s="17" t="inlineStr">
        <is>
          <t>KINOSIS K1B</t>
        </is>
      </c>
      <c r="E87" s="17" t="inlineStr">
        <is>
          <t>CA23007</t>
        </is>
      </c>
      <c r="F87" s="17" t="inlineStr">
        <is>
          <t>29103-PIT-1055</t>
        </is>
      </c>
      <c r="G87" s="17" t="inlineStr">
        <is>
          <t>Pressure Transmitter</t>
        </is>
      </c>
      <c r="H87" s="17" t="inlineStr">
        <is>
          <t>PRODUCED EMULSION</t>
        </is>
      </c>
      <c r="I87" s="17" t="inlineStr">
        <is>
          <t>PAD A S05 RETURN FLUID TO PROD WELL HEAD</t>
        </is>
      </c>
      <c r="J87" s="17" t="inlineStr">
        <is>
          <t>29103-25J-152-01</t>
        </is>
      </c>
      <c r="K87" s="17" t="inlineStr">
        <is>
          <t>29103-4"-P-1501-DAPC0-64H-ET</t>
        </is>
      </c>
      <c r="L87" s="17" t="inlineStr">
        <is>
          <t>ROSEMOUNT</t>
        </is>
      </c>
      <c r="M87" s="17" t="inlineStr">
        <is>
          <t>3051TG4A2B21AS1M536Q4Q8Q15P1BR5</t>
        </is>
      </c>
      <c r="N87" s="17" t="inlineStr">
        <is>
          <t>26SIPG3884748</t>
        </is>
      </c>
      <c r="O87" s="17" t="inlineStr">
        <is>
          <t>0 - 3000 kPa-g</t>
        </is>
      </c>
      <c r="P87" s="17" t="inlineStr">
        <is>
          <t>-101 - 5515 kPa-g</t>
        </is>
      </c>
      <c r="Q87" s="17" t="inlineStr">
        <is>
          <t>N/A</t>
        </is>
      </c>
      <c r="R87" s="17" t="inlineStr">
        <is>
          <t>Yes</t>
        </is>
      </c>
      <c r="S87" s="17" t="inlineStr">
        <is>
          <t>4-20 mA w/ HART</t>
        </is>
      </c>
      <c r="T87" s="17" t="inlineStr">
        <is>
          <t>N/A</t>
        </is>
      </c>
      <c r="U87" s="17" t="inlineStr">
        <is>
          <t>N/A</t>
        </is>
      </c>
      <c r="V87" s="17" t="inlineStr">
        <is>
          <t>LO</t>
        </is>
      </c>
      <c r="W87" s="17" t="inlineStr">
        <is>
          <t>LO</t>
        </is>
      </c>
      <c r="X87" s="17" t="inlineStr">
        <is>
          <t>LO</t>
        </is>
      </c>
      <c r="Y87" s="17" t="inlineStr">
        <is>
          <t>LO</t>
        </is>
      </c>
      <c r="Z87" s="17" t="inlineStr">
        <is>
          <t>N/A</t>
        </is>
      </c>
      <c r="AA87" s="17" t="inlineStr">
        <is>
          <t>LO</t>
        </is>
      </c>
      <c r="AB87" s="17" t="inlineStr">
        <is>
          <t>LO</t>
        </is>
      </c>
      <c r="AC87" s="17" t="inlineStr">
        <is>
          <t>LO</t>
        </is>
      </c>
      <c r="AD87" s="17" t="inlineStr">
        <is>
          <t>N/A</t>
        </is>
      </c>
      <c r="AE87" s="17" t="inlineStr">
        <is>
          <t>LO</t>
        </is>
      </c>
      <c r="AF87" s="17" t="inlineStr">
        <is>
          <t>LO</t>
        </is>
      </c>
      <c r="AG87" s="17" t="inlineStr">
        <is>
          <t>LO</t>
        </is>
      </c>
      <c r="AH87" s="17" t="n">
        <v>23.9</v>
      </c>
      <c r="AI87" s="17" t="inlineStr">
        <is>
          <t>Pass</t>
        </is>
      </c>
      <c r="AJ87" s="17" t="inlineStr">
        <is>
          <t>N/A</t>
        </is>
      </c>
      <c r="AK87" s="17" t="inlineStr">
        <is>
          <t>N/A</t>
        </is>
      </c>
      <c r="AL87" s="17" t="inlineStr">
        <is>
          <t>Pass</t>
        </is>
      </c>
      <c r="AM87" s="17" t="inlineStr">
        <is>
          <t>Pass</t>
        </is>
      </c>
      <c r="AN87" s="17" t="inlineStr">
        <is>
          <t>N/A</t>
        </is>
      </c>
      <c r="AO87" s="17" t="inlineStr">
        <is>
          <t>Pass</t>
        </is>
      </c>
      <c r="AP87" s="17" t="inlineStr">
        <is>
          <t>N/A</t>
        </is>
      </c>
      <c r="AQ87" s="17" t="inlineStr">
        <is>
          <t>N/A</t>
        </is>
      </c>
      <c r="AR87" s="17" t="inlineStr">
        <is>
          <t>Pass</t>
        </is>
      </c>
      <c r="AS87" s="17" t="inlineStr">
        <is>
          <t>Pass</t>
        </is>
      </c>
      <c r="AT87" s="17" t="inlineStr">
        <is>
          <t>N/A</t>
        </is>
      </c>
      <c r="AU87" s="17" t="inlineStr">
        <is>
          <t>N/A</t>
        </is>
      </c>
      <c r="AV87" s="17" t="inlineStr">
        <is>
          <t>CRYSTAL ENGINEERING</t>
        </is>
      </c>
      <c r="AW87" s="17" t="inlineStr">
        <is>
          <t>IS33-36/5000 PSI</t>
        </is>
      </c>
      <c r="AX87" s="17" t="inlineStr">
        <is>
          <t>4530-525617</t>
        </is>
      </c>
      <c r="AY87" s="17" t="inlineStr">
        <is>
          <t>'2026-07-02</t>
        </is>
      </c>
      <c r="AZ87" s="17" t="inlineStr">
        <is>
          <t>EMERSON</t>
        </is>
      </c>
      <c r="BA87" s="17" t="inlineStr">
        <is>
          <t>TREX</t>
        </is>
      </c>
      <c r="BB87" s="17" t="inlineStr">
        <is>
          <t>210100082367</t>
        </is>
      </c>
      <c r="BC87" s="17" t="inlineStr">
        <is>
          <t>'2026-07-31</t>
        </is>
      </c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inlineStr">
        <is>
          <t>Levy Ostrup</t>
        </is>
      </c>
      <c r="CY87" s="17" t="inlineStr">
        <is>
          <t>'2026-08-01</t>
        </is>
      </c>
      <c r="CZ87" s="17" t="n"/>
      <c r="DA87" s="17" t="n"/>
      <c r="DB87" s="17" t="n"/>
      <c r="DC87" s="17" t="n"/>
    </row>
    <row r="88">
      <c r="A88" s="17" t="n"/>
      <c r="B88" s="17" t="n"/>
      <c r="C88" s="17" t="inlineStr">
        <is>
          <t>K1B WELL PAD PROJECT</t>
        </is>
      </c>
      <c r="D88" s="17" t="inlineStr">
        <is>
          <t>KINOSIS K1B</t>
        </is>
      </c>
      <c r="E88" s="17" t="inlineStr">
        <is>
          <t>CA23007</t>
        </is>
      </c>
      <c r="F88" s="17" t="inlineStr">
        <is>
          <t>29103-TIT-1055</t>
        </is>
      </c>
      <c r="G88" s="17" t="inlineStr">
        <is>
          <t>Temperature Indicating Transmitter</t>
        </is>
      </c>
      <c r="H88" s="17" t="inlineStr">
        <is>
          <t>PRODUCED EMULSION</t>
        </is>
      </c>
      <c r="I88" s="17" t="inlineStr">
        <is>
          <t>PAD A S05 RETURN FLUID TO PROD WELL HEADER</t>
        </is>
      </c>
      <c r="J88" s="17" t="inlineStr">
        <is>
          <t>29103-25J-152-01</t>
        </is>
      </c>
      <c r="K88" s="17" t="inlineStr">
        <is>
          <t>29103-4"-P-1501-DAPC0-64H-ET</t>
        </is>
      </c>
      <c r="L88" s="17" t="inlineStr">
        <is>
          <t>ROSEMOUNT</t>
        </is>
      </c>
      <c r="M88" s="17" t="inlineStr">
        <is>
          <t>3144PD1A1K6M5Q4C8BR5XA</t>
        </is>
      </c>
      <c r="N88" s="17" t="inlineStr">
        <is>
          <t>26SITC3662813</t>
        </is>
      </c>
      <c r="O88" s="17" t="inlineStr">
        <is>
          <t xml:space="preserve"> -50 - 300°C</t>
        </is>
      </c>
      <c r="P88" s="17" t="inlineStr">
        <is>
          <t xml:space="preserve"> -200 - 600°C</t>
        </is>
      </c>
      <c r="Q88" s="17" t="inlineStr">
        <is>
          <t>N/A</t>
        </is>
      </c>
      <c r="R88" s="17" t="inlineStr">
        <is>
          <t>Yes</t>
        </is>
      </c>
      <c r="S88" s="17" t="inlineStr">
        <is>
          <t>4-20 mA w/ HART</t>
        </is>
      </c>
      <c r="T88" s="17" t="inlineStr">
        <is>
          <t>N/A</t>
        </is>
      </c>
      <c r="U88" s="17" t="inlineStr">
        <is>
          <t>N/A</t>
        </is>
      </c>
      <c r="V88" s="17" t="inlineStr">
        <is>
          <t>LO</t>
        </is>
      </c>
      <c r="W88" s="17" t="inlineStr">
        <is>
          <t>LO</t>
        </is>
      </c>
      <c r="X88" s="17" t="inlineStr">
        <is>
          <t>LO</t>
        </is>
      </c>
      <c r="Y88" s="17" t="inlineStr">
        <is>
          <t>LO</t>
        </is>
      </c>
      <c r="Z88" s="17" t="inlineStr">
        <is>
          <t>N/A</t>
        </is>
      </c>
      <c r="AA88" s="17" t="inlineStr">
        <is>
          <t>N/A</t>
        </is>
      </c>
      <c r="AB88" s="17" t="inlineStr">
        <is>
          <t>LO</t>
        </is>
      </c>
      <c r="AC88" s="17" t="inlineStr">
        <is>
          <t>LO</t>
        </is>
      </c>
      <c r="AD88" s="17" t="inlineStr">
        <is>
          <t>N/A</t>
        </is>
      </c>
      <c r="AE88" s="17" t="inlineStr">
        <is>
          <t>LO</t>
        </is>
      </c>
      <c r="AF88" s="17" t="inlineStr">
        <is>
          <t>LO</t>
        </is>
      </c>
      <c r="AG88" s="17" t="inlineStr">
        <is>
          <t>LO</t>
        </is>
      </c>
      <c r="AH88" s="17" t="n">
        <v>23.8</v>
      </c>
      <c r="AI88" s="17" t="inlineStr">
        <is>
          <t>Pass</t>
        </is>
      </c>
      <c r="AJ88" s="17" t="inlineStr">
        <is>
          <t>N/A</t>
        </is>
      </c>
      <c r="AK88" s="17" t="inlineStr">
        <is>
          <t>N/A</t>
        </is>
      </c>
      <c r="AL88" s="17" t="inlineStr">
        <is>
          <t>Pass</t>
        </is>
      </c>
      <c r="AM88" s="17" t="inlineStr">
        <is>
          <t>Pass</t>
        </is>
      </c>
      <c r="AN88" s="17" t="inlineStr">
        <is>
          <t>N/A</t>
        </is>
      </c>
      <c r="AO88" s="17" t="inlineStr">
        <is>
          <t>Pass</t>
        </is>
      </c>
      <c r="AP88" s="17" t="inlineStr">
        <is>
          <t>N/A</t>
        </is>
      </c>
      <c r="AQ88" s="17" t="inlineStr">
        <is>
          <t>N/A</t>
        </is>
      </c>
      <c r="AR88" s="17" t="inlineStr">
        <is>
          <t>Pass</t>
        </is>
      </c>
      <c r="AS88" s="17" t="inlineStr">
        <is>
          <t>Pass</t>
        </is>
      </c>
      <c r="AT88" s="17" t="inlineStr">
        <is>
          <t>N/A</t>
        </is>
      </c>
      <c r="AU88" s="17" t="inlineStr">
        <is>
          <t>N/A</t>
        </is>
      </c>
      <c r="AV88" s="17" t="inlineStr">
        <is>
          <t xml:space="preserve">FLUKE </t>
        </is>
      </c>
      <c r="AW88" s="17" t="inlineStr">
        <is>
          <t>1551A EX</t>
        </is>
      </c>
      <c r="AX88" s="17" t="n">
        <v>6627011</v>
      </c>
      <c r="AY88" s="17" t="inlineStr">
        <is>
          <t>'2026-05-13</t>
        </is>
      </c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inlineStr">
        <is>
          <t>Levy Ostrup</t>
        </is>
      </c>
      <c r="CY88" s="17" t="inlineStr">
        <is>
          <t>'2026-08-01</t>
        </is>
      </c>
      <c r="CZ88" s="17" t="n"/>
      <c r="DA88" s="17" t="n"/>
      <c r="DB88" s="17" t="n"/>
      <c r="DC88" s="17" t="n"/>
    </row>
    <row r="89">
      <c r="A89" s="17" t="n"/>
      <c r="B89" s="17" t="n"/>
      <c r="C89" s="17" t="inlineStr">
        <is>
          <t>K1B WELL PAD PROJECT</t>
        </is>
      </c>
      <c r="D89" s="17" t="inlineStr">
        <is>
          <t>KINOSIS K1B</t>
        </is>
      </c>
      <c r="E89" s="17" t="inlineStr">
        <is>
          <t>CA23007</t>
        </is>
      </c>
      <c r="F89" s="17" t="inlineStr">
        <is>
          <t>29103-PIT-1065</t>
        </is>
      </c>
      <c r="G89" s="17" t="inlineStr">
        <is>
          <t>Pressure Transmitter</t>
        </is>
      </c>
      <c r="H89" s="17" t="inlineStr">
        <is>
          <t>PRODUCED EMULSION</t>
        </is>
      </c>
      <c r="I89" s="17" t="inlineStr">
        <is>
          <t>PAD A S06 RETURN FLUID TO PROD WELL HEAD</t>
        </is>
      </c>
      <c r="J89" s="17" t="inlineStr">
        <is>
          <t>29103-25J-162-01</t>
        </is>
      </c>
      <c r="K89" s="17" t="inlineStr">
        <is>
          <t>29103-4"-P-1601-DAPC0-64H-ET</t>
        </is>
      </c>
      <c r="L89" s="17" t="inlineStr">
        <is>
          <t>ROSEMOUNT</t>
        </is>
      </c>
      <c r="M89" s="17" t="inlineStr">
        <is>
          <t>3051TG4A2B21AS1M536Q4Q8Q15P1BR5</t>
        </is>
      </c>
      <c r="N89" s="17" t="inlineStr">
        <is>
          <t>26SIPG3884741</t>
        </is>
      </c>
      <c r="O89" s="17" t="inlineStr">
        <is>
          <t>0 - 3000 kPa-g</t>
        </is>
      </c>
      <c r="P89" s="17" t="inlineStr">
        <is>
          <t>-101 - 5515 kPa-g</t>
        </is>
      </c>
      <c r="Q89" s="17" t="inlineStr">
        <is>
          <t>N/A</t>
        </is>
      </c>
      <c r="R89" s="17" t="inlineStr">
        <is>
          <t>Yes</t>
        </is>
      </c>
      <c r="S89" s="17" t="inlineStr">
        <is>
          <t>4-20 mA w/ HART</t>
        </is>
      </c>
      <c r="T89" s="17" t="inlineStr">
        <is>
          <t>N/A</t>
        </is>
      </c>
      <c r="U89" s="17" t="inlineStr">
        <is>
          <t>N/A</t>
        </is>
      </c>
      <c r="V89" s="17" t="inlineStr">
        <is>
          <t>LO</t>
        </is>
      </c>
      <c r="W89" s="17" t="inlineStr">
        <is>
          <t>LO</t>
        </is>
      </c>
      <c r="X89" s="17" t="inlineStr">
        <is>
          <t>LO</t>
        </is>
      </c>
      <c r="Y89" s="17" t="inlineStr">
        <is>
          <t>LO</t>
        </is>
      </c>
      <c r="Z89" s="17" t="inlineStr">
        <is>
          <t>N/A</t>
        </is>
      </c>
      <c r="AA89" s="17" t="inlineStr">
        <is>
          <t>LO</t>
        </is>
      </c>
      <c r="AB89" s="17" t="inlineStr">
        <is>
          <t>LO</t>
        </is>
      </c>
      <c r="AC89" s="17" t="inlineStr">
        <is>
          <t>LO</t>
        </is>
      </c>
      <c r="AD89" s="17" t="inlineStr">
        <is>
          <t>N/A</t>
        </is>
      </c>
      <c r="AE89" s="17" t="inlineStr">
        <is>
          <t>LO</t>
        </is>
      </c>
      <c r="AF89" s="17" t="inlineStr">
        <is>
          <t>LO</t>
        </is>
      </c>
      <c r="AG89" s="17" t="inlineStr">
        <is>
          <t>LO</t>
        </is>
      </c>
      <c r="AH89" s="17" t="n">
        <v>23.5</v>
      </c>
      <c r="AI89" s="17" t="inlineStr">
        <is>
          <t>Pass</t>
        </is>
      </c>
      <c r="AJ89" s="17" t="inlineStr">
        <is>
          <t>N/A</t>
        </is>
      </c>
      <c r="AK89" s="17" t="inlineStr">
        <is>
          <t>N/A</t>
        </is>
      </c>
      <c r="AL89" s="17" t="inlineStr">
        <is>
          <t>Pass</t>
        </is>
      </c>
      <c r="AM89" s="17" t="inlineStr">
        <is>
          <t>Pass</t>
        </is>
      </c>
      <c r="AN89" s="17" t="inlineStr">
        <is>
          <t>N/A</t>
        </is>
      </c>
      <c r="AO89" s="17" t="inlineStr">
        <is>
          <t>Pass</t>
        </is>
      </c>
      <c r="AP89" s="17" t="inlineStr">
        <is>
          <t>N/A</t>
        </is>
      </c>
      <c r="AQ89" s="17" t="inlineStr">
        <is>
          <t>N/A</t>
        </is>
      </c>
      <c r="AR89" s="17" t="inlineStr">
        <is>
          <t>Pass</t>
        </is>
      </c>
      <c r="AS89" s="17" t="inlineStr">
        <is>
          <t>Pass</t>
        </is>
      </c>
      <c r="AT89" s="17" t="inlineStr">
        <is>
          <t>N/A</t>
        </is>
      </c>
      <c r="AU89" s="17" t="inlineStr">
        <is>
          <t>N/A</t>
        </is>
      </c>
      <c r="AV89" s="17" t="inlineStr">
        <is>
          <t>CRYSTAL ENGINEERING</t>
        </is>
      </c>
      <c r="AW89" s="17" t="inlineStr">
        <is>
          <t>IS33-36/5000 PSI</t>
        </is>
      </c>
      <c r="AX89" s="17" t="inlineStr">
        <is>
          <t>4530-525617</t>
        </is>
      </c>
      <c r="AY89" s="17" t="inlineStr">
        <is>
          <t>'2026-07-02</t>
        </is>
      </c>
      <c r="AZ89" s="17" t="inlineStr">
        <is>
          <t>EMERSON</t>
        </is>
      </c>
      <c r="BA89" s="17" t="inlineStr">
        <is>
          <t>TREX</t>
        </is>
      </c>
      <c r="BB89" s="17" t="inlineStr">
        <is>
          <t>210100082367</t>
        </is>
      </c>
      <c r="BC89" s="17" t="inlineStr">
        <is>
          <t>'2026-07-31</t>
        </is>
      </c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inlineStr">
        <is>
          <t>Levy Ostrup</t>
        </is>
      </c>
      <c r="CY89" s="17" t="inlineStr">
        <is>
          <t>'2026-08-01</t>
        </is>
      </c>
      <c r="CZ89" s="17" t="n"/>
      <c r="DA89" s="17" t="n"/>
      <c r="DB89" s="17" t="n"/>
      <c r="DC89" s="17" t="n"/>
    </row>
    <row r="90">
      <c r="A90" s="17" t="n"/>
      <c r="B90" s="17" t="n"/>
      <c r="C90" s="17" t="inlineStr">
        <is>
          <t>K1B WELL PAD PROJECT</t>
        </is>
      </c>
      <c r="D90" s="17" t="inlineStr">
        <is>
          <t>KINOSIS K1B</t>
        </is>
      </c>
      <c r="E90" s="17" t="inlineStr">
        <is>
          <t>CA23007</t>
        </is>
      </c>
      <c r="F90" s="17" t="inlineStr">
        <is>
          <t>29103-TIT-1065</t>
        </is>
      </c>
      <c r="G90" s="17" t="inlineStr">
        <is>
          <t>Temperature Indicating Transmitter</t>
        </is>
      </c>
      <c r="H90" s="17" t="inlineStr">
        <is>
          <t>PRODUCED EMULSION</t>
        </is>
      </c>
      <c r="I90" s="17" t="inlineStr">
        <is>
          <t>PAD A S06 RETURN FLUID TO PROD WELL HEADER</t>
        </is>
      </c>
      <c r="J90" s="17" t="inlineStr">
        <is>
          <t>29103-25J-162-01</t>
        </is>
      </c>
      <c r="K90" s="17" t="inlineStr">
        <is>
          <t>29103-4"-P-1601-DAPC0-64H-ET</t>
        </is>
      </c>
      <c r="L90" s="17" t="inlineStr">
        <is>
          <t>ROSEMOUNT</t>
        </is>
      </c>
      <c r="M90" s="17" t="inlineStr">
        <is>
          <t>3144PD1A1K6M5Q4C8BR5XA</t>
        </is>
      </c>
      <c r="N90" s="17" t="inlineStr">
        <is>
          <t>26SITC3662811</t>
        </is>
      </c>
      <c r="O90" s="17" t="inlineStr">
        <is>
          <t xml:space="preserve"> -50 - 300°C</t>
        </is>
      </c>
      <c r="P90" s="17" t="inlineStr">
        <is>
          <t xml:space="preserve"> -200 - 600°C</t>
        </is>
      </c>
      <c r="Q90" s="17" t="inlineStr">
        <is>
          <t>N/A</t>
        </is>
      </c>
      <c r="R90" s="17" t="inlineStr">
        <is>
          <t>Yes</t>
        </is>
      </c>
      <c r="S90" s="17" t="inlineStr">
        <is>
          <t>4-20 mA w/ HART</t>
        </is>
      </c>
      <c r="T90" s="17" t="inlineStr">
        <is>
          <t>N/A</t>
        </is>
      </c>
      <c r="U90" s="17" t="inlineStr">
        <is>
          <t>N/A</t>
        </is>
      </c>
      <c r="V90" s="17" t="inlineStr">
        <is>
          <t>LO</t>
        </is>
      </c>
      <c r="W90" s="17" t="inlineStr">
        <is>
          <t>LO</t>
        </is>
      </c>
      <c r="X90" s="17" t="inlineStr">
        <is>
          <t>LO</t>
        </is>
      </c>
      <c r="Y90" s="17" t="inlineStr">
        <is>
          <t>LO</t>
        </is>
      </c>
      <c r="Z90" s="17" t="inlineStr">
        <is>
          <t>N/A</t>
        </is>
      </c>
      <c r="AA90" s="17" t="inlineStr">
        <is>
          <t>N/A</t>
        </is>
      </c>
      <c r="AB90" s="17" t="inlineStr">
        <is>
          <t>LO</t>
        </is>
      </c>
      <c r="AC90" s="17" t="inlineStr">
        <is>
          <t>LO</t>
        </is>
      </c>
      <c r="AD90" s="17" t="inlineStr">
        <is>
          <t>N/A</t>
        </is>
      </c>
      <c r="AE90" s="17" t="inlineStr">
        <is>
          <t>LO</t>
        </is>
      </c>
      <c r="AF90" s="17" t="inlineStr">
        <is>
          <t>LO</t>
        </is>
      </c>
      <c r="AG90" s="17" t="inlineStr">
        <is>
          <t>LO</t>
        </is>
      </c>
      <c r="AH90" s="17" t="n">
        <v>23.8</v>
      </c>
      <c r="AI90" s="17" t="inlineStr">
        <is>
          <t>Pass</t>
        </is>
      </c>
      <c r="AJ90" s="17" t="inlineStr">
        <is>
          <t>N/A</t>
        </is>
      </c>
      <c r="AK90" s="17" t="inlineStr">
        <is>
          <t>N/A</t>
        </is>
      </c>
      <c r="AL90" s="17" t="inlineStr">
        <is>
          <t>Pass</t>
        </is>
      </c>
      <c r="AM90" s="17" t="inlineStr">
        <is>
          <t>Pass</t>
        </is>
      </c>
      <c r="AN90" s="17" t="inlineStr">
        <is>
          <t>N/A</t>
        </is>
      </c>
      <c r="AO90" s="17" t="inlineStr">
        <is>
          <t>Pass</t>
        </is>
      </c>
      <c r="AP90" s="17" t="inlineStr">
        <is>
          <t>N/A</t>
        </is>
      </c>
      <c r="AQ90" s="17" t="inlineStr">
        <is>
          <t>N/A</t>
        </is>
      </c>
      <c r="AR90" s="17" t="inlineStr">
        <is>
          <t>Pass</t>
        </is>
      </c>
      <c r="AS90" s="17" t="inlineStr">
        <is>
          <t>Pass</t>
        </is>
      </c>
      <c r="AT90" s="17" t="inlineStr">
        <is>
          <t>N/A</t>
        </is>
      </c>
      <c r="AU90" s="17" t="inlineStr">
        <is>
          <t>N/A</t>
        </is>
      </c>
      <c r="AV90" s="17" t="inlineStr">
        <is>
          <t xml:space="preserve">FLUKE </t>
        </is>
      </c>
      <c r="AW90" s="17" t="inlineStr">
        <is>
          <t>1551A EX</t>
        </is>
      </c>
      <c r="AX90" s="17" t="n">
        <v>6627011</v>
      </c>
      <c r="AY90" s="17" t="inlineStr">
        <is>
          <t>'2026-05-13</t>
        </is>
      </c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inlineStr">
        <is>
          <t>Levy Ostrup</t>
        </is>
      </c>
      <c r="CY90" s="17" t="inlineStr">
        <is>
          <t>'2026-08-01</t>
        </is>
      </c>
      <c r="CZ90" s="17" t="n"/>
      <c r="DA90" s="17" t="n"/>
      <c r="DB90" s="17" t="n"/>
      <c r="DC90" s="17" t="n"/>
    </row>
    <row r="91">
      <c r="A91" s="17" t="n"/>
      <c r="B91" s="17" t="n"/>
      <c r="C91" s="17" t="inlineStr">
        <is>
          <t>K1B WELL PAD PROJECT</t>
        </is>
      </c>
      <c r="D91" s="17" t="inlineStr">
        <is>
          <t>KINOSIS K1B</t>
        </is>
      </c>
      <c r="E91" s="17" t="inlineStr">
        <is>
          <t>CA23007</t>
        </is>
      </c>
      <c r="F91" s="17" t="inlineStr">
        <is>
          <t>29103-PIT-1075</t>
        </is>
      </c>
      <c r="G91" s="17" t="inlineStr">
        <is>
          <t>Pressure Transmitter</t>
        </is>
      </c>
      <c r="H91" s="17" t="inlineStr">
        <is>
          <t>PRODUCED EMULSION</t>
        </is>
      </c>
      <c r="I91" s="17" t="inlineStr">
        <is>
          <t>PAD A S07 RETURN FLUID TO PROD WELL HEAD</t>
        </is>
      </c>
      <c r="J91" s="17" t="inlineStr">
        <is>
          <t>29103-25J-172-01</t>
        </is>
      </c>
      <c r="K91" s="17" t="inlineStr">
        <is>
          <t>29103-4"-P-1701-DAPC0-64H-ET</t>
        </is>
      </c>
      <c r="L91" s="17" t="inlineStr">
        <is>
          <t>ROSEMOUNT</t>
        </is>
      </c>
      <c r="M91" s="17" t="inlineStr">
        <is>
          <t>3051TG4A2B21AS1M536Q4Q8Q15P1BR5</t>
        </is>
      </c>
      <c r="N91" s="17" t="inlineStr">
        <is>
          <t>26SIPG3884734</t>
        </is>
      </c>
      <c r="O91" s="17" t="inlineStr">
        <is>
          <t>0 - 3000 kPa-g</t>
        </is>
      </c>
      <c r="P91" s="17" t="inlineStr">
        <is>
          <t>-101 - 5515 kPa-g</t>
        </is>
      </c>
      <c r="Q91" s="17" t="inlineStr">
        <is>
          <t>N/A</t>
        </is>
      </c>
      <c r="R91" s="17" t="inlineStr">
        <is>
          <t>Yes</t>
        </is>
      </c>
      <c r="S91" s="17" t="inlineStr">
        <is>
          <t>4-20 mA w/ HART</t>
        </is>
      </c>
      <c r="T91" s="17" t="inlineStr">
        <is>
          <t>N/A</t>
        </is>
      </c>
      <c r="U91" s="17" t="inlineStr">
        <is>
          <t>N/A</t>
        </is>
      </c>
      <c r="V91" s="17" t="inlineStr">
        <is>
          <t>LO</t>
        </is>
      </c>
      <c r="W91" s="17" t="inlineStr">
        <is>
          <t>LO</t>
        </is>
      </c>
      <c r="X91" s="17" t="inlineStr">
        <is>
          <t>LO</t>
        </is>
      </c>
      <c r="Y91" s="17" t="inlineStr">
        <is>
          <t>LO</t>
        </is>
      </c>
      <c r="Z91" s="17" t="inlineStr">
        <is>
          <t>N/A</t>
        </is>
      </c>
      <c r="AA91" s="17" t="inlineStr">
        <is>
          <t>LO</t>
        </is>
      </c>
      <c r="AB91" s="17" t="inlineStr">
        <is>
          <t>LO</t>
        </is>
      </c>
      <c r="AC91" s="17" t="inlineStr">
        <is>
          <t>LO</t>
        </is>
      </c>
      <c r="AD91" s="17" t="inlineStr">
        <is>
          <t>N/A</t>
        </is>
      </c>
      <c r="AE91" s="17" t="inlineStr">
        <is>
          <t>LO</t>
        </is>
      </c>
      <c r="AF91" s="17" t="inlineStr">
        <is>
          <t>LO</t>
        </is>
      </c>
      <c r="AG91" s="17" t="inlineStr">
        <is>
          <t>LO</t>
        </is>
      </c>
      <c r="AH91" s="17" t="n">
        <v>23.8</v>
      </c>
      <c r="AI91" s="17" t="inlineStr">
        <is>
          <t>Pass</t>
        </is>
      </c>
      <c r="AJ91" s="17" t="inlineStr">
        <is>
          <t>N/A</t>
        </is>
      </c>
      <c r="AK91" s="17" t="inlineStr">
        <is>
          <t>N/A</t>
        </is>
      </c>
      <c r="AL91" s="17" t="inlineStr">
        <is>
          <t>Pass</t>
        </is>
      </c>
      <c r="AM91" s="17" t="inlineStr">
        <is>
          <t>Pass</t>
        </is>
      </c>
      <c r="AN91" s="17" t="inlineStr">
        <is>
          <t>N/A</t>
        </is>
      </c>
      <c r="AO91" s="17" t="inlineStr">
        <is>
          <t>Pass</t>
        </is>
      </c>
      <c r="AP91" s="17" t="inlineStr">
        <is>
          <t>N/A</t>
        </is>
      </c>
      <c r="AQ91" s="17" t="inlineStr">
        <is>
          <t>N/A</t>
        </is>
      </c>
      <c r="AR91" s="17" t="inlineStr">
        <is>
          <t>Pass</t>
        </is>
      </c>
      <c r="AS91" s="17" t="inlineStr">
        <is>
          <t>Pass</t>
        </is>
      </c>
      <c r="AT91" s="17" t="inlineStr">
        <is>
          <t>N/A</t>
        </is>
      </c>
      <c r="AU91" s="17" t="inlineStr">
        <is>
          <t>N/A</t>
        </is>
      </c>
      <c r="AV91" s="17" t="inlineStr">
        <is>
          <t>CRYSTAL ENGINEERING</t>
        </is>
      </c>
      <c r="AW91" s="17" t="inlineStr">
        <is>
          <t>IS33-36/5000 PSI</t>
        </is>
      </c>
      <c r="AX91" s="17" t="inlineStr">
        <is>
          <t>4530-525617</t>
        </is>
      </c>
      <c r="AY91" s="17" t="inlineStr">
        <is>
          <t>'2026-07-02</t>
        </is>
      </c>
      <c r="AZ91" s="17" t="inlineStr">
        <is>
          <t>EMERSON</t>
        </is>
      </c>
      <c r="BA91" s="17" t="inlineStr">
        <is>
          <t>TREX</t>
        </is>
      </c>
      <c r="BB91" s="17" t="inlineStr">
        <is>
          <t>210100082367</t>
        </is>
      </c>
      <c r="BC91" s="17" t="inlineStr">
        <is>
          <t>'2026-07-31</t>
        </is>
      </c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inlineStr">
        <is>
          <t>Levy Ostrup</t>
        </is>
      </c>
      <c r="CY91" s="17" t="inlineStr">
        <is>
          <t>'2026-08-01</t>
        </is>
      </c>
      <c r="CZ91" s="17" t="n"/>
      <c r="DA91" s="17" t="n"/>
      <c r="DB91" s="17" t="n"/>
      <c r="DC91" s="17" t="n"/>
    </row>
    <row r="92">
      <c r="A92" s="17" t="n"/>
      <c r="B92" s="17" t="n"/>
      <c r="C92" s="17" t="inlineStr">
        <is>
          <t>K1B WELL PAD PROJECT</t>
        </is>
      </c>
      <c r="D92" s="17" t="inlineStr">
        <is>
          <t>KINOSIS K1B</t>
        </is>
      </c>
      <c r="E92" s="17" t="inlineStr">
        <is>
          <t>CA23007</t>
        </is>
      </c>
      <c r="F92" s="17" t="inlineStr">
        <is>
          <t>29103-TIT-1075</t>
        </is>
      </c>
      <c r="G92" s="17" t="inlineStr">
        <is>
          <t>Temperature Indicating Transmitter</t>
        </is>
      </c>
      <c r="H92" s="17" t="inlineStr">
        <is>
          <t>PRODUCED EMULSION</t>
        </is>
      </c>
      <c r="I92" s="17" t="inlineStr">
        <is>
          <t>PAD A S07 RETURN FLUID TO PROD WELL HEADER</t>
        </is>
      </c>
      <c r="J92" s="17" t="inlineStr">
        <is>
          <t>29103-25J-172-01</t>
        </is>
      </c>
      <c r="K92" s="17" t="inlineStr">
        <is>
          <t>29103-4"-P-1701-DAPC0-64H-ET</t>
        </is>
      </c>
      <c r="L92" s="17" t="inlineStr">
        <is>
          <t>ROSEMOUNT</t>
        </is>
      </c>
      <c r="M92" s="17" t="inlineStr">
        <is>
          <t>3144PD1A1K6M5Q4C8BR5XA</t>
        </is>
      </c>
      <c r="N92" s="17" t="inlineStr">
        <is>
          <t>26SITC3662851</t>
        </is>
      </c>
      <c r="O92" s="17" t="inlineStr">
        <is>
          <t xml:space="preserve"> -50 - 300°C</t>
        </is>
      </c>
      <c r="P92" s="17" t="inlineStr">
        <is>
          <t xml:space="preserve"> -200 - 600°C</t>
        </is>
      </c>
      <c r="Q92" s="17" t="inlineStr">
        <is>
          <t>N/A</t>
        </is>
      </c>
      <c r="R92" s="17" t="inlineStr">
        <is>
          <t>Yes</t>
        </is>
      </c>
      <c r="S92" s="17" t="inlineStr">
        <is>
          <t>4-20 mA w/ HART</t>
        </is>
      </c>
      <c r="T92" s="17" t="inlineStr">
        <is>
          <t>N/A</t>
        </is>
      </c>
      <c r="U92" s="17" t="inlineStr">
        <is>
          <t>N/A</t>
        </is>
      </c>
      <c r="V92" s="17" t="inlineStr">
        <is>
          <t>LO</t>
        </is>
      </c>
      <c r="W92" s="17" t="inlineStr">
        <is>
          <t>LO</t>
        </is>
      </c>
      <c r="X92" s="17" t="inlineStr">
        <is>
          <t>LO</t>
        </is>
      </c>
      <c r="Y92" s="17" t="inlineStr">
        <is>
          <t>LO</t>
        </is>
      </c>
      <c r="Z92" s="17" t="inlineStr">
        <is>
          <t>N/A</t>
        </is>
      </c>
      <c r="AA92" s="17" t="inlineStr">
        <is>
          <t>N/A</t>
        </is>
      </c>
      <c r="AB92" s="17" t="inlineStr">
        <is>
          <t>LO</t>
        </is>
      </c>
      <c r="AC92" s="17" t="inlineStr">
        <is>
          <t>LO</t>
        </is>
      </c>
      <c r="AD92" s="17" t="inlineStr">
        <is>
          <t>N/A</t>
        </is>
      </c>
      <c r="AE92" s="17" t="inlineStr">
        <is>
          <t>LO</t>
        </is>
      </c>
      <c r="AF92" s="17" t="inlineStr">
        <is>
          <t>LO</t>
        </is>
      </c>
      <c r="AG92" s="17" t="inlineStr">
        <is>
          <t>LO</t>
        </is>
      </c>
      <c r="AH92" s="17" t="n">
        <v>23.8</v>
      </c>
      <c r="AI92" s="17" t="inlineStr">
        <is>
          <t>Pass</t>
        </is>
      </c>
      <c r="AJ92" s="17" t="inlineStr">
        <is>
          <t>N/A</t>
        </is>
      </c>
      <c r="AK92" s="17" t="inlineStr">
        <is>
          <t>N/A</t>
        </is>
      </c>
      <c r="AL92" s="17" t="inlineStr">
        <is>
          <t>Pass</t>
        </is>
      </c>
      <c r="AM92" s="17" t="inlineStr">
        <is>
          <t>Pass</t>
        </is>
      </c>
      <c r="AN92" s="17" t="inlineStr">
        <is>
          <t>N/A</t>
        </is>
      </c>
      <c r="AO92" s="17" t="inlineStr">
        <is>
          <t>Pass</t>
        </is>
      </c>
      <c r="AP92" s="17" t="inlineStr">
        <is>
          <t>N/A</t>
        </is>
      </c>
      <c r="AQ92" s="17" t="inlineStr">
        <is>
          <t>N/A</t>
        </is>
      </c>
      <c r="AR92" s="17" t="inlineStr">
        <is>
          <t>Pass</t>
        </is>
      </c>
      <c r="AS92" s="17" t="inlineStr">
        <is>
          <t>Pass</t>
        </is>
      </c>
      <c r="AT92" s="17" t="inlineStr">
        <is>
          <t>N/A</t>
        </is>
      </c>
      <c r="AU92" s="17" t="inlineStr">
        <is>
          <t>N/A</t>
        </is>
      </c>
      <c r="AV92" s="17" t="inlineStr">
        <is>
          <t xml:space="preserve">FLUKE </t>
        </is>
      </c>
      <c r="AW92" s="17" t="inlineStr">
        <is>
          <t>1551A EX</t>
        </is>
      </c>
      <c r="AX92" s="17" t="n">
        <v>6627011</v>
      </c>
      <c r="AY92" s="17" t="inlineStr">
        <is>
          <t>'2026-05-13</t>
        </is>
      </c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inlineStr">
        <is>
          <t>Levy Ostrup</t>
        </is>
      </c>
      <c r="CY92" s="17" t="inlineStr">
        <is>
          <t>'2026-08-01</t>
        </is>
      </c>
      <c r="CZ92" s="17" t="n"/>
      <c r="DA92" s="17" t="n"/>
      <c r="DB92" s="17" t="n"/>
      <c r="DC92" s="17" t="n"/>
    </row>
    <row r="93">
      <c r="A93" s="17" t="n"/>
      <c r="B93" s="17" t="n"/>
      <c r="C93" s="17" t="inlineStr">
        <is>
          <t>K1B WELL PAD PROJECT</t>
        </is>
      </c>
      <c r="D93" s="17" t="inlineStr">
        <is>
          <t>KINOSIS K1B</t>
        </is>
      </c>
      <c r="E93" s="17" t="inlineStr">
        <is>
          <t>CA23007</t>
        </is>
      </c>
      <c r="F93" s="17" t="inlineStr">
        <is>
          <t>29103-FIT-1015</t>
        </is>
      </c>
      <c r="G93" s="17" t="inlineStr">
        <is>
          <t>Vortex Flow Meter</t>
        </is>
      </c>
      <c r="H93" s="17" t="inlineStr">
        <is>
          <t>NATURAL GAS</t>
        </is>
      </c>
      <c r="I93" s="17" t="inlineStr">
        <is>
          <t>PAD A S01 NG TO INJC WELL TOE FLOW CTRL</t>
        </is>
      </c>
      <c r="J93" s="17" t="inlineStr">
        <is>
          <t>29103-25J-111-01</t>
        </is>
      </c>
      <c r="K93" s="17" t="inlineStr">
        <is>
          <t>29103-1"-FG-1105-DLHB0-38H</t>
        </is>
      </c>
      <c r="L93" s="17" t="inlineStr">
        <is>
          <t>ROSEMOUNT</t>
        </is>
      </c>
      <c r="M93" s="17" t="inlineStr">
        <is>
          <t>8800DF010SA8N1D1K6M5Q5Q8Q66Q71Q77</t>
        </is>
      </c>
      <c r="N93" s="17" t="n">
        <v>13953601</v>
      </c>
      <c r="O93" s="17" t="inlineStr">
        <is>
          <t>0 to 30 m3/h @flow</t>
        </is>
      </c>
      <c r="P93" s="17" t="inlineStr">
        <is>
          <t>1.82 to 90.91 m3/h @flow</t>
        </is>
      </c>
      <c r="Q93" s="17" t="inlineStr">
        <is>
          <t>N/A</t>
        </is>
      </c>
      <c r="R93" s="17" t="inlineStr">
        <is>
          <t>Yes</t>
        </is>
      </c>
      <c r="S93" s="17" t="inlineStr">
        <is>
          <t>4-20 mA w/ HART</t>
        </is>
      </c>
      <c r="T93" s="17" t="inlineStr">
        <is>
          <t>N/A</t>
        </is>
      </c>
      <c r="U93" s="17" t="inlineStr">
        <is>
          <t>N/A</t>
        </is>
      </c>
      <c r="V93" s="17" t="inlineStr">
        <is>
          <t>LO</t>
        </is>
      </c>
      <c r="W93" s="17" t="inlineStr">
        <is>
          <t>LO</t>
        </is>
      </c>
      <c r="X93" s="17" t="inlineStr">
        <is>
          <t>LO</t>
        </is>
      </c>
      <c r="Y93" s="17" t="inlineStr">
        <is>
          <t>LO</t>
        </is>
      </c>
      <c r="Z93" s="17" t="inlineStr">
        <is>
          <t>N/A</t>
        </is>
      </c>
      <c r="AA93" s="17" t="inlineStr">
        <is>
          <t>N/A</t>
        </is>
      </c>
      <c r="AB93" s="17" t="inlineStr">
        <is>
          <t>LO</t>
        </is>
      </c>
      <c r="AC93" s="17" t="inlineStr">
        <is>
          <t>LO</t>
        </is>
      </c>
      <c r="AD93" s="17" t="inlineStr">
        <is>
          <t>N/A</t>
        </is>
      </c>
      <c r="AE93" s="17" t="inlineStr">
        <is>
          <t>LO</t>
        </is>
      </c>
      <c r="AF93" s="17" t="inlineStr">
        <is>
          <t>LO</t>
        </is>
      </c>
      <c r="AG93" s="17" t="inlineStr">
        <is>
          <t>LO</t>
        </is>
      </c>
      <c r="AH93" s="17" t="n">
        <v>23.5</v>
      </c>
      <c r="AI93" s="17" t="inlineStr">
        <is>
          <t>Pass</t>
        </is>
      </c>
      <c r="AJ93" s="17" t="inlineStr">
        <is>
          <t>N/A</t>
        </is>
      </c>
      <c r="AK93" s="17" t="inlineStr">
        <is>
          <t>N/A</t>
        </is>
      </c>
      <c r="AL93" s="17" t="inlineStr">
        <is>
          <t>Pass</t>
        </is>
      </c>
      <c r="AM93" s="17" t="inlineStr">
        <is>
          <t>Pass</t>
        </is>
      </c>
      <c r="AN93" s="17" t="inlineStr">
        <is>
          <t>N/A</t>
        </is>
      </c>
      <c r="AO93" s="17" t="inlineStr">
        <is>
          <t>Pass</t>
        </is>
      </c>
      <c r="AP93" s="17" t="inlineStr">
        <is>
          <t>N/A</t>
        </is>
      </c>
      <c r="AQ93" s="17" t="inlineStr">
        <is>
          <t>N/A</t>
        </is>
      </c>
      <c r="AR93" s="17" t="inlineStr">
        <is>
          <t>Pass</t>
        </is>
      </c>
      <c r="AS93" s="17" t="inlineStr">
        <is>
          <t>Pass</t>
        </is>
      </c>
      <c r="AT93" s="17" t="inlineStr">
        <is>
          <t>N/A</t>
        </is>
      </c>
      <c r="AU93" s="17" t="inlineStr">
        <is>
          <t>N/A</t>
        </is>
      </c>
      <c r="AV93" s="17" t="inlineStr">
        <is>
          <t>EMERSON</t>
        </is>
      </c>
      <c r="AW93" s="17" t="inlineStr">
        <is>
          <t>TREX</t>
        </is>
      </c>
      <c r="AX93" s="17" t="inlineStr">
        <is>
          <t>210100082367</t>
        </is>
      </c>
      <c r="AY93" s="17" t="inlineStr">
        <is>
          <t>'2026-07-31</t>
        </is>
      </c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inlineStr">
        <is>
          <t>Levy Ostrup</t>
        </is>
      </c>
      <c r="CY93" s="17" t="inlineStr">
        <is>
          <t>'2026-08-01</t>
        </is>
      </c>
      <c r="CZ93" s="17" t="n"/>
      <c r="DA93" s="17" t="n"/>
      <c r="DB93" s="17" t="n"/>
      <c r="DC93" s="17" t="n"/>
    </row>
    <row r="94">
      <c r="A94" s="17" t="n"/>
      <c r="B94" s="17" t="n"/>
      <c r="C94" s="17" t="inlineStr">
        <is>
          <t>K1B WELL PAD PROJECT</t>
        </is>
      </c>
      <c r="D94" s="17" t="inlineStr">
        <is>
          <t>KINOSIS K1B</t>
        </is>
      </c>
      <c r="E94" s="17" t="inlineStr">
        <is>
          <t>CA23007</t>
        </is>
      </c>
      <c r="F94" s="17" t="inlineStr">
        <is>
          <t>29103-FIT-1035</t>
        </is>
      </c>
      <c r="G94" s="17" t="inlineStr">
        <is>
          <t>Vortex Flow Meter</t>
        </is>
      </c>
      <c r="H94" s="17" t="inlineStr">
        <is>
          <t>NATURAL GAS</t>
        </is>
      </c>
      <c r="I94" s="17" t="inlineStr">
        <is>
          <t>PAD A S03 NG TO INJC WELL TOE FLOW CTRL</t>
        </is>
      </c>
      <c r="J94" s="17" t="inlineStr">
        <is>
          <t>29103-25J-131-01</t>
        </is>
      </c>
      <c r="K94" s="17" t="inlineStr">
        <is>
          <t>29103-1"-FG-1305-DLHB0-38H</t>
        </is>
      </c>
      <c r="L94" s="17" t="inlineStr">
        <is>
          <t>ROSEMOUNT</t>
        </is>
      </c>
      <c r="M94" s="17" t="inlineStr">
        <is>
          <t>8800DF010SA8N1D1K6M5Q5Q8Q66Q71Q77</t>
        </is>
      </c>
      <c r="N94" s="17" t="n">
        <v>13957129</v>
      </c>
      <c r="O94" s="17" t="inlineStr">
        <is>
          <t>0 to 30 m3/h @flow</t>
        </is>
      </c>
      <c r="P94" s="17" t="inlineStr">
        <is>
          <t>1.82 to 90.91 m3/h @flow</t>
        </is>
      </c>
      <c r="Q94" s="17" t="inlineStr">
        <is>
          <t>N/A</t>
        </is>
      </c>
      <c r="R94" s="17" t="inlineStr">
        <is>
          <t>Yes</t>
        </is>
      </c>
      <c r="S94" s="17" t="inlineStr">
        <is>
          <t>4-20 mA w/ HART</t>
        </is>
      </c>
      <c r="T94" s="17" t="inlineStr">
        <is>
          <t>N/A</t>
        </is>
      </c>
      <c r="U94" s="17" t="inlineStr">
        <is>
          <t>N/A</t>
        </is>
      </c>
      <c r="V94" s="17" t="inlineStr">
        <is>
          <t>LO</t>
        </is>
      </c>
      <c r="W94" s="17" t="inlineStr">
        <is>
          <t>LO</t>
        </is>
      </c>
      <c r="X94" s="17" t="inlineStr">
        <is>
          <t>LO</t>
        </is>
      </c>
      <c r="Y94" s="17" t="inlineStr">
        <is>
          <t>LO</t>
        </is>
      </c>
      <c r="Z94" s="17" t="inlineStr">
        <is>
          <t>N/A</t>
        </is>
      </c>
      <c r="AA94" s="17" t="inlineStr">
        <is>
          <t>N/A</t>
        </is>
      </c>
      <c r="AB94" s="17" t="inlineStr">
        <is>
          <t>LO</t>
        </is>
      </c>
      <c r="AC94" s="17" t="inlineStr">
        <is>
          <t>LO</t>
        </is>
      </c>
      <c r="AD94" s="17" t="inlineStr">
        <is>
          <t>N/A</t>
        </is>
      </c>
      <c r="AE94" s="17" t="inlineStr">
        <is>
          <t>LO</t>
        </is>
      </c>
      <c r="AF94" s="17" t="inlineStr">
        <is>
          <t>LO</t>
        </is>
      </c>
      <c r="AG94" s="17" t="inlineStr">
        <is>
          <t>LO</t>
        </is>
      </c>
      <c r="AH94" s="17" t="n">
        <v>23.8</v>
      </c>
      <c r="AI94" s="17" t="inlineStr">
        <is>
          <t>Pass</t>
        </is>
      </c>
      <c r="AJ94" s="17" t="inlineStr">
        <is>
          <t>N/A</t>
        </is>
      </c>
      <c r="AK94" s="17" t="inlineStr">
        <is>
          <t>N/A</t>
        </is>
      </c>
      <c r="AL94" s="17" t="inlineStr">
        <is>
          <t>Pass</t>
        </is>
      </c>
      <c r="AM94" s="17" t="inlineStr">
        <is>
          <t>Pass</t>
        </is>
      </c>
      <c r="AN94" s="17" t="inlineStr">
        <is>
          <t>N/A</t>
        </is>
      </c>
      <c r="AO94" s="17" t="inlineStr">
        <is>
          <t>Pass</t>
        </is>
      </c>
      <c r="AP94" s="17" t="inlineStr">
        <is>
          <t>N/A</t>
        </is>
      </c>
      <c r="AQ94" s="17" t="inlineStr">
        <is>
          <t>N/A</t>
        </is>
      </c>
      <c r="AR94" s="17" t="inlineStr">
        <is>
          <t>Pass</t>
        </is>
      </c>
      <c r="AS94" s="17" t="inlineStr">
        <is>
          <t>Pass</t>
        </is>
      </c>
      <c r="AT94" s="17" t="inlineStr">
        <is>
          <t>N/A</t>
        </is>
      </c>
      <c r="AU94" s="17" t="inlineStr">
        <is>
          <t>N/A</t>
        </is>
      </c>
      <c r="AV94" s="17" t="inlineStr">
        <is>
          <t>EMERSON</t>
        </is>
      </c>
      <c r="AW94" s="17" t="inlineStr">
        <is>
          <t>TREX</t>
        </is>
      </c>
      <c r="AX94" s="17" t="inlineStr">
        <is>
          <t>210100082367</t>
        </is>
      </c>
      <c r="AY94" s="17" t="inlineStr">
        <is>
          <t>'2026-07-31</t>
        </is>
      </c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inlineStr">
        <is>
          <t>Levy Ostrup</t>
        </is>
      </c>
      <c r="CY94" s="17" t="inlineStr">
        <is>
          <t>'2026-08-01</t>
        </is>
      </c>
      <c r="CZ94" s="17" t="n"/>
      <c r="DA94" s="17" t="n"/>
      <c r="DB94" s="17" t="n"/>
      <c r="DC94" s="17" t="n"/>
    </row>
    <row r="95">
      <c r="A95" s="17" t="n"/>
      <c r="B95" s="17" t="n"/>
      <c r="C95" s="17" t="inlineStr">
        <is>
          <t>K1B WELL PAD PROJECT</t>
        </is>
      </c>
      <c r="D95" s="17" t="inlineStr">
        <is>
          <t>KINOSIS K1B</t>
        </is>
      </c>
      <c r="E95" s="17" t="inlineStr">
        <is>
          <t>CA23007</t>
        </is>
      </c>
      <c r="F95" s="17" t="inlineStr">
        <is>
          <t>29103-FIT-1055</t>
        </is>
      </c>
      <c r="G95" s="17" t="inlineStr">
        <is>
          <t>Vortex Flow Meter</t>
        </is>
      </c>
      <c r="H95" s="17" t="inlineStr">
        <is>
          <t>NATURAL GAS</t>
        </is>
      </c>
      <c r="I95" s="17" t="inlineStr">
        <is>
          <t>PAD A S05 NG TO INJC WELL TOE FLOW CTRL</t>
        </is>
      </c>
      <c r="J95" s="17" t="inlineStr">
        <is>
          <t>29103-25J-151-01</t>
        </is>
      </c>
      <c r="K95" s="17" t="inlineStr">
        <is>
          <t>29103-1"-FG-1505-DLHB0-38H</t>
        </is>
      </c>
      <c r="L95" s="17" t="inlineStr">
        <is>
          <t>ROSEMOUNT</t>
        </is>
      </c>
      <c r="M95" s="17" t="inlineStr">
        <is>
          <t>8800DF010SA8N1D1K6M5Q5Q8Q66Q71Q77</t>
        </is>
      </c>
      <c r="N95" s="17" t="n">
        <v>13953602</v>
      </c>
      <c r="O95" s="17" t="inlineStr">
        <is>
          <t>0 to 30 m3/h @flow</t>
        </is>
      </c>
      <c r="P95" s="17" t="inlineStr">
        <is>
          <t>1.82 to 90.91 m3/h @flow</t>
        </is>
      </c>
      <c r="Q95" s="17" t="inlineStr">
        <is>
          <t>N/A</t>
        </is>
      </c>
      <c r="R95" s="17" t="inlineStr">
        <is>
          <t>Yes</t>
        </is>
      </c>
      <c r="S95" s="17" t="inlineStr">
        <is>
          <t>4-20 mA w/ HART</t>
        </is>
      </c>
      <c r="T95" s="17" t="inlineStr">
        <is>
          <t>N/A</t>
        </is>
      </c>
      <c r="U95" s="17" t="inlineStr">
        <is>
          <t>N/A</t>
        </is>
      </c>
      <c r="V95" s="17" t="inlineStr">
        <is>
          <t>LO</t>
        </is>
      </c>
      <c r="W95" s="17" t="inlineStr">
        <is>
          <t>LO</t>
        </is>
      </c>
      <c r="X95" s="17" t="inlineStr">
        <is>
          <t>LO</t>
        </is>
      </c>
      <c r="Y95" s="17" t="inlineStr">
        <is>
          <t>LO</t>
        </is>
      </c>
      <c r="Z95" s="17" t="inlineStr">
        <is>
          <t>N/A</t>
        </is>
      </c>
      <c r="AA95" s="17" t="inlineStr">
        <is>
          <t>N/A</t>
        </is>
      </c>
      <c r="AB95" s="17" t="inlineStr">
        <is>
          <t>LO</t>
        </is>
      </c>
      <c r="AC95" s="17" t="inlineStr">
        <is>
          <t>LO</t>
        </is>
      </c>
      <c r="AD95" s="17" t="inlineStr">
        <is>
          <t>N/A</t>
        </is>
      </c>
      <c r="AE95" s="17" t="inlineStr">
        <is>
          <t>LO</t>
        </is>
      </c>
      <c r="AF95" s="17" t="inlineStr">
        <is>
          <t>LO</t>
        </is>
      </c>
      <c r="AG95" s="17" t="inlineStr">
        <is>
          <t>LO</t>
        </is>
      </c>
      <c r="AH95" s="17" t="n">
        <v>23.8</v>
      </c>
      <c r="AI95" s="17" t="inlineStr">
        <is>
          <t>Pass</t>
        </is>
      </c>
      <c r="AJ95" s="17" t="inlineStr">
        <is>
          <t>N/A</t>
        </is>
      </c>
      <c r="AK95" s="17" t="inlineStr">
        <is>
          <t>N/A</t>
        </is>
      </c>
      <c r="AL95" s="17" t="inlineStr">
        <is>
          <t>Pass</t>
        </is>
      </c>
      <c r="AM95" s="17" t="inlineStr">
        <is>
          <t>Pass</t>
        </is>
      </c>
      <c r="AN95" s="17" t="inlineStr">
        <is>
          <t>N/A</t>
        </is>
      </c>
      <c r="AO95" s="17" t="inlineStr">
        <is>
          <t>Pass</t>
        </is>
      </c>
      <c r="AP95" s="17" t="inlineStr">
        <is>
          <t>N/A</t>
        </is>
      </c>
      <c r="AQ95" s="17" t="inlineStr">
        <is>
          <t>N/A</t>
        </is>
      </c>
      <c r="AR95" s="17" t="inlineStr">
        <is>
          <t>Pass</t>
        </is>
      </c>
      <c r="AS95" s="17" t="inlineStr">
        <is>
          <t>Pass</t>
        </is>
      </c>
      <c r="AT95" s="17" t="inlineStr">
        <is>
          <t>N/A</t>
        </is>
      </c>
      <c r="AU95" s="17" t="inlineStr">
        <is>
          <t>N/A</t>
        </is>
      </c>
      <c r="AV95" s="17" t="inlineStr">
        <is>
          <t>EMERSON</t>
        </is>
      </c>
      <c r="AW95" s="17" t="inlineStr">
        <is>
          <t>TREX</t>
        </is>
      </c>
      <c r="AX95" s="17" t="inlineStr">
        <is>
          <t>210100082367</t>
        </is>
      </c>
      <c r="AY95" s="17" t="inlineStr">
        <is>
          <t>'2026-07-31</t>
        </is>
      </c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inlineStr">
        <is>
          <t>Levy Ostrup</t>
        </is>
      </c>
      <c r="CY95" s="17" t="inlineStr">
        <is>
          <t>'2026-08-01</t>
        </is>
      </c>
      <c r="CZ95" s="17" t="n"/>
      <c r="DA95" s="17" t="n"/>
      <c r="DB95" s="17" t="n"/>
      <c r="DC95" s="17" t="n"/>
    </row>
    <row r="96">
      <c r="A96" s="17" t="n"/>
      <c r="B96" s="17" t="n"/>
      <c r="C96" s="17" t="inlineStr">
        <is>
          <t>K1B WELL PAD PROJECT</t>
        </is>
      </c>
      <c r="D96" s="17" t="inlineStr">
        <is>
          <t>KINOSIS K1B</t>
        </is>
      </c>
      <c r="E96" s="17" t="inlineStr">
        <is>
          <t>CA23007</t>
        </is>
      </c>
      <c r="F96" s="17" t="inlineStr">
        <is>
          <t>29103-PIT-1013</t>
        </is>
      </c>
      <c r="G96" s="17" t="inlineStr">
        <is>
          <t>Pressure Transmitter</t>
        </is>
      </c>
      <c r="H96" s="17" t="inlineStr">
        <is>
          <t>NATURAL GAS</t>
        </is>
      </c>
      <c r="I96" s="17" t="inlineStr">
        <is>
          <t>PAD A S01 NG INJECTION PRESSURE</t>
        </is>
      </c>
      <c r="J96" s="17" t="inlineStr">
        <is>
          <t>29103-25J-111-01</t>
        </is>
      </c>
      <c r="K96" s="17" t="inlineStr">
        <is>
          <t>29103-1"-FG-1103-DLHB0-38H-ET</t>
        </is>
      </c>
      <c r="L96" s="17" t="inlineStr">
        <is>
          <t>ROSEMOUNT</t>
        </is>
      </c>
      <c r="M96" s="17" t="inlineStr">
        <is>
          <t>3051T</t>
        </is>
      </c>
      <c r="N96" s="17" t="inlineStr">
        <is>
          <t>26SIPG3884042</t>
        </is>
      </c>
      <c r="O96" s="17" t="inlineStr">
        <is>
          <t>0 - 4000 kPa-g</t>
        </is>
      </c>
      <c r="P96" s="17" t="inlineStr">
        <is>
          <t>-101 to 5515 kPa-g</t>
        </is>
      </c>
      <c r="Q96" s="17" t="inlineStr">
        <is>
          <t>N/A</t>
        </is>
      </c>
      <c r="R96" s="17" t="inlineStr">
        <is>
          <t>YES</t>
        </is>
      </c>
      <c r="S96" s="17" t="inlineStr">
        <is>
          <t>4-20 mA w/ HART</t>
        </is>
      </c>
      <c r="T96" s="17" t="inlineStr">
        <is>
          <t>N/A</t>
        </is>
      </c>
      <c r="U96" s="17" t="inlineStr">
        <is>
          <t>N/A</t>
        </is>
      </c>
      <c r="V96" s="17" t="inlineStr">
        <is>
          <t>LO</t>
        </is>
      </c>
      <c r="W96" s="17" t="inlineStr">
        <is>
          <t>LO</t>
        </is>
      </c>
      <c r="X96" s="17" t="inlineStr">
        <is>
          <t>LO</t>
        </is>
      </c>
      <c r="Y96" s="17" t="inlineStr">
        <is>
          <t>LO</t>
        </is>
      </c>
      <c r="Z96" s="17" t="inlineStr">
        <is>
          <t>N/A</t>
        </is>
      </c>
      <c r="AA96" s="17" t="inlineStr">
        <is>
          <t>LO</t>
        </is>
      </c>
      <c r="AB96" s="17" t="inlineStr">
        <is>
          <t>LO</t>
        </is>
      </c>
      <c r="AC96" s="17" t="inlineStr">
        <is>
          <t>LO</t>
        </is>
      </c>
      <c r="AD96" s="17" t="inlineStr">
        <is>
          <t>N/A</t>
        </is>
      </c>
      <c r="AE96" s="17" t="inlineStr">
        <is>
          <t>LO</t>
        </is>
      </c>
      <c r="AF96" s="17" t="inlineStr">
        <is>
          <t>LO</t>
        </is>
      </c>
      <c r="AG96" s="17" t="inlineStr">
        <is>
          <t>LO</t>
        </is>
      </c>
      <c r="AH96" s="17" t="n">
        <v>23.4</v>
      </c>
      <c r="AI96" s="17" t="inlineStr">
        <is>
          <t>Pass</t>
        </is>
      </c>
      <c r="AJ96" s="17" t="inlineStr">
        <is>
          <t>N/A</t>
        </is>
      </c>
      <c r="AK96" s="17" t="inlineStr">
        <is>
          <t>N/A</t>
        </is>
      </c>
      <c r="AL96" s="17" t="inlineStr">
        <is>
          <t>Pass</t>
        </is>
      </c>
      <c r="AM96" s="17" t="inlineStr">
        <is>
          <t>Pass</t>
        </is>
      </c>
      <c r="AN96" s="17" t="inlineStr">
        <is>
          <t>N/A</t>
        </is>
      </c>
      <c r="AO96" s="17" t="inlineStr">
        <is>
          <t>Pass</t>
        </is>
      </c>
      <c r="AP96" s="17" t="inlineStr">
        <is>
          <t>N/A</t>
        </is>
      </c>
      <c r="AQ96" s="17" t="inlineStr">
        <is>
          <t>N/A</t>
        </is>
      </c>
      <c r="AR96" s="17" t="inlineStr">
        <is>
          <t>Pass</t>
        </is>
      </c>
      <c r="AS96" s="17" t="inlineStr">
        <is>
          <t>Pass</t>
        </is>
      </c>
      <c r="AT96" s="17" t="inlineStr">
        <is>
          <t>N/A</t>
        </is>
      </c>
      <c r="AU96" s="17" t="inlineStr">
        <is>
          <t>N/A</t>
        </is>
      </c>
      <c r="AV96" s="17" t="inlineStr">
        <is>
          <t>CRYSTAL ENGINEERING</t>
        </is>
      </c>
      <c r="AW96" s="17" t="inlineStr">
        <is>
          <t>IS33-36/5000 PSI</t>
        </is>
      </c>
      <c r="AX96" s="17" t="inlineStr">
        <is>
          <t>4530-525617</t>
        </is>
      </c>
      <c r="AY96" s="17" t="inlineStr">
        <is>
          <t>'2026-07-02</t>
        </is>
      </c>
      <c r="AZ96" s="17" t="inlineStr">
        <is>
          <t>EMERSON</t>
        </is>
      </c>
      <c r="BA96" s="17" t="inlineStr">
        <is>
          <t>TREX</t>
        </is>
      </c>
      <c r="BB96" s="17" t="inlineStr">
        <is>
          <t>210100082367</t>
        </is>
      </c>
      <c r="BC96" s="17" t="inlineStr">
        <is>
          <t>'2026-07-31</t>
        </is>
      </c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inlineStr">
        <is>
          <t>Levy Ostrup</t>
        </is>
      </c>
      <c r="CY96" s="17" t="inlineStr">
        <is>
          <t>'2026-08-01</t>
        </is>
      </c>
      <c r="CZ96" s="17" t="n"/>
      <c r="DA96" s="17" t="n"/>
      <c r="DB96" s="17" t="n"/>
      <c r="DC96" s="17" t="n"/>
    </row>
    <row r="97">
      <c r="A97" s="17" t="n"/>
      <c r="B97" s="17" t="n"/>
      <c r="C97" s="17" t="inlineStr">
        <is>
          <t>K1B WELL PAD PROJECT</t>
        </is>
      </c>
      <c r="D97" s="17" t="inlineStr">
        <is>
          <t>KINOSIS K1B</t>
        </is>
      </c>
      <c r="E97" s="17" t="inlineStr">
        <is>
          <t>CA23007</t>
        </is>
      </c>
      <c r="F97" s="17" t="inlineStr">
        <is>
          <t>29103-PIT-1017</t>
        </is>
      </c>
      <c r="G97" s="17" t="inlineStr">
        <is>
          <t>Pressure Transmitter</t>
        </is>
      </c>
      <c r="H97" s="17" t="inlineStr">
        <is>
          <t>NATURAL GAS</t>
        </is>
      </c>
      <c r="I97" s="17" t="inlineStr">
        <is>
          <t>PAD A P01 NG INJC PRESSURE</t>
        </is>
      </c>
      <c r="J97" s="17" t="inlineStr">
        <is>
          <t>29103-25J-112-01</t>
        </is>
      </c>
      <c r="K97" s="17" t="inlineStr">
        <is>
          <t>29103-1"-FG-1101-DLHB0-38H-ET</t>
        </is>
      </c>
      <c r="L97" s="17" t="inlineStr">
        <is>
          <t>ROSEMOUNT</t>
        </is>
      </c>
      <c r="M97" s="17" t="inlineStr">
        <is>
          <t>3051T</t>
        </is>
      </c>
      <c r="N97" s="17" t="inlineStr">
        <is>
          <t>N/A</t>
        </is>
      </c>
      <c r="O97" s="17" t="inlineStr">
        <is>
          <t>0 - 4000 kPa-g</t>
        </is>
      </c>
      <c r="P97" s="17" t="inlineStr">
        <is>
          <t>-101 - 5515 kPa-g</t>
        </is>
      </c>
      <c r="Q97" s="17" t="inlineStr">
        <is>
          <t>N/A</t>
        </is>
      </c>
      <c r="R97" s="17" t="inlineStr">
        <is>
          <t>YES</t>
        </is>
      </c>
      <c r="S97" s="17" t="inlineStr">
        <is>
          <t>4-20 mA w/ HART</t>
        </is>
      </c>
      <c r="T97" s="17" t="inlineStr">
        <is>
          <t>N/A</t>
        </is>
      </c>
      <c r="U97" s="17" t="inlineStr">
        <is>
          <t>N/A</t>
        </is>
      </c>
      <c r="V97" s="17" t="inlineStr">
        <is>
          <t>LO</t>
        </is>
      </c>
      <c r="W97" s="17" t="inlineStr">
        <is>
          <t>LO</t>
        </is>
      </c>
      <c r="X97" s="17" t="inlineStr">
        <is>
          <t>LO</t>
        </is>
      </c>
      <c r="Y97" s="17" t="inlineStr">
        <is>
          <t>LO</t>
        </is>
      </c>
      <c r="Z97" s="17" t="inlineStr">
        <is>
          <t>N/A</t>
        </is>
      </c>
      <c r="AA97" s="17" t="inlineStr">
        <is>
          <t>LO</t>
        </is>
      </c>
      <c r="AB97" s="17" t="inlineStr">
        <is>
          <t>LO</t>
        </is>
      </c>
      <c r="AC97" s="17" t="inlineStr">
        <is>
          <t>LO</t>
        </is>
      </c>
      <c r="AD97" s="17" t="inlineStr">
        <is>
          <t>N/A</t>
        </is>
      </c>
      <c r="AE97" s="17" t="inlineStr">
        <is>
          <t>LO</t>
        </is>
      </c>
      <c r="AF97" s="17" t="inlineStr">
        <is>
          <t>LO</t>
        </is>
      </c>
      <c r="AG97" s="17" t="inlineStr">
        <is>
          <t>LO</t>
        </is>
      </c>
      <c r="AH97" s="17" t="n">
        <v>23.4</v>
      </c>
      <c r="AI97" s="17" t="inlineStr">
        <is>
          <t>Pass</t>
        </is>
      </c>
      <c r="AJ97" s="17" t="inlineStr">
        <is>
          <t>N/A</t>
        </is>
      </c>
      <c r="AK97" s="17" t="inlineStr">
        <is>
          <t>N/A</t>
        </is>
      </c>
      <c r="AL97" s="17" t="inlineStr">
        <is>
          <t>Pass</t>
        </is>
      </c>
      <c r="AM97" s="17" t="inlineStr">
        <is>
          <t>Pass</t>
        </is>
      </c>
      <c r="AN97" s="17" t="inlineStr">
        <is>
          <t>N/A</t>
        </is>
      </c>
      <c r="AO97" s="17" t="inlineStr">
        <is>
          <t>Pass</t>
        </is>
      </c>
      <c r="AP97" s="17" t="inlineStr">
        <is>
          <t>N/A</t>
        </is>
      </c>
      <c r="AQ97" s="17" t="inlineStr">
        <is>
          <t>N/A</t>
        </is>
      </c>
      <c r="AR97" s="17" t="inlineStr">
        <is>
          <t>Pass</t>
        </is>
      </c>
      <c r="AS97" s="17" t="inlineStr">
        <is>
          <t>Pass</t>
        </is>
      </c>
      <c r="AT97" s="17" t="inlineStr">
        <is>
          <t>N/A</t>
        </is>
      </c>
      <c r="AU97" s="17" t="inlineStr">
        <is>
          <t>N/A</t>
        </is>
      </c>
      <c r="AV97" s="17" t="inlineStr">
        <is>
          <t>CRYSTAL ENGINEERING</t>
        </is>
      </c>
      <c r="AW97" s="17" t="inlineStr">
        <is>
          <t>IS33-36/5000 PSI</t>
        </is>
      </c>
      <c r="AX97" s="17" t="inlineStr">
        <is>
          <t>4530-525617</t>
        </is>
      </c>
      <c r="AY97" s="17" t="inlineStr">
        <is>
          <t>'2026-07-02</t>
        </is>
      </c>
      <c r="AZ97" s="17" t="inlineStr">
        <is>
          <t>EMERSON</t>
        </is>
      </c>
      <c r="BA97" s="17" t="inlineStr">
        <is>
          <t>TREX</t>
        </is>
      </c>
      <c r="BB97" s="17" t="inlineStr">
        <is>
          <t>210100082367</t>
        </is>
      </c>
      <c r="BC97" s="17" t="inlineStr">
        <is>
          <t>'2026-07-31</t>
        </is>
      </c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inlineStr">
        <is>
          <t>Levy Ostrup</t>
        </is>
      </c>
      <c r="CY97" s="17" t="inlineStr">
        <is>
          <t>'2026-08-01</t>
        </is>
      </c>
      <c r="CZ97" s="17" t="n"/>
      <c r="DA97" s="17" t="n"/>
      <c r="DB97" s="17" t="n"/>
      <c r="DC97" s="17" t="n"/>
    </row>
    <row r="98">
      <c r="A98" s="17" t="n"/>
      <c r="B98" s="17" t="n"/>
      <c r="C98" s="17" t="inlineStr">
        <is>
          <t>K1B WELL PAD PROJECT</t>
        </is>
      </c>
      <c r="D98" s="17" t="inlineStr">
        <is>
          <t>KINOSIS K1B</t>
        </is>
      </c>
      <c r="E98" s="17" t="inlineStr">
        <is>
          <t>CA23007</t>
        </is>
      </c>
      <c r="F98" s="17" t="inlineStr">
        <is>
          <t>29103-PIT-1023</t>
        </is>
      </c>
      <c r="G98" s="17" t="inlineStr">
        <is>
          <t>Pressure Transmitter</t>
        </is>
      </c>
      <c r="H98" s="17" t="inlineStr">
        <is>
          <t>NATURAL GAS</t>
        </is>
      </c>
      <c r="I98" s="17" t="inlineStr">
        <is>
          <t>PAD A S02 NG INJECTION PRESSURE</t>
        </is>
      </c>
      <c r="J98" s="17" t="inlineStr">
        <is>
          <t>29103-25J-121-01</t>
        </is>
      </c>
      <c r="K98" s="17" t="inlineStr">
        <is>
          <t>29103-1"-FG-1203-DLHB0-38H-ET</t>
        </is>
      </c>
      <c r="L98" s="17" t="inlineStr">
        <is>
          <t>ROSEMOUNT</t>
        </is>
      </c>
      <c r="M98" s="17" t="inlineStr">
        <is>
          <t>3051T</t>
        </is>
      </c>
      <c r="N98" s="17" t="inlineStr">
        <is>
          <t>26SIPG3884003</t>
        </is>
      </c>
      <c r="O98" s="17" t="inlineStr">
        <is>
          <t>0 - 4000 kPa-g</t>
        </is>
      </c>
      <c r="P98" s="17" t="inlineStr">
        <is>
          <t>-101 - 5515 kPa-g</t>
        </is>
      </c>
      <c r="Q98" s="17" t="inlineStr">
        <is>
          <t>N/A</t>
        </is>
      </c>
      <c r="R98" s="17" t="inlineStr">
        <is>
          <t>YES</t>
        </is>
      </c>
      <c r="S98" s="17" t="inlineStr">
        <is>
          <t>4-20 mA w/ HART</t>
        </is>
      </c>
      <c r="T98" s="17" t="inlineStr">
        <is>
          <t>N/A</t>
        </is>
      </c>
      <c r="U98" s="17" t="inlineStr">
        <is>
          <t>N/A</t>
        </is>
      </c>
      <c r="V98" s="17" t="inlineStr">
        <is>
          <t>LO</t>
        </is>
      </c>
      <c r="W98" s="17" t="inlineStr">
        <is>
          <t>LO</t>
        </is>
      </c>
      <c r="X98" s="17" t="inlineStr">
        <is>
          <t>LO</t>
        </is>
      </c>
      <c r="Y98" s="17" t="inlineStr">
        <is>
          <t>LO</t>
        </is>
      </c>
      <c r="Z98" s="17" t="inlineStr">
        <is>
          <t>N/A</t>
        </is>
      </c>
      <c r="AA98" s="17" t="inlineStr">
        <is>
          <t>LO</t>
        </is>
      </c>
      <c r="AB98" s="17" t="inlineStr">
        <is>
          <t>LO</t>
        </is>
      </c>
      <c r="AC98" s="17" t="inlineStr">
        <is>
          <t>LO</t>
        </is>
      </c>
      <c r="AD98" s="17" t="inlineStr">
        <is>
          <t>N/A</t>
        </is>
      </c>
      <c r="AE98" s="17" t="inlineStr">
        <is>
          <t>LO</t>
        </is>
      </c>
      <c r="AF98" s="17" t="inlineStr">
        <is>
          <t>LO</t>
        </is>
      </c>
      <c r="AG98" s="17" t="inlineStr">
        <is>
          <t>LO</t>
        </is>
      </c>
      <c r="AH98" s="17" t="n">
        <v>23.4</v>
      </c>
      <c r="AI98" s="17" t="inlineStr">
        <is>
          <t>Pass</t>
        </is>
      </c>
      <c r="AJ98" s="17" t="inlineStr">
        <is>
          <t>N/A</t>
        </is>
      </c>
      <c r="AK98" s="17" t="inlineStr">
        <is>
          <t>N/A</t>
        </is>
      </c>
      <c r="AL98" s="17" t="inlineStr">
        <is>
          <t>Pass</t>
        </is>
      </c>
      <c r="AM98" s="17" t="inlineStr">
        <is>
          <t>Pass</t>
        </is>
      </c>
      <c r="AN98" s="17" t="inlineStr">
        <is>
          <t>N/A</t>
        </is>
      </c>
      <c r="AO98" s="17" t="inlineStr">
        <is>
          <t>Pass</t>
        </is>
      </c>
      <c r="AP98" s="17" t="inlineStr">
        <is>
          <t>N/A</t>
        </is>
      </c>
      <c r="AQ98" s="17" t="inlineStr">
        <is>
          <t>N/A</t>
        </is>
      </c>
      <c r="AR98" s="17" t="inlineStr">
        <is>
          <t>Pass</t>
        </is>
      </c>
      <c r="AS98" s="17" t="inlineStr">
        <is>
          <t>Pass</t>
        </is>
      </c>
      <c r="AT98" s="17" t="inlineStr">
        <is>
          <t>N/A</t>
        </is>
      </c>
      <c r="AU98" s="17" t="inlineStr">
        <is>
          <t>N/A</t>
        </is>
      </c>
      <c r="AV98" s="17" t="inlineStr">
        <is>
          <t>CRYSTAL ENGINEERING</t>
        </is>
      </c>
      <c r="AW98" s="17" t="inlineStr">
        <is>
          <t>IS33-36/5000 PSI</t>
        </is>
      </c>
      <c r="AX98" s="17" t="inlineStr">
        <is>
          <t>4530-525617</t>
        </is>
      </c>
      <c r="AY98" s="17" t="inlineStr">
        <is>
          <t>'2026-07-02</t>
        </is>
      </c>
      <c r="AZ98" s="17" t="inlineStr">
        <is>
          <t>EMERSON</t>
        </is>
      </c>
      <c r="BA98" s="17" t="inlineStr">
        <is>
          <t>TREX</t>
        </is>
      </c>
      <c r="BB98" s="17" t="inlineStr">
        <is>
          <t>210100082367</t>
        </is>
      </c>
      <c r="BC98" s="17" t="inlineStr">
        <is>
          <t>'2026-07-31</t>
        </is>
      </c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inlineStr">
        <is>
          <t>Levy Ostrup</t>
        </is>
      </c>
      <c r="CY98" s="17" t="inlineStr">
        <is>
          <t>'2026-08-01</t>
        </is>
      </c>
      <c r="CZ98" s="17" t="n"/>
      <c r="DA98" s="17" t="n"/>
      <c r="DB98" s="17" t="n"/>
      <c r="DC98" s="17" t="n"/>
    </row>
    <row r="99">
      <c r="A99" s="17" t="n"/>
      <c r="B99" s="17" t="n"/>
      <c r="C99" s="17" t="inlineStr">
        <is>
          <t>K1B WELL PAD PROJECT</t>
        </is>
      </c>
      <c r="D99" s="17" t="inlineStr">
        <is>
          <t>KINOSIS K1B</t>
        </is>
      </c>
      <c r="E99" s="17" t="inlineStr">
        <is>
          <t>CA23007</t>
        </is>
      </c>
      <c r="F99" s="17" t="inlineStr">
        <is>
          <t>29103-PIT-1027</t>
        </is>
      </c>
      <c r="G99" s="17" t="inlineStr">
        <is>
          <t>Pressure Transmitter</t>
        </is>
      </c>
      <c r="H99" s="17" t="inlineStr">
        <is>
          <t>NATURAL GAS</t>
        </is>
      </c>
      <c r="I99" s="17" t="inlineStr">
        <is>
          <t>PAD A P02 NG INJC PRESSURE</t>
        </is>
      </c>
      <c r="J99" s="17" t="inlineStr">
        <is>
          <t>29103-25J-122-01</t>
        </is>
      </c>
      <c r="K99" s="17" t="inlineStr">
        <is>
          <t>29103-1"-FG-1201-DLHB0-38H-ET</t>
        </is>
      </c>
      <c r="L99" s="17" t="inlineStr">
        <is>
          <t>ROSEMOUNT</t>
        </is>
      </c>
      <c r="M99" s="17" t="inlineStr">
        <is>
          <t>3051T</t>
        </is>
      </c>
      <c r="N99" s="17" t="inlineStr">
        <is>
          <t>N/A</t>
        </is>
      </c>
      <c r="O99" s="17" t="inlineStr">
        <is>
          <t>0 - 4000 kPa-g</t>
        </is>
      </c>
      <c r="P99" s="17" t="inlineStr">
        <is>
          <t>-101 - 5515 kPa-g</t>
        </is>
      </c>
      <c r="Q99" s="17" t="inlineStr">
        <is>
          <t>N/A</t>
        </is>
      </c>
      <c r="R99" s="17" t="inlineStr">
        <is>
          <t>YES</t>
        </is>
      </c>
      <c r="S99" s="17" t="inlineStr">
        <is>
          <t>4-20 mA w/ HART</t>
        </is>
      </c>
      <c r="T99" s="17" t="inlineStr">
        <is>
          <t>N/A</t>
        </is>
      </c>
      <c r="U99" s="17" t="inlineStr">
        <is>
          <t>N/A</t>
        </is>
      </c>
      <c r="V99" s="17" t="inlineStr">
        <is>
          <t>LO</t>
        </is>
      </c>
      <c r="W99" s="17" t="inlineStr">
        <is>
          <t>LO</t>
        </is>
      </c>
      <c r="X99" s="17" t="inlineStr">
        <is>
          <t>LO</t>
        </is>
      </c>
      <c r="Y99" s="17" t="inlineStr">
        <is>
          <t>LO</t>
        </is>
      </c>
      <c r="Z99" s="17" t="inlineStr">
        <is>
          <t>N/A</t>
        </is>
      </c>
      <c r="AA99" s="17" t="inlineStr">
        <is>
          <t>LO</t>
        </is>
      </c>
      <c r="AB99" s="17" t="inlineStr">
        <is>
          <t>LO</t>
        </is>
      </c>
      <c r="AC99" s="17" t="inlineStr">
        <is>
          <t>LO</t>
        </is>
      </c>
      <c r="AD99" s="17" t="inlineStr">
        <is>
          <t>N/A</t>
        </is>
      </c>
      <c r="AE99" s="17" t="inlineStr">
        <is>
          <t>LO</t>
        </is>
      </c>
      <c r="AF99" s="17" t="inlineStr">
        <is>
          <t>LO</t>
        </is>
      </c>
      <c r="AG99" s="17" t="inlineStr">
        <is>
          <t>LO</t>
        </is>
      </c>
      <c r="AH99" s="17" t="n">
        <v>23.4</v>
      </c>
      <c r="AI99" s="17" t="inlineStr">
        <is>
          <t>Pass</t>
        </is>
      </c>
      <c r="AJ99" s="17" t="inlineStr">
        <is>
          <t>N/A</t>
        </is>
      </c>
      <c r="AK99" s="17" t="inlineStr">
        <is>
          <t>N/A</t>
        </is>
      </c>
      <c r="AL99" s="17" t="inlineStr">
        <is>
          <t>Pass</t>
        </is>
      </c>
      <c r="AM99" s="17" t="inlineStr">
        <is>
          <t>Pass</t>
        </is>
      </c>
      <c r="AN99" s="17" t="inlineStr">
        <is>
          <t>N/A</t>
        </is>
      </c>
      <c r="AO99" s="17" t="inlineStr">
        <is>
          <t>Pass</t>
        </is>
      </c>
      <c r="AP99" s="17" t="inlineStr">
        <is>
          <t>N/A</t>
        </is>
      </c>
      <c r="AQ99" s="17" t="inlineStr">
        <is>
          <t>N/A</t>
        </is>
      </c>
      <c r="AR99" s="17" t="inlineStr">
        <is>
          <t>Pass</t>
        </is>
      </c>
      <c r="AS99" s="17" t="inlineStr">
        <is>
          <t>Pass</t>
        </is>
      </c>
      <c r="AT99" s="17" t="inlineStr">
        <is>
          <t>N/A</t>
        </is>
      </c>
      <c r="AU99" s="17" t="inlineStr">
        <is>
          <t>N/A</t>
        </is>
      </c>
      <c r="AV99" s="17" t="inlineStr">
        <is>
          <t>CRYSTAL ENGINEERING</t>
        </is>
      </c>
      <c r="AW99" s="17" t="inlineStr">
        <is>
          <t>IS33-36/5000 PSI</t>
        </is>
      </c>
      <c r="AX99" s="17" t="inlineStr">
        <is>
          <t>4530-525617</t>
        </is>
      </c>
      <c r="AY99" s="17" t="inlineStr">
        <is>
          <t>'2026-07-02</t>
        </is>
      </c>
      <c r="AZ99" s="17" t="inlineStr">
        <is>
          <t>EMERSON</t>
        </is>
      </c>
      <c r="BA99" s="17" t="inlineStr">
        <is>
          <t>TREX</t>
        </is>
      </c>
      <c r="BB99" s="17" t="inlineStr">
        <is>
          <t>210100082367</t>
        </is>
      </c>
      <c r="BC99" s="17" t="inlineStr">
        <is>
          <t>'2026-07-31</t>
        </is>
      </c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inlineStr">
        <is>
          <t>Levy Ostrup</t>
        </is>
      </c>
      <c r="CY99" s="17" t="inlineStr">
        <is>
          <t>'2026-08-01</t>
        </is>
      </c>
      <c r="CZ99" s="17" t="n"/>
      <c r="DA99" s="17" t="n"/>
      <c r="DB99" s="17" t="n"/>
      <c r="DC99" s="17" t="n"/>
    </row>
    <row r="100">
      <c r="A100" s="17" t="n"/>
      <c r="B100" s="17" t="n"/>
      <c r="C100" s="17" t="inlineStr">
        <is>
          <t>K1B WELL PAD PROJECT</t>
        </is>
      </c>
      <c r="D100" s="17" t="inlineStr">
        <is>
          <t>KINOSIS K1B</t>
        </is>
      </c>
      <c r="E100" s="17" t="inlineStr">
        <is>
          <t>CA23007</t>
        </is>
      </c>
      <c r="F100" s="17" t="inlineStr">
        <is>
          <t>29103-PIT-1033</t>
        </is>
      </c>
      <c r="G100" s="17" t="inlineStr">
        <is>
          <t>Pressure Transmitter</t>
        </is>
      </c>
      <c r="H100" s="17" t="inlineStr">
        <is>
          <t>NATURAL GAS</t>
        </is>
      </c>
      <c r="I100" s="17" t="inlineStr">
        <is>
          <t>PAD A S03 NG INJECTION PRESSURE</t>
        </is>
      </c>
      <c r="J100" s="17" t="inlineStr">
        <is>
          <t>29103-25J-131-01</t>
        </is>
      </c>
      <c r="K100" s="17" t="inlineStr">
        <is>
          <t>29103-1"-FG-1303-DLHB0-38H-ET</t>
        </is>
      </c>
      <c r="L100" s="17" t="inlineStr">
        <is>
          <t>ROSEMOUNT</t>
        </is>
      </c>
      <c r="M100" s="17" t="inlineStr">
        <is>
          <t>3051T</t>
        </is>
      </c>
      <c r="N100" s="17" t="inlineStr">
        <is>
          <t>26SIPG3884957</t>
        </is>
      </c>
      <c r="O100" s="17" t="inlineStr">
        <is>
          <t>0 - 4000 kPa-g</t>
        </is>
      </c>
      <c r="P100" s="17" t="inlineStr">
        <is>
          <t>-101 - 5515 kPa-g</t>
        </is>
      </c>
      <c r="Q100" s="17" t="inlineStr">
        <is>
          <t>N/A</t>
        </is>
      </c>
      <c r="R100" s="17" t="inlineStr">
        <is>
          <t>YES</t>
        </is>
      </c>
      <c r="S100" s="17" t="inlineStr">
        <is>
          <t>4-20 mA w/ HART</t>
        </is>
      </c>
      <c r="T100" s="17" t="inlineStr">
        <is>
          <t>N/A</t>
        </is>
      </c>
      <c r="U100" s="17" t="inlineStr">
        <is>
          <t>N/A</t>
        </is>
      </c>
      <c r="V100" s="17" t="inlineStr">
        <is>
          <t>LO</t>
        </is>
      </c>
      <c r="W100" s="17" t="inlineStr">
        <is>
          <t>LO</t>
        </is>
      </c>
      <c r="X100" s="17" t="inlineStr">
        <is>
          <t>LO</t>
        </is>
      </c>
      <c r="Y100" s="17" t="inlineStr">
        <is>
          <t>LO</t>
        </is>
      </c>
      <c r="Z100" s="17" t="inlineStr">
        <is>
          <t>N/A</t>
        </is>
      </c>
      <c r="AA100" s="17" t="inlineStr">
        <is>
          <t>LO</t>
        </is>
      </c>
      <c r="AB100" s="17" t="inlineStr">
        <is>
          <t>LO</t>
        </is>
      </c>
      <c r="AC100" s="17" t="inlineStr">
        <is>
          <t>LO</t>
        </is>
      </c>
      <c r="AD100" s="17" t="inlineStr">
        <is>
          <t>N/A</t>
        </is>
      </c>
      <c r="AE100" s="17" t="inlineStr">
        <is>
          <t>LO</t>
        </is>
      </c>
      <c r="AF100" s="17" t="inlineStr">
        <is>
          <t>LO</t>
        </is>
      </c>
      <c r="AG100" s="17" t="inlineStr">
        <is>
          <t>LO</t>
        </is>
      </c>
      <c r="AH100" s="17" t="n">
        <v>23.4</v>
      </c>
      <c r="AI100" s="17" t="inlineStr">
        <is>
          <t>Pass</t>
        </is>
      </c>
      <c r="AJ100" s="17" t="inlineStr">
        <is>
          <t>N/A</t>
        </is>
      </c>
      <c r="AK100" s="17" t="inlineStr">
        <is>
          <t>N/A</t>
        </is>
      </c>
      <c r="AL100" s="17" t="inlineStr">
        <is>
          <t>Pass</t>
        </is>
      </c>
      <c r="AM100" s="17" t="inlineStr">
        <is>
          <t>Pass</t>
        </is>
      </c>
      <c r="AN100" s="17" t="inlineStr">
        <is>
          <t>N/A</t>
        </is>
      </c>
      <c r="AO100" s="17" t="inlineStr">
        <is>
          <t>Pass</t>
        </is>
      </c>
      <c r="AP100" s="17" t="inlineStr">
        <is>
          <t>N/A</t>
        </is>
      </c>
      <c r="AQ100" s="17" t="inlineStr">
        <is>
          <t>N/A</t>
        </is>
      </c>
      <c r="AR100" s="17" t="inlineStr">
        <is>
          <t>Pass</t>
        </is>
      </c>
      <c r="AS100" s="17" t="inlineStr">
        <is>
          <t>Pass</t>
        </is>
      </c>
      <c r="AT100" s="17" t="inlineStr">
        <is>
          <t>N/A</t>
        </is>
      </c>
      <c r="AU100" s="17" t="inlineStr">
        <is>
          <t>N/A</t>
        </is>
      </c>
      <c r="AV100" s="17" t="inlineStr">
        <is>
          <t>CRYSTAL ENGINEERING</t>
        </is>
      </c>
      <c r="AW100" s="17" t="inlineStr">
        <is>
          <t>IS33-36/5000 PSI</t>
        </is>
      </c>
      <c r="AX100" s="17" t="inlineStr">
        <is>
          <t>4530-525617</t>
        </is>
      </c>
      <c r="AY100" s="17" t="inlineStr">
        <is>
          <t>'2026-07-02</t>
        </is>
      </c>
      <c r="AZ100" s="17" t="inlineStr">
        <is>
          <t>EMERSON</t>
        </is>
      </c>
      <c r="BA100" s="17" t="inlineStr">
        <is>
          <t>TREX</t>
        </is>
      </c>
      <c r="BB100" s="17" t="inlineStr">
        <is>
          <t>210100082367</t>
        </is>
      </c>
      <c r="BC100" s="17" t="inlineStr">
        <is>
          <t>'2026-07-31</t>
        </is>
      </c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inlineStr">
        <is>
          <t>Levy Ostrup</t>
        </is>
      </c>
      <c r="CY100" s="17" t="inlineStr">
        <is>
          <t>'2026-08-01</t>
        </is>
      </c>
      <c r="CZ100" s="17" t="n"/>
      <c r="DA100" s="17" t="n"/>
      <c r="DB100" s="17" t="n"/>
      <c r="DC100" s="17" t="n"/>
    </row>
    <row r="101">
      <c r="A101" s="17" t="n"/>
      <c r="B101" s="17" t="n"/>
      <c r="C101" s="17" t="inlineStr">
        <is>
          <t>K1B WELL PAD PROJECT</t>
        </is>
      </c>
      <c r="D101" s="17" t="inlineStr">
        <is>
          <t>KINOSIS K1B</t>
        </is>
      </c>
      <c r="E101" s="17" t="inlineStr">
        <is>
          <t>CA23007</t>
        </is>
      </c>
      <c r="F101" s="17" t="inlineStr">
        <is>
          <t>29103-PIT-1037</t>
        </is>
      </c>
      <c r="G101" s="17" t="inlineStr">
        <is>
          <t>Pressure Transmitter</t>
        </is>
      </c>
      <c r="H101" s="17" t="inlineStr">
        <is>
          <t>NATURAL GAS</t>
        </is>
      </c>
      <c r="I101" s="17" t="inlineStr">
        <is>
          <t>PAD A P03 NG INJC PRESSURE</t>
        </is>
      </c>
      <c r="J101" s="17" t="inlineStr">
        <is>
          <t>29103-25J-132-01</t>
        </is>
      </c>
      <c r="K101" s="17" t="inlineStr">
        <is>
          <t>29103-1"-FG-1301-DLHB0-38H-ET</t>
        </is>
      </c>
      <c r="L101" s="17" t="inlineStr">
        <is>
          <t>ROSEMOUNT</t>
        </is>
      </c>
      <c r="M101" s="17" t="inlineStr">
        <is>
          <t>3051T</t>
        </is>
      </c>
      <c r="N101" s="17" t="inlineStr">
        <is>
          <t>N/A</t>
        </is>
      </c>
      <c r="O101" s="17" t="inlineStr">
        <is>
          <t>0 - 4000 kPa-g</t>
        </is>
      </c>
      <c r="P101" s="17" t="inlineStr">
        <is>
          <t>-101 - 5515 kPa-g</t>
        </is>
      </c>
      <c r="Q101" s="17" t="inlineStr">
        <is>
          <t>N/A</t>
        </is>
      </c>
      <c r="R101" s="17" t="inlineStr">
        <is>
          <t>YES</t>
        </is>
      </c>
      <c r="S101" s="17" t="inlineStr">
        <is>
          <t>4-20 mA w/ HART</t>
        </is>
      </c>
      <c r="T101" s="17" t="inlineStr">
        <is>
          <t>N/A</t>
        </is>
      </c>
      <c r="U101" s="17" t="inlineStr">
        <is>
          <t>N/A</t>
        </is>
      </c>
      <c r="V101" s="17" t="inlineStr">
        <is>
          <t>LO</t>
        </is>
      </c>
      <c r="W101" s="17" t="inlineStr">
        <is>
          <t>LO</t>
        </is>
      </c>
      <c r="X101" s="17" t="inlineStr">
        <is>
          <t>LO</t>
        </is>
      </c>
      <c r="Y101" s="17" t="inlineStr">
        <is>
          <t>LO</t>
        </is>
      </c>
      <c r="Z101" s="17" t="inlineStr">
        <is>
          <t>N/A</t>
        </is>
      </c>
      <c r="AA101" s="17" t="inlineStr">
        <is>
          <t>LO</t>
        </is>
      </c>
      <c r="AB101" s="17" t="inlineStr">
        <is>
          <t>LO</t>
        </is>
      </c>
      <c r="AC101" s="17" t="inlineStr">
        <is>
          <t>LO</t>
        </is>
      </c>
      <c r="AD101" s="17" t="inlineStr">
        <is>
          <t>N/A</t>
        </is>
      </c>
      <c r="AE101" s="17" t="inlineStr">
        <is>
          <t>LO</t>
        </is>
      </c>
      <c r="AF101" s="17" t="inlineStr">
        <is>
          <t>LO</t>
        </is>
      </c>
      <c r="AG101" s="17" t="inlineStr">
        <is>
          <t>LO</t>
        </is>
      </c>
      <c r="AH101" s="17" t="n">
        <v>23.4</v>
      </c>
      <c r="AI101" s="17" t="inlineStr">
        <is>
          <t>Pass</t>
        </is>
      </c>
      <c r="AJ101" s="17" t="inlineStr">
        <is>
          <t>N/A</t>
        </is>
      </c>
      <c r="AK101" s="17" t="inlineStr">
        <is>
          <t>N/A</t>
        </is>
      </c>
      <c r="AL101" s="17" t="inlineStr">
        <is>
          <t>Pass</t>
        </is>
      </c>
      <c r="AM101" s="17" t="inlineStr">
        <is>
          <t>Pass</t>
        </is>
      </c>
      <c r="AN101" s="17" t="inlineStr">
        <is>
          <t>N/A</t>
        </is>
      </c>
      <c r="AO101" s="17" t="inlineStr">
        <is>
          <t>Pass</t>
        </is>
      </c>
      <c r="AP101" s="17" t="inlineStr">
        <is>
          <t>N/A</t>
        </is>
      </c>
      <c r="AQ101" s="17" t="inlineStr">
        <is>
          <t>N/A</t>
        </is>
      </c>
      <c r="AR101" s="17" t="inlineStr">
        <is>
          <t>Pass</t>
        </is>
      </c>
      <c r="AS101" s="17" t="inlineStr">
        <is>
          <t>Pass</t>
        </is>
      </c>
      <c r="AT101" s="17" t="inlineStr">
        <is>
          <t>N/A</t>
        </is>
      </c>
      <c r="AU101" s="17" t="inlineStr">
        <is>
          <t>N/A</t>
        </is>
      </c>
      <c r="AV101" s="17" t="inlineStr">
        <is>
          <t>CRYSTAL ENGINEERING</t>
        </is>
      </c>
      <c r="AW101" s="17" t="inlineStr">
        <is>
          <t>IS33-36/5000 PSI</t>
        </is>
      </c>
      <c r="AX101" s="17" t="inlineStr">
        <is>
          <t>4530-525617</t>
        </is>
      </c>
      <c r="AY101" s="17" t="inlineStr">
        <is>
          <t>'2026-07-02</t>
        </is>
      </c>
      <c r="AZ101" s="17" t="inlineStr">
        <is>
          <t>EMERSON</t>
        </is>
      </c>
      <c r="BA101" s="17" t="inlineStr">
        <is>
          <t>TREX</t>
        </is>
      </c>
      <c r="BB101" s="17" t="inlineStr">
        <is>
          <t>210100082367</t>
        </is>
      </c>
      <c r="BC101" s="17" t="inlineStr">
        <is>
          <t>'2026-07-31</t>
        </is>
      </c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inlineStr">
        <is>
          <t>Levy Ostrup</t>
        </is>
      </c>
      <c r="CY101" s="17" t="inlineStr">
        <is>
          <t>'2026-08-01</t>
        </is>
      </c>
      <c r="CZ101" s="17" t="n"/>
      <c r="DA101" s="17" t="n"/>
      <c r="DB101" s="17" t="n"/>
      <c r="DC101" s="17" t="n"/>
    </row>
    <row r="102">
      <c r="A102" s="17" t="n"/>
      <c r="B102" s="17" t="n"/>
      <c r="C102" s="17" t="inlineStr">
        <is>
          <t>K1B WELL PAD PROJECT</t>
        </is>
      </c>
      <c r="D102" s="17" t="inlineStr">
        <is>
          <t>KINOSIS K1B</t>
        </is>
      </c>
      <c r="E102" s="17" t="inlineStr">
        <is>
          <t>CA23007</t>
        </is>
      </c>
      <c r="F102" s="17" t="inlineStr">
        <is>
          <t>29103-PIT-1043</t>
        </is>
      </c>
      <c r="G102" s="17" t="inlineStr">
        <is>
          <t>Pressure Transmitter</t>
        </is>
      </c>
      <c r="H102" s="17" t="inlineStr">
        <is>
          <t>NATURAL GAS</t>
        </is>
      </c>
      <c r="I102" s="17" t="inlineStr">
        <is>
          <t>PAD A S04 NG INJECTION PRESSURE</t>
        </is>
      </c>
      <c r="J102" s="17" t="inlineStr">
        <is>
          <t>29103-25J-141-01</t>
        </is>
      </c>
      <c r="K102" s="17" t="inlineStr">
        <is>
          <t>29103-1"-FG-1403-DLHB0-38H-ET</t>
        </is>
      </c>
      <c r="L102" s="17" t="inlineStr">
        <is>
          <t>ROSEMOUNT</t>
        </is>
      </c>
      <c r="M102" s="17" t="inlineStr">
        <is>
          <t>3051T</t>
        </is>
      </c>
      <c r="N102" s="17" t="inlineStr">
        <is>
          <t>26SIPG3884458</t>
        </is>
      </c>
      <c r="O102" s="17" t="inlineStr">
        <is>
          <t>0 - 4000 kPa-g</t>
        </is>
      </c>
      <c r="P102" s="17" t="inlineStr">
        <is>
          <t>-101 - 5515 kPa-g</t>
        </is>
      </c>
      <c r="Q102" s="17" t="inlineStr">
        <is>
          <t>N/A</t>
        </is>
      </c>
      <c r="R102" s="17" t="inlineStr">
        <is>
          <t>YES</t>
        </is>
      </c>
      <c r="S102" s="17" t="inlineStr">
        <is>
          <t>4-20 mA w/ HART</t>
        </is>
      </c>
      <c r="T102" s="17" t="inlineStr">
        <is>
          <t>N/A</t>
        </is>
      </c>
      <c r="U102" s="17" t="inlineStr">
        <is>
          <t>N/A</t>
        </is>
      </c>
      <c r="V102" s="17" t="inlineStr">
        <is>
          <t>LO</t>
        </is>
      </c>
      <c r="W102" s="17" t="inlineStr">
        <is>
          <t>LO</t>
        </is>
      </c>
      <c r="X102" s="17" t="inlineStr">
        <is>
          <t>LO</t>
        </is>
      </c>
      <c r="Y102" s="17" t="inlineStr">
        <is>
          <t>LO</t>
        </is>
      </c>
      <c r="Z102" s="17" t="inlineStr">
        <is>
          <t>N/A</t>
        </is>
      </c>
      <c r="AA102" s="17" t="inlineStr">
        <is>
          <t>LO</t>
        </is>
      </c>
      <c r="AB102" s="17" t="inlineStr">
        <is>
          <t>LO</t>
        </is>
      </c>
      <c r="AC102" s="17" t="inlineStr">
        <is>
          <t>LO</t>
        </is>
      </c>
      <c r="AD102" s="17" t="inlineStr">
        <is>
          <t>N/A</t>
        </is>
      </c>
      <c r="AE102" s="17" t="inlineStr">
        <is>
          <t>LO</t>
        </is>
      </c>
      <c r="AF102" s="17" t="inlineStr">
        <is>
          <t>LO</t>
        </is>
      </c>
      <c r="AG102" s="17" t="inlineStr">
        <is>
          <t>LO</t>
        </is>
      </c>
      <c r="AH102" s="17" t="n">
        <v>23.4</v>
      </c>
      <c r="AI102" s="17" t="inlineStr">
        <is>
          <t>Pass</t>
        </is>
      </c>
      <c r="AJ102" s="17" t="inlineStr">
        <is>
          <t>N/A</t>
        </is>
      </c>
      <c r="AK102" s="17" t="inlineStr">
        <is>
          <t>N/A</t>
        </is>
      </c>
      <c r="AL102" s="17" t="inlineStr">
        <is>
          <t>Pass</t>
        </is>
      </c>
      <c r="AM102" s="17" t="inlineStr">
        <is>
          <t>Pass</t>
        </is>
      </c>
      <c r="AN102" s="17" t="inlineStr">
        <is>
          <t>N/A</t>
        </is>
      </c>
      <c r="AO102" s="17" t="inlineStr">
        <is>
          <t>Pass</t>
        </is>
      </c>
      <c r="AP102" s="17" t="inlineStr">
        <is>
          <t>N/A</t>
        </is>
      </c>
      <c r="AQ102" s="17" t="inlineStr">
        <is>
          <t>N/A</t>
        </is>
      </c>
      <c r="AR102" s="17" t="inlineStr">
        <is>
          <t>Pass</t>
        </is>
      </c>
      <c r="AS102" s="17" t="inlineStr">
        <is>
          <t>Pass</t>
        </is>
      </c>
      <c r="AT102" s="17" t="inlineStr">
        <is>
          <t>N/A</t>
        </is>
      </c>
      <c r="AU102" s="17" t="inlineStr">
        <is>
          <t>N/A</t>
        </is>
      </c>
      <c r="AV102" s="17" t="inlineStr">
        <is>
          <t>CRYSTAL ENGINEERING</t>
        </is>
      </c>
      <c r="AW102" s="17" t="inlineStr">
        <is>
          <t>IS33-36/5000 PSI</t>
        </is>
      </c>
      <c r="AX102" s="17" t="inlineStr">
        <is>
          <t>4530-525617</t>
        </is>
      </c>
      <c r="AY102" s="17" t="inlineStr">
        <is>
          <t>'2026-07-02</t>
        </is>
      </c>
      <c r="AZ102" s="17" t="inlineStr">
        <is>
          <t>EMERSON</t>
        </is>
      </c>
      <c r="BA102" s="17" t="inlineStr">
        <is>
          <t>TREX</t>
        </is>
      </c>
      <c r="BB102" s="17" t="inlineStr">
        <is>
          <t>210100082367</t>
        </is>
      </c>
      <c r="BC102" s="17" t="inlineStr">
        <is>
          <t>'2026-07-31</t>
        </is>
      </c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inlineStr">
        <is>
          <t>Levy Ostrup</t>
        </is>
      </c>
      <c r="CY102" s="17" t="inlineStr">
        <is>
          <t>'2026-08-01</t>
        </is>
      </c>
      <c r="CZ102" s="17" t="n"/>
      <c r="DA102" s="17" t="n"/>
      <c r="DB102" s="17" t="n"/>
      <c r="DC102" s="17" t="n"/>
    </row>
    <row r="103">
      <c r="A103" s="17" t="n"/>
      <c r="B103" s="17" t="n"/>
      <c r="C103" s="17" t="inlineStr">
        <is>
          <t>K1B WELL PAD PROJECT</t>
        </is>
      </c>
      <c r="D103" s="17" t="inlineStr">
        <is>
          <t>KINOSIS K1B</t>
        </is>
      </c>
      <c r="E103" s="17" t="inlineStr">
        <is>
          <t>CA23007</t>
        </is>
      </c>
      <c r="F103" s="17" t="inlineStr">
        <is>
          <t>29103-PIT-1047</t>
        </is>
      </c>
      <c r="G103" s="17" t="inlineStr">
        <is>
          <t>Pressure Transmitter</t>
        </is>
      </c>
      <c r="H103" s="17" t="inlineStr">
        <is>
          <t>NATURAL GAS</t>
        </is>
      </c>
      <c r="I103" s="17" t="inlineStr">
        <is>
          <t>PAD A P04 NG INJC PRESSURE</t>
        </is>
      </c>
      <c r="J103" s="17" t="inlineStr">
        <is>
          <t>29103-25J-142-01</t>
        </is>
      </c>
      <c r="K103" s="17" t="inlineStr">
        <is>
          <t>29103-1"-FG-1401-DLHB0-38H-ET</t>
        </is>
      </c>
      <c r="L103" s="17" t="inlineStr">
        <is>
          <t>ROSEMOUNT</t>
        </is>
      </c>
      <c r="M103" s="17" t="inlineStr">
        <is>
          <t>3051T</t>
        </is>
      </c>
      <c r="N103" s="17" t="inlineStr">
        <is>
          <t>N/A</t>
        </is>
      </c>
      <c r="O103" s="17" t="inlineStr">
        <is>
          <t>0 - 4000 kPa-g</t>
        </is>
      </c>
      <c r="P103" s="17" t="inlineStr">
        <is>
          <t>-101 - 5515 kPa-g</t>
        </is>
      </c>
      <c r="Q103" s="17" t="inlineStr">
        <is>
          <t>N/A</t>
        </is>
      </c>
      <c r="R103" s="17" t="inlineStr">
        <is>
          <t>YES</t>
        </is>
      </c>
      <c r="S103" s="17" t="inlineStr">
        <is>
          <t>4-20 mA w/ HART</t>
        </is>
      </c>
      <c r="T103" s="17" t="inlineStr">
        <is>
          <t>N/A</t>
        </is>
      </c>
      <c r="U103" s="17" t="inlineStr">
        <is>
          <t>N/A</t>
        </is>
      </c>
      <c r="V103" s="17" t="inlineStr">
        <is>
          <t>LO</t>
        </is>
      </c>
      <c r="W103" s="17" t="inlineStr">
        <is>
          <t>LO</t>
        </is>
      </c>
      <c r="X103" s="17" t="inlineStr">
        <is>
          <t>LO</t>
        </is>
      </c>
      <c r="Y103" s="17" t="inlineStr">
        <is>
          <t>LO</t>
        </is>
      </c>
      <c r="Z103" s="17" t="inlineStr">
        <is>
          <t>N/A</t>
        </is>
      </c>
      <c r="AA103" s="17" t="inlineStr">
        <is>
          <t>LO</t>
        </is>
      </c>
      <c r="AB103" s="17" t="inlineStr">
        <is>
          <t>LO</t>
        </is>
      </c>
      <c r="AC103" s="17" t="inlineStr">
        <is>
          <t>LO</t>
        </is>
      </c>
      <c r="AD103" s="17" t="inlineStr">
        <is>
          <t>N/A</t>
        </is>
      </c>
      <c r="AE103" s="17" t="inlineStr">
        <is>
          <t>LO</t>
        </is>
      </c>
      <c r="AF103" s="17" t="inlineStr">
        <is>
          <t>LO</t>
        </is>
      </c>
      <c r="AG103" s="17" t="inlineStr">
        <is>
          <t>LO</t>
        </is>
      </c>
      <c r="AH103" s="17" t="n">
        <v>23.4</v>
      </c>
      <c r="AI103" s="17" t="inlineStr">
        <is>
          <t>Pass</t>
        </is>
      </c>
      <c r="AJ103" s="17" t="inlineStr">
        <is>
          <t>N/A</t>
        </is>
      </c>
      <c r="AK103" s="17" t="inlineStr">
        <is>
          <t>N/A</t>
        </is>
      </c>
      <c r="AL103" s="17" t="inlineStr">
        <is>
          <t>Pass</t>
        </is>
      </c>
      <c r="AM103" s="17" t="inlineStr">
        <is>
          <t>Pass</t>
        </is>
      </c>
      <c r="AN103" s="17" t="inlineStr">
        <is>
          <t>N/A</t>
        </is>
      </c>
      <c r="AO103" s="17" t="inlineStr">
        <is>
          <t>Pass</t>
        </is>
      </c>
      <c r="AP103" s="17" t="inlineStr">
        <is>
          <t>N/A</t>
        </is>
      </c>
      <c r="AQ103" s="17" t="inlineStr">
        <is>
          <t>N/A</t>
        </is>
      </c>
      <c r="AR103" s="17" t="inlineStr">
        <is>
          <t>Pass</t>
        </is>
      </c>
      <c r="AS103" s="17" t="inlineStr">
        <is>
          <t>Pass</t>
        </is>
      </c>
      <c r="AT103" s="17" t="inlineStr">
        <is>
          <t>N/A</t>
        </is>
      </c>
      <c r="AU103" s="17" t="inlineStr">
        <is>
          <t>N/A</t>
        </is>
      </c>
      <c r="AV103" s="17" t="inlineStr">
        <is>
          <t>CRYSTAL ENGINEERING</t>
        </is>
      </c>
      <c r="AW103" s="17" t="inlineStr">
        <is>
          <t>IS33-36/5000 PSI</t>
        </is>
      </c>
      <c r="AX103" s="17" t="inlineStr">
        <is>
          <t>4530-525617</t>
        </is>
      </c>
      <c r="AY103" s="17" t="inlineStr">
        <is>
          <t>'2026-07-02</t>
        </is>
      </c>
      <c r="AZ103" s="17" t="inlineStr">
        <is>
          <t>EMERSON</t>
        </is>
      </c>
      <c r="BA103" s="17" t="inlineStr">
        <is>
          <t>TREX</t>
        </is>
      </c>
      <c r="BB103" s="17" t="inlineStr">
        <is>
          <t>210100082367</t>
        </is>
      </c>
      <c r="BC103" s="17" t="inlineStr">
        <is>
          <t>'2026-07-31</t>
        </is>
      </c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inlineStr">
        <is>
          <t>Levy Ostrup</t>
        </is>
      </c>
      <c r="CY103" s="17" t="inlineStr">
        <is>
          <t>'2026-08-01</t>
        </is>
      </c>
      <c r="CZ103" s="17" t="n"/>
      <c r="DA103" s="17" t="n"/>
      <c r="DB103" s="17" t="n"/>
      <c r="DC103" s="17" t="n"/>
    </row>
    <row r="104">
      <c r="A104" s="17" t="n"/>
      <c r="B104" s="17" t="n"/>
      <c r="C104" s="17" t="inlineStr">
        <is>
          <t>K1B WELL PAD PROJECT</t>
        </is>
      </c>
      <c r="D104" s="17" t="inlineStr">
        <is>
          <t>KINOSIS K1B</t>
        </is>
      </c>
      <c r="E104" s="17" t="inlineStr">
        <is>
          <t>CA23007</t>
        </is>
      </c>
      <c r="F104" s="17" t="inlineStr">
        <is>
          <t>29103-PIT-1057</t>
        </is>
      </c>
      <c r="G104" s="17" t="inlineStr">
        <is>
          <t>Pressure Transmitter</t>
        </is>
      </c>
      <c r="H104" s="17" t="inlineStr">
        <is>
          <t>NATURAL GAS</t>
        </is>
      </c>
      <c r="I104" s="17" t="inlineStr">
        <is>
          <t>PAD A P05 NG INJC PRESSURE</t>
        </is>
      </c>
      <c r="J104" s="17" t="inlineStr">
        <is>
          <t>29103-25J-152-01</t>
        </is>
      </c>
      <c r="K104" s="17" t="inlineStr">
        <is>
          <t>29103-1"-FG-1501-DLHB0-38H-ET</t>
        </is>
      </c>
      <c r="L104" s="17" t="inlineStr">
        <is>
          <t>ROSEMOUNT</t>
        </is>
      </c>
      <c r="M104" s="17" t="inlineStr">
        <is>
          <t>3051T</t>
        </is>
      </c>
      <c r="N104" s="17" t="inlineStr">
        <is>
          <t>N/A</t>
        </is>
      </c>
      <c r="O104" s="17" t="inlineStr">
        <is>
          <t>0 - 4000 kPa-g</t>
        </is>
      </c>
      <c r="P104" s="17" t="inlineStr">
        <is>
          <t>-101 - 5515 kPa-g</t>
        </is>
      </c>
      <c r="Q104" s="17" t="inlineStr">
        <is>
          <t>N/A</t>
        </is>
      </c>
      <c r="R104" s="17" t="inlineStr">
        <is>
          <t>YES</t>
        </is>
      </c>
      <c r="S104" s="17" t="inlineStr">
        <is>
          <t>4-20 mA w/ HART</t>
        </is>
      </c>
      <c r="T104" s="17" t="inlineStr">
        <is>
          <t>N/A</t>
        </is>
      </c>
      <c r="U104" s="17" t="inlineStr">
        <is>
          <t>N/A</t>
        </is>
      </c>
      <c r="V104" s="17" t="inlineStr">
        <is>
          <t>LO</t>
        </is>
      </c>
      <c r="W104" s="17" t="inlineStr">
        <is>
          <t>LO</t>
        </is>
      </c>
      <c r="X104" s="17" t="inlineStr">
        <is>
          <t>LO</t>
        </is>
      </c>
      <c r="Y104" s="17" t="inlineStr">
        <is>
          <t>LO</t>
        </is>
      </c>
      <c r="Z104" s="17" t="inlineStr">
        <is>
          <t>N/A</t>
        </is>
      </c>
      <c r="AA104" s="17" t="inlineStr">
        <is>
          <t>LO</t>
        </is>
      </c>
      <c r="AB104" s="17" t="inlineStr">
        <is>
          <t>LO</t>
        </is>
      </c>
      <c r="AC104" s="17" t="inlineStr">
        <is>
          <t>LO</t>
        </is>
      </c>
      <c r="AD104" s="17" t="inlineStr">
        <is>
          <t>N/A</t>
        </is>
      </c>
      <c r="AE104" s="17" t="inlineStr">
        <is>
          <t>LO</t>
        </is>
      </c>
      <c r="AF104" s="17" t="inlineStr">
        <is>
          <t>LO</t>
        </is>
      </c>
      <c r="AG104" s="17" t="inlineStr">
        <is>
          <t>LO</t>
        </is>
      </c>
      <c r="AH104" s="17" t="n">
        <v>23.4</v>
      </c>
      <c r="AI104" s="17" t="inlineStr">
        <is>
          <t>Pass</t>
        </is>
      </c>
      <c r="AJ104" s="17" t="inlineStr">
        <is>
          <t>N/A</t>
        </is>
      </c>
      <c r="AK104" s="17" t="inlineStr">
        <is>
          <t>N/A</t>
        </is>
      </c>
      <c r="AL104" s="17" t="inlineStr">
        <is>
          <t>Pass</t>
        </is>
      </c>
      <c r="AM104" s="17" t="inlineStr">
        <is>
          <t>Pass</t>
        </is>
      </c>
      <c r="AN104" s="17" t="inlineStr">
        <is>
          <t>N/A</t>
        </is>
      </c>
      <c r="AO104" s="17" t="inlineStr">
        <is>
          <t>Pass</t>
        </is>
      </c>
      <c r="AP104" s="17" t="inlineStr">
        <is>
          <t>N/A</t>
        </is>
      </c>
      <c r="AQ104" s="17" t="inlineStr">
        <is>
          <t>N/A</t>
        </is>
      </c>
      <c r="AR104" s="17" t="inlineStr">
        <is>
          <t>Pass</t>
        </is>
      </c>
      <c r="AS104" s="17" t="inlineStr">
        <is>
          <t>Pass</t>
        </is>
      </c>
      <c r="AT104" s="17" t="inlineStr">
        <is>
          <t>N/A</t>
        </is>
      </c>
      <c r="AU104" s="17" t="inlineStr">
        <is>
          <t>N/A</t>
        </is>
      </c>
      <c r="AV104" s="17" t="inlineStr">
        <is>
          <t>CRYSTAL ENGINEERING</t>
        </is>
      </c>
      <c r="AW104" s="17" t="inlineStr">
        <is>
          <t>IS33-36/5000 PSI</t>
        </is>
      </c>
      <c r="AX104" s="17" t="inlineStr">
        <is>
          <t>4530-525617</t>
        </is>
      </c>
      <c r="AY104" s="17" t="inlineStr">
        <is>
          <t>'2026-07-02</t>
        </is>
      </c>
      <c r="AZ104" s="17" t="inlineStr">
        <is>
          <t>EMERSON</t>
        </is>
      </c>
      <c r="BA104" s="17" t="inlineStr">
        <is>
          <t>TREX</t>
        </is>
      </c>
      <c r="BB104" s="17" t="inlineStr">
        <is>
          <t>210100082367</t>
        </is>
      </c>
      <c r="BC104" s="17" t="inlineStr">
        <is>
          <t>'2026-07-31</t>
        </is>
      </c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inlineStr">
        <is>
          <t>Levy Ostrup</t>
        </is>
      </c>
      <c r="CY104" s="17" t="inlineStr">
        <is>
          <t>'2026-08-01</t>
        </is>
      </c>
      <c r="CZ104" s="17" t="n"/>
      <c r="DA104" s="17" t="n"/>
      <c r="DB104" s="17" t="n"/>
      <c r="DC104" s="17" t="n"/>
    </row>
    <row r="105">
      <c r="A105" s="17" t="n"/>
      <c r="B105" s="17" t="n"/>
      <c r="C105" s="17" t="inlineStr">
        <is>
          <t>K1B WELL PAD PROJECT</t>
        </is>
      </c>
      <c r="D105" s="17" t="inlineStr">
        <is>
          <t>KINOSIS K1B</t>
        </is>
      </c>
      <c r="E105" s="17" t="inlineStr">
        <is>
          <t>CA23007</t>
        </is>
      </c>
      <c r="F105" s="17" t="inlineStr">
        <is>
          <t>29103-PIT-1063</t>
        </is>
      </c>
      <c r="G105" s="17" t="inlineStr">
        <is>
          <t>Pressure Transmitter</t>
        </is>
      </c>
      <c r="H105" s="17" t="inlineStr">
        <is>
          <t>NATURAL GAS</t>
        </is>
      </c>
      <c r="I105" s="17" t="inlineStr">
        <is>
          <t>PAD A S06 NG INJECTION PRESSURE</t>
        </is>
      </c>
      <c r="J105" s="17" t="inlineStr">
        <is>
          <t>29103-25J-161-01</t>
        </is>
      </c>
      <c r="K105" s="17" t="inlineStr">
        <is>
          <t>29103-1"-FG-1603-DLHB0-38H-ET</t>
        </is>
      </c>
      <c r="L105" s="17" t="inlineStr">
        <is>
          <t>ROSEMOUNT</t>
        </is>
      </c>
      <c r="M105" s="17" t="inlineStr">
        <is>
          <t>3051T</t>
        </is>
      </c>
      <c r="N105" s="17" t="inlineStr">
        <is>
          <t>26SIPG3884552</t>
        </is>
      </c>
      <c r="O105" s="17" t="inlineStr">
        <is>
          <t>0 - 4000 kPa-g</t>
        </is>
      </c>
      <c r="P105" s="17" t="inlineStr">
        <is>
          <t>-101 - 5515 kPa-g</t>
        </is>
      </c>
      <c r="Q105" s="17" t="inlineStr">
        <is>
          <t>N/A</t>
        </is>
      </c>
      <c r="R105" s="17" t="inlineStr">
        <is>
          <t>YES</t>
        </is>
      </c>
      <c r="S105" s="17" t="inlineStr">
        <is>
          <t>4-20 mA w/ HART</t>
        </is>
      </c>
      <c r="T105" s="17" t="inlineStr">
        <is>
          <t>N/A</t>
        </is>
      </c>
      <c r="U105" s="17" t="inlineStr">
        <is>
          <t>N/A</t>
        </is>
      </c>
      <c r="V105" s="17" t="inlineStr">
        <is>
          <t>LO</t>
        </is>
      </c>
      <c r="W105" s="17" t="inlineStr">
        <is>
          <t>LO</t>
        </is>
      </c>
      <c r="X105" s="17" t="inlineStr">
        <is>
          <t>LO</t>
        </is>
      </c>
      <c r="Y105" s="17" t="inlineStr">
        <is>
          <t>LO</t>
        </is>
      </c>
      <c r="Z105" s="17" t="inlineStr">
        <is>
          <t>N/A</t>
        </is>
      </c>
      <c r="AA105" s="17" t="inlineStr">
        <is>
          <t>LO</t>
        </is>
      </c>
      <c r="AB105" s="17" t="inlineStr">
        <is>
          <t>LO</t>
        </is>
      </c>
      <c r="AC105" s="17" t="inlineStr">
        <is>
          <t>LO</t>
        </is>
      </c>
      <c r="AD105" s="17" t="inlineStr">
        <is>
          <t>N/A</t>
        </is>
      </c>
      <c r="AE105" s="17" t="inlineStr">
        <is>
          <t>LO</t>
        </is>
      </c>
      <c r="AF105" s="17" t="inlineStr">
        <is>
          <t>LO</t>
        </is>
      </c>
      <c r="AG105" s="17" t="inlineStr">
        <is>
          <t>LO</t>
        </is>
      </c>
      <c r="AH105" s="17" t="n">
        <v>23.4</v>
      </c>
      <c r="AI105" s="17" t="inlineStr">
        <is>
          <t>Pass</t>
        </is>
      </c>
      <c r="AJ105" s="17" t="inlineStr">
        <is>
          <t>N/A</t>
        </is>
      </c>
      <c r="AK105" s="17" t="inlineStr">
        <is>
          <t>N/A</t>
        </is>
      </c>
      <c r="AL105" s="17" t="inlineStr">
        <is>
          <t>Pass</t>
        </is>
      </c>
      <c r="AM105" s="17" t="inlineStr">
        <is>
          <t>Pass</t>
        </is>
      </c>
      <c r="AN105" s="17" t="inlineStr">
        <is>
          <t>N/A</t>
        </is>
      </c>
      <c r="AO105" s="17" t="inlineStr">
        <is>
          <t>Pass</t>
        </is>
      </c>
      <c r="AP105" s="17" t="inlineStr">
        <is>
          <t>N/A</t>
        </is>
      </c>
      <c r="AQ105" s="17" t="inlineStr">
        <is>
          <t>N/A</t>
        </is>
      </c>
      <c r="AR105" s="17" t="inlineStr">
        <is>
          <t>Pass</t>
        </is>
      </c>
      <c r="AS105" s="17" t="inlineStr">
        <is>
          <t>Pass</t>
        </is>
      </c>
      <c r="AT105" s="17" t="inlineStr">
        <is>
          <t>N/A</t>
        </is>
      </c>
      <c r="AU105" s="17" t="inlineStr">
        <is>
          <t>N/A</t>
        </is>
      </c>
      <c r="AV105" s="17" t="inlineStr">
        <is>
          <t>CRYSTAL ENGINEERING</t>
        </is>
      </c>
      <c r="AW105" s="17" t="inlineStr">
        <is>
          <t>IS33-36/5000 PSI</t>
        </is>
      </c>
      <c r="AX105" s="17" t="inlineStr">
        <is>
          <t>4530-525617</t>
        </is>
      </c>
      <c r="AY105" s="17" t="inlineStr">
        <is>
          <t>'2026-07-02</t>
        </is>
      </c>
      <c r="AZ105" s="17" t="inlineStr">
        <is>
          <t>EMERSON</t>
        </is>
      </c>
      <c r="BA105" s="17" t="inlineStr">
        <is>
          <t>TREX</t>
        </is>
      </c>
      <c r="BB105" s="17" t="inlineStr">
        <is>
          <t>210100082367</t>
        </is>
      </c>
      <c r="BC105" s="17" t="inlineStr">
        <is>
          <t>'2026-07-31</t>
        </is>
      </c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inlineStr">
        <is>
          <t>Levy Ostrup</t>
        </is>
      </c>
      <c r="CY105" s="17" t="inlineStr">
        <is>
          <t>'2026-08-01</t>
        </is>
      </c>
      <c r="CZ105" s="17" t="n"/>
      <c r="DA105" s="17" t="n"/>
      <c r="DB105" s="17" t="n"/>
      <c r="DC105" s="17" t="n"/>
    </row>
    <row r="106">
      <c r="A106" s="17" t="n"/>
      <c r="B106" s="17" t="n"/>
      <c r="C106" s="17" t="inlineStr">
        <is>
          <t>K1B WELL PAD PROJECT</t>
        </is>
      </c>
      <c r="D106" s="17" t="inlineStr">
        <is>
          <t>KINOSIS K1B</t>
        </is>
      </c>
      <c r="E106" s="17" t="inlineStr">
        <is>
          <t>CA23007</t>
        </is>
      </c>
      <c r="F106" s="17" t="inlineStr">
        <is>
          <t>29103-PIT-1067</t>
        </is>
      </c>
      <c r="G106" s="17" t="inlineStr">
        <is>
          <t>Pressure Transmitter</t>
        </is>
      </c>
      <c r="H106" s="17" t="inlineStr">
        <is>
          <t>NATURAL GAS</t>
        </is>
      </c>
      <c r="I106" s="17" t="inlineStr">
        <is>
          <t>PAD A P06 NG INJC PRESSURE</t>
        </is>
      </c>
      <c r="J106" s="17" t="inlineStr">
        <is>
          <t>29103-25J-162-01</t>
        </is>
      </c>
      <c r="K106" s="17" t="inlineStr">
        <is>
          <t>29103-1"-FG-1601-DLHB0-38H-ET</t>
        </is>
      </c>
      <c r="L106" s="17" t="inlineStr">
        <is>
          <t>ROSEMOUNT</t>
        </is>
      </c>
      <c r="M106" s="17" t="inlineStr">
        <is>
          <t>3051T</t>
        </is>
      </c>
      <c r="N106" s="17" t="inlineStr">
        <is>
          <t>N/A</t>
        </is>
      </c>
      <c r="O106" s="17" t="inlineStr">
        <is>
          <t>0 - 4000 kPa-g</t>
        </is>
      </c>
      <c r="P106" s="17" t="inlineStr">
        <is>
          <t>-101 - 5515 kPa-g</t>
        </is>
      </c>
      <c r="Q106" s="17" t="inlineStr">
        <is>
          <t>N/A</t>
        </is>
      </c>
      <c r="R106" s="17" t="inlineStr">
        <is>
          <t>YES</t>
        </is>
      </c>
      <c r="S106" s="17" t="inlineStr">
        <is>
          <t>4-20 mA w/ HART</t>
        </is>
      </c>
      <c r="T106" s="17" t="inlineStr">
        <is>
          <t>N/A</t>
        </is>
      </c>
      <c r="U106" s="17" t="inlineStr">
        <is>
          <t>N/A</t>
        </is>
      </c>
      <c r="V106" s="17" t="inlineStr">
        <is>
          <t>LO</t>
        </is>
      </c>
      <c r="W106" s="17" t="inlineStr">
        <is>
          <t>LO</t>
        </is>
      </c>
      <c r="X106" s="17" t="inlineStr">
        <is>
          <t>LO</t>
        </is>
      </c>
      <c r="Y106" s="17" t="inlineStr">
        <is>
          <t>LO</t>
        </is>
      </c>
      <c r="Z106" s="17" t="inlineStr">
        <is>
          <t>N/A</t>
        </is>
      </c>
      <c r="AA106" s="17" t="inlineStr">
        <is>
          <t>LO</t>
        </is>
      </c>
      <c r="AB106" s="17" t="inlineStr">
        <is>
          <t>LO</t>
        </is>
      </c>
      <c r="AC106" s="17" t="inlineStr">
        <is>
          <t>LO</t>
        </is>
      </c>
      <c r="AD106" s="17" t="inlineStr">
        <is>
          <t>N/A</t>
        </is>
      </c>
      <c r="AE106" s="17" t="inlineStr">
        <is>
          <t>LO</t>
        </is>
      </c>
      <c r="AF106" s="17" t="inlineStr">
        <is>
          <t>LO</t>
        </is>
      </c>
      <c r="AG106" s="17" t="inlineStr">
        <is>
          <t>LO</t>
        </is>
      </c>
      <c r="AH106" s="17" t="n">
        <v>23.4</v>
      </c>
      <c r="AI106" s="17" t="inlineStr">
        <is>
          <t>Pass</t>
        </is>
      </c>
      <c r="AJ106" s="17" t="inlineStr">
        <is>
          <t>N/A</t>
        </is>
      </c>
      <c r="AK106" s="17" t="inlineStr">
        <is>
          <t>N/A</t>
        </is>
      </c>
      <c r="AL106" s="17" t="inlineStr">
        <is>
          <t>Pass</t>
        </is>
      </c>
      <c r="AM106" s="17" t="inlineStr">
        <is>
          <t>Pass</t>
        </is>
      </c>
      <c r="AN106" s="17" t="inlineStr">
        <is>
          <t>N/A</t>
        </is>
      </c>
      <c r="AO106" s="17" t="inlineStr">
        <is>
          <t>Pass</t>
        </is>
      </c>
      <c r="AP106" s="17" t="inlineStr">
        <is>
          <t>N/A</t>
        </is>
      </c>
      <c r="AQ106" s="17" t="inlineStr">
        <is>
          <t>N/A</t>
        </is>
      </c>
      <c r="AR106" s="17" t="inlineStr">
        <is>
          <t>Pass</t>
        </is>
      </c>
      <c r="AS106" s="17" t="inlineStr">
        <is>
          <t>Pass</t>
        </is>
      </c>
      <c r="AT106" s="17" t="inlineStr">
        <is>
          <t>N/A</t>
        </is>
      </c>
      <c r="AU106" s="17" t="inlineStr">
        <is>
          <t>N/A</t>
        </is>
      </c>
      <c r="AV106" s="17" t="inlineStr">
        <is>
          <t>CRYSTAL ENGINEERING</t>
        </is>
      </c>
      <c r="AW106" s="17" t="inlineStr">
        <is>
          <t>IS33-36/5000 PSI</t>
        </is>
      </c>
      <c r="AX106" s="17" t="inlineStr">
        <is>
          <t>4530-525617</t>
        </is>
      </c>
      <c r="AY106" s="17" t="inlineStr">
        <is>
          <t>'2026-07-02</t>
        </is>
      </c>
      <c r="AZ106" s="17" t="inlineStr">
        <is>
          <t>EMERSON</t>
        </is>
      </c>
      <c r="BA106" s="17" t="inlineStr">
        <is>
          <t>TREX</t>
        </is>
      </c>
      <c r="BB106" s="17" t="inlineStr">
        <is>
          <t>210100082367</t>
        </is>
      </c>
      <c r="BC106" s="17" t="inlineStr">
        <is>
          <t>'2026-07-31</t>
        </is>
      </c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inlineStr">
        <is>
          <t>Levy Ostrup</t>
        </is>
      </c>
      <c r="CY106" s="17" t="inlineStr">
        <is>
          <t>'2026-08-01</t>
        </is>
      </c>
      <c r="CZ106" s="17" t="n"/>
      <c r="DA106" s="17" t="n"/>
      <c r="DB106" s="17" t="n"/>
      <c r="DC106" s="17" t="n"/>
    </row>
    <row r="107">
      <c r="A107" s="17" t="n"/>
      <c r="B107" s="17" t="n"/>
      <c r="C107" s="17" t="inlineStr">
        <is>
          <t>K1B WELL PAD PROJECT</t>
        </is>
      </c>
      <c r="D107" s="17" t="inlineStr">
        <is>
          <t>KINOSIS K1B</t>
        </is>
      </c>
      <c r="E107" s="17" t="inlineStr">
        <is>
          <t>CA23007</t>
        </is>
      </c>
      <c r="F107" s="17" t="inlineStr">
        <is>
          <t>29103-PIT-1073</t>
        </is>
      </c>
      <c r="G107" s="17" t="inlineStr">
        <is>
          <t>Pressure Transmitter</t>
        </is>
      </c>
      <c r="H107" s="17" t="inlineStr">
        <is>
          <t>NATURAL GAS</t>
        </is>
      </c>
      <c r="I107" s="17" t="inlineStr">
        <is>
          <t>PAD A S07 NG INJECTION PRESSURE</t>
        </is>
      </c>
      <c r="J107" s="17" t="inlineStr">
        <is>
          <t>29103-25J-171-01</t>
        </is>
      </c>
      <c r="K107" s="17" t="inlineStr">
        <is>
          <t>29103-1"-FG-1703-DLHB0-38H-ET</t>
        </is>
      </c>
      <c r="L107" s="17" t="inlineStr">
        <is>
          <t>ROSEMOUNT</t>
        </is>
      </c>
      <c r="M107" s="17" t="inlineStr">
        <is>
          <t>3051T</t>
        </is>
      </c>
      <c r="N107" s="17" t="inlineStr">
        <is>
          <t>26SIPG3884550</t>
        </is>
      </c>
      <c r="O107" s="17" t="inlineStr">
        <is>
          <t>0 - 4000 kPa-g</t>
        </is>
      </c>
      <c r="P107" s="17" t="inlineStr">
        <is>
          <t>-101 - 5515 kPa-g</t>
        </is>
      </c>
      <c r="Q107" s="17" t="inlineStr">
        <is>
          <t>N/A</t>
        </is>
      </c>
      <c r="R107" s="17" t="inlineStr">
        <is>
          <t>YES</t>
        </is>
      </c>
      <c r="S107" s="17" t="inlineStr">
        <is>
          <t>4-20 mA w/ HART</t>
        </is>
      </c>
      <c r="T107" s="17" t="inlineStr">
        <is>
          <t>N/A</t>
        </is>
      </c>
      <c r="U107" s="17" t="inlineStr">
        <is>
          <t>N/A</t>
        </is>
      </c>
      <c r="V107" s="17" t="inlineStr">
        <is>
          <t>LO</t>
        </is>
      </c>
      <c r="W107" s="17" t="inlineStr">
        <is>
          <t>LO</t>
        </is>
      </c>
      <c r="X107" s="17" t="inlineStr">
        <is>
          <t>LO</t>
        </is>
      </c>
      <c r="Y107" s="17" t="inlineStr">
        <is>
          <t>LO</t>
        </is>
      </c>
      <c r="Z107" s="17" t="inlineStr">
        <is>
          <t>N/A</t>
        </is>
      </c>
      <c r="AA107" s="17" t="inlineStr">
        <is>
          <t>LO</t>
        </is>
      </c>
      <c r="AB107" s="17" t="inlineStr">
        <is>
          <t>LO</t>
        </is>
      </c>
      <c r="AC107" s="17" t="inlineStr">
        <is>
          <t>LO</t>
        </is>
      </c>
      <c r="AD107" s="17" t="inlineStr">
        <is>
          <t>N/A</t>
        </is>
      </c>
      <c r="AE107" s="17" t="inlineStr">
        <is>
          <t>LO</t>
        </is>
      </c>
      <c r="AF107" s="17" t="inlineStr">
        <is>
          <t>LO</t>
        </is>
      </c>
      <c r="AG107" s="17" t="inlineStr">
        <is>
          <t>LO</t>
        </is>
      </c>
      <c r="AH107" s="17" t="n">
        <v>23.4</v>
      </c>
      <c r="AI107" s="17" t="inlineStr">
        <is>
          <t>Pass</t>
        </is>
      </c>
      <c r="AJ107" s="17" t="inlineStr">
        <is>
          <t>N/A</t>
        </is>
      </c>
      <c r="AK107" s="17" t="inlineStr">
        <is>
          <t>N/A</t>
        </is>
      </c>
      <c r="AL107" s="17" t="inlineStr">
        <is>
          <t>Pass</t>
        </is>
      </c>
      <c r="AM107" s="17" t="inlineStr">
        <is>
          <t>Pass</t>
        </is>
      </c>
      <c r="AN107" s="17" t="inlineStr">
        <is>
          <t>N/A</t>
        </is>
      </c>
      <c r="AO107" s="17" t="inlineStr">
        <is>
          <t>Pass</t>
        </is>
      </c>
      <c r="AP107" s="17" t="inlineStr">
        <is>
          <t>N/A</t>
        </is>
      </c>
      <c r="AQ107" s="17" t="inlineStr">
        <is>
          <t>N/A</t>
        </is>
      </c>
      <c r="AR107" s="17" t="inlineStr">
        <is>
          <t>Pass</t>
        </is>
      </c>
      <c r="AS107" s="17" t="inlineStr">
        <is>
          <t>Pass</t>
        </is>
      </c>
      <c r="AT107" s="17" t="inlineStr">
        <is>
          <t>N/A</t>
        </is>
      </c>
      <c r="AU107" s="17" t="inlineStr">
        <is>
          <t>N/A</t>
        </is>
      </c>
      <c r="AV107" s="17" t="inlineStr">
        <is>
          <t>CRYSTAL ENGINEERING</t>
        </is>
      </c>
      <c r="AW107" s="17" t="inlineStr">
        <is>
          <t>IS33-36/5000 PSI</t>
        </is>
      </c>
      <c r="AX107" s="17" t="inlineStr">
        <is>
          <t>4530-525617</t>
        </is>
      </c>
      <c r="AY107" s="17" t="inlineStr">
        <is>
          <t>'2026-07-02</t>
        </is>
      </c>
      <c r="AZ107" s="17" t="inlineStr">
        <is>
          <t>EMERSON</t>
        </is>
      </c>
      <c r="BA107" s="17" t="inlineStr">
        <is>
          <t>TREX</t>
        </is>
      </c>
      <c r="BB107" s="17" t="inlineStr">
        <is>
          <t>210100082367</t>
        </is>
      </c>
      <c r="BC107" s="17" t="inlineStr">
        <is>
          <t>'2026-07-31</t>
        </is>
      </c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inlineStr">
        <is>
          <t>Levy Ostrup</t>
        </is>
      </c>
      <c r="CY107" s="17" t="inlineStr">
        <is>
          <t>'2026-08-01</t>
        </is>
      </c>
      <c r="CZ107" s="17" t="n"/>
      <c r="DA107" s="17" t="n"/>
      <c r="DB107" s="17" t="n"/>
      <c r="DC107" s="17" t="n"/>
    </row>
    <row r="108">
      <c r="A108" s="17" t="n"/>
      <c r="B108" s="17" t="n"/>
      <c r="C108" s="17" t="inlineStr">
        <is>
          <t>K1B WELL PAD PROJECT</t>
        </is>
      </c>
      <c r="D108" s="17" t="inlineStr">
        <is>
          <t>KINOSIS K1B</t>
        </is>
      </c>
      <c r="E108" s="17" t="inlineStr">
        <is>
          <t>CA23007</t>
        </is>
      </c>
      <c r="F108" s="17" t="inlineStr">
        <is>
          <t>29103-PIT-1077</t>
        </is>
      </c>
      <c r="G108" s="17" t="inlineStr">
        <is>
          <t>Pressure Transmitter</t>
        </is>
      </c>
      <c r="H108" s="17" t="inlineStr">
        <is>
          <t>NATURAL GAS</t>
        </is>
      </c>
      <c r="I108" s="17" t="inlineStr">
        <is>
          <t>PAD A P07 NG INJC PRESSURE</t>
        </is>
      </c>
      <c r="J108" s="17" t="inlineStr">
        <is>
          <t>29103-25J-172-01</t>
        </is>
      </c>
      <c r="K108" s="17" t="inlineStr">
        <is>
          <t>29103-1"-FG-1701-DLHB0-38H-ET</t>
        </is>
      </c>
      <c r="L108" s="17" t="inlineStr">
        <is>
          <t>ROSEMOUNT</t>
        </is>
      </c>
      <c r="M108" s="17" t="inlineStr">
        <is>
          <t>3051T</t>
        </is>
      </c>
      <c r="N108" s="17" t="inlineStr">
        <is>
          <t>N/A</t>
        </is>
      </c>
      <c r="O108" s="17" t="inlineStr">
        <is>
          <t>0 - 4000 kPa-g</t>
        </is>
      </c>
      <c r="P108" s="17" t="inlineStr">
        <is>
          <t>-101 - 5515 kPa-g</t>
        </is>
      </c>
      <c r="Q108" s="17" t="inlineStr">
        <is>
          <t>N/A</t>
        </is>
      </c>
      <c r="R108" s="17" t="inlineStr">
        <is>
          <t>YES</t>
        </is>
      </c>
      <c r="S108" s="17" t="inlineStr">
        <is>
          <t>4-20 mA w/ HART</t>
        </is>
      </c>
      <c r="T108" s="17" t="inlineStr">
        <is>
          <t>N/A</t>
        </is>
      </c>
      <c r="U108" s="17" t="inlineStr">
        <is>
          <t>N/A</t>
        </is>
      </c>
      <c r="V108" s="17" t="inlineStr">
        <is>
          <t>LO</t>
        </is>
      </c>
      <c r="W108" s="17" t="inlineStr">
        <is>
          <t>LO</t>
        </is>
      </c>
      <c r="X108" s="17" t="inlineStr">
        <is>
          <t>LO</t>
        </is>
      </c>
      <c r="Y108" s="17" t="inlineStr">
        <is>
          <t>LO</t>
        </is>
      </c>
      <c r="Z108" s="17" t="inlineStr">
        <is>
          <t>N/A</t>
        </is>
      </c>
      <c r="AA108" s="17" t="inlineStr">
        <is>
          <t>LO</t>
        </is>
      </c>
      <c r="AB108" s="17" t="inlineStr">
        <is>
          <t>LO</t>
        </is>
      </c>
      <c r="AC108" s="17" t="inlineStr">
        <is>
          <t>LO</t>
        </is>
      </c>
      <c r="AD108" s="17" t="inlineStr">
        <is>
          <t>N/A</t>
        </is>
      </c>
      <c r="AE108" s="17" t="inlineStr">
        <is>
          <t>LO</t>
        </is>
      </c>
      <c r="AF108" s="17" t="inlineStr">
        <is>
          <t>LO</t>
        </is>
      </c>
      <c r="AG108" s="17" t="inlineStr">
        <is>
          <t>LO</t>
        </is>
      </c>
      <c r="AH108" s="17" t="n">
        <v>23.4</v>
      </c>
      <c r="AI108" s="17" t="inlineStr">
        <is>
          <t>Pass</t>
        </is>
      </c>
      <c r="AJ108" s="17" t="inlineStr">
        <is>
          <t>N/A</t>
        </is>
      </c>
      <c r="AK108" s="17" t="inlineStr">
        <is>
          <t>N/A</t>
        </is>
      </c>
      <c r="AL108" s="17" t="inlineStr">
        <is>
          <t>Pass</t>
        </is>
      </c>
      <c r="AM108" s="17" t="inlineStr">
        <is>
          <t>Pass</t>
        </is>
      </c>
      <c r="AN108" s="17" t="inlineStr">
        <is>
          <t>N/A</t>
        </is>
      </c>
      <c r="AO108" s="17" t="inlineStr">
        <is>
          <t>Pass</t>
        </is>
      </c>
      <c r="AP108" s="17" t="inlineStr">
        <is>
          <t>N/A</t>
        </is>
      </c>
      <c r="AQ108" s="17" t="inlineStr">
        <is>
          <t>N/A</t>
        </is>
      </c>
      <c r="AR108" s="17" t="inlineStr">
        <is>
          <t>Pass</t>
        </is>
      </c>
      <c r="AS108" s="17" t="inlineStr">
        <is>
          <t>Pass</t>
        </is>
      </c>
      <c r="AT108" s="17" t="inlineStr">
        <is>
          <t>N/A</t>
        </is>
      </c>
      <c r="AU108" s="17" t="inlineStr">
        <is>
          <t>N/A</t>
        </is>
      </c>
      <c r="AV108" s="17" t="inlineStr">
        <is>
          <t>CRYSTAL ENGINEERING</t>
        </is>
      </c>
      <c r="AW108" s="17" t="inlineStr">
        <is>
          <t>IS33-36/5000 PSI</t>
        </is>
      </c>
      <c r="AX108" s="17" t="inlineStr">
        <is>
          <t>4530-525617</t>
        </is>
      </c>
      <c r="AY108" s="17" t="inlineStr">
        <is>
          <t>'2026-07-02</t>
        </is>
      </c>
      <c r="AZ108" s="17" t="inlineStr">
        <is>
          <t>EMERSON</t>
        </is>
      </c>
      <c r="BA108" s="17" t="inlineStr">
        <is>
          <t>TREX</t>
        </is>
      </c>
      <c r="BB108" s="17" t="inlineStr">
        <is>
          <t>210100082367</t>
        </is>
      </c>
      <c r="BC108" s="17" t="inlineStr">
        <is>
          <t>'2026-07-31</t>
        </is>
      </c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inlineStr">
        <is>
          <t>Levy Ostrup</t>
        </is>
      </c>
      <c r="CY108" s="17" t="inlineStr">
        <is>
          <t>'2026-08-01</t>
        </is>
      </c>
      <c r="CZ108" s="17" t="n"/>
      <c r="DA108" s="17" t="n"/>
      <c r="DB108" s="17" t="n"/>
      <c r="DC108" s="17" t="n"/>
    </row>
    <row r="109">
      <c r="A109" s="17" t="n"/>
      <c r="B109" s="17" t="n"/>
      <c r="C109" s="17" t="inlineStr">
        <is>
          <t>K1B WELL PAD PROJECT</t>
        </is>
      </c>
      <c r="D109" s="17" t="inlineStr">
        <is>
          <t>KINOSIS K1B</t>
        </is>
      </c>
      <c r="E109" s="17" t="inlineStr">
        <is>
          <t>CA23007</t>
        </is>
      </c>
      <c r="F109" s="17" t="inlineStr">
        <is>
          <t>29103-PIT-1053</t>
        </is>
      </c>
      <c r="G109" s="17" t="inlineStr">
        <is>
          <t>Pressure Transmitter</t>
        </is>
      </c>
      <c r="H109" s="17" t="inlineStr">
        <is>
          <t>NATURAL GAS</t>
        </is>
      </c>
      <c r="I109" s="17" t="inlineStr">
        <is>
          <t>PAD A S05 NG INJECTION PRESSURE</t>
        </is>
      </c>
      <c r="J109" s="17" t="inlineStr">
        <is>
          <t>29103-25J-151-01</t>
        </is>
      </c>
      <c r="K109" s="17" t="inlineStr">
        <is>
          <t>29103-1"-FG-1503-DLHB0-38H-ET</t>
        </is>
      </c>
      <c r="L109" s="17" t="inlineStr">
        <is>
          <t>ROSEMOUNT</t>
        </is>
      </c>
      <c r="M109" s="17" t="inlineStr">
        <is>
          <t>3051T</t>
        </is>
      </c>
      <c r="N109" s="17" t="inlineStr">
        <is>
          <t>26SIPG3884554</t>
        </is>
      </c>
      <c r="O109" s="17" t="inlineStr">
        <is>
          <t>0 - 4000 kPa-g</t>
        </is>
      </c>
      <c r="P109" s="17" t="inlineStr">
        <is>
          <t>-101 - 5515 kPa-g</t>
        </is>
      </c>
      <c r="Q109" s="17" t="inlineStr">
        <is>
          <t>N/A</t>
        </is>
      </c>
      <c r="R109" s="17" t="inlineStr">
        <is>
          <t>YES</t>
        </is>
      </c>
      <c r="S109" s="17" t="inlineStr">
        <is>
          <t>4-20 mA w/ HART</t>
        </is>
      </c>
      <c r="T109" s="17" t="inlineStr">
        <is>
          <t>N/A</t>
        </is>
      </c>
      <c r="U109" s="17" t="inlineStr">
        <is>
          <t>N/A</t>
        </is>
      </c>
      <c r="V109" s="17" t="inlineStr">
        <is>
          <t>LO</t>
        </is>
      </c>
      <c r="W109" s="17" t="inlineStr">
        <is>
          <t>LO</t>
        </is>
      </c>
      <c r="X109" s="17" t="inlineStr">
        <is>
          <t>LO</t>
        </is>
      </c>
      <c r="Y109" s="17" t="inlineStr">
        <is>
          <t>LO</t>
        </is>
      </c>
      <c r="Z109" s="17" t="inlineStr">
        <is>
          <t>N/A</t>
        </is>
      </c>
      <c r="AA109" s="17" t="inlineStr">
        <is>
          <t>LO</t>
        </is>
      </c>
      <c r="AB109" s="17" t="inlineStr">
        <is>
          <t>LO</t>
        </is>
      </c>
      <c r="AC109" s="17" t="inlineStr">
        <is>
          <t>LO</t>
        </is>
      </c>
      <c r="AD109" s="17" t="inlineStr">
        <is>
          <t>N/A</t>
        </is>
      </c>
      <c r="AE109" s="17" t="inlineStr">
        <is>
          <t>LO</t>
        </is>
      </c>
      <c r="AF109" s="17" t="inlineStr">
        <is>
          <t>LO</t>
        </is>
      </c>
      <c r="AG109" s="17" t="inlineStr">
        <is>
          <t>LO</t>
        </is>
      </c>
      <c r="AH109" s="17" t="n">
        <v>23.4</v>
      </c>
      <c r="AI109" s="17" t="inlineStr">
        <is>
          <t>Pass</t>
        </is>
      </c>
      <c r="AJ109" s="17" t="inlineStr">
        <is>
          <t>N/A</t>
        </is>
      </c>
      <c r="AK109" s="17" t="inlineStr">
        <is>
          <t>N/A</t>
        </is>
      </c>
      <c r="AL109" s="17" t="inlineStr">
        <is>
          <t>Pass</t>
        </is>
      </c>
      <c r="AM109" s="17" t="inlineStr">
        <is>
          <t>Pass</t>
        </is>
      </c>
      <c r="AN109" s="17" t="inlineStr">
        <is>
          <t>N/A</t>
        </is>
      </c>
      <c r="AO109" s="17" t="inlineStr">
        <is>
          <t>Pass</t>
        </is>
      </c>
      <c r="AP109" s="17" t="inlineStr">
        <is>
          <t>N/A</t>
        </is>
      </c>
      <c r="AQ109" s="17" t="inlineStr">
        <is>
          <t>N/A</t>
        </is>
      </c>
      <c r="AR109" s="17" t="inlineStr">
        <is>
          <t>Pass</t>
        </is>
      </c>
      <c r="AS109" s="17" t="inlineStr">
        <is>
          <t>Pass</t>
        </is>
      </c>
      <c r="AT109" s="17" t="inlineStr">
        <is>
          <t>N/A</t>
        </is>
      </c>
      <c r="AU109" s="17" t="inlineStr">
        <is>
          <t>N/A</t>
        </is>
      </c>
      <c r="AV109" s="17" t="inlineStr">
        <is>
          <t>CRYSTAL ENGINEERING</t>
        </is>
      </c>
      <c r="AW109" s="17" t="inlineStr">
        <is>
          <t>IS33-36/5000 PSI</t>
        </is>
      </c>
      <c r="AX109" s="17" t="inlineStr">
        <is>
          <t>4530-525617</t>
        </is>
      </c>
      <c r="AY109" s="17" t="inlineStr">
        <is>
          <t>'2026-07-02</t>
        </is>
      </c>
      <c r="AZ109" s="17" t="inlineStr">
        <is>
          <t>EMERSON</t>
        </is>
      </c>
      <c r="BA109" s="17" t="inlineStr">
        <is>
          <t>TREX</t>
        </is>
      </c>
      <c r="BB109" s="17" t="inlineStr">
        <is>
          <t>210100082367</t>
        </is>
      </c>
      <c r="BC109" s="17" t="inlineStr">
        <is>
          <t>'2026-07-31</t>
        </is>
      </c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inlineStr">
        <is>
          <t>Levy Ostrup</t>
        </is>
      </c>
      <c r="CY109" s="17" t="inlineStr">
        <is>
          <t>'2026-08-01</t>
        </is>
      </c>
      <c r="CZ109" s="17" t="n"/>
      <c r="DA109" s="17" t="n"/>
      <c r="DB109" s="17" t="n"/>
      <c r="DC109" s="17" t="n"/>
    </row>
    <row r="110">
      <c r="A110" s="17" t="n"/>
      <c r="B110" s="17" t="n"/>
      <c r="C110" s="17" t="inlineStr">
        <is>
          <t>K1B WELL PAD PROJECT</t>
        </is>
      </c>
      <c r="D110" s="17" t="inlineStr">
        <is>
          <t>KINOSIS K1B</t>
        </is>
      </c>
      <c r="E110" s="17" t="inlineStr">
        <is>
          <t>CA23007</t>
        </is>
      </c>
      <c r="F110" s="17" t="inlineStr">
        <is>
          <t>29103-PIT-2172</t>
        </is>
      </c>
      <c r="G110" s="17" t="inlineStr">
        <is>
          <t>Pressure Transmitter</t>
        </is>
      </c>
      <c r="H110" s="17" t="inlineStr">
        <is>
          <t>INSTRUMENT AIR</t>
        </is>
      </c>
      <c r="I110" s="17" t="inlineStr">
        <is>
          <t>INSTRUMENT AIR HEADER PAD A PRESSURE</t>
        </is>
      </c>
      <c r="J110" s="17" t="inlineStr">
        <is>
          <t>29103-25J-001-02</t>
        </is>
      </c>
      <c r="K110" s="17" t="inlineStr">
        <is>
          <t>29103-3"-IA-002-ALDB0</t>
        </is>
      </c>
      <c r="L110" s="17" t="inlineStr">
        <is>
          <t>N/A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0 - 1500 kPa-g</t>
        </is>
      </c>
      <c r="P110" s="17" t="inlineStr">
        <is>
          <t>100 - 2000 kPa-g</t>
        </is>
      </c>
      <c r="Q110" s="17" t="inlineStr">
        <is>
          <t>N/A</t>
        </is>
      </c>
      <c r="R110" s="17" t="inlineStr">
        <is>
          <t>YES</t>
        </is>
      </c>
      <c r="S110" s="17" t="inlineStr">
        <is>
          <t>4-20 mA w/ HART</t>
        </is>
      </c>
      <c r="T110" s="17" t="inlineStr">
        <is>
          <t>N/A</t>
        </is>
      </c>
      <c r="U110" s="17" t="inlineStr">
        <is>
          <t>N/A</t>
        </is>
      </c>
      <c r="V110" s="17" t="inlineStr">
        <is>
          <t>LO</t>
        </is>
      </c>
      <c r="W110" s="17" t="inlineStr">
        <is>
          <t>LO</t>
        </is>
      </c>
      <c r="X110" s="17" t="inlineStr">
        <is>
          <t>LO</t>
        </is>
      </c>
      <c r="Y110" s="17" t="inlineStr">
        <is>
          <t>LO</t>
        </is>
      </c>
      <c r="Z110" s="17" t="inlineStr">
        <is>
          <t>N/A</t>
        </is>
      </c>
      <c r="AA110" s="17" t="inlineStr">
        <is>
          <t>LO</t>
        </is>
      </c>
      <c r="AB110" s="17" t="inlineStr">
        <is>
          <t>LO</t>
        </is>
      </c>
      <c r="AC110" s="17" t="inlineStr">
        <is>
          <t>LO</t>
        </is>
      </c>
      <c r="AD110" s="17" t="inlineStr">
        <is>
          <t>N/A</t>
        </is>
      </c>
      <c r="AE110" s="17" t="inlineStr">
        <is>
          <t>LO</t>
        </is>
      </c>
      <c r="AF110" s="17" t="inlineStr">
        <is>
          <t>LO</t>
        </is>
      </c>
      <c r="AG110" s="17" t="inlineStr">
        <is>
          <t>LO</t>
        </is>
      </c>
      <c r="AH110" s="17" t="n">
        <v>23.4</v>
      </c>
      <c r="AI110" s="17" t="inlineStr">
        <is>
          <t>Pass</t>
        </is>
      </c>
      <c r="AJ110" s="17" t="inlineStr">
        <is>
          <t>N/A</t>
        </is>
      </c>
      <c r="AK110" s="17" t="inlineStr">
        <is>
          <t>N/A</t>
        </is>
      </c>
      <c r="AL110" s="17" t="inlineStr">
        <is>
          <t>Pass</t>
        </is>
      </c>
      <c r="AM110" s="17" t="inlineStr">
        <is>
          <t>Pass</t>
        </is>
      </c>
      <c r="AN110" s="17" t="inlineStr">
        <is>
          <t>N/A</t>
        </is>
      </c>
      <c r="AO110" s="17" t="inlineStr">
        <is>
          <t>Pass</t>
        </is>
      </c>
      <c r="AP110" s="17" t="inlineStr">
        <is>
          <t>N/A</t>
        </is>
      </c>
      <c r="AQ110" s="17" t="inlineStr">
        <is>
          <t>N/A</t>
        </is>
      </c>
      <c r="AR110" s="17" t="inlineStr">
        <is>
          <t>Pass</t>
        </is>
      </c>
      <c r="AS110" s="17" t="inlineStr">
        <is>
          <t>Pass</t>
        </is>
      </c>
      <c r="AT110" s="17" t="inlineStr">
        <is>
          <t>N/A</t>
        </is>
      </c>
      <c r="AU110" s="17" t="inlineStr">
        <is>
          <t>N/A</t>
        </is>
      </c>
      <c r="AV110" s="17" t="inlineStr">
        <is>
          <t>CRYSTAL ENGINEERING</t>
        </is>
      </c>
      <c r="AW110" s="17" t="inlineStr">
        <is>
          <t>IS33-36/5000 PSI</t>
        </is>
      </c>
      <c r="AX110" s="17" t="inlineStr">
        <is>
          <t>4530-525617</t>
        </is>
      </c>
      <c r="AY110" s="17" t="inlineStr">
        <is>
          <t>'2026-07-02</t>
        </is>
      </c>
      <c r="AZ110" s="17" t="inlineStr">
        <is>
          <t>EMERSON</t>
        </is>
      </c>
      <c r="BA110" s="17" t="inlineStr">
        <is>
          <t>TREX</t>
        </is>
      </c>
      <c r="BB110" s="17" t="inlineStr">
        <is>
          <t>210100082367</t>
        </is>
      </c>
      <c r="BC110" s="17" t="inlineStr">
        <is>
          <t>'2026-07-31</t>
        </is>
      </c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inlineStr">
        <is>
          <t>Levy Ostrup</t>
        </is>
      </c>
      <c r="CY110" s="17" t="inlineStr">
        <is>
          <t>'2026-08-01</t>
        </is>
      </c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autoFilter ref="A3:DC110"/>
  <mergeCells count="7">
    <mergeCell ref="C2:E2"/>
    <mergeCell ref="V2:AG2"/>
    <mergeCell ref="CX2:DC2"/>
    <mergeCell ref="AV2:BG2"/>
    <mergeCell ref="BH2:CV2"/>
    <mergeCell ref="AH2:AU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8">
    <outlinePr summaryBelow="1" summaryRight="1"/>
    <pageSetUpPr/>
  </sheetPr>
  <dimension ref="A1:DC304"/>
  <sheetViews>
    <sheetView topLeftCell="A47" zoomScale="85" zoomScaleNormal="85" workbookViewId="0">
      <selection activeCell="J24" sqref="J24"/>
    </sheetView>
  </sheetViews>
  <sheetFormatPr baseColWidth="8" defaultColWidth="8.7109375" defaultRowHeight="15"/>
  <cols>
    <col width="11" customWidth="1" style="65" min="1" max="1"/>
    <col width="16" customWidth="1" style="65" min="2" max="12"/>
    <col width="41" customWidth="1" style="65" min="13" max="13"/>
    <col width="16" customWidth="1" style="65" min="14" max="15"/>
    <col width="19.28515625" customWidth="1" style="65" min="16" max="16"/>
    <col width="16" customWidth="1" style="65" min="17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inlineStr">
        <is>
          <t>N</t>
        </is>
      </c>
      <c r="B4" s="16" t="n"/>
      <c r="C4" s="16" t="inlineStr">
        <is>
          <t>K1B WELL PAD PROJECT</t>
        </is>
      </c>
      <c r="D4" s="16" t="inlineStr">
        <is>
          <t>KINOSIS K1B</t>
        </is>
      </c>
      <c r="E4" s="16" t="inlineStr">
        <is>
          <t>CA23007</t>
        </is>
      </c>
      <c r="F4" s="16" t="inlineStr">
        <is>
          <t>29103-PIT-1014</t>
        </is>
      </c>
      <c r="G4" s="16" t="inlineStr">
        <is>
          <t>Pressure Transmitter</t>
        </is>
      </c>
      <c r="H4" s="16" t="inlineStr">
        <is>
          <t>PRODUCED EMULSION</t>
        </is>
      </c>
      <c r="I4" s="16" t="inlineStr">
        <is>
          <t>PAD A P01 PRODUCED EMULSION PRES</t>
        </is>
      </c>
      <c r="J4" s="16" t="inlineStr">
        <is>
          <t>29103-25J-112-01</t>
        </is>
      </c>
      <c r="K4" s="16" t="inlineStr">
        <is>
          <t>29103-4"-PE-1101-DAPC0-64H-ET</t>
        </is>
      </c>
      <c r="L4" s="16" t="inlineStr">
        <is>
          <t>ROSEMOUNT</t>
        </is>
      </c>
      <c r="M4" s="16" t="inlineStr">
        <is>
          <t>3051T</t>
        </is>
      </c>
      <c r="N4" s="16" t="inlineStr">
        <is>
          <t>26SIPG3884781</t>
        </is>
      </c>
      <c r="O4" s="16" t="inlineStr">
        <is>
          <t>0 - 6000 kPa-g</t>
        </is>
      </c>
      <c r="P4" s="16" t="inlineStr">
        <is>
          <t>-101 - 27580 kPa-g</t>
        </is>
      </c>
      <c r="Q4" s="16" t="inlineStr">
        <is>
          <t>N/A</t>
        </is>
      </c>
      <c r="R4" s="16" t="inlineStr">
        <is>
          <t>Yes</t>
        </is>
      </c>
      <c r="S4" s="16" t="inlineStr">
        <is>
          <t>4-20 mA w/ HART</t>
        </is>
      </c>
      <c r="T4" s="16" t="inlineStr">
        <is>
          <t>N/A</t>
        </is>
      </c>
      <c r="U4" s="16" t="inlineStr">
        <is>
          <t>N/A</t>
        </is>
      </c>
      <c r="V4" s="16" t="inlineStr">
        <is>
          <t>LO</t>
        </is>
      </c>
      <c r="W4" s="16" t="inlineStr">
        <is>
          <t>LO</t>
        </is>
      </c>
      <c r="X4" s="16" t="inlineStr">
        <is>
          <t>LO</t>
        </is>
      </c>
      <c r="Y4" s="16" t="inlineStr">
        <is>
          <t>LO</t>
        </is>
      </c>
      <c r="Z4" s="16" t="inlineStr">
        <is>
          <t>N/A</t>
        </is>
      </c>
      <c r="AA4" s="16" t="inlineStr">
        <is>
          <t>LO</t>
        </is>
      </c>
      <c r="AB4" s="16" t="inlineStr">
        <is>
          <t>LO</t>
        </is>
      </c>
      <c r="AC4" s="16" t="inlineStr">
        <is>
          <t>LO</t>
        </is>
      </c>
      <c r="AD4" s="16" t="inlineStr">
        <is>
          <t>N/A</t>
        </is>
      </c>
      <c r="AE4" s="16" t="inlineStr">
        <is>
          <t>LO</t>
        </is>
      </c>
      <c r="AF4" s="16" t="inlineStr">
        <is>
          <t>LO</t>
        </is>
      </c>
      <c r="AG4" s="16" t="inlineStr">
        <is>
          <t>LO</t>
        </is>
      </c>
      <c r="AH4" s="16" t="inlineStr">
        <is>
          <t>24.1</t>
        </is>
      </c>
      <c r="AI4" s="16" t="inlineStr">
        <is>
          <t>Pass</t>
        </is>
      </c>
      <c r="AJ4" s="16" t="inlineStr">
        <is>
          <t>Pass</t>
        </is>
      </c>
      <c r="AK4" s="16" t="inlineStr">
        <is>
          <t>Pass</t>
        </is>
      </c>
      <c r="AL4" s="16" t="inlineStr">
        <is>
          <t>Pass</t>
        </is>
      </c>
      <c r="AM4" s="16" t="inlineStr">
        <is>
          <t>Pass</t>
        </is>
      </c>
      <c r="AN4" s="16" t="inlineStr">
        <is>
          <t>Pass</t>
        </is>
      </c>
      <c r="AO4" s="16" t="inlineStr">
        <is>
          <t>Pass</t>
        </is>
      </c>
      <c r="AP4" s="16" t="inlineStr">
        <is>
          <t>Pass</t>
        </is>
      </c>
      <c r="AQ4" s="16" t="inlineStr">
        <is>
          <t>Pass</t>
        </is>
      </c>
      <c r="AR4" s="16" t="inlineStr">
        <is>
          <t>Pass</t>
        </is>
      </c>
      <c r="AS4" s="16" t="inlineStr">
        <is>
          <t>Pass</t>
        </is>
      </c>
      <c r="AT4" s="16" t="inlineStr">
        <is>
          <t>Pass</t>
        </is>
      </c>
      <c r="AU4" s="16" t="inlineStr">
        <is>
          <t>Pass</t>
        </is>
      </c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inlineStr">
        <is>
          <t>Pass</t>
        </is>
      </c>
      <c r="CW4" s="16" t="inlineStr">
        <is>
          <t>Example row - for reference only. Delete or overwrite before logging real data.</t>
        </is>
      </c>
      <c r="CX4" s="16" t="inlineStr">
        <is>
          <t>L. Olsen</t>
        </is>
      </c>
      <c r="CY4" s="16" t="inlineStr">
        <is>
          <t>'2026-08-01</t>
        </is>
      </c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29103-FIT-2011</t>
        </is>
      </c>
      <c r="G5" s="17" t="inlineStr">
        <is>
          <t>Vortex Flow Meter</t>
        </is>
      </c>
      <c r="H5" s="17" t="inlineStr">
        <is>
          <t>STEAM</t>
        </is>
      </c>
      <c r="I5" s="17" t="inlineStr">
        <is>
          <t>PAD R S01 HP STM TO INJC WELL TOE FLOW CTRL</t>
        </is>
      </c>
      <c r="J5" s="17" t="inlineStr">
        <is>
          <t>29103-25J-212-01</t>
        </is>
      </c>
      <c r="K5" s="17" t="inlineStr">
        <is>
          <t>29103-4"-ST-2100-DASSBO-64H</t>
        </is>
      </c>
      <c r="L5" s="17" t="inlineStr">
        <is>
          <t>ROSEMOUNT</t>
        </is>
      </c>
      <c r="M5" s="17" t="inlineStr">
        <is>
          <t>8800DF010SA8N1D1K6M5Q5Q8Q66Q71Q77</t>
        </is>
      </c>
      <c r="N5" s="17" t="n"/>
      <c r="O5" s="17" t="inlineStr">
        <is>
          <t>0-15,000 kg/h</t>
        </is>
      </c>
      <c r="P5" s="17" t="inlineStr">
        <is>
          <t>765-38273 kg/h</t>
        </is>
      </c>
      <c r="Q5" s="17" t="inlineStr">
        <is>
          <t>N/A</t>
        </is>
      </c>
      <c r="R5" s="17" t="inlineStr">
        <is>
          <t>Yes</t>
        </is>
      </c>
      <c r="S5" s="17" t="inlineStr">
        <is>
          <t>4-20 mA w/ HART</t>
        </is>
      </c>
      <c r="T5" s="17" t="inlineStr">
        <is>
          <t>N/A</t>
        </is>
      </c>
      <c r="U5" s="17" t="inlineStr">
        <is>
          <t>N/A</t>
        </is>
      </c>
      <c r="V5" s="17" t="inlineStr">
        <is>
          <t>LO</t>
        </is>
      </c>
      <c r="W5" s="17" t="inlineStr">
        <is>
          <t>LO</t>
        </is>
      </c>
      <c r="X5" s="17" t="inlineStr">
        <is>
          <t>LO</t>
        </is>
      </c>
      <c r="Y5" s="17" t="inlineStr">
        <is>
          <t>LO</t>
        </is>
      </c>
      <c r="Z5" s="17" t="inlineStr">
        <is>
          <t>N/A</t>
        </is>
      </c>
      <c r="AA5" s="17" t="inlineStr">
        <is>
          <t>N/A</t>
        </is>
      </c>
      <c r="AB5" s="17" t="inlineStr">
        <is>
          <t>LO</t>
        </is>
      </c>
      <c r="AC5" s="17" t="inlineStr">
        <is>
          <t>LO</t>
        </is>
      </c>
      <c r="AD5" s="17" t="inlineStr">
        <is>
          <t>N/A</t>
        </is>
      </c>
      <c r="AE5" s="17" t="inlineStr">
        <is>
          <t>LO</t>
        </is>
      </c>
      <c r="AF5" s="17" t="inlineStr">
        <is>
          <t>LO</t>
        </is>
      </c>
      <c r="AG5" s="17" t="inlineStr">
        <is>
          <t>LO</t>
        </is>
      </c>
      <c r="AH5" s="17" t="n">
        <v>23.8</v>
      </c>
      <c r="AI5" s="17" t="inlineStr">
        <is>
          <t>Pass</t>
        </is>
      </c>
      <c r="AJ5" s="17" t="inlineStr">
        <is>
          <t>N/A</t>
        </is>
      </c>
      <c r="AK5" s="17" t="inlineStr">
        <is>
          <t>N/A</t>
        </is>
      </c>
      <c r="AL5" s="17" t="inlineStr">
        <is>
          <t>Pass</t>
        </is>
      </c>
      <c r="AM5" s="17" t="inlineStr">
        <is>
          <t>Pass</t>
        </is>
      </c>
      <c r="AN5" s="17" t="inlineStr">
        <is>
          <t>N/A</t>
        </is>
      </c>
      <c r="AO5" s="17" t="inlineStr">
        <is>
          <t>Pass</t>
        </is>
      </c>
      <c r="AP5" s="17" t="inlineStr">
        <is>
          <t>N/A</t>
        </is>
      </c>
      <c r="AQ5" s="17" t="inlineStr">
        <is>
          <t>N/A</t>
        </is>
      </c>
      <c r="AR5" s="17" t="inlineStr">
        <is>
          <t>Pass</t>
        </is>
      </c>
      <c r="AS5" s="17" t="inlineStr">
        <is>
          <t>Pass</t>
        </is>
      </c>
      <c r="AT5" s="17" t="inlineStr">
        <is>
          <t>N/A</t>
        </is>
      </c>
      <c r="AU5" s="17" t="inlineStr">
        <is>
          <t>N/A</t>
        </is>
      </c>
      <c r="AV5" s="17" t="inlineStr">
        <is>
          <t>EMERSON</t>
        </is>
      </c>
      <c r="AW5" s="17" t="inlineStr">
        <is>
          <t>TREX</t>
        </is>
      </c>
      <c r="AX5" s="17" t="inlineStr">
        <is>
          <t>210100082367</t>
        </is>
      </c>
      <c r="AY5" s="37" t="inlineStr">
        <is>
          <t>'2026-07-31</t>
        </is>
      </c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inlineStr">
        <is>
          <t>Levy Ostrup</t>
        </is>
      </c>
      <c r="CY5" s="17" t="inlineStr">
        <is>
          <t>'2026-08-01</t>
        </is>
      </c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29103-FIT-2012</t>
        </is>
      </c>
      <c r="G6" s="17" t="inlineStr">
        <is>
          <t>Vortex Flow Meter</t>
        </is>
      </c>
      <c r="H6" s="17" t="inlineStr">
        <is>
          <t>STEAM</t>
        </is>
      </c>
      <c r="I6" s="17" t="inlineStr">
        <is>
          <t>PAD R S01 HP STM TO INJC WELL HEEL FLOW CTRL</t>
        </is>
      </c>
      <c r="J6" s="17" t="inlineStr">
        <is>
          <t>29103-25J-211-01</t>
        </is>
      </c>
      <c r="K6" s="17" t="inlineStr">
        <is>
          <t>29103-3"-ST-2101-DASBO-64H</t>
        </is>
      </c>
      <c r="L6" s="17" t="inlineStr">
        <is>
          <t>ROSEMOUNT</t>
        </is>
      </c>
      <c r="M6" s="17" t="inlineStr">
        <is>
          <t>8800DF010SA8N1D1K6M5Q5Q8Q66Q71Q77</t>
        </is>
      </c>
      <c r="N6" s="17" t="n"/>
      <c r="O6" s="17" t="inlineStr">
        <is>
          <t>0-15,000 kg/h</t>
        </is>
      </c>
      <c r="P6" s="17" t="inlineStr">
        <is>
          <t>765-38273 kg/h</t>
        </is>
      </c>
      <c r="Q6" s="17" t="inlineStr">
        <is>
          <t>N/A</t>
        </is>
      </c>
      <c r="R6" s="17" t="inlineStr">
        <is>
          <t>Yes</t>
        </is>
      </c>
      <c r="S6" s="17" t="inlineStr">
        <is>
          <t>4-20 mA w/ HART</t>
        </is>
      </c>
      <c r="T6" s="17" t="inlineStr">
        <is>
          <t>N/A</t>
        </is>
      </c>
      <c r="U6" s="17" t="inlineStr">
        <is>
          <t>N/A</t>
        </is>
      </c>
      <c r="V6" s="17" t="inlineStr">
        <is>
          <t>LO</t>
        </is>
      </c>
      <c r="W6" s="17" t="inlineStr">
        <is>
          <t>LO</t>
        </is>
      </c>
      <c r="X6" s="17" t="inlineStr">
        <is>
          <t>LO</t>
        </is>
      </c>
      <c r="Y6" s="17" t="inlineStr">
        <is>
          <t>LO</t>
        </is>
      </c>
      <c r="Z6" s="17" t="inlineStr">
        <is>
          <t>N/A</t>
        </is>
      </c>
      <c r="AA6" s="17" t="inlineStr">
        <is>
          <t>N/A</t>
        </is>
      </c>
      <c r="AB6" s="17" t="inlineStr">
        <is>
          <t>LO</t>
        </is>
      </c>
      <c r="AC6" s="17" t="inlineStr">
        <is>
          <t>LO</t>
        </is>
      </c>
      <c r="AD6" s="17" t="inlineStr">
        <is>
          <t>N/A</t>
        </is>
      </c>
      <c r="AE6" s="17" t="inlineStr">
        <is>
          <t>LO</t>
        </is>
      </c>
      <c r="AF6" s="17" t="inlineStr">
        <is>
          <t>LO</t>
        </is>
      </c>
      <c r="AG6" s="17" t="inlineStr">
        <is>
          <t>LO</t>
        </is>
      </c>
      <c r="AH6" s="17" t="n">
        <v>23.8</v>
      </c>
      <c r="AI6" s="17" t="inlineStr">
        <is>
          <t>Pass</t>
        </is>
      </c>
      <c r="AJ6" s="17" t="inlineStr">
        <is>
          <t>N/A</t>
        </is>
      </c>
      <c r="AK6" s="17" t="inlineStr">
        <is>
          <t>N/A</t>
        </is>
      </c>
      <c r="AL6" s="17" t="inlineStr">
        <is>
          <t>Pass</t>
        </is>
      </c>
      <c r="AM6" s="17" t="inlineStr">
        <is>
          <t>Pass</t>
        </is>
      </c>
      <c r="AN6" s="17" t="inlineStr">
        <is>
          <t>N/A</t>
        </is>
      </c>
      <c r="AO6" s="17" t="inlineStr">
        <is>
          <t>Pass</t>
        </is>
      </c>
      <c r="AP6" s="17" t="inlineStr">
        <is>
          <t>N/A</t>
        </is>
      </c>
      <c r="AQ6" s="17" t="inlineStr">
        <is>
          <t>N/A</t>
        </is>
      </c>
      <c r="AR6" s="17" t="inlineStr">
        <is>
          <t>Pass</t>
        </is>
      </c>
      <c r="AS6" s="17" t="inlineStr">
        <is>
          <t>Pass</t>
        </is>
      </c>
      <c r="AT6" s="17" t="inlineStr">
        <is>
          <t>N/A</t>
        </is>
      </c>
      <c r="AU6" s="17" t="inlineStr">
        <is>
          <t>N/A</t>
        </is>
      </c>
      <c r="AV6" s="17" t="inlineStr">
        <is>
          <t>EMERSON</t>
        </is>
      </c>
      <c r="AW6" s="17" t="inlineStr">
        <is>
          <t>TREX</t>
        </is>
      </c>
      <c r="AX6" s="17" t="inlineStr">
        <is>
          <t>210100082367</t>
        </is>
      </c>
      <c r="AY6" s="37" t="inlineStr">
        <is>
          <t>'2026-07-31</t>
        </is>
      </c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inlineStr">
        <is>
          <t>Levy Ostrup</t>
        </is>
      </c>
      <c r="CY6" s="17" t="inlineStr">
        <is>
          <t>'2026-08-01</t>
        </is>
      </c>
      <c r="CZ6" s="17" t="n"/>
      <c r="DA6" s="17" t="n"/>
      <c r="DB6" s="17" t="n"/>
      <c r="DC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KINOSIS K1B</t>
        </is>
      </c>
      <c r="E7" s="17" t="inlineStr">
        <is>
          <t>CA23007</t>
        </is>
      </c>
      <c r="F7" s="17" t="inlineStr">
        <is>
          <t>29103-FIT-2021</t>
        </is>
      </c>
      <c r="G7" s="17" t="inlineStr">
        <is>
          <t>Vortex Flow Meter</t>
        </is>
      </c>
      <c r="H7" s="17" t="inlineStr">
        <is>
          <t>STEAM</t>
        </is>
      </c>
      <c r="I7" s="17" t="inlineStr">
        <is>
          <t>PAD R S02 HP STM TO INJC WELL TOE FLOW CTRL</t>
        </is>
      </c>
      <c r="J7" s="17" t="inlineStr">
        <is>
          <t>29103-25J-221-01</t>
        </is>
      </c>
      <c r="K7" s="17" t="inlineStr">
        <is>
          <t>29103-4"-ST-2200-DASSBO-64H</t>
        </is>
      </c>
      <c r="L7" s="17" t="inlineStr">
        <is>
          <t>ROSEMOUNT</t>
        </is>
      </c>
      <c r="M7" s="17" t="inlineStr">
        <is>
          <t>8800DF010SA8N1D1K6M5Q5Q8Q66Q71Q77</t>
        </is>
      </c>
      <c r="N7" s="17" t="n"/>
      <c r="O7" s="17" t="inlineStr">
        <is>
          <t>0-15,000 kg/h</t>
        </is>
      </c>
      <c r="P7" s="17" t="inlineStr">
        <is>
          <t>765-38273 kg/h</t>
        </is>
      </c>
      <c r="Q7" s="17" t="inlineStr">
        <is>
          <t>N/A</t>
        </is>
      </c>
      <c r="R7" s="17" t="inlineStr">
        <is>
          <t>Yes</t>
        </is>
      </c>
      <c r="S7" s="17" t="inlineStr">
        <is>
          <t>4-20 mA w/ HART</t>
        </is>
      </c>
      <c r="T7" s="17" t="inlineStr">
        <is>
          <t>N/A</t>
        </is>
      </c>
      <c r="U7" s="17" t="inlineStr">
        <is>
          <t>N/A</t>
        </is>
      </c>
      <c r="V7" s="17" t="inlineStr">
        <is>
          <t>LO</t>
        </is>
      </c>
      <c r="W7" s="17" t="inlineStr">
        <is>
          <t>LO</t>
        </is>
      </c>
      <c r="X7" s="17" t="inlineStr">
        <is>
          <t>LO</t>
        </is>
      </c>
      <c r="Y7" s="17" t="inlineStr">
        <is>
          <t>LO</t>
        </is>
      </c>
      <c r="Z7" s="17" t="inlineStr">
        <is>
          <t>N/A</t>
        </is>
      </c>
      <c r="AA7" s="17" t="inlineStr">
        <is>
          <t>N/A</t>
        </is>
      </c>
      <c r="AB7" s="17" t="inlineStr">
        <is>
          <t>LO</t>
        </is>
      </c>
      <c r="AC7" s="17" t="inlineStr">
        <is>
          <t>LO</t>
        </is>
      </c>
      <c r="AD7" s="17" t="inlineStr">
        <is>
          <t>N/A</t>
        </is>
      </c>
      <c r="AE7" s="17" t="inlineStr">
        <is>
          <t>LO</t>
        </is>
      </c>
      <c r="AF7" s="17" t="inlineStr">
        <is>
          <t>LO</t>
        </is>
      </c>
      <c r="AG7" s="17" t="inlineStr">
        <is>
          <t>LO</t>
        </is>
      </c>
      <c r="AH7" s="17" t="n">
        <v>23.5</v>
      </c>
      <c r="AI7" s="17" t="inlineStr">
        <is>
          <t>Pass</t>
        </is>
      </c>
      <c r="AJ7" s="17" t="inlineStr">
        <is>
          <t>N/A</t>
        </is>
      </c>
      <c r="AK7" s="17" t="inlineStr">
        <is>
          <t>N/A</t>
        </is>
      </c>
      <c r="AL7" s="17" t="inlineStr">
        <is>
          <t>Pass</t>
        </is>
      </c>
      <c r="AM7" s="17" t="inlineStr">
        <is>
          <t>Pass</t>
        </is>
      </c>
      <c r="AN7" s="17" t="inlineStr">
        <is>
          <t>N/A</t>
        </is>
      </c>
      <c r="AO7" s="17" t="inlineStr">
        <is>
          <t>Pass</t>
        </is>
      </c>
      <c r="AP7" s="17" t="inlineStr">
        <is>
          <t>N/A</t>
        </is>
      </c>
      <c r="AQ7" s="17" t="inlineStr">
        <is>
          <t>N/A</t>
        </is>
      </c>
      <c r="AR7" s="17" t="inlineStr">
        <is>
          <t>Pass</t>
        </is>
      </c>
      <c r="AS7" s="17" t="inlineStr">
        <is>
          <t>Pass</t>
        </is>
      </c>
      <c r="AT7" s="17" t="inlineStr">
        <is>
          <t>N/A</t>
        </is>
      </c>
      <c r="AU7" s="17" t="inlineStr">
        <is>
          <t>N/A</t>
        </is>
      </c>
      <c r="AV7" s="17" t="inlineStr">
        <is>
          <t>EMERSON</t>
        </is>
      </c>
      <c r="AW7" s="17" t="inlineStr">
        <is>
          <t>TREX</t>
        </is>
      </c>
      <c r="AX7" s="17" t="inlineStr">
        <is>
          <t>210100082367</t>
        </is>
      </c>
      <c r="AY7" s="37" t="inlineStr">
        <is>
          <t>'2026-07-31</t>
        </is>
      </c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inlineStr">
        <is>
          <t>Levy Ostrup</t>
        </is>
      </c>
      <c r="CY7" s="17" t="inlineStr">
        <is>
          <t>'2026-08-01</t>
        </is>
      </c>
      <c r="CZ7" s="17" t="n"/>
      <c r="DA7" s="17" t="n"/>
      <c r="DB7" s="17" t="n"/>
      <c r="DC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KINOSIS K1B</t>
        </is>
      </c>
      <c r="E8" s="17" t="inlineStr">
        <is>
          <t>CA23007</t>
        </is>
      </c>
      <c r="F8" s="17" t="inlineStr">
        <is>
          <t>29103-FIT-2022</t>
        </is>
      </c>
      <c r="G8" s="17" t="inlineStr">
        <is>
          <t>Vortex Flow Meter</t>
        </is>
      </c>
      <c r="H8" s="17" t="inlineStr">
        <is>
          <t>STEAM</t>
        </is>
      </c>
      <c r="I8" s="17" t="inlineStr">
        <is>
          <t>PAD R S02 HP STM TO INJC WELL HEEL FLOW CTRL</t>
        </is>
      </c>
      <c r="J8" s="17" t="inlineStr">
        <is>
          <t>29103-25J-221-01</t>
        </is>
      </c>
      <c r="K8" s="17" t="inlineStr">
        <is>
          <t>29103-3"-ST-2201-DASBO-64H</t>
        </is>
      </c>
      <c r="L8" s="17" t="inlineStr">
        <is>
          <t>ROSEMOUNT</t>
        </is>
      </c>
      <c r="M8" s="17" t="inlineStr">
        <is>
          <t>8800DF010SA8N1D1K6M5Q5Q8Q66Q71Q77</t>
        </is>
      </c>
      <c r="N8" s="17" t="n"/>
      <c r="O8" s="17" t="inlineStr">
        <is>
          <t>0-15,000 kg/h</t>
        </is>
      </c>
      <c r="P8" s="17" t="inlineStr">
        <is>
          <t>765-38273 kg/h</t>
        </is>
      </c>
      <c r="Q8" s="17" t="inlineStr">
        <is>
          <t>N/A</t>
        </is>
      </c>
      <c r="R8" s="17" t="inlineStr">
        <is>
          <t>Yes</t>
        </is>
      </c>
      <c r="S8" s="17" t="inlineStr">
        <is>
          <t>4-20 mA w/ HART</t>
        </is>
      </c>
      <c r="T8" s="17" t="inlineStr">
        <is>
          <t>N/A</t>
        </is>
      </c>
      <c r="U8" s="17" t="inlineStr">
        <is>
          <t>N/A</t>
        </is>
      </c>
      <c r="V8" s="17" t="inlineStr">
        <is>
          <t>LO</t>
        </is>
      </c>
      <c r="W8" s="17" t="inlineStr">
        <is>
          <t>LO</t>
        </is>
      </c>
      <c r="X8" s="17" t="inlineStr">
        <is>
          <t>LO</t>
        </is>
      </c>
      <c r="Y8" s="17" t="inlineStr">
        <is>
          <t>LO</t>
        </is>
      </c>
      <c r="Z8" s="17" t="inlineStr">
        <is>
          <t>N/A</t>
        </is>
      </c>
      <c r="AA8" s="17" t="inlineStr">
        <is>
          <t>N/A</t>
        </is>
      </c>
      <c r="AB8" s="17" t="inlineStr">
        <is>
          <t>LO</t>
        </is>
      </c>
      <c r="AC8" s="17" t="inlineStr">
        <is>
          <t>LO</t>
        </is>
      </c>
      <c r="AD8" s="17" t="inlineStr">
        <is>
          <t>N/A</t>
        </is>
      </c>
      <c r="AE8" s="17" t="inlineStr">
        <is>
          <t>LO</t>
        </is>
      </c>
      <c r="AF8" s="17" t="inlineStr">
        <is>
          <t>LO</t>
        </is>
      </c>
      <c r="AG8" s="17" t="inlineStr">
        <is>
          <t>LO</t>
        </is>
      </c>
      <c r="AH8" s="17" t="n">
        <v>23.8</v>
      </c>
      <c r="AI8" s="17" t="inlineStr">
        <is>
          <t>Pass</t>
        </is>
      </c>
      <c r="AJ8" s="17" t="inlineStr">
        <is>
          <t>N/A</t>
        </is>
      </c>
      <c r="AK8" s="17" t="inlineStr">
        <is>
          <t>N/A</t>
        </is>
      </c>
      <c r="AL8" s="17" t="inlineStr">
        <is>
          <t>Pass</t>
        </is>
      </c>
      <c r="AM8" s="17" t="inlineStr">
        <is>
          <t>Pass</t>
        </is>
      </c>
      <c r="AN8" s="17" t="inlineStr">
        <is>
          <t>N/A</t>
        </is>
      </c>
      <c r="AO8" s="17" t="inlineStr">
        <is>
          <t>Pass</t>
        </is>
      </c>
      <c r="AP8" s="17" t="inlineStr">
        <is>
          <t>N/A</t>
        </is>
      </c>
      <c r="AQ8" s="17" t="inlineStr">
        <is>
          <t>N/A</t>
        </is>
      </c>
      <c r="AR8" s="17" t="inlineStr">
        <is>
          <t>Pass</t>
        </is>
      </c>
      <c r="AS8" s="17" t="inlineStr">
        <is>
          <t>Pass</t>
        </is>
      </c>
      <c r="AT8" s="17" t="inlineStr">
        <is>
          <t>N/A</t>
        </is>
      </c>
      <c r="AU8" s="17" t="inlineStr">
        <is>
          <t>N/A</t>
        </is>
      </c>
      <c r="AV8" s="17" t="inlineStr">
        <is>
          <t>EMERSON</t>
        </is>
      </c>
      <c r="AW8" s="17" t="inlineStr">
        <is>
          <t>TREX</t>
        </is>
      </c>
      <c r="AX8" s="17" t="inlineStr">
        <is>
          <t>210100082367</t>
        </is>
      </c>
      <c r="AY8" s="37" t="inlineStr">
        <is>
          <t>'2026-07-31</t>
        </is>
      </c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inlineStr">
        <is>
          <t>Levy Ostrup</t>
        </is>
      </c>
      <c r="CY8" s="17" t="inlineStr">
        <is>
          <t>'2026-08-01</t>
        </is>
      </c>
      <c r="CZ8" s="17" t="n"/>
      <c r="DA8" s="17" t="n"/>
      <c r="DB8" s="17" t="n"/>
      <c r="DC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KINOSIS K1B</t>
        </is>
      </c>
      <c r="E9" s="17" t="inlineStr">
        <is>
          <t>CA23007</t>
        </is>
      </c>
      <c r="F9" s="17" t="inlineStr">
        <is>
          <t>29103-FIT-2031</t>
        </is>
      </c>
      <c r="G9" s="17" t="inlineStr">
        <is>
          <t>Vortex Flow Meter</t>
        </is>
      </c>
      <c r="H9" s="17" t="inlineStr">
        <is>
          <t>STEAM</t>
        </is>
      </c>
      <c r="I9" s="17" t="inlineStr">
        <is>
          <t>PAD R S03 HP STM TO INJC WELL TOE FLOW CTRL</t>
        </is>
      </c>
      <c r="J9" s="17" t="inlineStr">
        <is>
          <t>29103-25J-231-01</t>
        </is>
      </c>
      <c r="K9" s="17" t="inlineStr">
        <is>
          <t>29103-4"-ST-2300-DASSBO-64H</t>
        </is>
      </c>
      <c r="L9" s="17" t="inlineStr">
        <is>
          <t>ROSEMOUNT</t>
        </is>
      </c>
      <c r="M9" s="17" t="inlineStr">
        <is>
          <t>8800DF010SA8N1D1K6M5Q5Q8Q66Q71Q77</t>
        </is>
      </c>
      <c r="N9" s="17" t="n"/>
      <c r="O9" s="17" t="inlineStr">
        <is>
          <t>0-15,000 kg/h</t>
        </is>
      </c>
      <c r="P9" s="17" t="inlineStr">
        <is>
          <t>765-38273 kg/h</t>
        </is>
      </c>
      <c r="Q9" s="17" t="inlineStr">
        <is>
          <t>N/A</t>
        </is>
      </c>
      <c r="R9" s="17" t="inlineStr">
        <is>
          <t>Yes</t>
        </is>
      </c>
      <c r="S9" s="17" t="inlineStr">
        <is>
          <t>4-20 mA w/ HART</t>
        </is>
      </c>
      <c r="T9" s="17" t="inlineStr">
        <is>
          <t>N/A</t>
        </is>
      </c>
      <c r="U9" s="17" t="inlineStr">
        <is>
          <t>N/A</t>
        </is>
      </c>
      <c r="V9" s="17" t="inlineStr">
        <is>
          <t>LO</t>
        </is>
      </c>
      <c r="W9" s="17" t="inlineStr">
        <is>
          <t>LO</t>
        </is>
      </c>
      <c r="X9" s="17" t="inlineStr">
        <is>
          <t>LO</t>
        </is>
      </c>
      <c r="Y9" s="17" t="inlineStr">
        <is>
          <t>LO</t>
        </is>
      </c>
      <c r="Z9" s="17" t="inlineStr">
        <is>
          <t>N/A</t>
        </is>
      </c>
      <c r="AA9" s="17" t="inlineStr">
        <is>
          <t>N/A</t>
        </is>
      </c>
      <c r="AB9" s="17" t="inlineStr">
        <is>
          <t>LO</t>
        </is>
      </c>
      <c r="AC9" s="17" t="inlineStr">
        <is>
          <t>LO</t>
        </is>
      </c>
      <c r="AD9" s="17" t="inlineStr">
        <is>
          <t>N/A</t>
        </is>
      </c>
      <c r="AE9" s="17" t="inlineStr">
        <is>
          <t>LO</t>
        </is>
      </c>
      <c r="AF9" s="17" t="inlineStr">
        <is>
          <t>LO</t>
        </is>
      </c>
      <c r="AG9" s="17" t="inlineStr">
        <is>
          <t>LO</t>
        </is>
      </c>
      <c r="AH9" s="17" t="n">
        <v>23.5</v>
      </c>
      <c r="AI9" s="17" t="inlineStr">
        <is>
          <t>Pass</t>
        </is>
      </c>
      <c r="AJ9" s="17" t="inlineStr">
        <is>
          <t>N/A</t>
        </is>
      </c>
      <c r="AK9" s="17" t="inlineStr">
        <is>
          <t>N/A</t>
        </is>
      </c>
      <c r="AL9" s="17" t="inlineStr">
        <is>
          <t>Pass</t>
        </is>
      </c>
      <c r="AM9" s="17" t="inlineStr">
        <is>
          <t>Pass</t>
        </is>
      </c>
      <c r="AN9" s="17" t="inlineStr">
        <is>
          <t>N/A</t>
        </is>
      </c>
      <c r="AO9" s="17" t="inlineStr">
        <is>
          <t>Pass</t>
        </is>
      </c>
      <c r="AP9" s="17" t="inlineStr">
        <is>
          <t>N/A</t>
        </is>
      </c>
      <c r="AQ9" s="17" t="inlineStr">
        <is>
          <t>N/A</t>
        </is>
      </c>
      <c r="AR9" s="17" t="inlineStr">
        <is>
          <t>Pass</t>
        </is>
      </c>
      <c r="AS9" s="17" t="inlineStr">
        <is>
          <t>Pass</t>
        </is>
      </c>
      <c r="AT9" s="17" t="inlineStr">
        <is>
          <t>N/A</t>
        </is>
      </c>
      <c r="AU9" s="17" t="inlineStr">
        <is>
          <t>N/A</t>
        </is>
      </c>
      <c r="AV9" s="17" t="inlineStr">
        <is>
          <t>EMERSON</t>
        </is>
      </c>
      <c r="AW9" s="17" t="inlineStr">
        <is>
          <t>TREX</t>
        </is>
      </c>
      <c r="AX9" s="17" t="inlineStr">
        <is>
          <t>210100082367</t>
        </is>
      </c>
      <c r="AY9" s="37" t="inlineStr">
        <is>
          <t>'2026-07-31</t>
        </is>
      </c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inlineStr">
        <is>
          <t>Levy Ostrup</t>
        </is>
      </c>
      <c r="CY9" s="17" t="inlineStr">
        <is>
          <t>'2026-08-01</t>
        </is>
      </c>
      <c r="CZ9" s="17" t="n"/>
      <c r="DA9" s="17" t="n"/>
      <c r="DB9" s="17" t="n"/>
      <c r="DC9" s="17" t="n"/>
    </row>
    <row r="10">
      <c r="A10" s="17" t="n"/>
      <c r="B10" s="17" t="n"/>
      <c r="C10" s="17" t="inlineStr">
        <is>
          <t>K1B WELL PAD PROJECT</t>
        </is>
      </c>
      <c r="D10" s="17" t="inlineStr">
        <is>
          <t>KINOSIS K1B</t>
        </is>
      </c>
      <c r="E10" s="17" t="inlineStr">
        <is>
          <t>CA23007</t>
        </is>
      </c>
      <c r="F10" s="17" t="inlineStr">
        <is>
          <t>29103-FIT-2032</t>
        </is>
      </c>
      <c r="G10" s="17" t="inlineStr">
        <is>
          <t>Vortex Flow Meter</t>
        </is>
      </c>
      <c r="H10" s="17" t="inlineStr">
        <is>
          <t>STEAM</t>
        </is>
      </c>
      <c r="I10" s="17" t="inlineStr">
        <is>
          <t>PAD R S03 HP STM TO INJC WELL HEEL FLOW CTRL</t>
        </is>
      </c>
      <c r="J10" s="17" t="inlineStr">
        <is>
          <t>29103-25J-231-01</t>
        </is>
      </c>
      <c r="K10" s="17" t="inlineStr">
        <is>
          <t>29103-3"-ST-2301-DASBO-64H</t>
        </is>
      </c>
      <c r="L10" s="17" t="inlineStr">
        <is>
          <t>ROSEMOUNT</t>
        </is>
      </c>
      <c r="M10" s="17" t="inlineStr">
        <is>
          <t>8800DF010SA8N1D1K6M5Q5Q8Q66Q71Q77</t>
        </is>
      </c>
      <c r="N10" s="17" t="n"/>
      <c r="O10" s="17" t="inlineStr">
        <is>
          <t>0-15,000 kg/h</t>
        </is>
      </c>
      <c r="P10" s="17" t="inlineStr">
        <is>
          <t>765-38273 kg/h</t>
        </is>
      </c>
      <c r="Q10" s="17" t="inlineStr">
        <is>
          <t>N/A</t>
        </is>
      </c>
      <c r="R10" s="17" t="inlineStr">
        <is>
          <t>Yes</t>
        </is>
      </c>
      <c r="S10" s="17" t="inlineStr">
        <is>
          <t>4-20 mA w/ HART</t>
        </is>
      </c>
      <c r="T10" s="17" t="inlineStr">
        <is>
          <t>N/A</t>
        </is>
      </c>
      <c r="U10" s="17" t="inlineStr">
        <is>
          <t>N/A</t>
        </is>
      </c>
      <c r="V10" s="17" t="inlineStr">
        <is>
          <t>LO</t>
        </is>
      </c>
      <c r="W10" s="17" t="inlineStr">
        <is>
          <t>LO</t>
        </is>
      </c>
      <c r="X10" s="17" t="inlineStr">
        <is>
          <t>LO</t>
        </is>
      </c>
      <c r="Y10" s="17" t="inlineStr">
        <is>
          <t>LO</t>
        </is>
      </c>
      <c r="Z10" s="17" t="inlineStr">
        <is>
          <t>N/A</t>
        </is>
      </c>
      <c r="AA10" s="17" t="inlineStr">
        <is>
          <t>N/A</t>
        </is>
      </c>
      <c r="AB10" s="17" t="inlineStr">
        <is>
          <t>LO</t>
        </is>
      </c>
      <c r="AC10" s="17" t="inlineStr">
        <is>
          <t>LO</t>
        </is>
      </c>
      <c r="AD10" s="17" t="inlineStr">
        <is>
          <t>N/A</t>
        </is>
      </c>
      <c r="AE10" s="17" t="inlineStr">
        <is>
          <t>LO</t>
        </is>
      </c>
      <c r="AF10" s="17" t="inlineStr">
        <is>
          <t>LO</t>
        </is>
      </c>
      <c r="AG10" s="17" t="inlineStr">
        <is>
          <t>LO</t>
        </is>
      </c>
      <c r="AH10" s="17" t="n">
        <v>23.8</v>
      </c>
      <c r="AI10" s="17" t="inlineStr">
        <is>
          <t>Pass</t>
        </is>
      </c>
      <c r="AJ10" s="17" t="inlineStr">
        <is>
          <t>N/A</t>
        </is>
      </c>
      <c r="AK10" s="17" t="inlineStr">
        <is>
          <t>N/A</t>
        </is>
      </c>
      <c r="AL10" s="17" t="inlineStr">
        <is>
          <t>Pass</t>
        </is>
      </c>
      <c r="AM10" s="17" t="inlineStr">
        <is>
          <t>Pass</t>
        </is>
      </c>
      <c r="AN10" s="17" t="inlineStr">
        <is>
          <t>N/A</t>
        </is>
      </c>
      <c r="AO10" s="17" t="inlineStr">
        <is>
          <t>Pass</t>
        </is>
      </c>
      <c r="AP10" s="17" t="inlineStr">
        <is>
          <t>N/A</t>
        </is>
      </c>
      <c r="AQ10" s="17" t="inlineStr">
        <is>
          <t>N/A</t>
        </is>
      </c>
      <c r="AR10" s="17" t="inlineStr">
        <is>
          <t>Pass</t>
        </is>
      </c>
      <c r="AS10" s="17" t="inlineStr">
        <is>
          <t>Pass</t>
        </is>
      </c>
      <c r="AT10" s="17" t="inlineStr">
        <is>
          <t>N/A</t>
        </is>
      </c>
      <c r="AU10" s="17" t="inlineStr">
        <is>
          <t>N/A</t>
        </is>
      </c>
      <c r="AV10" s="17" t="inlineStr">
        <is>
          <t>EMERSON</t>
        </is>
      </c>
      <c r="AW10" s="17" t="inlineStr">
        <is>
          <t>TREX</t>
        </is>
      </c>
      <c r="AX10" s="17" t="inlineStr">
        <is>
          <t>210100082367</t>
        </is>
      </c>
      <c r="AY10" s="37" t="inlineStr">
        <is>
          <t>'2026-07-31</t>
        </is>
      </c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inlineStr">
        <is>
          <t>Levy Ostrup</t>
        </is>
      </c>
      <c r="CY10" s="17" t="inlineStr">
        <is>
          <t>'2026-08-01</t>
        </is>
      </c>
      <c r="CZ10" s="17" t="n"/>
      <c r="DA10" s="17" t="n"/>
      <c r="DB10" s="17" t="n"/>
      <c r="DC10" s="17" t="n"/>
    </row>
    <row r="11">
      <c r="A11" s="17" t="n"/>
      <c r="B11" s="17" t="n"/>
      <c r="C11" s="17" t="inlineStr">
        <is>
          <t>K1B WELL PAD PROJECT</t>
        </is>
      </c>
      <c r="D11" s="17" t="inlineStr">
        <is>
          <t>KINOSIS K1B</t>
        </is>
      </c>
      <c r="E11" s="17" t="inlineStr">
        <is>
          <t>CA23007</t>
        </is>
      </c>
      <c r="F11" s="17" t="inlineStr">
        <is>
          <t>29103-FIT-2041</t>
        </is>
      </c>
      <c r="G11" s="17" t="inlineStr">
        <is>
          <t>Vortex Flow Meter</t>
        </is>
      </c>
      <c r="H11" s="17" t="inlineStr">
        <is>
          <t>STEAM</t>
        </is>
      </c>
      <c r="I11" s="17" t="inlineStr">
        <is>
          <t>PAD R S04 HP STM TO INJC WELL TOE FLOW CTRL</t>
        </is>
      </c>
      <c r="J11" s="17" t="inlineStr">
        <is>
          <t>29103-25J-241-01</t>
        </is>
      </c>
      <c r="K11" s="17" t="inlineStr">
        <is>
          <t>29103-4"-ST-2400-DASSBO-64H</t>
        </is>
      </c>
      <c r="L11" s="17" t="inlineStr">
        <is>
          <t>ROSEMOUNT</t>
        </is>
      </c>
      <c r="M11" s="17" t="inlineStr">
        <is>
          <t>8800DF010SA8N1D1K6M5Q5Q8Q66Q71Q77</t>
        </is>
      </c>
      <c r="N11" s="17" t="n"/>
      <c r="O11" s="17" t="inlineStr">
        <is>
          <t>0-15,000 kg/h</t>
        </is>
      </c>
      <c r="P11" s="17" t="inlineStr">
        <is>
          <t>765-38273 kg/h</t>
        </is>
      </c>
      <c r="Q11" s="17" t="inlineStr">
        <is>
          <t>N/A</t>
        </is>
      </c>
      <c r="R11" s="17" t="inlineStr">
        <is>
          <t>Yes</t>
        </is>
      </c>
      <c r="S11" s="17" t="inlineStr">
        <is>
          <t>4-20 mA w/ HART</t>
        </is>
      </c>
      <c r="T11" s="17" t="inlineStr">
        <is>
          <t>N/A</t>
        </is>
      </c>
      <c r="U11" s="17" t="inlineStr">
        <is>
          <t>N/A</t>
        </is>
      </c>
      <c r="V11" s="17" t="inlineStr">
        <is>
          <t>LO</t>
        </is>
      </c>
      <c r="W11" s="17" t="inlineStr">
        <is>
          <t>LO</t>
        </is>
      </c>
      <c r="X11" s="17" t="inlineStr">
        <is>
          <t>LO</t>
        </is>
      </c>
      <c r="Y11" s="17" t="inlineStr">
        <is>
          <t>LO</t>
        </is>
      </c>
      <c r="Z11" s="17" t="inlineStr">
        <is>
          <t>N/A</t>
        </is>
      </c>
      <c r="AA11" s="17" t="inlineStr">
        <is>
          <t>N/A</t>
        </is>
      </c>
      <c r="AB11" s="17" t="inlineStr">
        <is>
          <t>LO</t>
        </is>
      </c>
      <c r="AC11" s="17" t="inlineStr">
        <is>
          <t>LO</t>
        </is>
      </c>
      <c r="AD11" s="17" t="inlineStr">
        <is>
          <t>N/A</t>
        </is>
      </c>
      <c r="AE11" s="17" t="inlineStr">
        <is>
          <t>LO</t>
        </is>
      </c>
      <c r="AF11" s="17" t="inlineStr">
        <is>
          <t>LO</t>
        </is>
      </c>
      <c r="AG11" s="17" t="inlineStr">
        <is>
          <t>LO</t>
        </is>
      </c>
      <c r="AH11" s="17" t="n">
        <v>23.4</v>
      </c>
      <c r="AI11" s="17" t="inlineStr">
        <is>
          <t>Pass</t>
        </is>
      </c>
      <c r="AJ11" s="17" t="inlineStr">
        <is>
          <t>N/A</t>
        </is>
      </c>
      <c r="AK11" s="17" t="inlineStr">
        <is>
          <t>N/A</t>
        </is>
      </c>
      <c r="AL11" s="17" t="inlineStr">
        <is>
          <t>Pass</t>
        </is>
      </c>
      <c r="AM11" s="17" t="inlineStr">
        <is>
          <t>Pass</t>
        </is>
      </c>
      <c r="AN11" s="17" t="inlineStr">
        <is>
          <t>N/A</t>
        </is>
      </c>
      <c r="AO11" s="17" t="inlineStr">
        <is>
          <t>Pass</t>
        </is>
      </c>
      <c r="AP11" s="17" t="inlineStr">
        <is>
          <t>N/A</t>
        </is>
      </c>
      <c r="AQ11" s="17" t="inlineStr">
        <is>
          <t>N/A</t>
        </is>
      </c>
      <c r="AR11" s="17" t="inlineStr">
        <is>
          <t>Pass</t>
        </is>
      </c>
      <c r="AS11" s="17" t="inlineStr">
        <is>
          <t>Pass</t>
        </is>
      </c>
      <c r="AT11" s="17" t="inlineStr">
        <is>
          <t>N/A</t>
        </is>
      </c>
      <c r="AU11" s="17" t="inlineStr">
        <is>
          <t>N/A</t>
        </is>
      </c>
      <c r="AV11" s="17" t="inlineStr">
        <is>
          <t>EMERSON</t>
        </is>
      </c>
      <c r="AW11" s="17" t="inlineStr">
        <is>
          <t>TREX</t>
        </is>
      </c>
      <c r="AX11" s="17" t="inlineStr">
        <is>
          <t>210100082367</t>
        </is>
      </c>
      <c r="AY11" s="37" t="inlineStr">
        <is>
          <t>'2026-07-31</t>
        </is>
      </c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inlineStr">
        <is>
          <t>Levy Ostrup</t>
        </is>
      </c>
      <c r="CY11" s="17" t="inlineStr">
        <is>
          <t>'2026-08-01</t>
        </is>
      </c>
      <c r="CZ11" s="17" t="n"/>
      <c r="DA11" s="17" t="n"/>
      <c r="DB11" s="17" t="n"/>
      <c r="DC11" s="17" t="n"/>
    </row>
    <row r="12">
      <c r="A12" s="17" t="n"/>
      <c r="B12" s="17" t="n"/>
      <c r="C12" s="17" t="inlineStr">
        <is>
          <t>K1B WELL PAD PROJECT</t>
        </is>
      </c>
      <c r="D12" s="17" t="inlineStr">
        <is>
          <t>KINOSIS K1B</t>
        </is>
      </c>
      <c r="E12" s="17" t="inlineStr">
        <is>
          <t>CA23007</t>
        </is>
      </c>
      <c r="F12" s="17" t="inlineStr">
        <is>
          <t>29103-FIT-2042</t>
        </is>
      </c>
      <c r="G12" s="17" t="inlineStr">
        <is>
          <t>Vortex Flow Meter</t>
        </is>
      </c>
      <c r="H12" s="17" t="inlineStr">
        <is>
          <t>STEAM</t>
        </is>
      </c>
      <c r="I12" s="17" t="inlineStr">
        <is>
          <t>PAD R S04 HP STM TO INJC WELL HEEL FLOW CTRL</t>
        </is>
      </c>
      <c r="J12" s="17" t="inlineStr">
        <is>
          <t>29103-25J-241-01</t>
        </is>
      </c>
      <c r="K12" s="17" t="inlineStr">
        <is>
          <t>29103-3"-ST-2401-DASBO-64H</t>
        </is>
      </c>
      <c r="L12" s="17" t="inlineStr">
        <is>
          <t>ROSEMOUNT</t>
        </is>
      </c>
      <c r="M12" s="17" t="inlineStr">
        <is>
          <t>8800DF010SA8N1D1K6M5Q5Q8Q66Q71Q77</t>
        </is>
      </c>
      <c r="N12" s="17" t="n"/>
      <c r="O12" s="17" t="inlineStr">
        <is>
          <t>0-15,000 kg/h</t>
        </is>
      </c>
      <c r="P12" s="17" t="inlineStr">
        <is>
          <t>765-38273 kg/h</t>
        </is>
      </c>
      <c r="Q12" s="17" t="inlineStr">
        <is>
          <t>N/A</t>
        </is>
      </c>
      <c r="R12" s="17" t="inlineStr">
        <is>
          <t>Yes</t>
        </is>
      </c>
      <c r="S12" s="17" t="inlineStr">
        <is>
          <t>4-20 mA w/ HART</t>
        </is>
      </c>
      <c r="T12" s="17" t="inlineStr">
        <is>
          <t>N/A</t>
        </is>
      </c>
      <c r="U12" s="17" t="inlineStr">
        <is>
          <t>N/A</t>
        </is>
      </c>
      <c r="V12" s="17" t="inlineStr">
        <is>
          <t>LO</t>
        </is>
      </c>
      <c r="W12" s="17" t="inlineStr">
        <is>
          <t>LO</t>
        </is>
      </c>
      <c r="X12" s="17" t="inlineStr">
        <is>
          <t>LO</t>
        </is>
      </c>
      <c r="Y12" s="17" t="inlineStr">
        <is>
          <t>LO</t>
        </is>
      </c>
      <c r="Z12" s="17" t="inlineStr">
        <is>
          <t>N/A</t>
        </is>
      </c>
      <c r="AA12" s="17" t="inlineStr">
        <is>
          <t>N/A</t>
        </is>
      </c>
      <c r="AB12" s="17" t="inlineStr">
        <is>
          <t>LO</t>
        </is>
      </c>
      <c r="AC12" s="17" t="inlineStr">
        <is>
          <t>LO</t>
        </is>
      </c>
      <c r="AD12" s="17" t="inlineStr">
        <is>
          <t>N/A</t>
        </is>
      </c>
      <c r="AE12" s="17" t="inlineStr">
        <is>
          <t>LO</t>
        </is>
      </c>
      <c r="AF12" s="17" t="inlineStr">
        <is>
          <t>LO</t>
        </is>
      </c>
      <c r="AG12" s="17" t="inlineStr">
        <is>
          <t>LO</t>
        </is>
      </c>
      <c r="AH12" s="17" t="n">
        <v>23.3</v>
      </c>
      <c r="AI12" s="17" t="inlineStr">
        <is>
          <t>Pass</t>
        </is>
      </c>
      <c r="AJ12" s="17" t="inlineStr">
        <is>
          <t>N/A</t>
        </is>
      </c>
      <c r="AK12" s="17" t="inlineStr">
        <is>
          <t>N/A</t>
        </is>
      </c>
      <c r="AL12" s="17" t="inlineStr">
        <is>
          <t>Pass</t>
        </is>
      </c>
      <c r="AM12" s="17" t="inlineStr">
        <is>
          <t>Pass</t>
        </is>
      </c>
      <c r="AN12" s="17" t="inlineStr">
        <is>
          <t>N/A</t>
        </is>
      </c>
      <c r="AO12" s="17" t="inlineStr">
        <is>
          <t>Pass</t>
        </is>
      </c>
      <c r="AP12" s="17" t="inlineStr">
        <is>
          <t>N/A</t>
        </is>
      </c>
      <c r="AQ12" s="17" t="inlineStr">
        <is>
          <t>N/A</t>
        </is>
      </c>
      <c r="AR12" s="17" t="inlineStr">
        <is>
          <t>Pass</t>
        </is>
      </c>
      <c r="AS12" s="17" t="inlineStr">
        <is>
          <t>Pass</t>
        </is>
      </c>
      <c r="AT12" s="17" t="inlineStr">
        <is>
          <t>N/A</t>
        </is>
      </c>
      <c r="AU12" s="17" t="inlineStr">
        <is>
          <t>N/A</t>
        </is>
      </c>
      <c r="AV12" s="17" t="inlineStr">
        <is>
          <t>EMERSON</t>
        </is>
      </c>
      <c r="AW12" s="17" t="inlineStr">
        <is>
          <t>TREX</t>
        </is>
      </c>
      <c r="AX12" s="17" t="inlineStr">
        <is>
          <t>210100082367</t>
        </is>
      </c>
      <c r="AY12" s="37" t="inlineStr">
        <is>
          <t>'2026-07-31</t>
        </is>
      </c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inlineStr">
        <is>
          <t>Levy Ostrup</t>
        </is>
      </c>
      <c r="CY12" s="17" t="inlineStr">
        <is>
          <t>'2026-08-01</t>
        </is>
      </c>
      <c r="CZ12" s="17" t="n"/>
      <c r="DA12" s="17" t="n"/>
      <c r="DB12" s="17" t="n"/>
      <c r="DC12" s="17" t="n"/>
    </row>
    <row r="13">
      <c r="A13" s="17" t="n"/>
      <c r="B13" s="17" t="n"/>
      <c r="C13" s="17" t="inlineStr">
        <is>
          <t>K1B WELL PAD PROJECT</t>
        </is>
      </c>
      <c r="D13" s="17" t="inlineStr">
        <is>
          <t>KINOSIS K1B</t>
        </is>
      </c>
      <c r="E13" s="17" t="inlineStr">
        <is>
          <t>CA23007</t>
        </is>
      </c>
      <c r="F13" s="17" t="inlineStr">
        <is>
          <t>29103-FIT-2051</t>
        </is>
      </c>
      <c r="G13" s="17" t="inlineStr">
        <is>
          <t>Vortex Flow Meter</t>
        </is>
      </c>
      <c r="H13" s="17" t="inlineStr">
        <is>
          <t>STEAM</t>
        </is>
      </c>
      <c r="I13" s="17" t="inlineStr">
        <is>
          <t>PAD R S05 HP STM TO INJC WELL TOE FLOW CTRL</t>
        </is>
      </c>
      <c r="J13" s="17" t="inlineStr">
        <is>
          <t>29103-25J-251-01</t>
        </is>
      </c>
      <c r="K13" s="17" t="inlineStr">
        <is>
          <t>29103-4"-ST-2500-DASSBO-64H</t>
        </is>
      </c>
      <c r="L13" s="17" t="inlineStr">
        <is>
          <t>ROSEMOUNT</t>
        </is>
      </c>
      <c r="M13" s="17" t="inlineStr">
        <is>
          <t>8800DF010SA8N1D1K6M5Q5Q8Q66Q71Q77</t>
        </is>
      </c>
      <c r="N13" s="17" t="n"/>
      <c r="O13" s="17" t="inlineStr">
        <is>
          <t>0-15,000 kg/h</t>
        </is>
      </c>
      <c r="P13" s="17" t="inlineStr">
        <is>
          <t>765-38273 kg/h</t>
        </is>
      </c>
      <c r="Q13" s="17" t="inlineStr">
        <is>
          <t>N/A</t>
        </is>
      </c>
      <c r="R13" s="17" t="inlineStr">
        <is>
          <t>Yes</t>
        </is>
      </c>
      <c r="S13" s="17" t="inlineStr">
        <is>
          <t>4-20 mA w/ HART</t>
        </is>
      </c>
      <c r="T13" s="17" t="inlineStr">
        <is>
          <t>N/A</t>
        </is>
      </c>
      <c r="U13" s="17" t="inlineStr">
        <is>
          <t>N/A</t>
        </is>
      </c>
      <c r="V13" s="17" t="inlineStr">
        <is>
          <t>cc</t>
        </is>
      </c>
      <c r="W13" s="17" t="inlineStr">
        <is>
          <t>LO</t>
        </is>
      </c>
      <c r="X13" s="17" t="inlineStr">
        <is>
          <t>LO</t>
        </is>
      </c>
      <c r="Y13" s="17" t="inlineStr">
        <is>
          <t>LO</t>
        </is>
      </c>
      <c r="Z13" s="17" t="inlineStr">
        <is>
          <t>N/A</t>
        </is>
      </c>
      <c r="AA13" s="17" t="inlineStr">
        <is>
          <t>N/A</t>
        </is>
      </c>
      <c r="AB13" s="17" t="inlineStr">
        <is>
          <t>LO</t>
        </is>
      </c>
      <c r="AC13" s="17" t="inlineStr">
        <is>
          <t>LO</t>
        </is>
      </c>
      <c r="AD13" s="17" t="inlineStr">
        <is>
          <t>N/A</t>
        </is>
      </c>
      <c r="AE13" s="17" t="inlineStr">
        <is>
          <t>LO</t>
        </is>
      </c>
      <c r="AF13" s="17" t="inlineStr">
        <is>
          <t>LO</t>
        </is>
      </c>
      <c r="AG13" s="17" t="inlineStr">
        <is>
          <t>LO</t>
        </is>
      </c>
      <c r="AH13" s="17" t="n">
        <v>23.8</v>
      </c>
      <c r="AI13" s="17" t="inlineStr">
        <is>
          <t>Pass</t>
        </is>
      </c>
      <c r="AJ13" s="17" t="inlineStr">
        <is>
          <t>N/A</t>
        </is>
      </c>
      <c r="AK13" s="17" t="inlineStr">
        <is>
          <t>N/A</t>
        </is>
      </c>
      <c r="AL13" s="17" t="inlineStr">
        <is>
          <t>Pass</t>
        </is>
      </c>
      <c r="AM13" s="17" t="inlineStr">
        <is>
          <t>Pass</t>
        </is>
      </c>
      <c r="AN13" s="17" t="inlineStr">
        <is>
          <t>N/A</t>
        </is>
      </c>
      <c r="AO13" s="17" t="inlineStr">
        <is>
          <t>Pass</t>
        </is>
      </c>
      <c r="AP13" s="17" t="inlineStr">
        <is>
          <t>N/A</t>
        </is>
      </c>
      <c r="AQ13" s="17" t="inlineStr">
        <is>
          <t>N/A</t>
        </is>
      </c>
      <c r="AR13" s="17" t="inlineStr">
        <is>
          <t>Pass</t>
        </is>
      </c>
      <c r="AS13" s="17" t="inlineStr">
        <is>
          <t>Pass</t>
        </is>
      </c>
      <c r="AT13" s="17" t="inlineStr">
        <is>
          <t>N/A</t>
        </is>
      </c>
      <c r="AU13" s="17" t="inlineStr">
        <is>
          <t>N/A</t>
        </is>
      </c>
      <c r="AV13" s="17" t="inlineStr">
        <is>
          <t>EMERSON</t>
        </is>
      </c>
      <c r="AW13" s="17" t="inlineStr">
        <is>
          <t>TREX</t>
        </is>
      </c>
      <c r="AX13" s="17" t="inlineStr">
        <is>
          <t>210100082367</t>
        </is>
      </c>
      <c r="AY13" s="37" t="inlineStr">
        <is>
          <t>'2026-07-31</t>
        </is>
      </c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inlineStr">
        <is>
          <t>Levy Ostrup</t>
        </is>
      </c>
      <c r="CY13" s="17" t="inlineStr">
        <is>
          <t>'2026-08-01</t>
        </is>
      </c>
      <c r="CZ13" s="17" t="n"/>
      <c r="DA13" s="17" t="n"/>
      <c r="DB13" s="17" t="n"/>
      <c r="DC13" s="17" t="n"/>
    </row>
    <row r="14">
      <c r="A14" s="17" t="n"/>
      <c r="B14" s="17" t="n"/>
      <c r="C14" s="17" t="inlineStr">
        <is>
          <t>K1B WELL PAD PROJECT</t>
        </is>
      </c>
      <c r="D14" s="17" t="inlineStr">
        <is>
          <t>KINOSIS K1B</t>
        </is>
      </c>
      <c r="E14" s="17" t="inlineStr">
        <is>
          <t>CA23007</t>
        </is>
      </c>
      <c r="F14" s="17" t="inlineStr">
        <is>
          <t>29103-FIT-2052</t>
        </is>
      </c>
      <c r="G14" s="17" t="inlineStr">
        <is>
          <t>Vortex Flow Meter</t>
        </is>
      </c>
      <c r="H14" s="17" t="inlineStr">
        <is>
          <t>STEAM</t>
        </is>
      </c>
      <c r="I14" s="17" t="inlineStr">
        <is>
          <t>PAD R S05 HP STM TO INJC WELL HEEL FLOW CTRL</t>
        </is>
      </c>
      <c r="J14" s="17" t="inlineStr">
        <is>
          <t>29103-25J-251-01</t>
        </is>
      </c>
      <c r="K14" s="17" t="inlineStr">
        <is>
          <t>29103-3"-ST-2501-DASBO-64H</t>
        </is>
      </c>
      <c r="L14" s="17" t="inlineStr">
        <is>
          <t>ROSEMOUNT</t>
        </is>
      </c>
      <c r="M14" s="17" t="inlineStr">
        <is>
          <t>8800DF010SA8N1D1K6M5Q5Q8Q66Q71Q77</t>
        </is>
      </c>
      <c r="N14" s="17" t="n"/>
      <c r="O14" s="17" t="inlineStr">
        <is>
          <t>0-15,000 kg/h</t>
        </is>
      </c>
      <c r="P14" s="17" t="inlineStr">
        <is>
          <t>765-38273 kg/h</t>
        </is>
      </c>
      <c r="Q14" s="17" t="inlineStr">
        <is>
          <t>N/A</t>
        </is>
      </c>
      <c r="R14" s="17" t="inlineStr">
        <is>
          <t>Yes</t>
        </is>
      </c>
      <c r="S14" s="17" t="inlineStr">
        <is>
          <t>4-20 mA w/ HART</t>
        </is>
      </c>
      <c r="T14" s="17" t="inlineStr">
        <is>
          <t>N/A</t>
        </is>
      </c>
      <c r="U14" s="17" t="inlineStr">
        <is>
          <t>N/A</t>
        </is>
      </c>
      <c r="V14" s="17" t="inlineStr">
        <is>
          <t>LO</t>
        </is>
      </c>
      <c r="W14" s="17" t="inlineStr">
        <is>
          <t>LO</t>
        </is>
      </c>
      <c r="X14" s="17" t="inlineStr">
        <is>
          <t>LO</t>
        </is>
      </c>
      <c r="Y14" s="17" t="inlineStr">
        <is>
          <t>LO</t>
        </is>
      </c>
      <c r="Z14" s="17" t="inlineStr">
        <is>
          <t>N/A</t>
        </is>
      </c>
      <c r="AA14" s="17" t="inlineStr">
        <is>
          <t>N/A</t>
        </is>
      </c>
      <c r="AB14" s="17" t="inlineStr">
        <is>
          <t>LO</t>
        </is>
      </c>
      <c r="AC14" s="17" t="inlineStr">
        <is>
          <t>LO</t>
        </is>
      </c>
      <c r="AD14" s="17" t="inlineStr">
        <is>
          <t>N/A</t>
        </is>
      </c>
      <c r="AE14" s="17" t="inlineStr">
        <is>
          <t>LO</t>
        </is>
      </c>
      <c r="AF14" s="17" t="inlineStr">
        <is>
          <t>LO</t>
        </is>
      </c>
      <c r="AG14" s="17" t="inlineStr">
        <is>
          <t>LO</t>
        </is>
      </c>
      <c r="AH14" s="17" t="n">
        <v>23.8</v>
      </c>
      <c r="AI14" s="17" t="inlineStr">
        <is>
          <t>Pass</t>
        </is>
      </c>
      <c r="AJ14" s="17" t="inlineStr">
        <is>
          <t>N/A</t>
        </is>
      </c>
      <c r="AK14" s="17" t="inlineStr">
        <is>
          <t>N/A</t>
        </is>
      </c>
      <c r="AL14" s="17" t="inlineStr">
        <is>
          <t>Pass</t>
        </is>
      </c>
      <c r="AM14" s="17" t="inlineStr">
        <is>
          <t>Pass</t>
        </is>
      </c>
      <c r="AN14" s="17" t="inlineStr">
        <is>
          <t>N/A</t>
        </is>
      </c>
      <c r="AO14" s="17" t="inlineStr">
        <is>
          <t>Pass</t>
        </is>
      </c>
      <c r="AP14" s="17" t="inlineStr">
        <is>
          <t>N/A</t>
        </is>
      </c>
      <c r="AQ14" s="17" t="inlineStr">
        <is>
          <t>N/A</t>
        </is>
      </c>
      <c r="AR14" s="17" t="inlineStr">
        <is>
          <t>Pass</t>
        </is>
      </c>
      <c r="AS14" s="17" t="inlineStr">
        <is>
          <t>Pass</t>
        </is>
      </c>
      <c r="AT14" s="17" t="inlineStr">
        <is>
          <t>N/A</t>
        </is>
      </c>
      <c r="AU14" s="17" t="inlineStr">
        <is>
          <t>N/A</t>
        </is>
      </c>
      <c r="AV14" s="17" t="inlineStr">
        <is>
          <t>EMERSON</t>
        </is>
      </c>
      <c r="AW14" s="17" t="inlineStr">
        <is>
          <t>TREX</t>
        </is>
      </c>
      <c r="AX14" s="17" t="inlineStr">
        <is>
          <t>210100082367</t>
        </is>
      </c>
      <c r="AY14" s="37" t="inlineStr">
        <is>
          <t>'2026-07-31</t>
        </is>
      </c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inlineStr">
        <is>
          <t>Levy Ostrup</t>
        </is>
      </c>
      <c r="CY14" s="17" t="inlineStr">
        <is>
          <t>'2026-08-01</t>
        </is>
      </c>
      <c r="CZ14" s="17" t="n"/>
      <c r="DA14" s="17" t="n"/>
      <c r="DB14" s="17" t="n"/>
      <c r="DC14" s="17" t="n"/>
    </row>
    <row r="15">
      <c r="A15" s="17" t="n"/>
      <c r="B15" s="17" t="n"/>
      <c r="C15" s="17" t="inlineStr">
        <is>
          <t>K1B WELL PAD PROJECT</t>
        </is>
      </c>
      <c r="D15" s="17" t="inlineStr">
        <is>
          <t>KINOSIS K1B</t>
        </is>
      </c>
      <c r="E15" s="17" t="inlineStr">
        <is>
          <t>CA23007</t>
        </is>
      </c>
      <c r="F15" s="17" t="inlineStr">
        <is>
          <t>29103-FIT-2061</t>
        </is>
      </c>
      <c r="G15" s="17" t="inlineStr">
        <is>
          <t>Vortex Flow Meter</t>
        </is>
      </c>
      <c r="H15" s="17" t="inlineStr">
        <is>
          <t>STEAM</t>
        </is>
      </c>
      <c r="I15" s="17" t="inlineStr">
        <is>
          <t>PAD R S06 HP STM TO INJC WELL TOE FLOW CTRL</t>
        </is>
      </c>
      <c r="J15" s="17" t="inlineStr">
        <is>
          <t>29103-25J-261-01</t>
        </is>
      </c>
      <c r="K15" s="17" t="inlineStr">
        <is>
          <t>29103-4"-ST-2600-DASSBO-64H</t>
        </is>
      </c>
      <c r="L15" s="17" t="inlineStr">
        <is>
          <t>ROSEMOUNT</t>
        </is>
      </c>
      <c r="M15" s="17" t="inlineStr">
        <is>
          <t>8800DF010SA8N1D1K6M5Q5Q8Q66Q71Q77</t>
        </is>
      </c>
      <c r="N15" s="17" t="n"/>
      <c r="O15" s="17" t="inlineStr">
        <is>
          <t>0-15,000 kg/h</t>
        </is>
      </c>
      <c r="P15" s="17" t="inlineStr">
        <is>
          <t>765-38273 kg/h</t>
        </is>
      </c>
      <c r="Q15" s="17" t="inlineStr">
        <is>
          <t>N/A</t>
        </is>
      </c>
      <c r="R15" s="17" t="inlineStr">
        <is>
          <t>Yes</t>
        </is>
      </c>
      <c r="S15" s="17" t="inlineStr">
        <is>
          <t>4-20 mA w/ HART</t>
        </is>
      </c>
      <c r="T15" s="17" t="inlineStr">
        <is>
          <t>N/A</t>
        </is>
      </c>
      <c r="U15" s="17" t="inlineStr">
        <is>
          <t>N/A</t>
        </is>
      </c>
      <c r="V15" s="17" t="inlineStr">
        <is>
          <t>LO</t>
        </is>
      </c>
      <c r="W15" s="17" t="inlineStr">
        <is>
          <t>LO</t>
        </is>
      </c>
      <c r="X15" s="17" t="inlineStr">
        <is>
          <t>LO</t>
        </is>
      </c>
      <c r="Y15" s="17" t="inlineStr">
        <is>
          <t>LO</t>
        </is>
      </c>
      <c r="Z15" s="17" t="inlineStr">
        <is>
          <t>N/A</t>
        </is>
      </c>
      <c r="AA15" s="17" t="inlineStr">
        <is>
          <t>N/A</t>
        </is>
      </c>
      <c r="AB15" s="17" t="inlineStr">
        <is>
          <t>LO</t>
        </is>
      </c>
      <c r="AC15" s="17" t="inlineStr">
        <is>
          <t>LO</t>
        </is>
      </c>
      <c r="AD15" s="17" t="inlineStr">
        <is>
          <t>N/A</t>
        </is>
      </c>
      <c r="AE15" s="17" t="inlineStr">
        <is>
          <t>LO</t>
        </is>
      </c>
      <c r="AF15" s="17" t="inlineStr">
        <is>
          <t>LO</t>
        </is>
      </c>
      <c r="AG15" s="17" t="inlineStr">
        <is>
          <t>LO</t>
        </is>
      </c>
      <c r="AH15" s="17" t="n">
        <v>23.8</v>
      </c>
      <c r="AI15" s="17" t="inlineStr">
        <is>
          <t>Pass</t>
        </is>
      </c>
      <c r="AJ15" s="17" t="inlineStr">
        <is>
          <t>N/A</t>
        </is>
      </c>
      <c r="AK15" s="17" t="inlineStr">
        <is>
          <t>N/A</t>
        </is>
      </c>
      <c r="AL15" s="17" t="inlineStr">
        <is>
          <t>Pass</t>
        </is>
      </c>
      <c r="AM15" s="17" t="inlineStr">
        <is>
          <t>Pass</t>
        </is>
      </c>
      <c r="AN15" s="17" t="inlineStr">
        <is>
          <t>N/A</t>
        </is>
      </c>
      <c r="AO15" s="17" t="inlineStr">
        <is>
          <t>Pass</t>
        </is>
      </c>
      <c r="AP15" s="17" t="inlineStr">
        <is>
          <t>N/A</t>
        </is>
      </c>
      <c r="AQ15" s="17" t="inlineStr">
        <is>
          <t>N/A</t>
        </is>
      </c>
      <c r="AR15" s="17" t="inlineStr">
        <is>
          <t>Pass</t>
        </is>
      </c>
      <c r="AS15" s="17" t="inlineStr">
        <is>
          <t>Pass</t>
        </is>
      </c>
      <c r="AT15" s="17" t="inlineStr">
        <is>
          <t>N/A</t>
        </is>
      </c>
      <c r="AU15" s="17" t="inlineStr">
        <is>
          <t>N/A</t>
        </is>
      </c>
      <c r="AV15" s="17" t="inlineStr">
        <is>
          <t>EMERSON</t>
        </is>
      </c>
      <c r="AW15" s="17" t="inlineStr">
        <is>
          <t>TREX</t>
        </is>
      </c>
      <c r="AX15" s="17" t="inlineStr">
        <is>
          <t>210100082367</t>
        </is>
      </c>
      <c r="AY15" s="37" t="inlineStr">
        <is>
          <t>'2026-07-31</t>
        </is>
      </c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inlineStr">
        <is>
          <t>Levy Ostrup</t>
        </is>
      </c>
      <c r="CY15" s="17" t="inlineStr">
        <is>
          <t>'2026-08-01</t>
        </is>
      </c>
      <c r="CZ15" s="17" t="n"/>
      <c r="DA15" s="17" t="n"/>
      <c r="DB15" s="17" t="n"/>
      <c r="DC15" s="17" t="n"/>
    </row>
    <row r="16">
      <c r="A16" s="17" t="n"/>
      <c r="B16" s="17" t="n"/>
      <c r="C16" s="17" t="inlineStr">
        <is>
          <t>K1B WELL PAD PROJECT</t>
        </is>
      </c>
      <c r="D16" s="17" t="inlineStr">
        <is>
          <t>KINOSIS K1B</t>
        </is>
      </c>
      <c r="E16" s="17" t="inlineStr">
        <is>
          <t>CA23007</t>
        </is>
      </c>
      <c r="F16" s="17" t="inlineStr">
        <is>
          <t>29103-FIT-2062</t>
        </is>
      </c>
      <c r="G16" s="17" t="inlineStr">
        <is>
          <t>Vortex Flow Meter</t>
        </is>
      </c>
      <c r="H16" s="17" t="inlineStr">
        <is>
          <t>STEAM</t>
        </is>
      </c>
      <c r="I16" s="17" t="inlineStr">
        <is>
          <t>PAD R S06 HP STM TO INJC WELL HEEL FLOW CTRL</t>
        </is>
      </c>
      <c r="J16" s="17" t="inlineStr">
        <is>
          <t>29103-25J-261-01</t>
        </is>
      </c>
      <c r="K16" s="17" t="inlineStr">
        <is>
          <t>29103-3"-ST-2601-DASBO-64H</t>
        </is>
      </c>
      <c r="L16" s="17" t="inlineStr">
        <is>
          <t>ROSEMOUNT</t>
        </is>
      </c>
      <c r="M16" s="17" t="inlineStr">
        <is>
          <t>8800DF010SA8N1D1K6M5Q5Q8Q66Q71Q77</t>
        </is>
      </c>
      <c r="N16" s="17" t="n"/>
      <c r="O16" s="17" t="inlineStr">
        <is>
          <t>0-15,000 kg/h</t>
        </is>
      </c>
      <c r="P16" s="17" t="inlineStr">
        <is>
          <t>765-38273 kg/h</t>
        </is>
      </c>
      <c r="Q16" s="17" t="inlineStr">
        <is>
          <t>N/A</t>
        </is>
      </c>
      <c r="R16" s="17" t="inlineStr">
        <is>
          <t>Yes</t>
        </is>
      </c>
      <c r="S16" s="17" t="inlineStr">
        <is>
          <t>4-20 mA w/ HART</t>
        </is>
      </c>
      <c r="T16" s="17" t="inlineStr">
        <is>
          <t>N/A</t>
        </is>
      </c>
      <c r="U16" s="17" t="inlineStr">
        <is>
          <t>N/A</t>
        </is>
      </c>
      <c r="V16" s="17" t="inlineStr">
        <is>
          <t>LO</t>
        </is>
      </c>
      <c r="W16" s="17" t="inlineStr">
        <is>
          <t>LO</t>
        </is>
      </c>
      <c r="X16" s="17" t="inlineStr">
        <is>
          <t>LO</t>
        </is>
      </c>
      <c r="Y16" s="17" t="inlineStr">
        <is>
          <t>LO</t>
        </is>
      </c>
      <c r="Z16" s="17" t="inlineStr">
        <is>
          <t>N/A</t>
        </is>
      </c>
      <c r="AA16" s="17" t="inlineStr">
        <is>
          <t>N/A</t>
        </is>
      </c>
      <c r="AB16" s="17" t="inlineStr">
        <is>
          <t>LO</t>
        </is>
      </c>
      <c r="AC16" s="17" t="inlineStr">
        <is>
          <t>LO</t>
        </is>
      </c>
      <c r="AD16" s="17" t="inlineStr">
        <is>
          <t>N/A</t>
        </is>
      </c>
      <c r="AE16" s="17" t="inlineStr">
        <is>
          <t>LO</t>
        </is>
      </c>
      <c r="AF16" s="17" t="inlineStr">
        <is>
          <t>LO</t>
        </is>
      </c>
      <c r="AG16" s="17" t="inlineStr">
        <is>
          <t>LO</t>
        </is>
      </c>
      <c r="AH16" s="17" t="n">
        <v>23.5</v>
      </c>
      <c r="AI16" s="17" t="inlineStr">
        <is>
          <t>Pass</t>
        </is>
      </c>
      <c r="AJ16" s="17" t="inlineStr">
        <is>
          <t>N/A</t>
        </is>
      </c>
      <c r="AK16" s="17" t="inlineStr">
        <is>
          <t>N/A</t>
        </is>
      </c>
      <c r="AL16" s="17" t="inlineStr">
        <is>
          <t>Pass</t>
        </is>
      </c>
      <c r="AM16" s="17" t="inlineStr">
        <is>
          <t>Pass</t>
        </is>
      </c>
      <c r="AN16" s="17" t="inlineStr">
        <is>
          <t>N/A</t>
        </is>
      </c>
      <c r="AO16" s="17" t="inlineStr">
        <is>
          <t>Pass</t>
        </is>
      </c>
      <c r="AP16" s="17" t="inlineStr">
        <is>
          <t>N/A</t>
        </is>
      </c>
      <c r="AQ16" s="17" t="inlineStr">
        <is>
          <t>N/A</t>
        </is>
      </c>
      <c r="AR16" s="17" t="inlineStr">
        <is>
          <t>Pass</t>
        </is>
      </c>
      <c r="AS16" s="17" t="inlineStr">
        <is>
          <t>Pass</t>
        </is>
      </c>
      <c r="AT16" s="17" t="inlineStr">
        <is>
          <t>N/A</t>
        </is>
      </c>
      <c r="AU16" s="17" t="inlineStr">
        <is>
          <t>N/A</t>
        </is>
      </c>
      <c r="AV16" s="17" t="inlineStr">
        <is>
          <t>EMERSON</t>
        </is>
      </c>
      <c r="AW16" s="17" t="inlineStr">
        <is>
          <t>TREX</t>
        </is>
      </c>
      <c r="AX16" s="17" t="inlineStr">
        <is>
          <t>210100082367</t>
        </is>
      </c>
      <c r="AY16" s="37" t="inlineStr">
        <is>
          <t>'2026-07-31</t>
        </is>
      </c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inlineStr">
        <is>
          <t>Levy Ostrup</t>
        </is>
      </c>
      <c r="CY16" s="17" t="inlineStr">
        <is>
          <t>'2026-08-01</t>
        </is>
      </c>
      <c r="CZ16" s="17" t="n"/>
      <c r="DA16" s="17" t="n"/>
      <c r="DB16" s="17" t="n"/>
      <c r="DC16" s="17" t="n"/>
    </row>
    <row r="17">
      <c r="A17" s="17" t="n"/>
      <c r="B17" s="17" t="n"/>
      <c r="C17" s="17" t="inlineStr">
        <is>
          <t>K1B WELL PAD PROJECT</t>
        </is>
      </c>
      <c r="D17" s="17" t="inlineStr">
        <is>
          <t>KINOSIS K1B</t>
        </is>
      </c>
      <c r="E17" s="17" t="inlineStr">
        <is>
          <t>CA23007</t>
        </is>
      </c>
      <c r="F17" s="17" t="inlineStr">
        <is>
          <t>29103-FIT-2071</t>
        </is>
      </c>
      <c r="G17" s="17" t="inlineStr">
        <is>
          <t>Vortex Flow Meter</t>
        </is>
      </c>
      <c r="H17" s="17" t="inlineStr">
        <is>
          <t>STEAM</t>
        </is>
      </c>
      <c r="I17" s="17" t="inlineStr">
        <is>
          <t>PAD R S07 HP STM TO INJC WELL TOE FLOW CTRL</t>
        </is>
      </c>
      <c r="J17" s="17" t="inlineStr">
        <is>
          <t>29103-25J-271-01</t>
        </is>
      </c>
      <c r="K17" s="17" t="inlineStr">
        <is>
          <t>29103-4"-ST-2700-DASSBO-64H</t>
        </is>
      </c>
      <c r="L17" s="17" t="inlineStr">
        <is>
          <t>ROSEMOUNT</t>
        </is>
      </c>
      <c r="M17" s="17" t="inlineStr">
        <is>
          <t>8800DF010SA8N1D1K6M5Q5Q8Q66Q71Q77</t>
        </is>
      </c>
      <c r="N17" s="17" t="n"/>
      <c r="O17" s="17" t="inlineStr">
        <is>
          <t>0-15,000 kg/h</t>
        </is>
      </c>
      <c r="P17" s="17" t="inlineStr">
        <is>
          <t>765-38273 kg/h</t>
        </is>
      </c>
      <c r="Q17" s="17" t="inlineStr">
        <is>
          <t>N/A</t>
        </is>
      </c>
      <c r="R17" s="17" t="inlineStr">
        <is>
          <t>Yes</t>
        </is>
      </c>
      <c r="S17" s="17" t="inlineStr">
        <is>
          <t>4-20 mA w/ HART</t>
        </is>
      </c>
      <c r="T17" s="17" t="inlineStr">
        <is>
          <t>N/A</t>
        </is>
      </c>
      <c r="U17" s="17" t="inlineStr">
        <is>
          <t>N/A</t>
        </is>
      </c>
      <c r="V17" s="17" t="inlineStr">
        <is>
          <t>LO</t>
        </is>
      </c>
      <c r="W17" s="17" t="inlineStr">
        <is>
          <t>LO</t>
        </is>
      </c>
      <c r="X17" s="17" t="inlineStr">
        <is>
          <t>LO</t>
        </is>
      </c>
      <c r="Y17" s="17" t="inlineStr">
        <is>
          <t>LO</t>
        </is>
      </c>
      <c r="Z17" s="17" t="inlineStr">
        <is>
          <t>N/A</t>
        </is>
      </c>
      <c r="AA17" s="17" t="inlineStr">
        <is>
          <t>N/A</t>
        </is>
      </c>
      <c r="AB17" s="17" t="inlineStr">
        <is>
          <t>LO</t>
        </is>
      </c>
      <c r="AC17" s="17" t="inlineStr">
        <is>
          <t>LO</t>
        </is>
      </c>
      <c r="AD17" s="17" t="inlineStr">
        <is>
          <t>N/A</t>
        </is>
      </c>
      <c r="AE17" s="17" t="inlineStr">
        <is>
          <t>LO</t>
        </is>
      </c>
      <c r="AF17" s="17" t="inlineStr">
        <is>
          <t>LO</t>
        </is>
      </c>
      <c r="AG17" s="17" t="inlineStr">
        <is>
          <t>LO</t>
        </is>
      </c>
      <c r="AH17" s="17" t="n">
        <v>23.5</v>
      </c>
      <c r="AI17" s="17" t="inlineStr">
        <is>
          <t>Pass</t>
        </is>
      </c>
      <c r="AJ17" s="17" t="inlineStr">
        <is>
          <t>N/A</t>
        </is>
      </c>
      <c r="AK17" s="17" t="inlineStr">
        <is>
          <t>N/A</t>
        </is>
      </c>
      <c r="AL17" s="17" t="inlineStr">
        <is>
          <t>Pass</t>
        </is>
      </c>
      <c r="AM17" s="17" t="inlineStr">
        <is>
          <t>Pass</t>
        </is>
      </c>
      <c r="AN17" s="17" t="inlineStr">
        <is>
          <t>N/A</t>
        </is>
      </c>
      <c r="AO17" s="17" t="inlineStr">
        <is>
          <t>Pass</t>
        </is>
      </c>
      <c r="AP17" s="17" t="inlineStr">
        <is>
          <t>N/A</t>
        </is>
      </c>
      <c r="AQ17" s="17" t="inlineStr">
        <is>
          <t>N/A</t>
        </is>
      </c>
      <c r="AR17" s="17" t="inlineStr">
        <is>
          <t>Pass</t>
        </is>
      </c>
      <c r="AS17" s="17" t="inlineStr">
        <is>
          <t>Pass</t>
        </is>
      </c>
      <c r="AT17" s="17" t="inlineStr">
        <is>
          <t>N/A</t>
        </is>
      </c>
      <c r="AU17" s="17" t="inlineStr">
        <is>
          <t>N/A</t>
        </is>
      </c>
      <c r="AV17" s="17" t="inlineStr">
        <is>
          <t>EMERSON</t>
        </is>
      </c>
      <c r="AW17" s="17" t="inlineStr">
        <is>
          <t>TREX</t>
        </is>
      </c>
      <c r="AX17" s="17" t="inlineStr">
        <is>
          <t>210100082367</t>
        </is>
      </c>
      <c r="AY17" s="37" t="inlineStr">
        <is>
          <t>'2026-07-31</t>
        </is>
      </c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inlineStr">
        <is>
          <t>Levy Ostrup</t>
        </is>
      </c>
      <c r="CY17" s="17" t="inlineStr">
        <is>
          <t>'2026-08-01</t>
        </is>
      </c>
      <c r="CZ17" s="17" t="n"/>
      <c r="DA17" s="17" t="n"/>
      <c r="DB17" s="17" t="n"/>
      <c r="DC17" s="17" t="n"/>
    </row>
    <row r="18">
      <c r="A18" s="17" t="n"/>
      <c r="B18" s="17" t="n"/>
      <c r="C18" s="17" t="inlineStr">
        <is>
          <t>K1B WELL PAD PROJECT</t>
        </is>
      </c>
      <c r="D18" s="17" t="inlineStr">
        <is>
          <t>KINOSIS K1B</t>
        </is>
      </c>
      <c r="E18" s="17" t="inlineStr">
        <is>
          <t>CA23007</t>
        </is>
      </c>
      <c r="F18" s="17" t="inlineStr">
        <is>
          <t>29103-FIT-2072</t>
        </is>
      </c>
      <c r="G18" s="17" t="inlineStr">
        <is>
          <t>Vortex Flow Meter</t>
        </is>
      </c>
      <c r="H18" s="17" t="inlineStr">
        <is>
          <t>STEAM</t>
        </is>
      </c>
      <c r="I18" s="17" t="inlineStr">
        <is>
          <t>PAD R S07 HP STM TO INJC WELL HEEL FLOW CTRL</t>
        </is>
      </c>
      <c r="J18" s="17" t="inlineStr">
        <is>
          <t>29103-25J-271-01</t>
        </is>
      </c>
      <c r="K18" s="17" t="inlineStr">
        <is>
          <t>29103-3"-ST-2701-DASBO-64H</t>
        </is>
      </c>
      <c r="L18" s="17" t="inlineStr">
        <is>
          <t>ROSEMOUNT</t>
        </is>
      </c>
      <c r="M18" s="17" t="inlineStr">
        <is>
          <t>8800DF010SA8N1D1K6M5Q5Q8Q66Q71Q77</t>
        </is>
      </c>
      <c r="N18" s="17" t="n"/>
      <c r="O18" s="17" t="inlineStr">
        <is>
          <t>0-15,000 kg/h</t>
        </is>
      </c>
      <c r="P18" s="17" t="inlineStr">
        <is>
          <t>765-38273 kg/h</t>
        </is>
      </c>
      <c r="Q18" s="17" t="inlineStr">
        <is>
          <t>N/A</t>
        </is>
      </c>
      <c r="R18" s="17" t="inlineStr">
        <is>
          <t>Yes</t>
        </is>
      </c>
      <c r="S18" s="17" t="inlineStr">
        <is>
          <t>4-20 mA w/ HART</t>
        </is>
      </c>
      <c r="T18" s="17" t="inlineStr">
        <is>
          <t>N/A</t>
        </is>
      </c>
      <c r="U18" s="17" t="inlineStr">
        <is>
          <t>N/A</t>
        </is>
      </c>
      <c r="V18" s="17" t="inlineStr">
        <is>
          <t>LO</t>
        </is>
      </c>
      <c r="W18" s="17" t="inlineStr">
        <is>
          <t>LO</t>
        </is>
      </c>
      <c r="X18" s="17" t="inlineStr">
        <is>
          <t>LO</t>
        </is>
      </c>
      <c r="Y18" s="17" t="inlineStr">
        <is>
          <t>LO</t>
        </is>
      </c>
      <c r="Z18" s="17" t="inlineStr">
        <is>
          <t>N/A</t>
        </is>
      </c>
      <c r="AA18" s="17" t="inlineStr">
        <is>
          <t>N/A</t>
        </is>
      </c>
      <c r="AB18" s="17" t="inlineStr">
        <is>
          <t>LO</t>
        </is>
      </c>
      <c r="AC18" s="17" t="inlineStr">
        <is>
          <t>LO</t>
        </is>
      </c>
      <c r="AD18" s="17" t="inlineStr">
        <is>
          <t>N/A</t>
        </is>
      </c>
      <c r="AE18" s="17" t="inlineStr">
        <is>
          <t>LO</t>
        </is>
      </c>
      <c r="AF18" s="17" t="inlineStr">
        <is>
          <t>LO</t>
        </is>
      </c>
      <c r="AG18" s="17" t="inlineStr">
        <is>
          <t>LO</t>
        </is>
      </c>
      <c r="AH18" s="17" t="n">
        <v>23.8</v>
      </c>
      <c r="AI18" s="17" t="inlineStr">
        <is>
          <t>Pass</t>
        </is>
      </c>
      <c r="AJ18" s="17" t="inlineStr">
        <is>
          <t>N/A</t>
        </is>
      </c>
      <c r="AK18" s="17" t="inlineStr">
        <is>
          <t>N/A</t>
        </is>
      </c>
      <c r="AL18" s="17" t="inlineStr">
        <is>
          <t>Pass</t>
        </is>
      </c>
      <c r="AM18" s="17" t="inlineStr">
        <is>
          <t>Pass</t>
        </is>
      </c>
      <c r="AN18" s="17" t="inlineStr">
        <is>
          <t>N/A</t>
        </is>
      </c>
      <c r="AO18" s="17" t="inlineStr">
        <is>
          <t>Pass</t>
        </is>
      </c>
      <c r="AP18" s="17" t="inlineStr">
        <is>
          <t>N/A</t>
        </is>
      </c>
      <c r="AQ18" s="17" t="inlineStr">
        <is>
          <t>N/A</t>
        </is>
      </c>
      <c r="AR18" s="17" t="inlineStr">
        <is>
          <t>Pass</t>
        </is>
      </c>
      <c r="AS18" s="17" t="inlineStr">
        <is>
          <t>Pass</t>
        </is>
      </c>
      <c r="AT18" s="17" t="inlineStr">
        <is>
          <t>N/A</t>
        </is>
      </c>
      <c r="AU18" s="17" t="inlineStr">
        <is>
          <t>N/A</t>
        </is>
      </c>
      <c r="AV18" s="17" t="inlineStr">
        <is>
          <t>EMERSON</t>
        </is>
      </c>
      <c r="AW18" s="17" t="inlineStr">
        <is>
          <t>TREX</t>
        </is>
      </c>
      <c r="AX18" s="17" t="inlineStr">
        <is>
          <t>210100082367</t>
        </is>
      </c>
      <c r="AY18" s="37" t="inlineStr">
        <is>
          <t>'2026-07-31</t>
        </is>
      </c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inlineStr">
        <is>
          <t>Levy Ostrup</t>
        </is>
      </c>
      <c r="CY18" s="17" t="inlineStr">
        <is>
          <t>'2026-08-01</t>
        </is>
      </c>
      <c r="CZ18" s="17" t="n"/>
      <c r="DA18" s="17" t="n"/>
      <c r="DB18" s="17" t="n"/>
      <c r="DC18" s="17" t="n"/>
    </row>
    <row r="19">
      <c r="A19" s="17" t="n"/>
      <c r="B19" s="17" t="n"/>
      <c r="C19" s="17" t="inlineStr">
        <is>
          <t>K1B WELL PAD PROJECT</t>
        </is>
      </c>
      <c r="D19" s="17" t="inlineStr">
        <is>
          <t>KINOSIS K1B</t>
        </is>
      </c>
      <c r="E19" s="17" t="inlineStr">
        <is>
          <t>CA23007</t>
        </is>
      </c>
      <c r="F19" s="17" t="inlineStr">
        <is>
          <t>29103-PIT-2200</t>
        </is>
      </c>
      <c r="G19" s="17" t="inlineStr">
        <is>
          <t>Pressure Transmitter</t>
        </is>
      </c>
      <c r="H19" s="17" t="inlineStr">
        <is>
          <t>STEAM</t>
        </is>
      </c>
      <c r="I19" s="17" t="inlineStr">
        <is>
          <t>PAD R HP STEAM TO WELL PAD</t>
        </is>
      </c>
      <c r="J19" s="17" t="inlineStr">
        <is>
          <t>29103-25J-206-01</t>
        </is>
      </c>
      <c r="K19" s="17" t="inlineStr">
        <is>
          <t>29103-16"-ST-2802-DASB0-90H</t>
        </is>
      </c>
      <c r="L19" s="17" t="inlineStr">
        <is>
          <t>ROSEMOUNT</t>
        </is>
      </c>
      <c r="M19" s="17" t="inlineStr">
        <is>
          <t>3051T</t>
        </is>
      </c>
      <c r="N19" s="17" t="n"/>
      <c r="O19" s="17" t="inlineStr">
        <is>
          <t>0 - 10000 kPa-g</t>
        </is>
      </c>
      <c r="P19" s="17" t="inlineStr">
        <is>
          <t>-101 - 27580 kPa-g</t>
        </is>
      </c>
      <c r="Q19" s="17" t="inlineStr">
        <is>
          <t>N/A</t>
        </is>
      </c>
      <c r="R19" s="17" t="inlineStr">
        <is>
          <t>YES</t>
        </is>
      </c>
      <c r="S19" s="17" t="inlineStr">
        <is>
          <t>4-20 mA w/ HART</t>
        </is>
      </c>
      <c r="T19" s="17" t="inlineStr">
        <is>
          <t>N/A</t>
        </is>
      </c>
      <c r="U19" s="17" t="inlineStr">
        <is>
          <t>N/A</t>
        </is>
      </c>
      <c r="V19" s="17" t="inlineStr">
        <is>
          <t>LO</t>
        </is>
      </c>
      <c r="W19" s="17" t="inlineStr">
        <is>
          <t>LO</t>
        </is>
      </c>
      <c r="X19" s="17" t="inlineStr">
        <is>
          <t>LO</t>
        </is>
      </c>
      <c r="Y19" s="17" t="inlineStr">
        <is>
          <t>LO</t>
        </is>
      </c>
      <c r="Z19" s="17" t="inlineStr">
        <is>
          <t>N/A</t>
        </is>
      </c>
      <c r="AA19" s="17" t="inlineStr">
        <is>
          <t>LO</t>
        </is>
      </c>
      <c r="AB19" s="17" t="inlineStr">
        <is>
          <t>LO</t>
        </is>
      </c>
      <c r="AC19" s="17" t="inlineStr">
        <is>
          <t>LO</t>
        </is>
      </c>
      <c r="AD19" s="17" t="inlineStr">
        <is>
          <t>N/A</t>
        </is>
      </c>
      <c r="AE19" s="17" t="inlineStr">
        <is>
          <t>LO</t>
        </is>
      </c>
      <c r="AF19" s="17" t="inlineStr">
        <is>
          <t>LO</t>
        </is>
      </c>
      <c r="AG19" s="17" t="inlineStr">
        <is>
          <t>LO</t>
        </is>
      </c>
      <c r="AH19" s="17" t="n">
        <v>23.4</v>
      </c>
      <c r="AI19" s="17" t="inlineStr">
        <is>
          <t>Pass</t>
        </is>
      </c>
      <c r="AJ19" s="17" t="inlineStr">
        <is>
          <t>N/A</t>
        </is>
      </c>
      <c r="AK19" s="17" t="inlineStr">
        <is>
          <t>N/A</t>
        </is>
      </c>
      <c r="AL19" s="17" t="inlineStr">
        <is>
          <t>Pass</t>
        </is>
      </c>
      <c r="AM19" s="17" t="inlineStr">
        <is>
          <t>Pass</t>
        </is>
      </c>
      <c r="AN19" s="17" t="inlineStr">
        <is>
          <t>N/A</t>
        </is>
      </c>
      <c r="AO19" s="17" t="inlineStr">
        <is>
          <t>Pass</t>
        </is>
      </c>
      <c r="AP19" s="17" t="inlineStr">
        <is>
          <t>N/A</t>
        </is>
      </c>
      <c r="AQ19" s="17" t="inlineStr">
        <is>
          <t>N/A</t>
        </is>
      </c>
      <c r="AR19" s="17" t="inlineStr">
        <is>
          <t>Pass</t>
        </is>
      </c>
      <c r="AS19" s="17" t="inlineStr">
        <is>
          <t>Pass</t>
        </is>
      </c>
      <c r="AT19" s="17" t="inlineStr">
        <is>
          <t>N/A</t>
        </is>
      </c>
      <c r="AU19" s="17" t="inlineStr">
        <is>
          <t>N/A</t>
        </is>
      </c>
      <c r="AV19" s="17" t="inlineStr">
        <is>
          <t>CRYSTAL ENGINEERING</t>
        </is>
      </c>
      <c r="AW19" s="17" t="inlineStr">
        <is>
          <t>IS33-36/5000 PSI</t>
        </is>
      </c>
      <c r="AX19" s="17" t="inlineStr">
        <is>
          <t>4530-525617</t>
        </is>
      </c>
      <c r="AY19" s="37" t="inlineStr">
        <is>
          <t>'2026-07-02</t>
        </is>
      </c>
      <c r="AZ19" s="17" t="inlineStr">
        <is>
          <t>EMERSON</t>
        </is>
      </c>
      <c r="BA19" s="17" t="inlineStr">
        <is>
          <t>TREX</t>
        </is>
      </c>
      <c r="BB19" s="17" t="inlineStr">
        <is>
          <t>210100082367</t>
        </is>
      </c>
      <c r="BC19" s="37" t="inlineStr">
        <is>
          <t>'2026-07-31</t>
        </is>
      </c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inlineStr">
        <is>
          <t>Levy Ostrup</t>
        </is>
      </c>
      <c r="CY19" s="17" t="inlineStr">
        <is>
          <t>'2026-08-01</t>
        </is>
      </c>
      <c r="CZ19" s="17" t="n"/>
      <c r="DA19" s="17" t="n"/>
      <c r="DB19" s="17" t="n"/>
      <c r="DC19" s="17" t="n"/>
    </row>
    <row r="20">
      <c r="A20" s="17" t="n"/>
      <c r="B20" s="17" t="n"/>
      <c r="C20" s="17" t="inlineStr">
        <is>
          <t>K1B WELL PAD PROJECT</t>
        </is>
      </c>
      <c r="D20" s="17" t="inlineStr">
        <is>
          <t>KINOSIS K1B</t>
        </is>
      </c>
      <c r="E20" s="17" t="inlineStr">
        <is>
          <t>CA23007</t>
        </is>
      </c>
      <c r="F20" s="17" t="inlineStr">
        <is>
          <t>29103-PIT-2201</t>
        </is>
      </c>
      <c r="G20" s="17" t="inlineStr">
        <is>
          <t>Pressure Transmitter</t>
        </is>
      </c>
      <c r="H20" s="17" t="inlineStr">
        <is>
          <t>STEAM</t>
        </is>
      </c>
      <c r="I20" s="17" t="inlineStr">
        <is>
          <t>PAD R HP STEAM TO WELL PAD</t>
        </is>
      </c>
      <c r="J20" s="17" t="inlineStr">
        <is>
          <t>29103-25J-206-01</t>
        </is>
      </c>
      <c r="K20" s="17" t="inlineStr">
        <is>
          <t>29103-16"-ST-2802-DASB0-90H</t>
        </is>
      </c>
      <c r="L20" s="17" t="inlineStr">
        <is>
          <t>ROSEMOUNT</t>
        </is>
      </c>
      <c r="M20" s="17" t="inlineStr">
        <is>
          <t>3051T</t>
        </is>
      </c>
      <c r="N20" s="17" t="n"/>
      <c r="O20" s="17" t="inlineStr">
        <is>
          <t>0 - 10000 kPa-g</t>
        </is>
      </c>
      <c r="P20" s="17" t="inlineStr">
        <is>
          <t>-101 - 27580 kPa-g</t>
        </is>
      </c>
      <c r="Q20" s="17" t="inlineStr">
        <is>
          <t>N/A</t>
        </is>
      </c>
      <c r="R20" s="17" t="inlineStr">
        <is>
          <t>YES</t>
        </is>
      </c>
      <c r="S20" s="17" t="inlineStr">
        <is>
          <t>4-20 mA w/ HART</t>
        </is>
      </c>
      <c r="T20" s="17" t="inlineStr">
        <is>
          <t>N/A</t>
        </is>
      </c>
      <c r="U20" s="17" t="inlineStr">
        <is>
          <t>N/A</t>
        </is>
      </c>
      <c r="V20" s="17" t="inlineStr">
        <is>
          <t>LO</t>
        </is>
      </c>
      <c r="W20" s="17" t="inlineStr">
        <is>
          <t>LO</t>
        </is>
      </c>
      <c r="X20" s="17" t="inlineStr">
        <is>
          <t>LO</t>
        </is>
      </c>
      <c r="Y20" s="17" t="inlineStr">
        <is>
          <t>LO</t>
        </is>
      </c>
      <c r="Z20" s="17" t="inlineStr">
        <is>
          <t>N/A</t>
        </is>
      </c>
      <c r="AA20" s="17" t="inlineStr">
        <is>
          <t>LO</t>
        </is>
      </c>
      <c r="AB20" s="17" t="inlineStr">
        <is>
          <t>LO</t>
        </is>
      </c>
      <c r="AC20" s="17" t="inlineStr">
        <is>
          <t>LO</t>
        </is>
      </c>
      <c r="AD20" s="17" t="inlineStr">
        <is>
          <t>N/A</t>
        </is>
      </c>
      <c r="AE20" s="17" t="inlineStr">
        <is>
          <t>LO</t>
        </is>
      </c>
      <c r="AF20" s="17" t="inlineStr">
        <is>
          <t>LO</t>
        </is>
      </c>
      <c r="AG20" s="17" t="inlineStr">
        <is>
          <t>LO</t>
        </is>
      </c>
      <c r="AH20" s="17" t="n">
        <v>23.4</v>
      </c>
      <c r="AI20" s="17" t="inlineStr">
        <is>
          <t>Pass</t>
        </is>
      </c>
      <c r="AJ20" s="17" t="inlineStr">
        <is>
          <t>N/A</t>
        </is>
      </c>
      <c r="AK20" s="17" t="inlineStr">
        <is>
          <t>N/A</t>
        </is>
      </c>
      <c r="AL20" s="17" t="inlineStr">
        <is>
          <t>Pass</t>
        </is>
      </c>
      <c r="AM20" s="17" t="inlineStr">
        <is>
          <t>Pass</t>
        </is>
      </c>
      <c r="AN20" s="17" t="inlineStr">
        <is>
          <t>N/A</t>
        </is>
      </c>
      <c r="AO20" s="17" t="inlineStr">
        <is>
          <t>Pass</t>
        </is>
      </c>
      <c r="AP20" s="17" t="inlineStr">
        <is>
          <t>N/A</t>
        </is>
      </c>
      <c r="AQ20" s="17" t="inlineStr">
        <is>
          <t>N/A</t>
        </is>
      </c>
      <c r="AR20" s="17" t="inlineStr">
        <is>
          <t>Pass</t>
        </is>
      </c>
      <c r="AS20" s="17" t="inlineStr">
        <is>
          <t>Pass</t>
        </is>
      </c>
      <c r="AT20" s="17" t="inlineStr">
        <is>
          <t>N/A</t>
        </is>
      </c>
      <c r="AU20" s="17" t="inlineStr">
        <is>
          <t>N/A</t>
        </is>
      </c>
      <c r="AV20" s="17" t="inlineStr">
        <is>
          <t>CRYSTAL ENGINEERING</t>
        </is>
      </c>
      <c r="AW20" s="17" t="inlineStr">
        <is>
          <t>IS33-36/5000 PSI</t>
        </is>
      </c>
      <c r="AX20" s="17" t="inlineStr">
        <is>
          <t>4530-525617</t>
        </is>
      </c>
      <c r="AY20" s="37" t="inlineStr">
        <is>
          <t>'2026-07-02</t>
        </is>
      </c>
      <c r="AZ20" s="17" t="inlineStr">
        <is>
          <t>EMERSON</t>
        </is>
      </c>
      <c r="BA20" s="17" t="inlineStr">
        <is>
          <t>TREX</t>
        </is>
      </c>
      <c r="BB20" s="17" t="inlineStr">
        <is>
          <t>210100082367</t>
        </is>
      </c>
      <c r="BC20" s="37" t="inlineStr">
        <is>
          <t>'2026-07-31</t>
        </is>
      </c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inlineStr">
        <is>
          <t>Levy Ostrup</t>
        </is>
      </c>
      <c r="CY20" s="17" t="inlineStr">
        <is>
          <t>'2026-08-01</t>
        </is>
      </c>
      <c r="CZ20" s="17" t="n"/>
      <c r="DA20" s="17" t="n"/>
      <c r="DB20" s="17" t="n"/>
      <c r="DC20" s="17" t="n"/>
    </row>
    <row r="21">
      <c r="A21" s="17" t="n"/>
      <c r="B21" s="17" t="n"/>
      <c r="C21" s="17" t="inlineStr">
        <is>
          <t>K1B WELL PAD PROJECT</t>
        </is>
      </c>
      <c r="D21" s="17" t="inlineStr">
        <is>
          <t>KINOSIS K1B</t>
        </is>
      </c>
      <c r="E21" s="17" t="inlineStr">
        <is>
          <t>CA23007</t>
        </is>
      </c>
      <c r="F21" s="17" t="inlineStr">
        <is>
          <t>29103-PIT-2202</t>
        </is>
      </c>
      <c r="G21" s="17" t="inlineStr">
        <is>
          <t>Pressure Transmitter</t>
        </is>
      </c>
      <c r="H21" s="17" t="inlineStr">
        <is>
          <t>STEAM</t>
        </is>
      </c>
      <c r="I21" s="17" t="inlineStr">
        <is>
          <t>PAD R HP STEAM FROM FLOWLINE</t>
        </is>
      </c>
      <c r="J21" s="17" t="inlineStr">
        <is>
          <t>29103-25J-206-01</t>
        </is>
      </c>
      <c r="K21" s="17" t="inlineStr">
        <is>
          <t>29103-16"-ST-2802-DASB0-90H</t>
        </is>
      </c>
      <c r="L21" s="17" t="inlineStr">
        <is>
          <t>ROSEMOUNT</t>
        </is>
      </c>
      <c r="M21" s="17" t="inlineStr">
        <is>
          <t>3051T</t>
        </is>
      </c>
      <c r="N21" s="17" t="n"/>
      <c r="O21" s="17" t="inlineStr">
        <is>
          <t>0 - 10000 kPa-g</t>
        </is>
      </c>
      <c r="P21" s="17" t="inlineStr">
        <is>
          <t>-101 - 27580 kPa-g</t>
        </is>
      </c>
      <c r="Q21" s="17" t="inlineStr">
        <is>
          <t>N/A</t>
        </is>
      </c>
      <c r="R21" s="17" t="inlineStr">
        <is>
          <t>YES</t>
        </is>
      </c>
      <c r="S21" s="17" t="inlineStr">
        <is>
          <t>4-20 mA w/ HART</t>
        </is>
      </c>
      <c r="T21" s="17" t="inlineStr">
        <is>
          <t>N/A</t>
        </is>
      </c>
      <c r="U21" s="17" t="inlineStr">
        <is>
          <t>N/A</t>
        </is>
      </c>
      <c r="V21" s="17" t="inlineStr">
        <is>
          <t>LO</t>
        </is>
      </c>
      <c r="W21" s="17" t="inlineStr">
        <is>
          <t>LO</t>
        </is>
      </c>
      <c r="X21" s="17" t="inlineStr">
        <is>
          <t>LO</t>
        </is>
      </c>
      <c r="Y21" s="17" t="inlineStr">
        <is>
          <t>LO</t>
        </is>
      </c>
      <c r="Z21" s="17" t="inlineStr">
        <is>
          <t>N/A</t>
        </is>
      </c>
      <c r="AA21" s="17" t="inlineStr">
        <is>
          <t>LO</t>
        </is>
      </c>
      <c r="AB21" s="17" t="inlineStr">
        <is>
          <t>LO</t>
        </is>
      </c>
      <c r="AC21" s="17" t="inlineStr">
        <is>
          <t>LO</t>
        </is>
      </c>
      <c r="AD21" s="17" t="inlineStr">
        <is>
          <t>N/A</t>
        </is>
      </c>
      <c r="AE21" s="17" t="inlineStr">
        <is>
          <t>LO</t>
        </is>
      </c>
      <c r="AF21" s="17" t="inlineStr">
        <is>
          <t>LO</t>
        </is>
      </c>
      <c r="AG21" s="17" t="inlineStr">
        <is>
          <t>LO</t>
        </is>
      </c>
      <c r="AH21" s="17" t="n">
        <v>23.4</v>
      </c>
      <c r="AI21" s="17" t="inlineStr">
        <is>
          <t>Pass</t>
        </is>
      </c>
      <c r="AJ21" s="17" t="inlineStr">
        <is>
          <t>N/A</t>
        </is>
      </c>
      <c r="AK21" s="17" t="inlineStr">
        <is>
          <t>N/A</t>
        </is>
      </c>
      <c r="AL21" s="17" t="inlineStr">
        <is>
          <t>Pass</t>
        </is>
      </c>
      <c r="AM21" s="17" t="inlineStr">
        <is>
          <t>Pass</t>
        </is>
      </c>
      <c r="AN21" s="17" t="inlineStr">
        <is>
          <t>N/A</t>
        </is>
      </c>
      <c r="AO21" s="17" t="inlineStr">
        <is>
          <t>Pass</t>
        </is>
      </c>
      <c r="AP21" s="17" t="inlineStr">
        <is>
          <t>N/A</t>
        </is>
      </c>
      <c r="AQ21" s="17" t="inlineStr">
        <is>
          <t>N/A</t>
        </is>
      </c>
      <c r="AR21" s="17" t="inlineStr">
        <is>
          <t>Pass</t>
        </is>
      </c>
      <c r="AS21" s="17" t="inlineStr">
        <is>
          <t>Pass</t>
        </is>
      </c>
      <c r="AT21" s="17" t="inlineStr">
        <is>
          <t>N/A</t>
        </is>
      </c>
      <c r="AU21" s="17" t="inlineStr">
        <is>
          <t>N/A</t>
        </is>
      </c>
      <c r="AV21" s="17" t="inlineStr">
        <is>
          <t>CRYSTAL ENGINEERING</t>
        </is>
      </c>
      <c r="AW21" s="17" t="inlineStr">
        <is>
          <t>IS33-36/5000 PSI</t>
        </is>
      </c>
      <c r="AX21" s="17" t="inlineStr">
        <is>
          <t>4530-525617</t>
        </is>
      </c>
      <c r="AY21" s="37" t="inlineStr">
        <is>
          <t>'2026-07-02</t>
        </is>
      </c>
      <c r="AZ21" s="17" t="inlineStr">
        <is>
          <t>EMERSON</t>
        </is>
      </c>
      <c r="BA21" s="17" t="inlineStr">
        <is>
          <t>TREX</t>
        </is>
      </c>
      <c r="BB21" s="17" t="inlineStr">
        <is>
          <t>210100082367</t>
        </is>
      </c>
      <c r="BC21" s="37" t="inlineStr">
        <is>
          <t>'2026-07-31</t>
        </is>
      </c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inlineStr">
        <is>
          <t>Levy Ostrup</t>
        </is>
      </c>
      <c r="CY21" s="17" t="inlineStr">
        <is>
          <t>'2026-08-01</t>
        </is>
      </c>
      <c r="CZ21" s="17" t="n"/>
      <c r="DA21" s="17" t="n"/>
      <c r="DB21" s="17" t="n"/>
      <c r="DC21" s="17" t="n"/>
    </row>
    <row r="22">
      <c r="A22" s="17" t="n"/>
      <c r="B22" s="17" t="n"/>
      <c r="C22" s="17" t="inlineStr">
        <is>
          <t>K1B WELL PAD PROJECT</t>
        </is>
      </c>
      <c r="D22" s="17" t="inlineStr">
        <is>
          <t>KINOSIS K1B</t>
        </is>
      </c>
      <c r="E22" s="17" t="inlineStr">
        <is>
          <t>CA23007</t>
        </is>
      </c>
      <c r="F22" s="17" t="inlineStr">
        <is>
          <t>29103-TIT-2100</t>
        </is>
      </c>
      <c r="G22" s="17" t="inlineStr">
        <is>
          <t>Pressure Transmitter</t>
        </is>
      </c>
      <c r="H22" s="17" t="inlineStr">
        <is>
          <t>STEAM</t>
        </is>
      </c>
      <c r="I22" s="17" t="inlineStr">
        <is>
          <t>PAD R HP STEAM FROM FLOWLINE</t>
        </is>
      </c>
      <c r="J22" s="17" t="inlineStr">
        <is>
          <t>29103-25J-206-01</t>
        </is>
      </c>
      <c r="K22" s="17" t="inlineStr">
        <is>
          <t>29103-16"-ST-2800-DASB0-90H</t>
        </is>
      </c>
      <c r="L22" s="17" t="inlineStr">
        <is>
          <t>ROSEMOUNT</t>
        </is>
      </c>
      <c r="M22" s="17" t="inlineStr">
        <is>
          <t>3144P</t>
        </is>
      </c>
      <c r="N22" s="17" t="n"/>
      <c r="O22" s="17" t="inlineStr">
        <is>
          <t>-50 - 400ºC</t>
        </is>
      </c>
      <c r="P22" s="17" t="inlineStr">
        <is>
          <t>-200 - 600ºC</t>
        </is>
      </c>
      <c r="Q22" s="17" t="inlineStr">
        <is>
          <t>N/A</t>
        </is>
      </c>
      <c r="R22" s="17" t="inlineStr">
        <is>
          <t>YES</t>
        </is>
      </c>
      <c r="S22" s="17" t="inlineStr">
        <is>
          <t>4-20 mA w/ HART</t>
        </is>
      </c>
      <c r="T22" s="17" t="inlineStr">
        <is>
          <t>N/A</t>
        </is>
      </c>
      <c r="U22" s="17" t="inlineStr">
        <is>
          <t>N/A</t>
        </is>
      </c>
      <c r="V22" s="17" t="inlineStr">
        <is>
          <t>LO</t>
        </is>
      </c>
      <c r="W22" s="17" t="inlineStr">
        <is>
          <t>LO</t>
        </is>
      </c>
      <c r="X22" s="17" t="inlineStr">
        <is>
          <t>LO</t>
        </is>
      </c>
      <c r="Y22" s="17" t="inlineStr">
        <is>
          <t>LO</t>
        </is>
      </c>
      <c r="Z22" s="17" t="inlineStr">
        <is>
          <t>N/A</t>
        </is>
      </c>
      <c r="AA22" s="17" t="inlineStr">
        <is>
          <t>N/A</t>
        </is>
      </c>
      <c r="AB22" s="17" t="inlineStr">
        <is>
          <t>LO</t>
        </is>
      </c>
      <c r="AC22" s="17" t="inlineStr">
        <is>
          <t>LO</t>
        </is>
      </c>
      <c r="AD22" s="17" t="inlineStr">
        <is>
          <t>N/A</t>
        </is>
      </c>
      <c r="AE22" s="17" t="inlineStr">
        <is>
          <t>LO</t>
        </is>
      </c>
      <c r="AF22" s="17" t="inlineStr">
        <is>
          <t>LO</t>
        </is>
      </c>
      <c r="AG22" s="17" t="inlineStr">
        <is>
          <t>LO</t>
        </is>
      </c>
      <c r="AH22" s="17" t="n">
        <v>23.7</v>
      </c>
      <c r="AI22" s="17" t="inlineStr">
        <is>
          <t>Pass</t>
        </is>
      </c>
      <c r="AJ22" s="17" t="inlineStr">
        <is>
          <t>N/A</t>
        </is>
      </c>
      <c r="AK22" s="17" t="inlineStr">
        <is>
          <t>N/A</t>
        </is>
      </c>
      <c r="AL22" s="17" t="inlineStr">
        <is>
          <t>Pass</t>
        </is>
      </c>
      <c r="AM22" s="17" t="inlineStr">
        <is>
          <t>Pass</t>
        </is>
      </c>
      <c r="AN22" s="17" t="inlineStr">
        <is>
          <t>N/A</t>
        </is>
      </c>
      <c r="AO22" s="17" t="inlineStr">
        <is>
          <t>Pass</t>
        </is>
      </c>
      <c r="AP22" s="17" t="inlineStr">
        <is>
          <t>N/A</t>
        </is>
      </c>
      <c r="AQ22" s="17" t="inlineStr">
        <is>
          <t>N/A</t>
        </is>
      </c>
      <c r="AR22" s="17" t="inlineStr">
        <is>
          <t>Pass</t>
        </is>
      </c>
      <c r="AS22" s="17" t="inlineStr">
        <is>
          <t>Pass</t>
        </is>
      </c>
      <c r="AT22" s="17" t="inlineStr">
        <is>
          <t>N/A</t>
        </is>
      </c>
      <c r="AU22" s="17" t="inlineStr">
        <is>
          <t>N/A</t>
        </is>
      </c>
      <c r="AV22" s="17" t="inlineStr">
        <is>
          <t>EMERSON</t>
        </is>
      </c>
      <c r="AW22" s="17" t="inlineStr">
        <is>
          <t>TREX</t>
        </is>
      </c>
      <c r="AX22" s="17" t="inlineStr">
        <is>
          <t>210100082367</t>
        </is>
      </c>
      <c r="AY22" s="37" t="inlineStr">
        <is>
          <t>'2026-07-31</t>
        </is>
      </c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inlineStr">
        <is>
          <t>Levy Ostrup</t>
        </is>
      </c>
      <c r="CY22" s="17" t="inlineStr">
        <is>
          <t>'2026-08-01</t>
        </is>
      </c>
      <c r="CZ22" s="17" t="n"/>
      <c r="DA22" s="17" t="n"/>
      <c r="DB22" s="17" t="n"/>
      <c r="DC22" s="17" t="n"/>
    </row>
    <row r="23">
      <c r="A23" s="17" t="n"/>
      <c r="B23" s="17" t="n"/>
      <c r="C23" s="17" t="inlineStr">
        <is>
          <t>K1B WELL PAD PROJECT</t>
        </is>
      </c>
      <c r="D23" s="17" t="inlineStr">
        <is>
          <t>KINOSIS K1B</t>
        </is>
      </c>
      <c r="E23" s="17" t="inlineStr">
        <is>
          <t>CA23007</t>
        </is>
      </c>
      <c r="F23" s="17" t="inlineStr">
        <is>
          <t>29103-PIT-2011</t>
        </is>
      </c>
      <c r="G23" s="17" t="inlineStr">
        <is>
          <t>Pressure Transmitter</t>
        </is>
      </c>
      <c r="H23" s="17" t="inlineStr">
        <is>
          <t>STEAM</t>
        </is>
      </c>
      <c r="I23" s="17" t="inlineStr">
        <is>
          <t>PAD R S01 HP STM TO INJC WELL TOE</t>
        </is>
      </c>
      <c r="J23" s="17" t="inlineStr">
        <is>
          <t>29103-25J-211-01</t>
        </is>
      </c>
      <c r="K23" s="17" t="inlineStr">
        <is>
          <t>29103-6"-ST-2102-DASB0-64H</t>
        </is>
      </c>
      <c r="L23" s="17" t="inlineStr">
        <is>
          <t>ROSEMOUNT</t>
        </is>
      </c>
      <c r="M23" s="17" t="inlineStr">
        <is>
          <t>3051T</t>
        </is>
      </c>
      <c r="N23" s="17" t="n"/>
      <c r="O23" s="17" t="inlineStr">
        <is>
          <t>0 - 8000 kPa-g</t>
        </is>
      </c>
      <c r="P23" s="17" t="inlineStr">
        <is>
          <t>-101 to 27580 kPa-g</t>
        </is>
      </c>
      <c r="Q23" s="17" t="inlineStr">
        <is>
          <t>N/A</t>
        </is>
      </c>
      <c r="R23" s="17" t="inlineStr">
        <is>
          <t>YES</t>
        </is>
      </c>
      <c r="S23" s="17" t="inlineStr">
        <is>
          <t>4-20 mA w/ HART</t>
        </is>
      </c>
      <c r="T23" s="17" t="inlineStr">
        <is>
          <t>N/A</t>
        </is>
      </c>
      <c r="U23" s="17" t="inlineStr">
        <is>
          <t>N/A</t>
        </is>
      </c>
      <c r="V23" s="17" t="inlineStr">
        <is>
          <t>LO</t>
        </is>
      </c>
      <c r="W23" s="17" t="inlineStr">
        <is>
          <t>LO</t>
        </is>
      </c>
      <c r="X23" s="17" t="inlineStr">
        <is>
          <t>LO</t>
        </is>
      </c>
      <c r="Y23" s="17" t="inlineStr">
        <is>
          <t>LO</t>
        </is>
      </c>
      <c r="Z23" s="17" t="inlineStr">
        <is>
          <t>N/A</t>
        </is>
      </c>
      <c r="AA23" s="17" t="inlineStr">
        <is>
          <t>LO</t>
        </is>
      </c>
      <c r="AB23" s="17" t="inlineStr">
        <is>
          <t>LO</t>
        </is>
      </c>
      <c r="AC23" s="17" t="inlineStr">
        <is>
          <t>LO</t>
        </is>
      </c>
      <c r="AD23" s="17" t="inlineStr">
        <is>
          <t>N/A</t>
        </is>
      </c>
      <c r="AE23" s="17" t="inlineStr">
        <is>
          <t>LO</t>
        </is>
      </c>
      <c r="AF23" s="17" t="inlineStr">
        <is>
          <t>LO</t>
        </is>
      </c>
      <c r="AG23" s="17" t="inlineStr">
        <is>
          <t>LO</t>
        </is>
      </c>
      <c r="AH23" s="17" t="n">
        <v>23.4</v>
      </c>
      <c r="AI23" s="17" t="inlineStr">
        <is>
          <t>Pass</t>
        </is>
      </c>
      <c r="AJ23" s="17" t="inlineStr">
        <is>
          <t>N/A</t>
        </is>
      </c>
      <c r="AK23" s="17" t="inlineStr">
        <is>
          <t>N/A</t>
        </is>
      </c>
      <c r="AL23" s="17" t="inlineStr">
        <is>
          <t>Pass</t>
        </is>
      </c>
      <c r="AM23" s="17" t="inlineStr">
        <is>
          <t>Pass</t>
        </is>
      </c>
      <c r="AN23" s="17" t="inlineStr">
        <is>
          <t>N/A</t>
        </is>
      </c>
      <c r="AO23" s="17" t="inlineStr">
        <is>
          <t>Pass</t>
        </is>
      </c>
      <c r="AP23" s="17" t="inlineStr">
        <is>
          <t>N/A</t>
        </is>
      </c>
      <c r="AQ23" s="17" t="inlineStr">
        <is>
          <t>N/A</t>
        </is>
      </c>
      <c r="AR23" s="17" t="inlineStr">
        <is>
          <t>Pass</t>
        </is>
      </c>
      <c r="AS23" s="17" t="inlineStr">
        <is>
          <t>Pass</t>
        </is>
      </c>
      <c r="AT23" s="17" t="inlineStr">
        <is>
          <t>N/A</t>
        </is>
      </c>
      <c r="AU23" s="17" t="inlineStr">
        <is>
          <t>N/A</t>
        </is>
      </c>
      <c r="AV23" s="17" t="inlineStr">
        <is>
          <t>CRYSTAL ENGINEERING</t>
        </is>
      </c>
      <c r="AW23" s="17" t="inlineStr">
        <is>
          <t>IS33-36/5000 PSI</t>
        </is>
      </c>
      <c r="AX23" s="17" t="inlineStr">
        <is>
          <t>4530-525617</t>
        </is>
      </c>
      <c r="AY23" s="37" t="inlineStr">
        <is>
          <t>'2026-07-02</t>
        </is>
      </c>
      <c r="AZ23" s="17" t="inlineStr">
        <is>
          <t>EMERSON</t>
        </is>
      </c>
      <c r="BA23" s="17" t="inlineStr">
        <is>
          <t>TREX</t>
        </is>
      </c>
      <c r="BB23" s="17" t="inlineStr">
        <is>
          <t>210100082367</t>
        </is>
      </c>
      <c r="BC23" s="37" t="inlineStr">
        <is>
          <t>'2026-07-31</t>
        </is>
      </c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inlineStr">
        <is>
          <t>Levy Ostrup</t>
        </is>
      </c>
      <c r="CY23" s="17" t="inlineStr">
        <is>
          <t>'2026-08-01</t>
        </is>
      </c>
      <c r="CZ23" s="17" t="n"/>
      <c r="DA23" s="17" t="n"/>
      <c r="DB23" s="17" t="n"/>
      <c r="DC23" s="17" t="n"/>
    </row>
    <row r="24">
      <c r="A24" s="17" t="n"/>
      <c r="B24" s="17" t="n"/>
      <c r="C24" s="17" t="inlineStr">
        <is>
          <t>K1B WELL PAD PROJECT</t>
        </is>
      </c>
      <c r="D24" s="17" t="inlineStr">
        <is>
          <t>KINOSIS K1B</t>
        </is>
      </c>
      <c r="E24" s="17" t="inlineStr">
        <is>
          <t>CA23007</t>
        </is>
      </c>
      <c r="F24" s="17" t="inlineStr">
        <is>
          <t>29103-PIT-2012</t>
        </is>
      </c>
      <c r="G24" s="17" t="inlineStr">
        <is>
          <t>Pressure Transmitter</t>
        </is>
      </c>
      <c r="H24" s="17" t="inlineStr">
        <is>
          <t>STEAM</t>
        </is>
      </c>
      <c r="I24" s="17" t="inlineStr">
        <is>
          <t>PAD R S01 HP STM TO INJC WELL HEEL</t>
        </is>
      </c>
      <c r="J24" s="17" t="inlineStr">
        <is>
          <t>29103-25J-211-01</t>
        </is>
      </c>
      <c r="K24" s="17" t="inlineStr">
        <is>
          <t>29103-4"-ST-2103-DASB0-64H-ET</t>
        </is>
      </c>
      <c r="L24" s="17" t="inlineStr">
        <is>
          <t>ROSEMOUNT</t>
        </is>
      </c>
      <c r="M24" s="17" t="inlineStr">
        <is>
          <t>3051T</t>
        </is>
      </c>
      <c r="N24" s="17" t="n"/>
      <c r="O24" s="17" t="inlineStr">
        <is>
          <t>0 - 8000 kPa-g</t>
        </is>
      </c>
      <c r="P24" s="17" t="inlineStr">
        <is>
          <t>-101 - 27580 kPa-g</t>
        </is>
      </c>
      <c r="Q24" s="17" t="inlineStr">
        <is>
          <t>N/A</t>
        </is>
      </c>
      <c r="R24" s="17" t="inlineStr">
        <is>
          <t>YES</t>
        </is>
      </c>
      <c r="S24" s="17" t="inlineStr">
        <is>
          <t>4-20 mA w/ HART</t>
        </is>
      </c>
      <c r="T24" s="17" t="inlineStr">
        <is>
          <t>N/A</t>
        </is>
      </c>
      <c r="U24" s="17" t="inlineStr">
        <is>
          <t>N/A</t>
        </is>
      </c>
      <c r="V24" s="17" t="inlineStr">
        <is>
          <t>LO</t>
        </is>
      </c>
      <c r="W24" s="17" t="inlineStr">
        <is>
          <t>LO</t>
        </is>
      </c>
      <c r="X24" s="17" t="inlineStr">
        <is>
          <t>LO</t>
        </is>
      </c>
      <c r="Y24" s="17" t="inlineStr">
        <is>
          <t>LO</t>
        </is>
      </c>
      <c r="Z24" s="17" t="inlineStr">
        <is>
          <t>N/A</t>
        </is>
      </c>
      <c r="AA24" s="17" t="inlineStr">
        <is>
          <t>LO</t>
        </is>
      </c>
      <c r="AB24" s="17" t="inlineStr">
        <is>
          <t>LO</t>
        </is>
      </c>
      <c r="AC24" s="17" t="inlineStr">
        <is>
          <t>LO</t>
        </is>
      </c>
      <c r="AD24" s="17" t="inlineStr">
        <is>
          <t>N/A</t>
        </is>
      </c>
      <c r="AE24" s="17" t="inlineStr">
        <is>
          <t>LO</t>
        </is>
      </c>
      <c r="AF24" s="17" t="inlineStr">
        <is>
          <t>LO</t>
        </is>
      </c>
      <c r="AG24" s="17" t="inlineStr">
        <is>
          <t>LO</t>
        </is>
      </c>
      <c r="AH24" s="17" t="n">
        <v>23.4</v>
      </c>
      <c r="AI24" s="17" t="inlineStr">
        <is>
          <t>Pass</t>
        </is>
      </c>
      <c r="AJ24" s="17" t="inlineStr">
        <is>
          <t>N/A</t>
        </is>
      </c>
      <c r="AK24" s="17" t="inlineStr">
        <is>
          <t>N/A</t>
        </is>
      </c>
      <c r="AL24" s="17" t="inlineStr">
        <is>
          <t>Pass</t>
        </is>
      </c>
      <c r="AM24" s="17" t="inlineStr">
        <is>
          <t>Pass</t>
        </is>
      </c>
      <c r="AN24" s="17" t="inlineStr">
        <is>
          <t>N/A</t>
        </is>
      </c>
      <c r="AO24" s="17" t="inlineStr">
        <is>
          <t>Pass</t>
        </is>
      </c>
      <c r="AP24" s="17" t="inlineStr">
        <is>
          <t>N/A</t>
        </is>
      </c>
      <c r="AQ24" s="17" t="inlineStr">
        <is>
          <t>N/A</t>
        </is>
      </c>
      <c r="AR24" s="17" t="inlineStr">
        <is>
          <t>Pass</t>
        </is>
      </c>
      <c r="AS24" s="17" t="inlineStr">
        <is>
          <t>Pass</t>
        </is>
      </c>
      <c r="AT24" s="17" t="inlineStr">
        <is>
          <t>N/A</t>
        </is>
      </c>
      <c r="AU24" s="17" t="inlineStr">
        <is>
          <t>N/A</t>
        </is>
      </c>
      <c r="AV24" s="17" t="inlineStr">
        <is>
          <t>CRYSTAL ENGINEERING</t>
        </is>
      </c>
      <c r="AW24" s="17" t="inlineStr">
        <is>
          <t>IS33-36/5000 PSI</t>
        </is>
      </c>
      <c r="AX24" s="17" t="inlineStr">
        <is>
          <t>4530-525617</t>
        </is>
      </c>
      <c r="AY24" s="37" t="inlineStr">
        <is>
          <t>'2026-07-02</t>
        </is>
      </c>
      <c r="AZ24" s="17" t="inlineStr">
        <is>
          <t>EMERSON</t>
        </is>
      </c>
      <c r="BA24" s="17" t="inlineStr">
        <is>
          <t>TREX</t>
        </is>
      </c>
      <c r="BB24" s="17" t="inlineStr">
        <is>
          <t>210100082367</t>
        </is>
      </c>
      <c r="BC24" s="37" t="inlineStr">
        <is>
          <t>'2026-07-31</t>
        </is>
      </c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inlineStr">
        <is>
          <t>Levy Ostrup</t>
        </is>
      </c>
      <c r="CY24" s="17" t="inlineStr">
        <is>
          <t>'2026-08-01</t>
        </is>
      </c>
      <c r="CZ24" s="17" t="n"/>
      <c r="DA24" s="17" t="n"/>
      <c r="DB24" s="17" t="n"/>
      <c r="DC24" s="17" t="n"/>
    </row>
    <row r="25">
      <c r="A25" s="17" t="n"/>
      <c r="B25" s="17" t="n"/>
      <c r="C25" s="17" t="inlineStr">
        <is>
          <t>K1B WELL PAD PROJECT</t>
        </is>
      </c>
      <c r="D25" s="17" t="inlineStr">
        <is>
          <t>KINOSIS K1B</t>
        </is>
      </c>
      <c r="E25" s="17" t="inlineStr">
        <is>
          <t>CA23007</t>
        </is>
      </c>
      <c r="F25" s="17" t="inlineStr">
        <is>
          <t>29103-PIT-2021</t>
        </is>
      </c>
      <c r="G25" s="17" t="inlineStr">
        <is>
          <t>Pressure Transmitter</t>
        </is>
      </c>
      <c r="H25" s="17" t="inlineStr">
        <is>
          <t>STEAM</t>
        </is>
      </c>
      <c r="I25" s="17" t="inlineStr">
        <is>
          <t>PAD R S02 HP STM TO INJC WELL TOE</t>
        </is>
      </c>
      <c r="J25" s="17" t="inlineStr">
        <is>
          <t>29103-25J-221-01</t>
        </is>
      </c>
      <c r="K25" s="17" t="inlineStr">
        <is>
          <t>29103-6"-ST-2202-DASB0-64H</t>
        </is>
      </c>
      <c r="L25" s="17" t="inlineStr">
        <is>
          <t>ROSEMOUNT</t>
        </is>
      </c>
      <c r="M25" s="17" t="inlineStr">
        <is>
          <t>3051T</t>
        </is>
      </c>
      <c r="N25" s="17" t="n"/>
      <c r="O25" s="17" t="inlineStr">
        <is>
          <t>0 - 8000 kPa-g</t>
        </is>
      </c>
      <c r="P25" s="17" t="inlineStr">
        <is>
          <t>-101 - 27580 kPa-g</t>
        </is>
      </c>
      <c r="Q25" s="17" t="inlineStr">
        <is>
          <t>N/A</t>
        </is>
      </c>
      <c r="R25" s="17" t="inlineStr">
        <is>
          <t>YES</t>
        </is>
      </c>
      <c r="S25" s="17" t="inlineStr">
        <is>
          <t>4-20 mA w/ HART</t>
        </is>
      </c>
      <c r="T25" s="17" t="inlineStr">
        <is>
          <t>N/A</t>
        </is>
      </c>
      <c r="U25" s="17" t="inlineStr">
        <is>
          <t>N/A</t>
        </is>
      </c>
      <c r="V25" s="17" t="inlineStr">
        <is>
          <t>LO</t>
        </is>
      </c>
      <c r="W25" s="17" t="inlineStr">
        <is>
          <t>LO</t>
        </is>
      </c>
      <c r="X25" s="17" t="inlineStr">
        <is>
          <t>LO</t>
        </is>
      </c>
      <c r="Y25" s="17" t="inlineStr">
        <is>
          <t>LO</t>
        </is>
      </c>
      <c r="Z25" s="17" t="inlineStr">
        <is>
          <t>N/A</t>
        </is>
      </c>
      <c r="AA25" s="17" t="inlineStr">
        <is>
          <t>LO</t>
        </is>
      </c>
      <c r="AB25" s="17" t="inlineStr">
        <is>
          <t>LO</t>
        </is>
      </c>
      <c r="AC25" s="17" t="inlineStr">
        <is>
          <t>LO</t>
        </is>
      </c>
      <c r="AD25" s="17" t="inlineStr">
        <is>
          <t>N/A</t>
        </is>
      </c>
      <c r="AE25" s="17" t="inlineStr">
        <is>
          <t>LO</t>
        </is>
      </c>
      <c r="AF25" s="17" t="inlineStr">
        <is>
          <t>LO</t>
        </is>
      </c>
      <c r="AG25" s="17" t="inlineStr">
        <is>
          <t>LO</t>
        </is>
      </c>
      <c r="AH25" s="17" t="n">
        <v>23.4</v>
      </c>
      <c r="AI25" s="17" t="inlineStr">
        <is>
          <t>Pass</t>
        </is>
      </c>
      <c r="AJ25" s="17" t="inlineStr">
        <is>
          <t>N/A</t>
        </is>
      </c>
      <c r="AK25" s="17" t="inlineStr">
        <is>
          <t>N/A</t>
        </is>
      </c>
      <c r="AL25" s="17" t="inlineStr">
        <is>
          <t>Pass</t>
        </is>
      </c>
      <c r="AM25" s="17" t="inlineStr">
        <is>
          <t>Pass</t>
        </is>
      </c>
      <c r="AN25" s="17" t="inlineStr">
        <is>
          <t>N/A</t>
        </is>
      </c>
      <c r="AO25" s="17" t="inlineStr">
        <is>
          <t>Pass</t>
        </is>
      </c>
      <c r="AP25" s="17" t="inlineStr">
        <is>
          <t>N/A</t>
        </is>
      </c>
      <c r="AQ25" s="17" t="inlineStr">
        <is>
          <t>N/A</t>
        </is>
      </c>
      <c r="AR25" s="17" t="inlineStr">
        <is>
          <t>Pass</t>
        </is>
      </c>
      <c r="AS25" s="17" t="inlineStr">
        <is>
          <t>Pass</t>
        </is>
      </c>
      <c r="AT25" s="17" t="inlineStr">
        <is>
          <t>N/A</t>
        </is>
      </c>
      <c r="AU25" s="17" t="inlineStr">
        <is>
          <t>N/A</t>
        </is>
      </c>
      <c r="AV25" s="17" t="inlineStr">
        <is>
          <t>CRYSTAL ENGINEERING</t>
        </is>
      </c>
      <c r="AW25" s="17" t="inlineStr">
        <is>
          <t>IS33-36/5000 PSI</t>
        </is>
      </c>
      <c r="AX25" s="17" t="inlineStr">
        <is>
          <t>4530-525617</t>
        </is>
      </c>
      <c r="AY25" s="37" t="inlineStr">
        <is>
          <t>'2026-07-02</t>
        </is>
      </c>
      <c r="AZ25" s="17" t="inlineStr">
        <is>
          <t>EMERSON</t>
        </is>
      </c>
      <c r="BA25" s="17" t="inlineStr">
        <is>
          <t>TREX</t>
        </is>
      </c>
      <c r="BB25" s="17" t="inlineStr">
        <is>
          <t>210100082367</t>
        </is>
      </c>
      <c r="BC25" s="37" t="inlineStr">
        <is>
          <t>'2026-07-31</t>
        </is>
      </c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inlineStr">
        <is>
          <t>Levy Ostrup</t>
        </is>
      </c>
      <c r="CY25" s="17" t="inlineStr">
        <is>
          <t>'2026-08-01</t>
        </is>
      </c>
      <c r="CZ25" s="17" t="n"/>
      <c r="DA25" s="17" t="n"/>
      <c r="DB25" s="17" t="n"/>
      <c r="DC25" s="17" t="n"/>
    </row>
    <row r="26">
      <c r="A26" s="17" t="n"/>
      <c r="B26" s="17" t="n"/>
      <c r="C26" s="17" t="inlineStr">
        <is>
          <t>K1B WELL PAD PROJECT</t>
        </is>
      </c>
      <c r="D26" s="17" t="inlineStr">
        <is>
          <t>KINOSIS K1B</t>
        </is>
      </c>
      <c r="E26" s="17" t="inlineStr">
        <is>
          <t>CA23007</t>
        </is>
      </c>
      <c r="F26" s="17" t="inlineStr">
        <is>
          <t>29103-PIT-2022</t>
        </is>
      </c>
      <c r="G26" s="17" t="inlineStr">
        <is>
          <t>Pressure Transmitter</t>
        </is>
      </c>
      <c r="H26" s="17" t="inlineStr">
        <is>
          <t>STEAM</t>
        </is>
      </c>
      <c r="I26" s="17" t="inlineStr">
        <is>
          <t>PAD R S02 HP STM TO INJC WELL HEEL</t>
        </is>
      </c>
      <c r="J26" s="17" t="inlineStr">
        <is>
          <t>29103-25J-221-01</t>
        </is>
      </c>
      <c r="K26" s="17" t="inlineStr">
        <is>
          <t>29103-4"-ST-2203-DASB0-64H-ET</t>
        </is>
      </c>
      <c r="L26" s="17" t="inlineStr">
        <is>
          <t>ROSEMOUNT</t>
        </is>
      </c>
      <c r="M26" s="17" t="inlineStr">
        <is>
          <t>3051T</t>
        </is>
      </c>
      <c r="N26" s="17" t="n"/>
      <c r="O26" s="17" t="inlineStr">
        <is>
          <t>0 - 8000 kPa-g</t>
        </is>
      </c>
      <c r="P26" s="17" t="inlineStr">
        <is>
          <t>-101 - 27580 kPa-g</t>
        </is>
      </c>
      <c r="Q26" s="17" t="inlineStr">
        <is>
          <t>N/A</t>
        </is>
      </c>
      <c r="R26" s="17" t="inlineStr">
        <is>
          <t>YES</t>
        </is>
      </c>
      <c r="S26" s="17" t="inlineStr">
        <is>
          <t>4-20 mA w/ HART</t>
        </is>
      </c>
      <c r="T26" s="17" t="inlineStr">
        <is>
          <t>N/A</t>
        </is>
      </c>
      <c r="U26" s="17" t="inlineStr">
        <is>
          <t>N/A</t>
        </is>
      </c>
      <c r="V26" s="17" t="inlineStr">
        <is>
          <t>LO</t>
        </is>
      </c>
      <c r="W26" s="17" t="inlineStr">
        <is>
          <t>LO</t>
        </is>
      </c>
      <c r="X26" s="17" t="inlineStr">
        <is>
          <t>LO</t>
        </is>
      </c>
      <c r="Y26" s="17" t="inlineStr">
        <is>
          <t>LO</t>
        </is>
      </c>
      <c r="Z26" s="17" t="inlineStr">
        <is>
          <t>N/A</t>
        </is>
      </c>
      <c r="AA26" s="17" t="inlineStr">
        <is>
          <t>LO</t>
        </is>
      </c>
      <c r="AB26" s="17" t="inlineStr">
        <is>
          <t>LO</t>
        </is>
      </c>
      <c r="AC26" s="17" t="inlineStr">
        <is>
          <t>LO</t>
        </is>
      </c>
      <c r="AD26" s="17" t="inlineStr">
        <is>
          <t>N/A</t>
        </is>
      </c>
      <c r="AE26" s="17" t="inlineStr">
        <is>
          <t>LO</t>
        </is>
      </c>
      <c r="AF26" s="17" t="inlineStr">
        <is>
          <t>LO</t>
        </is>
      </c>
      <c r="AG26" s="17" t="inlineStr">
        <is>
          <t>LO</t>
        </is>
      </c>
      <c r="AH26" s="17" t="n">
        <v>23.4</v>
      </c>
      <c r="AI26" s="17" t="inlineStr">
        <is>
          <t>Pass</t>
        </is>
      </c>
      <c r="AJ26" s="17" t="inlineStr">
        <is>
          <t>N/A</t>
        </is>
      </c>
      <c r="AK26" s="17" t="inlineStr">
        <is>
          <t>N/A</t>
        </is>
      </c>
      <c r="AL26" s="17" t="inlineStr">
        <is>
          <t>Pass</t>
        </is>
      </c>
      <c r="AM26" s="17" t="inlineStr">
        <is>
          <t>Pass</t>
        </is>
      </c>
      <c r="AN26" s="17" t="inlineStr">
        <is>
          <t>N/A</t>
        </is>
      </c>
      <c r="AO26" s="17" t="inlineStr">
        <is>
          <t>Pass</t>
        </is>
      </c>
      <c r="AP26" s="17" t="inlineStr">
        <is>
          <t>N/A</t>
        </is>
      </c>
      <c r="AQ26" s="17" t="inlineStr">
        <is>
          <t>N/A</t>
        </is>
      </c>
      <c r="AR26" s="17" t="inlineStr">
        <is>
          <t>Pass</t>
        </is>
      </c>
      <c r="AS26" s="17" t="inlineStr">
        <is>
          <t>Pass</t>
        </is>
      </c>
      <c r="AT26" s="17" t="inlineStr">
        <is>
          <t>N/A</t>
        </is>
      </c>
      <c r="AU26" s="17" t="inlineStr">
        <is>
          <t>N/A</t>
        </is>
      </c>
      <c r="AV26" s="17" t="inlineStr">
        <is>
          <t>CRYSTAL ENGINEERING</t>
        </is>
      </c>
      <c r="AW26" s="17" t="inlineStr">
        <is>
          <t>IS33-36/5000 PSI</t>
        </is>
      </c>
      <c r="AX26" s="17" t="inlineStr">
        <is>
          <t>4530-525617</t>
        </is>
      </c>
      <c r="AY26" s="37" t="inlineStr">
        <is>
          <t>'2026-07-02</t>
        </is>
      </c>
      <c r="AZ26" s="17" t="inlineStr">
        <is>
          <t>EMERSON</t>
        </is>
      </c>
      <c r="BA26" s="17" t="inlineStr">
        <is>
          <t>TREX</t>
        </is>
      </c>
      <c r="BB26" s="17" t="inlineStr">
        <is>
          <t>210100082367</t>
        </is>
      </c>
      <c r="BC26" s="37" t="inlineStr">
        <is>
          <t>'2026-07-31</t>
        </is>
      </c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inlineStr">
        <is>
          <t>Levy Ostrup</t>
        </is>
      </c>
      <c r="CY26" s="17" t="inlineStr">
        <is>
          <t>'2026-08-01</t>
        </is>
      </c>
      <c r="CZ26" s="17" t="n"/>
      <c r="DA26" s="17" t="n"/>
      <c r="DB26" s="17" t="n"/>
      <c r="DC26" s="17" t="n"/>
    </row>
    <row r="27">
      <c r="A27" s="17" t="n"/>
      <c r="B27" s="17" t="n"/>
      <c r="C27" s="17" t="inlineStr">
        <is>
          <t>K1B WELL PAD PROJECT</t>
        </is>
      </c>
      <c r="D27" s="17" t="inlineStr">
        <is>
          <t>KINOSIS K1B</t>
        </is>
      </c>
      <c r="E27" s="17" t="inlineStr">
        <is>
          <t>CA23007</t>
        </is>
      </c>
      <c r="F27" s="17" t="inlineStr">
        <is>
          <t>29103-PIT-2031</t>
        </is>
      </c>
      <c r="G27" s="17" t="inlineStr">
        <is>
          <t>Pressure Transmitter</t>
        </is>
      </c>
      <c r="H27" s="17" t="inlineStr">
        <is>
          <t>STEAM</t>
        </is>
      </c>
      <c r="I27" s="17" t="inlineStr">
        <is>
          <t>PAD R S03 HP STM TO INJC WELL TOE</t>
        </is>
      </c>
      <c r="J27" s="17" t="inlineStr">
        <is>
          <t>29103-25J-231-01</t>
        </is>
      </c>
      <c r="K27" s="17" t="inlineStr">
        <is>
          <t>29103-6"-ST-2302-DASB0-64H</t>
        </is>
      </c>
      <c r="L27" s="17" t="inlineStr">
        <is>
          <t>ROSEMOUNT</t>
        </is>
      </c>
      <c r="M27" s="17" t="inlineStr">
        <is>
          <t>3051T</t>
        </is>
      </c>
      <c r="N27" s="17" t="n"/>
      <c r="O27" s="17" t="inlineStr">
        <is>
          <t>0 - 8000 kPa-g</t>
        </is>
      </c>
      <c r="P27" s="17" t="inlineStr">
        <is>
          <t>-101 - 27580 kPa-g</t>
        </is>
      </c>
      <c r="Q27" s="17" t="inlineStr">
        <is>
          <t>N/A</t>
        </is>
      </c>
      <c r="R27" s="17" t="inlineStr">
        <is>
          <t>YES</t>
        </is>
      </c>
      <c r="S27" s="17" t="inlineStr">
        <is>
          <t>4-20 mA w/ HART</t>
        </is>
      </c>
      <c r="T27" s="17" t="inlineStr">
        <is>
          <t>N/A</t>
        </is>
      </c>
      <c r="U27" s="17" t="inlineStr">
        <is>
          <t>N/A</t>
        </is>
      </c>
      <c r="V27" s="17" t="inlineStr">
        <is>
          <t>LO</t>
        </is>
      </c>
      <c r="W27" s="17" t="inlineStr">
        <is>
          <t>LO</t>
        </is>
      </c>
      <c r="X27" s="17" t="inlineStr">
        <is>
          <t>LO</t>
        </is>
      </c>
      <c r="Y27" s="17" t="inlineStr">
        <is>
          <t>LO</t>
        </is>
      </c>
      <c r="Z27" s="17" t="inlineStr">
        <is>
          <t>N/A</t>
        </is>
      </c>
      <c r="AA27" s="17" t="inlineStr">
        <is>
          <t>LO</t>
        </is>
      </c>
      <c r="AB27" s="17" t="inlineStr">
        <is>
          <t>LO</t>
        </is>
      </c>
      <c r="AC27" s="17" t="inlineStr">
        <is>
          <t>LO</t>
        </is>
      </c>
      <c r="AD27" s="17" t="inlineStr">
        <is>
          <t>N/A</t>
        </is>
      </c>
      <c r="AE27" s="17" t="inlineStr">
        <is>
          <t>LO</t>
        </is>
      </c>
      <c r="AF27" s="17" t="inlineStr">
        <is>
          <t>LO</t>
        </is>
      </c>
      <c r="AG27" s="17" t="inlineStr">
        <is>
          <t>LO</t>
        </is>
      </c>
      <c r="AH27" s="17" t="n">
        <v>23.4</v>
      </c>
      <c r="AI27" s="17" t="inlineStr">
        <is>
          <t>Pass</t>
        </is>
      </c>
      <c r="AJ27" s="17" t="inlineStr">
        <is>
          <t>N/A</t>
        </is>
      </c>
      <c r="AK27" s="17" t="inlineStr">
        <is>
          <t>N/A</t>
        </is>
      </c>
      <c r="AL27" s="17" t="inlineStr">
        <is>
          <t>Pass</t>
        </is>
      </c>
      <c r="AM27" s="17" t="inlineStr">
        <is>
          <t>Pass</t>
        </is>
      </c>
      <c r="AN27" s="17" t="inlineStr">
        <is>
          <t>N/A</t>
        </is>
      </c>
      <c r="AO27" s="17" t="inlineStr">
        <is>
          <t>Pass</t>
        </is>
      </c>
      <c r="AP27" s="17" t="inlineStr">
        <is>
          <t>N/A</t>
        </is>
      </c>
      <c r="AQ27" s="17" t="inlineStr">
        <is>
          <t>N/A</t>
        </is>
      </c>
      <c r="AR27" s="17" t="inlineStr">
        <is>
          <t>Pass</t>
        </is>
      </c>
      <c r="AS27" s="17" t="inlineStr">
        <is>
          <t>Pass</t>
        </is>
      </c>
      <c r="AT27" s="17" t="inlineStr">
        <is>
          <t>N/A</t>
        </is>
      </c>
      <c r="AU27" s="17" t="inlineStr">
        <is>
          <t>N/A</t>
        </is>
      </c>
      <c r="AV27" s="17" t="inlineStr">
        <is>
          <t>CRYSTAL ENGINEERING</t>
        </is>
      </c>
      <c r="AW27" s="17" t="inlineStr">
        <is>
          <t>IS33-36/5000 PSI</t>
        </is>
      </c>
      <c r="AX27" s="17" t="inlineStr">
        <is>
          <t>4530-525617</t>
        </is>
      </c>
      <c r="AY27" s="37" t="inlineStr">
        <is>
          <t>'2026-07-02</t>
        </is>
      </c>
      <c r="AZ27" s="17" t="inlineStr">
        <is>
          <t>EMERSON</t>
        </is>
      </c>
      <c r="BA27" s="17" t="inlineStr">
        <is>
          <t>TREX</t>
        </is>
      </c>
      <c r="BB27" s="17" t="inlineStr">
        <is>
          <t>210100082367</t>
        </is>
      </c>
      <c r="BC27" s="37" t="inlineStr">
        <is>
          <t>'2026-07-31</t>
        </is>
      </c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inlineStr">
        <is>
          <t>Levy Ostrup</t>
        </is>
      </c>
      <c r="CY27" s="17" t="inlineStr">
        <is>
          <t>'2026-08-01</t>
        </is>
      </c>
      <c r="CZ27" s="17" t="n"/>
      <c r="DA27" s="17" t="n"/>
      <c r="DB27" s="17" t="n"/>
      <c r="DC27" s="17" t="n"/>
    </row>
    <row r="28">
      <c r="A28" s="17" t="n"/>
      <c r="B28" s="17" t="n"/>
      <c r="C28" s="17" t="inlineStr">
        <is>
          <t>K1B WELL PAD PROJECT</t>
        </is>
      </c>
      <c r="D28" s="17" t="inlineStr">
        <is>
          <t>KINOSIS K1B</t>
        </is>
      </c>
      <c r="E28" s="17" t="inlineStr">
        <is>
          <t>CA23007</t>
        </is>
      </c>
      <c r="F28" s="17" t="inlineStr">
        <is>
          <t>29103-PIT-2032</t>
        </is>
      </c>
      <c r="G28" s="17" t="inlineStr">
        <is>
          <t>Pressure Transmitter</t>
        </is>
      </c>
      <c r="H28" s="17" t="inlineStr">
        <is>
          <t>STEAM</t>
        </is>
      </c>
      <c r="I28" s="17" t="inlineStr">
        <is>
          <t>PAD R S03 HP STM TO INJC WELL HEEL</t>
        </is>
      </c>
      <c r="J28" s="17" t="inlineStr">
        <is>
          <t>29103-25J-231-01</t>
        </is>
      </c>
      <c r="K28" s="17" t="inlineStr">
        <is>
          <t>29103-4"-ST-2303-DASB0-64H-ET</t>
        </is>
      </c>
      <c r="L28" s="17" t="inlineStr">
        <is>
          <t>ROSEMOUNT</t>
        </is>
      </c>
      <c r="M28" s="17" t="inlineStr">
        <is>
          <t>3051T</t>
        </is>
      </c>
      <c r="N28" s="17" t="n"/>
      <c r="O28" s="17" t="inlineStr">
        <is>
          <t>0 - 8000 kPa-g</t>
        </is>
      </c>
      <c r="P28" s="17" t="inlineStr">
        <is>
          <t>-101 - 27580 kPa-g</t>
        </is>
      </c>
      <c r="Q28" s="17" t="inlineStr">
        <is>
          <t>N/A</t>
        </is>
      </c>
      <c r="R28" s="17" t="inlineStr">
        <is>
          <t>YES</t>
        </is>
      </c>
      <c r="S28" s="17" t="inlineStr">
        <is>
          <t>4-20 mA w/ HART</t>
        </is>
      </c>
      <c r="T28" s="17" t="inlineStr">
        <is>
          <t>N/A</t>
        </is>
      </c>
      <c r="U28" s="17" t="inlineStr">
        <is>
          <t>N/A</t>
        </is>
      </c>
      <c r="V28" s="17" t="inlineStr">
        <is>
          <t>LO</t>
        </is>
      </c>
      <c r="W28" s="17" t="inlineStr">
        <is>
          <t>LO</t>
        </is>
      </c>
      <c r="X28" s="17" t="inlineStr">
        <is>
          <t>LO</t>
        </is>
      </c>
      <c r="Y28" s="17" t="inlineStr">
        <is>
          <t>LO</t>
        </is>
      </c>
      <c r="Z28" s="17" t="inlineStr">
        <is>
          <t>N/A</t>
        </is>
      </c>
      <c r="AA28" s="17" t="inlineStr">
        <is>
          <t>LO</t>
        </is>
      </c>
      <c r="AB28" s="17" t="inlineStr">
        <is>
          <t>LO</t>
        </is>
      </c>
      <c r="AC28" s="17" t="inlineStr">
        <is>
          <t>LO</t>
        </is>
      </c>
      <c r="AD28" s="17" t="inlineStr">
        <is>
          <t>N/A</t>
        </is>
      </c>
      <c r="AE28" s="17" t="inlineStr">
        <is>
          <t>LO</t>
        </is>
      </c>
      <c r="AF28" s="17" t="inlineStr">
        <is>
          <t>LO</t>
        </is>
      </c>
      <c r="AG28" s="17" t="inlineStr">
        <is>
          <t>LO</t>
        </is>
      </c>
      <c r="AH28" s="17" t="n">
        <v>23.4</v>
      </c>
      <c r="AI28" s="17" t="inlineStr">
        <is>
          <t>Pass</t>
        </is>
      </c>
      <c r="AJ28" s="17" t="inlineStr">
        <is>
          <t>N/A</t>
        </is>
      </c>
      <c r="AK28" s="17" t="inlineStr">
        <is>
          <t>N/A</t>
        </is>
      </c>
      <c r="AL28" s="17" t="inlineStr">
        <is>
          <t>Pass</t>
        </is>
      </c>
      <c r="AM28" s="17" t="inlineStr">
        <is>
          <t>Pass</t>
        </is>
      </c>
      <c r="AN28" s="17" t="inlineStr">
        <is>
          <t>N/A</t>
        </is>
      </c>
      <c r="AO28" s="17" t="inlineStr">
        <is>
          <t>Pass</t>
        </is>
      </c>
      <c r="AP28" s="17" t="inlineStr">
        <is>
          <t>N/A</t>
        </is>
      </c>
      <c r="AQ28" s="17" t="inlineStr">
        <is>
          <t>N/A</t>
        </is>
      </c>
      <c r="AR28" s="17" t="inlineStr">
        <is>
          <t>Pass</t>
        </is>
      </c>
      <c r="AS28" s="17" t="inlineStr">
        <is>
          <t>Pass</t>
        </is>
      </c>
      <c r="AT28" s="17" t="inlineStr">
        <is>
          <t>N/A</t>
        </is>
      </c>
      <c r="AU28" s="17" t="inlineStr">
        <is>
          <t>N/A</t>
        </is>
      </c>
      <c r="AV28" s="17" t="inlineStr">
        <is>
          <t>CRYSTAL ENGINEERING</t>
        </is>
      </c>
      <c r="AW28" s="17" t="inlineStr">
        <is>
          <t>IS33-36/5000 PSI</t>
        </is>
      </c>
      <c r="AX28" s="17" t="inlineStr">
        <is>
          <t>4530-525617</t>
        </is>
      </c>
      <c r="AY28" s="37" t="inlineStr">
        <is>
          <t>'2026-07-02</t>
        </is>
      </c>
      <c r="AZ28" s="17" t="inlineStr">
        <is>
          <t>EMERSON</t>
        </is>
      </c>
      <c r="BA28" s="17" t="inlineStr">
        <is>
          <t>TREX</t>
        </is>
      </c>
      <c r="BB28" s="17" t="inlineStr">
        <is>
          <t>210100082367</t>
        </is>
      </c>
      <c r="BC28" s="37" t="inlineStr">
        <is>
          <t>'2026-07-31</t>
        </is>
      </c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inlineStr">
        <is>
          <t>Levy Ostrup</t>
        </is>
      </c>
      <c r="CY28" s="17" t="inlineStr">
        <is>
          <t>'2026-08-01</t>
        </is>
      </c>
      <c r="CZ28" s="17" t="n"/>
      <c r="DA28" s="17" t="n"/>
      <c r="DB28" s="17" t="n"/>
      <c r="DC28" s="17" t="n"/>
    </row>
    <row r="29">
      <c r="A29" s="17" t="n"/>
      <c r="B29" s="17" t="n"/>
      <c r="C29" s="17" t="inlineStr">
        <is>
          <t>K1B WELL PAD PROJECT</t>
        </is>
      </c>
      <c r="D29" s="17" t="inlineStr">
        <is>
          <t>KINOSIS K1B</t>
        </is>
      </c>
      <c r="E29" s="17" t="inlineStr">
        <is>
          <t>CA23007</t>
        </is>
      </c>
      <c r="F29" s="17" t="inlineStr">
        <is>
          <t>29103-PIT-2041</t>
        </is>
      </c>
      <c r="G29" s="17" t="inlineStr">
        <is>
          <t>Pressure Transmitter</t>
        </is>
      </c>
      <c r="H29" s="17" t="inlineStr">
        <is>
          <t>STEAM</t>
        </is>
      </c>
      <c r="I29" s="17" t="inlineStr">
        <is>
          <t>PAD R S04 HP STM TO INJC WELL TOE</t>
        </is>
      </c>
      <c r="J29" s="17" t="inlineStr">
        <is>
          <t>29103-25J-241-01</t>
        </is>
      </c>
      <c r="K29" s="17" t="inlineStr">
        <is>
          <t>29103-6"-ST-2402-DASB0-64H</t>
        </is>
      </c>
      <c r="L29" s="17" t="inlineStr">
        <is>
          <t>ROSEMOUNT</t>
        </is>
      </c>
      <c r="M29" s="17" t="inlineStr">
        <is>
          <t>3051T</t>
        </is>
      </c>
      <c r="N29" s="17" t="n"/>
      <c r="O29" s="17" t="inlineStr">
        <is>
          <t>0 - 8000 kPa-g</t>
        </is>
      </c>
      <c r="P29" s="17" t="inlineStr">
        <is>
          <t>-101 - 27580 kPa-g</t>
        </is>
      </c>
      <c r="Q29" s="17" t="inlineStr">
        <is>
          <t>N/A</t>
        </is>
      </c>
      <c r="R29" s="17" t="inlineStr">
        <is>
          <t>YES</t>
        </is>
      </c>
      <c r="S29" s="17" t="inlineStr">
        <is>
          <t>4-20 mA w/ HART</t>
        </is>
      </c>
      <c r="T29" s="17" t="inlineStr">
        <is>
          <t>N/A</t>
        </is>
      </c>
      <c r="U29" s="17" t="inlineStr">
        <is>
          <t>N/A</t>
        </is>
      </c>
      <c r="V29" s="17" t="inlineStr">
        <is>
          <t>LO</t>
        </is>
      </c>
      <c r="W29" s="17" t="inlineStr">
        <is>
          <t>LO</t>
        </is>
      </c>
      <c r="X29" s="17" t="inlineStr">
        <is>
          <t>LO</t>
        </is>
      </c>
      <c r="Y29" s="17" t="inlineStr">
        <is>
          <t>LO</t>
        </is>
      </c>
      <c r="Z29" s="17" t="inlineStr">
        <is>
          <t>N/A</t>
        </is>
      </c>
      <c r="AA29" s="17" t="inlineStr">
        <is>
          <t>LO</t>
        </is>
      </c>
      <c r="AB29" s="17" t="inlineStr">
        <is>
          <t>LO</t>
        </is>
      </c>
      <c r="AC29" s="17" t="inlineStr">
        <is>
          <t>LO</t>
        </is>
      </c>
      <c r="AD29" s="17" t="inlineStr">
        <is>
          <t>N/A</t>
        </is>
      </c>
      <c r="AE29" s="17" t="inlineStr">
        <is>
          <t>LO</t>
        </is>
      </c>
      <c r="AF29" s="17" t="inlineStr">
        <is>
          <t>LO</t>
        </is>
      </c>
      <c r="AG29" s="17" t="inlineStr">
        <is>
          <t>LO</t>
        </is>
      </c>
      <c r="AH29" s="17" t="n">
        <v>23.4</v>
      </c>
      <c r="AI29" s="17" t="inlineStr">
        <is>
          <t>Pass</t>
        </is>
      </c>
      <c r="AJ29" s="17" t="inlineStr">
        <is>
          <t>N/A</t>
        </is>
      </c>
      <c r="AK29" s="17" t="inlineStr">
        <is>
          <t>N/A</t>
        </is>
      </c>
      <c r="AL29" s="17" t="inlineStr">
        <is>
          <t>Pass</t>
        </is>
      </c>
      <c r="AM29" s="17" t="inlineStr">
        <is>
          <t>Pass</t>
        </is>
      </c>
      <c r="AN29" s="17" t="inlineStr">
        <is>
          <t>N/A</t>
        </is>
      </c>
      <c r="AO29" s="17" t="inlineStr">
        <is>
          <t>Pass</t>
        </is>
      </c>
      <c r="AP29" s="17" t="inlineStr">
        <is>
          <t>N/A</t>
        </is>
      </c>
      <c r="AQ29" s="17" t="inlineStr">
        <is>
          <t>N/A</t>
        </is>
      </c>
      <c r="AR29" s="17" t="inlineStr">
        <is>
          <t>Pass</t>
        </is>
      </c>
      <c r="AS29" s="17" t="inlineStr">
        <is>
          <t>Pass</t>
        </is>
      </c>
      <c r="AT29" s="17" t="inlineStr">
        <is>
          <t>N/A</t>
        </is>
      </c>
      <c r="AU29" s="17" t="inlineStr">
        <is>
          <t>N/A</t>
        </is>
      </c>
      <c r="AV29" s="17" t="inlineStr">
        <is>
          <t>CRYSTAL ENGINEERING</t>
        </is>
      </c>
      <c r="AW29" s="17" t="inlineStr">
        <is>
          <t>IS33-36/5000 PSI</t>
        </is>
      </c>
      <c r="AX29" s="17" t="inlineStr">
        <is>
          <t>4530-525617</t>
        </is>
      </c>
      <c r="AY29" s="37" t="inlineStr">
        <is>
          <t>'2026-07-02</t>
        </is>
      </c>
      <c r="AZ29" s="17" t="inlineStr">
        <is>
          <t>EMERSON</t>
        </is>
      </c>
      <c r="BA29" s="17" t="inlineStr">
        <is>
          <t>TREX</t>
        </is>
      </c>
      <c r="BB29" s="17" t="inlineStr">
        <is>
          <t>210100082367</t>
        </is>
      </c>
      <c r="BC29" s="37" t="inlineStr">
        <is>
          <t>'2026-07-31</t>
        </is>
      </c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inlineStr">
        <is>
          <t>Levy Ostrup</t>
        </is>
      </c>
      <c r="CY29" s="17" t="inlineStr">
        <is>
          <t>'2026-08-01</t>
        </is>
      </c>
      <c r="CZ29" s="17" t="n"/>
      <c r="DA29" s="17" t="n"/>
      <c r="DB29" s="17" t="n"/>
      <c r="DC29" s="17" t="n"/>
    </row>
    <row r="30">
      <c r="A30" s="17" t="n"/>
      <c r="B30" s="17" t="n"/>
      <c r="C30" s="17" t="inlineStr">
        <is>
          <t>K1B WELL PAD PROJECT</t>
        </is>
      </c>
      <c r="D30" s="17" t="inlineStr">
        <is>
          <t>KINOSIS K1B</t>
        </is>
      </c>
      <c r="E30" s="17" t="inlineStr">
        <is>
          <t>CA23007</t>
        </is>
      </c>
      <c r="F30" s="17" t="inlineStr">
        <is>
          <t>29103-PIT-2042</t>
        </is>
      </c>
      <c r="G30" s="17" t="inlineStr">
        <is>
          <t>Pressure Transmitter</t>
        </is>
      </c>
      <c r="H30" s="17" t="inlineStr">
        <is>
          <t>STEAM</t>
        </is>
      </c>
      <c r="I30" s="17" t="inlineStr">
        <is>
          <t>PAD R S04 HP STM TO INJC WELL HEEL</t>
        </is>
      </c>
      <c r="J30" s="17" t="inlineStr">
        <is>
          <t>29103-25J-241-01</t>
        </is>
      </c>
      <c r="K30" s="17" t="inlineStr">
        <is>
          <t>29103-6"-ST-2402-DASB0-64H</t>
        </is>
      </c>
      <c r="L30" s="17" t="inlineStr">
        <is>
          <t>ROSEMOUNT</t>
        </is>
      </c>
      <c r="M30" s="17" t="inlineStr">
        <is>
          <t>3051T</t>
        </is>
      </c>
      <c r="N30" s="17" t="n"/>
      <c r="O30" s="17" t="inlineStr">
        <is>
          <t>0 - 8000 kPa-g</t>
        </is>
      </c>
      <c r="P30" s="17" t="inlineStr">
        <is>
          <t>-101 - 27580 kPa-g</t>
        </is>
      </c>
      <c r="Q30" s="17" t="inlineStr">
        <is>
          <t>N/A</t>
        </is>
      </c>
      <c r="R30" s="17" t="inlineStr">
        <is>
          <t>YES</t>
        </is>
      </c>
      <c r="S30" s="17" t="inlineStr">
        <is>
          <t>4-20 mA w/ HART</t>
        </is>
      </c>
      <c r="T30" s="17" t="inlineStr">
        <is>
          <t>N/A</t>
        </is>
      </c>
      <c r="U30" s="17" t="inlineStr">
        <is>
          <t>N/A</t>
        </is>
      </c>
      <c r="V30" s="17" t="inlineStr">
        <is>
          <t>LO</t>
        </is>
      </c>
      <c r="W30" s="17" t="inlineStr">
        <is>
          <t>LO</t>
        </is>
      </c>
      <c r="X30" s="17" t="inlineStr">
        <is>
          <t>LO</t>
        </is>
      </c>
      <c r="Y30" s="17" t="inlineStr">
        <is>
          <t>LO</t>
        </is>
      </c>
      <c r="Z30" s="17" t="inlineStr">
        <is>
          <t>N/A</t>
        </is>
      </c>
      <c r="AA30" s="17" t="inlineStr">
        <is>
          <t>LO</t>
        </is>
      </c>
      <c r="AB30" s="17" t="inlineStr">
        <is>
          <t>LO</t>
        </is>
      </c>
      <c r="AC30" s="17" t="inlineStr">
        <is>
          <t>LO</t>
        </is>
      </c>
      <c r="AD30" s="17" t="inlineStr">
        <is>
          <t>N/A</t>
        </is>
      </c>
      <c r="AE30" s="17" t="inlineStr">
        <is>
          <t>LO</t>
        </is>
      </c>
      <c r="AF30" s="17" t="inlineStr">
        <is>
          <t>LO</t>
        </is>
      </c>
      <c r="AG30" s="17" t="inlineStr">
        <is>
          <t>LO</t>
        </is>
      </c>
      <c r="AH30" s="17" t="n">
        <v>23.4</v>
      </c>
      <c r="AI30" s="17" t="inlineStr">
        <is>
          <t>Pass</t>
        </is>
      </c>
      <c r="AJ30" s="17" t="inlineStr">
        <is>
          <t>N/A</t>
        </is>
      </c>
      <c r="AK30" s="17" t="inlineStr">
        <is>
          <t>N/A</t>
        </is>
      </c>
      <c r="AL30" s="17" t="inlineStr">
        <is>
          <t>Pass</t>
        </is>
      </c>
      <c r="AM30" s="17" t="inlineStr">
        <is>
          <t>Pass</t>
        </is>
      </c>
      <c r="AN30" s="17" t="inlineStr">
        <is>
          <t>N/A</t>
        </is>
      </c>
      <c r="AO30" s="17" t="inlineStr">
        <is>
          <t>Pass</t>
        </is>
      </c>
      <c r="AP30" s="17" t="inlineStr">
        <is>
          <t>N/A</t>
        </is>
      </c>
      <c r="AQ30" s="17" t="inlineStr">
        <is>
          <t>N/A</t>
        </is>
      </c>
      <c r="AR30" s="17" t="inlineStr">
        <is>
          <t>Pass</t>
        </is>
      </c>
      <c r="AS30" s="17" t="inlineStr">
        <is>
          <t>Pass</t>
        </is>
      </c>
      <c r="AT30" s="17" t="inlineStr">
        <is>
          <t>N/A</t>
        </is>
      </c>
      <c r="AU30" s="17" t="inlineStr">
        <is>
          <t>N/A</t>
        </is>
      </c>
      <c r="AV30" s="17" t="inlineStr">
        <is>
          <t>CRYSTAL ENGINEERING</t>
        </is>
      </c>
      <c r="AW30" s="17" t="inlineStr">
        <is>
          <t>IS33-36/5000 PSI</t>
        </is>
      </c>
      <c r="AX30" s="17" t="inlineStr">
        <is>
          <t>4530-525617</t>
        </is>
      </c>
      <c r="AY30" s="37" t="inlineStr">
        <is>
          <t>'2026-07-02</t>
        </is>
      </c>
      <c r="AZ30" s="17" t="inlineStr">
        <is>
          <t>EMERSON</t>
        </is>
      </c>
      <c r="BA30" s="17" t="inlineStr">
        <is>
          <t>TREX</t>
        </is>
      </c>
      <c r="BB30" s="17" t="inlineStr">
        <is>
          <t>210100082367</t>
        </is>
      </c>
      <c r="BC30" s="37" t="inlineStr">
        <is>
          <t>'2026-07-31</t>
        </is>
      </c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inlineStr">
        <is>
          <t>Levy Ostrup</t>
        </is>
      </c>
      <c r="CY30" s="17" t="inlineStr">
        <is>
          <t>'2026-08-01</t>
        </is>
      </c>
      <c r="CZ30" s="17" t="n"/>
      <c r="DA30" s="17" t="n"/>
      <c r="DB30" s="17" t="n"/>
      <c r="DC30" s="17" t="n"/>
    </row>
    <row r="31">
      <c r="A31" s="17" t="n"/>
      <c r="B31" s="17" t="n"/>
      <c r="C31" s="17" t="inlineStr">
        <is>
          <t>K1B WELL PAD PROJECT</t>
        </is>
      </c>
      <c r="D31" s="17" t="inlineStr">
        <is>
          <t>KINOSIS K1B</t>
        </is>
      </c>
      <c r="E31" s="17" t="inlineStr">
        <is>
          <t>CA23007</t>
        </is>
      </c>
      <c r="F31" s="17" t="inlineStr">
        <is>
          <t>29103-PIT-2051</t>
        </is>
      </c>
      <c r="G31" s="17" t="inlineStr">
        <is>
          <t>Pressure Transmitter</t>
        </is>
      </c>
      <c r="H31" s="17" t="inlineStr">
        <is>
          <t>STEAM</t>
        </is>
      </c>
      <c r="I31" s="17" t="inlineStr">
        <is>
          <t>PAD R S05 HP STM TO INJC WELL TOE</t>
        </is>
      </c>
      <c r="J31" s="17" t="inlineStr">
        <is>
          <t>29103-25J-251-01</t>
        </is>
      </c>
      <c r="K31" s="17" t="inlineStr">
        <is>
          <t>29103-6"-ST-2502-DASB0-64H</t>
        </is>
      </c>
      <c r="L31" s="17" t="inlineStr">
        <is>
          <t>ROSEMOUNT</t>
        </is>
      </c>
      <c r="M31" s="17" t="inlineStr">
        <is>
          <t>3051T</t>
        </is>
      </c>
      <c r="N31" s="17" t="n"/>
      <c r="O31" s="17" t="inlineStr">
        <is>
          <t>0 - 8000 kPa-g</t>
        </is>
      </c>
      <c r="P31" s="17" t="inlineStr">
        <is>
          <t>-101 - 27580 kPa-g</t>
        </is>
      </c>
      <c r="Q31" s="17" t="inlineStr">
        <is>
          <t>N/A</t>
        </is>
      </c>
      <c r="R31" s="17" t="inlineStr">
        <is>
          <t>YES</t>
        </is>
      </c>
      <c r="S31" s="17" t="inlineStr">
        <is>
          <t>4-20 mA w/ HART</t>
        </is>
      </c>
      <c r="T31" s="17" t="inlineStr">
        <is>
          <t>N/A</t>
        </is>
      </c>
      <c r="U31" s="17" t="inlineStr">
        <is>
          <t>N/A</t>
        </is>
      </c>
      <c r="V31" s="17" t="inlineStr">
        <is>
          <t>LO</t>
        </is>
      </c>
      <c r="W31" s="17" t="inlineStr">
        <is>
          <t>LO</t>
        </is>
      </c>
      <c r="X31" s="17" t="inlineStr">
        <is>
          <t>LO</t>
        </is>
      </c>
      <c r="Y31" s="17" t="inlineStr">
        <is>
          <t>LO</t>
        </is>
      </c>
      <c r="Z31" s="17" t="inlineStr">
        <is>
          <t>N/A</t>
        </is>
      </c>
      <c r="AA31" s="17" t="inlineStr">
        <is>
          <t>LO</t>
        </is>
      </c>
      <c r="AB31" s="17" t="inlineStr">
        <is>
          <t>LO</t>
        </is>
      </c>
      <c r="AC31" s="17" t="inlineStr">
        <is>
          <t>LO</t>
        </is>
      </c>
      <c r="AD31" s="17" t="inlineStr">
        <is>
          <t>N/A</t>
        </is>
      </c>
      <c r="AE31" s="17" t="inlineStr">
        <is>
          <t>LO</t>
        </is>
      </c>
      <c r="AF31" s="17" t="inlineStr">
        <is>
          <t>LO</t>
        </is>
      </c>
      <c r="AG31" s="17" t="inlineStr">
        <is>
          <t>LO</t>
        </is>
      </c>
      <c r="AH31" s="17" t="n">
        <v>23.4</v>
      </c>
      <c r="AI31" s="17" t="inlineStr">
        <is>
          <t>Pass</t>
        </is>
      </c>
      <c r="AJ31" s="17" t="inlineStr">
        <is>
          <t>N/A</t>
        </is>
      </c>
      <c r="AK31" s="17" t="inlineStr">
        <is>
          <t>N/A</t>
        </is>
      </c>
      <c r="AL31" s="17" t="inlineStr">
        <is>
          <t>Pass</t>
        </is>
      </c>
      <c r="AM31" s="17" t="inlineStr">
        <is>
          <t>Pass</t>
        </is>
      </c>
      <c r="AN31" s="17" t="inlineStr">
        <is>
          <t>N/A</t>
        </is>
      </c>
      <c r="AO31" s="17" t="inlineStr">
        <is>
          <t>Pass</t>
        </is>
      </c>
      <c r="AP31" s="17" t="inlineStr">
        <is>
          <t>N/A</t>
        </is>
      </c>
      <c r="AQ31" s="17" t="inlineStr">
        <is>
          <t>N/A</t>
        </is>
      </c>
      <c r="AR31" s="17" t="inlineStr">
        <is>
          <t>Pass</t>
        </is>
      </c>
      <c r="AS31" s="17" t="inlineStr">
        <is>
          <t>Pass</t>
        </is>
      </c>
      <c r="AT31" s="17" t="inlineStr">
        <is>
          <t>N/A</t>
        </is>
      </c>
      <c r="AU31" s="17" t="inlineStr">
        <is>
          <t>N/A</t>
        </is>
      </c>
      <c r="AV31" s="17" t="inlineStr">
        <is>
          <t>CRYSTAL ENGINEERING</t>
        </is>
      </c>
      <c r="AW31" s="17" t="inlineStr">
        <is>
          <t>IS33-36/5000 PSI</t>
        </is>
      </c>
      <c r="AX31" s="17" t="inlineStr">
        <is>
          <t>4530-525617</t>
        </is>
      </c>
      <c r="AY31" s="37" t="inlineStr">
        <is>
          <t>'2026-07-02</t>
        </is>
      </c>
      <c r="AZ31" s="17" t="inlineStr">
        <is>
          <t>EMERSON</t>
        </is>
      </c>
      <c r="BA31" s="17" t="inlineStr">
        <is>
          <t>TREX</t>
        </is>
      </c>
      <c r="BB31" s="17" t="inlineStr">
        <is>
          <t>210100082367</t>
        </is>
      </c>
      <c r="BC31" s="37" t="inlineStr">
        <is>
          <t>'2026-07-31</t>
        </is>
      </c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inlineStr">
        <is>
          <t>Levy Ostrup</t>
        </is>
      </c>
      <c r="CY31" s="17" t="inlineStr">
        <is>
          <t>'2026-08-01</t>
        </is>
      </c>
      <c r="CZ31" s="17" t="n"/>
      <c r="DA31" s="17" t="n"/>
      <c r="DB31" s="17" t="n"/>
      <c r="DC31" s="17" t="n"/>
    </row>
    <row r="32">
      <c r="A32" s="17" t="n"/>
      <c r="B32" s="17" t="n"/>
      <c r="C32" s="17" t="inlineStr">
        <is>
          <t>K1B WELL PAD PROJECT</t>
        </is>
      </c>
      <c r="D32" s="17" t="inlineStr">
        <is>
          <t>KINOSIS K1B</t>
        </is>
      </c>
      <c r="E32" s="17" t="inlineStr">
        <is>
          <t>CA23007</t>
        </is>
      </c>
      <c r="F32" s="17" t="inlineStr">
        <is>
          <t>29103-PIT-2052</t>
        </is>
      </c>
      <c r="G32" s="17" t="inlineStr">
        <is>
          <t>Pressure Transmitter</t>
        </is>
      </c>
      <c r="H32" s="17" t="inlineStr">
        <is>
          <t>STEAM</t>
        </is>
      </c>
      <c r="I32" s="17" t="inlineStr">
        <is>
          <t>PAD R S05 HP STM TO INJC WELL HEEL</t>
        </is>
      </c>
      <c r="J32" s="17" t="inlineStr">
        <is>
          <t>29103-25J-251-01</t>
        </is>
      </c>
      <c r="K32" s="17" t="inlineStr">
        <is>
          <t>29103-4"-ST-2503-DASB0-64H-ET</t>
        </is>
      </c>
      <c r="L32" s="17" t="inlineStr">
        <is>
          <t>ROSEMOUNT</t>
        </is>
      </c>
      <c r="M32" s="17" t="inlineStr">
        <is>
          <t>3051T</t>
        </is>
      </c>
      <c r="N32" s="17" t="n"/>
      <c r="O32" s="17" t="inlineStr">
        <is>
          <t>0 - 8000 kPa-g</t>
        </is>
      </c>
      <c r="P32" s="17" t="inlineStr">
        <is>
          <t>-101 - 27580 kPa-g</t>
        </is>
      </c>
      <c r="Q32" s="17" t="inlineStr">
        <is>
          <t>N/A</t>
        </is>
      </c>
      <c r="R32" s="17" t="inlineStr">
        <is>
          <t>YES</t>
        </is>
      </c>
      <c r="S32" s="17" t="inlineStr">
        <is>
          <t>4-20 mA w/ HART</t>
        </is>
      </c>
      <c r="T32" s="17" t="inlineStr">
        <is>
          <t>N/A</t>
        </is>
      </c>
      <c r="U32" s="17" t="inlineStr">
        <is>
          <t>N/A</t>
        </is>
      </c>
      <c r="V32" s="17" t="inlineStr">
        <is>
          <t>LO</t>
        </is>
      </c>
      <c r="W32" s="17" t="inlineStr">
        <is>
          <t>LO</t>
        </is>
      </c>
      <c r="X32" s="17" t="inlineStr">
        <is>
          <t>LO</t>
        </is>
      </c>
      <c r="Y32" s="17" t="inlineStr">
        <is>
          <t>LO</t>
        </is>
      </c>
      <c r="Z32" s="17" t="inlineStr">
        <is>
          <t>N/A</t>
        </is>
      </c>
      <c r="AA32" s="17" t="inlineStr">
        <is>
          <t>LO</t>
        </is>
      </c>
      <c r="AB32" s="17" t="inlineStr">
        <is>
          <t>LO</t>
        </is>
      </c>
      <c r="AC32" s="17" t="inlineStr">
        <is>
          <t>LO</t>
        </is>
      </c>
      <c r="AD32" s="17" t="inlineStr">
        <is>
          <t>N/A</t>
        </is>
      </c>
      <c r="AE32" s="17" t="inlineStr">
        <is>
          <t>LO</t>
        </is>
      </c>
      <c r="AF32" s="17" t="inlineStr">
        <is>
          <t>LO</t>
        </is>
      </c>
      <c r="AG32" s="17" t="inlineStr">
        <is>
          <t>LO</t>
        </is>
      </c>
      <c r="AH32" s="17" t="n">
        <v>23.4</v>
      </c>
      <c r="AI32" s="17" t="inlineStr">
        <is>
          <t>Pass</t>
        </is>
      </c>
      <c r="AJ32" s="17" t="inlineStr">
        <is>
          <t>N/A</t>
        </is>
      </c>
      <c r="AK32" s="17" t="inlineStr">
        <is>
          <t>N/A</t>
        </is>
      </c>
      <c r="AL32" s="17" t="inlineStr">
        <is>
          <t>Pass</t>
        </is>
      </c>
      <c r="AM32" s="17" t="inlineStr">
        <is>
          <t>Pass</t>
        </is>
      </c>
      <c r="AN32" s="17" t="inlineStr">
        <is>
          <t>N/A</t>
        </is>
      </c>
      <c r="AO32" s="17" t="inlineStr">
        <is>
          <t>Pass</t>
        </is>
      </c>
      <c r="AP32" s="17" t="inlineStr">
        <is>
          <t>N/A</t>
        </is>
      </c>
      <c r="AQ32" s="17" t="inlineStr">
        <is>
          <t>N/A</t>
        </is>
      </c>
      <c r="AR32" s="17" t="inlineStr">
        <is>
          <t>Pass</t>
        </is>
      </c>
      <c r="AS32" s="17" t="inlineStr">
        <is>
          <t>Pass</t>
        </is>
      </c>
      <c r="AT32" s="17" t="inlineStr">
        <is>
          <t>N/A</t>
        </is>
      </c>
      <c r="AU32" s="17" t="inlineStr">
        <is>
          <t>N/A</t>
        </is>
      </c>
      <c r="AV32" s="17" t="inlineStr">
        <is>
          <t>CRYSTAL ENGINEERING</t>
        </is>
      </c>
      <c r="AW32" s="17" t="inlineStr">
        <is>
          <t>IS33-36/5000 PSI</t>
        </is>
      </c>
      <c r="AX32" s="17" t="inlineStr">
        <is>
          <t>4530-525617</t>
        </is>
      </c>
      <c r="AY32" s="37" t="inlineStr">
        <is>
          <t>'2026-07-02</t>
        </is>
      </c>
      <c r="AZ32" s="17" t="inlineStr">
        <is>
          <t>EMERSON</t>
        </is>
      </c>
      <c r="BA32" s="17" t="inlineStr">
        <is>
          <t>TREX</t>
        </is>
      </c>
      <c r="BB32" s="17" t="inlineStr">
        <is>
          <t>210100082367</t>
        </is>
      </c>
      <c r="BC32" s="37" t="inlineStr">
        <is>
          <t>'2026-07-31</t>
        </is>
      </c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inlineStr">
        <is>
          <t>Levy Ostrup</t>
        </is>
      </c>
      <c r="CY32" s="17" t="inlineStr">
        <is>
          <t>'2026-08-01</t>
        </is>
      </c>
      <c r="CZ32" s="17" t="n"/>
      <c r="DA32" s="17" t="n"/>
      <c r="DB32" s="17" t="n"/>
      <c r="DC32" s="17" t="n"/>
    </row>
    <row r="33">
      <c r="A33" s="17" t="n"/>
      <c r="B33" s="17" t="n"/>
      <c r="C33" s="17" t="inlineStr">
        <is>
          <t>K1B WELL PAD PROJECT</t>
        </is>
      </c>
      <c r="D33" s="17" t="inlineStr">
        <is>
          <t>KINOSIS K1B</t>
        </is>
      </c>
      <c r="E33" s="17" t="inlineStr">
        <is>
          <t>CA23007</t>
        </is>
      </c>
      <c r="F33" s="17" t="inlineStr">
        <is>
          <t>29103-PIT-2061</t>
        </is>
      </c>
      <c r="G33" s="17" t="inlineStr">
        <is>
          <t>Pressure Transmitter</t>
        </is>
      </c>
      <c r="H33" s="17" t="inlineStr">
        <is>
          <t>STEAM</t>
        </is>
      </c>
      <c r="I33" s="17" t="inlineStr">
        <is>
          <t>PAD R S06 HP STM TO INJC WELL TOE</t>
        </is>
      </c>
      <c r="J33" s="17" t="inlineStr">
        <is>
          <t>29103-25J-261-01</t>
        </is>
      </c>
      <c r="K33" s="17" t="inlineStr">
        <is>
          <t>29103-6"-ST-2602-DASB0-64H</t>
        </is>
      </c>
      <c r="L33" s="17" t="inlineStr">
        <is>
          <t>ROSEMOUNT</t>
        </is>
      </c>
      <c r="M33" s="17" t="inlineStr">
        <is>
          <t>3051T</t>
        </is>
      </c>
      <c r="N33" s="17" t="n"/>
      <c r="O33" s="17" t="inlineStr">
        <is>
          <t>0 - 8000 kPa-g</t>
        </is>
      </c>
      <c r="P33" s="17" t="inlineStr">
        <is>
          <t>-101 - 27580 kPa-g</t>
        </is>
      </c>
      <c r="Q33" s="17" t="inlineStr">
        <is>
          <t>N/A</t>
        </is>
      </c>
      <c r="R33" s="17" t="inlineStr">
        <is>
          <t>YES</t>
        </is>
      </c>
      <c r="S33" s="17" t="inlineStr">
        <is>
          <t>4-20 mA w/ HART</t>
        </is>
      </c>
      <c r="T33" s="17" t="inlineStr">
        <is>
          <t>N/A</t>
        </is>
      </c>
      <c r="U33" s="17" t="inlineStr">
        <is>
          <t>N/A</t>
        </is>
      </c>
      <c r="V33" s="17" t="inlineStr">
        <is>
          <t>LO</t>
        </is>
      </c>
      <c r="W33" s="17" t="inlineStr">
        <is>
          <t>LO</t>
        </is>
      </c>
      <c r="X33" s="17" t="inlineStr">
        <is>
          <t>LO</t>
        </is>
      </c>
      <c r="Y33" s="17" t="inlineStr">
        <is>
          <t>LO</t>
        </is>
      </c>
      <c r="Z33" s="17" t="inlineStr">
        <is>
          <t>N/A</t>
        </is>
      </c>
      <c r="AA33" s="17" t="inlineStr">
        <is>
          <t>LO</t>
        </is>
      </c>
      <c r="AB33" s="17" t="inlineStr">
        <is>
          <t>LO</t>
        </is>
      </c>
      <c r="AC33" s="17" t="inlineStr">
        <is>
          <t>LO</t>
        </is>
      </c>
      <c r="AD33" s="17" t="inlineStr">
        <is>
          <t>N/A</t>
        </is>
      </c>
      <c r="AE33" s="17" t="inlineStr">
        <is>
          <t>LO</t>
        </is>
      </c>
      <c r="AF33" s="17" t="inlineStr">
        <is>
          <t>LO</t>
        </is>
      </c>
      <c r="AG33" s="17" t="inlineStr">
        <is>
          <t>LO</t>
        </is>
      </c>
      <c r="AH33" s="17" t="n">
        <v>23.4</v>
      </c>
      <c r="AI33" s="17" t="inlineStr">
        <is>
          <t>Pass</t>
        </is>
      </c>
      <c r="AJ33" s="17" t="inlineStr">
        <is>
          <t>N/A</t>
        </is>
      </c>
      <c r="AK33" s="17" t="inlineStr">
        <is>
          <t>N/A</t>
        </is>
      </c>
      <c r="AL33" s="17" t="inlineStr">
        <is>
          <t>Pass</t>
        </is>
      </c>
      <c r="AM33" s="17" t="inlineStr">
        <is>
          <t>Pass</t>
        </is>
      </c>
      <c r="AN33" s="17" t="inlineStr">
        <is>
          <t>N/A</t>
        </is>
      </c>
      <c r="AO33" s="17" t="inlineStr">
        <is>
          <t>Pass</t>
        </is>
      </c>
      <c r="AP33" s="17" t="inlineStr">
        <is>
          <t>N/A</t>
        </is>
      </c>
      <c r="AQ33" s="17" t="inlineStr">
        <is>
          <t>N/A</t>
        </is>
      </c>
      <c r="AR33" s="17" t="inlineStr">
        <is>
          <t>Pass</t>
        </is>
      </c>
      <c r="AS33" s="17" t="inlineStr">
        <is>
          <t>Pass</t>
        </is>
      </c>
      <c r="AT33" s="17" t="inlineStr">
        <is>
          <t>N/A</t>
        </is>
      </c>
      <c r="AU33" s="17" t="inlineStr">
        <is>
          <t>N/A</t>
        </is>
      </c>
      <c r="AV33" s="17" t="inlineStr">
        <is>
          <t>CRYSTAL ENGINEERING</t>
        </is>
      </c>
      <c r="AW33" s="17" t="inlineStr">
        <is>
          <t>IS33-36/5000 PSI</t>
        </is>
      </c>
      <c r="AX33" s="17" t="inlineStr">
        <is>
          <t>4530-525617</t>
        </is>
      </c>
      <c r="AY33" s="37" t="inlineStr">
        <is>
          <t>'2026-07-02</t>
        </is>
      </c>
      <c r="AZ33" s="17" t="inlineStr">
        <is>
          <t>EMERSON</t>
        </is>
      </c>
      <c r="BA33" s="17" t="inlineStr">
        <is>
          <t>TREX</t>
        </is>
      </c>
      <c r="BB33" s="17" t="inlineStr">
        <is>
          <t>210100082367</t>
        </is>
      </c>
      <c r="BC33" s="37" t="inlineStr">
        <is>
          <t>'2026-07-31</t>
        </is>
      </c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inlineStr">
        <is>
          <t>Levy Ostrup</t>
        </is>
      </c>
      <c r="CY33" s="17" t="inlineStr">
        <is>
          <t>'2026-08-01</t>
        </is>
      </c>
      <c r="CZ33" s="17" t="n"/>
      <c r="DA33" s="17" t="n"/>
      <c r="DB33" s="17" t="n"/>
      <c r="DC33" s="17" t="n"/>
    </row>
    <row r="34">
      <c r="A34" s="17" t="n"/>
      <c r="B34" s="17" t="n"/>
      <c r="C34" s="17" t="inlineStr">
        <is>
          <t>K1B WELL PAD PROJECT</t>
        </is>
      </c>
      <c r="D34" s="17" t="inlineStr">
        <is>
          <t>KINOSIS K1B</t>
        </is>
      </c>
      <c r="E34" s="17" t="inlineStr">
        <is>
          <t>CA23007</t>
        </is>
      </c>
      <c r="F34" s="17" t="inlineStr">
        <is>
          <t>29103-PIT-2062</t>
        </is>
      </c>
      <c r="G34" s="17" t="inlineStr">
        <is>
          <t>Pressure Transmitter</t>
        </is>
      </c>
      <c r="H34" s="17" t="inlineStr">
        <is>
          <t>STEAM</t>
        </is>
      </c>
      <c r="I34" s="17" t="inlineStr">
        <is>
          <t>PAD R S06 HP STM TO INJC WELL HEEL</t>
        </is>
      </c>
      <c r="J34" s="17" t="inlineStr">
        <is>
          <t>29103-25J-261-01</t>
        </is>
      </c>
      <c r="K34" s="17" t="inlineStr">
        <is>
          <t>29103-4"-ST-2603-DASB0-64H-ET</t>
        </is>
      </c>
      <c r="L34" s="17" t="inlineStr">
        <is>
          <t>ROSEMOUNT</t>
        </is>
      </c>
      <c r="M34" s="17" t="inlineStr">
        <is>
          <t>3051T</t>
        </is>
      </c>
      <c r="N34" s="17" t="n"/>
      <c r="O34" s="17" t="inlineStr">
        <is>
          <t>0 - 8000 kPa-g</t>
        </is>
      </c>
      <c r="P34" s="17" t="inlineStr">
        <is>
          <t>-101 - 27580 kPa-g</t>
        </is>
      </c>
      <c r="Q34" s="17" t="inlineStr">
        <is>
          <t>N/A</t>
        </is>
      </c>
      <c r="R34" s="17" t="inlineStr">
        <is>
          <t>YES</t>
        </is>
      </c>
      <c r="S34" s="17" t="inlineStr">
        <is>
          <t>4-20 mA w/ HART</t>
        </is>
      </c>
      <c r="T34" s="17" t="inlineStr">
        <is>
          <t>N/A</t>
        </is>
      </c>
      <c r="U34" s="17" t="inlineStr">
        <is>
          <t>N/A</t>
        </is>
      </c>
      <c r="V34" s="17" t="inlineStr">
        <is>
          <t>LO</t>
        </is>
      </c>
      <c r="W34" s="17" t="inlineStr">
        <is>
          <t>LO</t>
        </is>
      </c>
      <c r="X34" s="17" t="inlineStr">
        <is>
          <t>LO</t>
        </is>
      </c>
      <c r="Y34" s="17" t="inlineStr">
        <is>
          <t>LO</t>
        </is>
      </c>
      <c r="Z34" s="17" t="inlineStr">
        <is>
          <t>N/A</t>
        </is>
      </c>
      <c r="AA34" s="17" t="inlineStr">
        <is>
          <t>LO</t>
        </is>
      </c>
      <c r="AB34" s="17" t="inlineStr">
        <is>
          <t>LO</t>
        </is>
      </c>
      <c r="AC34" s="17" t="inlineStr">
        <is>
          <t>LO</t>
        </is>
      </c>
      <c r="AD34" s="17" t="inlineStr">
        <is>
          <t>N/A</t>
        </is>
      </c>
      <c r="AE34" s="17" t="inlineStr">
        <is>
          <t>LO</t>
        </is>
      </c>
      <c r="AF34" s="17" t="inlineStr">
        <is>
          <t>LO</t>
        </is>
      </c>
      <c r="AG34" s="17" t="inlineStr">
        <is>
          <t>LO</t>
        </is>
      </c>
      <c r="AH34" s="17" t="n">
        <v>23.4</v>
      </c>
      <c r="AI34" s="17" t="inlineStr">
        <is>
          <t>Pass</t>
        </is>
      </c>
      <c r="AJ34" s="17" t="inlineStr">
        <is>
          <t>N/A</t>
        </is>
      </c>
      <c r="AK34" s="17" t="inlineStr">
        <is>
          <t>N/A</t>
        </is>
      </c>
      <c r="AL34" s="17" t="inlineStr">
        <is>
          <t>Pass</t>
        </is>
      </c>
      <c r="AM34" s="17" t="inlineStr">
        <is>
          <t>Pass</t>
        </is>
      </c>
      <c r="AN34" s="17" t="inlineStr">
        <is>
          <t>N/A</t>
        </is>
      </c>
      <c r="AO34" s="17" t="inlineStr">
        <is>
          <t>Pass</t>
        </is>
      </c>
      <c r="AP34" s="17" t="inlineStr">
        <is>
          <t>N/A</t>
        </is>
      </c>
      <c r="AQ34" s="17" t="inlineStr">
        <is>
          <t>N/A</t>
        </is>
      </c>
      <c r="AR34" s="17" t="inlineStr">
        <is>
          <t>Pass</t>
        </is>
      </c>
      <c r="AS34" s="17" t="inlineStr">
        <is>
          <t>Pass</t>
        </is>
      </c>
      <c r="AT34" s="17" t="inlineStr">
        <is>
          <t>N/A</t>
        </is>
      </c>
      <c r="AU34" s="17" t="inlineStr">
        <is>
          <t>N/A</t>
        </is>
      </c>
      <c r="AV34" s="17" t="inlineStr">
        <is>
          <t>CRYSTAL ENGINEERING</t>
        </is>
      </c>
      <c r="AW34" s="17" t="inlineStr">
        <is>
          <t>IS33-36/5000 PSI</t>
        </is>
      </c>
      <c r="AX34" s="17" t="inlineStr">
        <is>
          <t>4530-525617</t>
        </is>
      </c>
      <c r="AY34" s="37" t="inlineStr">
        <is>
          <t>'2026-07-02</t>
        </is>
      </c>
      <c r="AZ34" s="17" t="inlineStr">
        <is>
          <t>EMERSON</t>
        </is>
      </c>
      <c r="BA34" s="17" t="inlineStr">
        <is>
          <t>TREX</t>
        </is>
      </c>
      <c r="BB34" s="17" t="inlineStr">
        <is>
          <t>210100082367</t>
        </is>
      </c>
      <c r="BC34" s="37" t="inlineStr">
        <is>
          <t>'2026-07-31</t>
        </is>
      </c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inlineStr">
        <is>
          <t>Levy Ostrup</t>
        </is>
      </c>
      <c r="CY34" s="17" t="inlineStr">
        <is>
          <t>'2026-08-01</t>
        </is>
      </c>
      <c r="CZ34" s="17" t="n"/>
      <c r="DA34" s="17" t="n"/>
      <c r="DB34" s="17" t="n"/>
      <c r="DC34" s="17" t="n"/>
    </row>
    <row r="35">
      <c r="A35" s="17" t="n"/>
      <c r="B35" s="17" t="n"/>
      <c r="C35" s="17" t="inlineStr">
        <is>
          <t>K1B WELL PAD PROJECT</t>
        </is>
      </c>
      <c r="D35" s="17" t="inlineStr">
        <is>
          <t>KINOSIS K1B</t>
        </is>
      </c>
      <c r="E35" s="17" t="inlineStr">
        <is>
          <t>CA23007</t>
        </is>
      </c>
      <c r="F35" s="17" t="inlineStr">
        <is>
          <t>29103-PIT-2071</t>
        </is>
      </c>
      <c r="G35" s="17" t="inlineStr">
        <is>
          <t>Pressure Transmitter</t>
        </is>
      </c>
      <c r="H35" s="17" t="inlineStr">
        <is>
          <t>STEAM</t>
        </is>
      </c>
      <c r="I35" s="17" t="inlineStr">
        <is>
          <t>PAD R S07 HP STM TO INJC WELL TOE</t>
        </is>
      </c>
      <c r="J35" s="17" t="inlineStr">
        <is>
          <t>29103-25J-271-01</t>
        </is>
      </c>
      <c r="K35" s="17" t="inlineStr">
        <is>
          <t>29103-6"-ST-2702-DASB0-64H</t>
        </is>
      </c>
      <c r="L35" s="17" t="inlineStr">
        <is>
          <t>ROSEMOUNT</t>
        </is>
      </c>
      <c r="M35" s="17" t="inlineStr">
        <is>
          <t>3051T</t>
        </is>
      </c>
      <c r="N35" s="17" t="n"/>
      <c r="O35" s="17" t="inlineStr">
        <is>
          <t>0 - 8000 kPa-g</t>
        </is>
      </c>
      <c r="P35" s="17" t="inlineStr">
        <is>
          <t>-101 - 27580 kPa-g</t>
        </is>
      </c>
      <c r="Q35" s="17" t="inlineStr">
        <is>
          <t>N/A</t>
        </is>
      </c>
      <c r="R35" s="17" t="inlineStr">
        <is>
          <t>YES</t>
        </is>
      </c>
      <c r="S35" s="17" t="inlineStr">
        <is>
          <t>4-20 mA w/ HART</t>
        </is>
      </c>
      <c r="T35" s="17" t="inlineStr">
        <is>
          <t>N/A</t>
        </is>
      </c>
      <c r="U35" s="17" t="inlineStr">
        <is>
          <t>N/A</t>
        </is>
      </c>
      <c r="V35" s="17" t="inlineStr">
        <is>
          <t>LO</t>
        </is>
      </c>
      <c r="W35" s="17" t="inlineStr">
        <is>
          <t>LO</t>
        </is>
      </c>
      <c r="X35" s="17" t="inlineStr">
        <is>
          <t>LO</t>
        </is>
      </c>
      <c r="Y35" s="17" t="inlineStr">
        <is>
          <t>LO</t>
        </is>
      </c>
      <c r="Z35" s="17" t="inlineStr">
        <is>
          <t>N/A</t>
        </is>
      </c>
      <c r="AA35" s="17" t="inlineStr">
        <is>
          <t>LO</t>
        </is>
      </c>
      <c r="AB35" s="17" t="inlineStr">
        <is>
          <t>LO</t>
        </is>
      </c>
      <c r="AC35" s="17" t="inlineStr">
        <is>
          <t>LO</t>
        </is>
      </c>
      <c r="AD35" s="17" t="inlineStr">
        <is>
          <t>N/A</t>
        </is>
      </c>
      <c r="AE35" s="17" t="inlineStr">
        <is>
          <t>LO</t>
        </is>
      </c>
      <c r="AF35" s="17" t="inlineStr">
        <is>
          <t>LO</t>
        </is>
      </c>
      <c r="AG35" s="17" t="inlineStr">
        <is>
          <t>LO</t>
        </is>
      </c>
      <c r="AH35" s="17" t="n">
        <v>23.4</v>
      </c>
      <c r="AI35" s="17" t="inlineStr">
        <is>
          <t>Pass</t>
        </is>
      </c>
      <c r="AJ35" s="17" t="inlineStr">
        <is>
          <t>N/A</t>
        </is>
      </c>
      <c r="AK35" s="17" t="inlineStr">
        <is>
          <t>N/A</t>
        </is>
      </c>
      <c r="AL35" s="17" t="inlineStr">
        <is>
          <t>Pass</t>
        </is>
      </c>
      <c r="AM35" s="17" t="inlineStr">
        <is>
          <t>Pass</t>
        </is>
      </c>
      <c r="AN35" s="17" t="inlineStr">
        <is>
          <t>N/A</t>
        </is>
      </c>
      <c r="AO35" s="17" t="inlineStr">
        <is>
          <t>Pass</t>
        </is>
      </c>
      <c r="AP35" s="17" t="inlineStr">
        <is>
          <t>N/A</t>
        </is>
      </c>
      <c r="AQ35" s="17" t="inlineStr">
        <is>
          <t>N/A</t>
        </is>
      </c>
      <c r="AR35" s="17" t="inlineStr">
        <is>
          <t>Pass</t>
        </is>
      </c>
      <c r="AS35" s="17" t="inlineStr">
        <is>
          <t>Pass</t>
        </is>
      </c>
      <c r="AT35" s="17" t="inlineStr">
        <is>
          <t>N/A</t>
        </is>
      </c>
      <c r="AU35" s="17" t="inlineStr">
        <is>
          <t>N/A</t>
        </is>
      </c>
      <c r="AV35" s="17" t="inlineStr">
        <is>
          <t>CRYSTAL ENGINEERING</t>
        </is>
      </c>
      <c r="AW35" s="17" t="inlineStr">
        <is>
          <t>IS33-36/5000 PSI</t>
        </is>
      </c>
      <c r="AX35" s="17" t="inlineStr">
        <is>
          <t>4530-525617</t>
        </is>
      </c>
      <c r="AY35" s="37" t="inlineStr">
        <is>
          <t>'2026-07-02</t>
        </is>
      </c>
      <c r="AZ35" s="17" t="inlineStr">
        <is>
          <t>EMERSON</t>
        </is>
      </c>
      <c r="BA35" s="17" t="inlineStr">
        <is>
          <t>TREX</t>
        </is>
      </c>
      <c r="BB35" s="17" t="inlineStr">
        <is>
          <t>210100082367</t>
        </is>
      </c>
      <c r="BC35" s="37" t="inlineStr">
        <is>
          <t>'2026-07-31</t>
        </is>
      </c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inlineStr">
        <is>
          <t>Levy Ostrup</t>
        </is>
      </c>
      <c r="CY35" s="17" t="inlineStr">
        <is>
          <t>'2026-08-01</t>
        </is>
      </c>
      <c r="CZ35" s="17" t="n"/>
      <c r="DA35" s="17" t="n"/>
      <c r="DB35" s="17" t="n"/>
      <c r="DC35" s="17" t="n"/>
    </row>
    <row r="36">
      <c r="A36" s="17" t="n"/>
      <c r="B36" s="17" t="n"/>
      <c r="C36" s="17" t="inlineStr">
        <is>
          <t>K1B WELL PAD PROJECT</t>
        </is>
      </c>
      <c r="D36" s="17" t="inlineStr">
        <is>
          <t>KINOSIS K1B</t>
        </is>
      </c>
      <c r="E36" s="17" t="inlineStr">
        <is>
          <t>CA23007</t>
        </is>
      </c>
      <c r="F36" s="17" t="inlineStr">
        <is>
          <t>29103-PIT-2072</t>
        </is>
      </c>
      <c r="G36" s="17" t="inlineStr">
        <is>
          <t>Pressure Transmitter</t>
        </is>
      </c>
      <c r="H36" s="17" t="inlineStr">
        <is>
          <t>STEAM</t>
        </is>
      </c>
      <c r="I36" s="17" t="inlineStr">
        <is>
          <t>PAD R S07 HP STM TO INJC WELL HEEL</t>
        </is>
      </c>
      <c r="J36" s="17" t="inlineStr">
        <is>
          <t>29103-25J-271-01</t>
        </is>
      </c>
      <c r="K36" s="17" t="inlineStr">
        <is>
          <t>29103-4"-ST-2703-DASB0-64H-ET</t>
        </is>
      </c>
      <c r="L36" s="17" t="inlineStr">
        <is>
          <t>ROSEMOUNT</t>
        </is>
      </c>
      <c r="M36" s="17" t="inlineStr">
        <is>
          <t>3051T</t>
        </is>
      </c>
      <c r="N36" s="17" t="n"/>
      <c r="O36" s="17" t="inlineStr">
        <is>
          <t>0 - 8000 kPa-g</t>
        </is>
      </c>
      <c r="P36" s="17" t="inlineStr">
        <is>
          <t>-101 - 27580 kPa-g</t>
        </is>
      </c>
      <c r="Q36" s="17" t="inlineStr">
        <is>
          <t>N/A</t>
        </is>
      </c>
      <c r="R36" s="17" t="inlineStr">
        <is>
          <t>YES</t>
        </is>
      </c>
      <c r="S36" s="17" t="inlineStr">
        <is>
          <t>4-20 mA w/ HART</t>
        </is>
      </c>
      <c r="T36" s="17" t="inlineStr">
        <is>
          <t>N/A</t>
        </is>
      </c>
      <c r="U36" s="17" t="inlineStr">
        <is>
          <t>N/A</t>
        </is>
      </c>
      <c r="V36" s="17" t="inlineStr">
        <is>
          <t>LO</t>
        </is>
      </c>
      <c r="W36" s="17" t="inlineStr">
        <is>
          <t>LO</t>
        </is>
      </c>
      <c r="X36" s="17" t="inlineStr">
        <is>
          <t>LO</t>
        </is>
      </c>
      <c r="Y36" s="17" t="inlineStr">
        <is>
          <t>LO</t>
        </is>
      </c>
      <c r="Z36" s="17" t="inlineStr">
        <is>
          <t>N/A</t>
        </is>
      </c>
      <c r="AA36" s="17" t="inlineStr">
        <is>
          <t>LO</t>
        </is>
      </c>
      <c r="AB36" s="17" t="inlineStr">
        <is>
          <t>LO</t>
        </is>
      </c>
      <c r="AC36" s="17" t="inlineStr">
        <is>
          <t>LO</t>
        </is>
      </c>
      <c r="AD36" s="17" t="inlineStr">
        <is>
          <t>N/A</t>
        </is>
      </c>
      <c r="AE36" s="17" t="inlineStr">
        <is>
          <t>LO</t>
        </is>
      </c>
      <c r="AF36" s="17" t="inlineStr">
        <is>
          <t>LO</t>
        </is>
      </c>
      <c r="AG36" s="17" t="inlineStr">
        <is>
          <t>LO</t>
        </is>
      </c>
      <c r="AH36" s="17" t="n">
        <v>23.4</v>
      </c>
      <c r="AI36" s="17" t="inlineStr">
        <is>
          <t>Pass</t>
        </is>
      </c>
      <c r="AJ36" s="17" t="inlineStr">
        <is>
          <t>N/A</t>
        </is>
      </c>
      <c r="AK36" s="17" t="inlineStr">
        <is>
          <t>N/A</t>
        </is>
      </c>
      <c r="AL36" s="17" t="inlineStr">
        <is>
          <t>Pass</t>
        </is>
      </c>
      <c r="AM36" s="17" t="inlineStr">
        <is>
          <t>Pass</t>
        </is>
      </c>
      <c r="AN36" s="17" t="inlineStr">
        <is>
          <t>N/A</t>
        </is>
      </c>
      <c r="AO36" s="17" t="inlineStr">
        <is>
          <t>Pass</t>
        </is>
      </c>
      <c r="AP36" s="17" t="inlineStr">
        <is>
          <t>N/A</t>
        </is>
      </c>
      <c r="AQ36" s="17" t="inlineStr">
        <is>
          <t>N/A</t>
        </is>
      </c>
      <c r="AR36" s="17" t="inlineStr">
        <is>
          <t>Pass</t>
        </is>
      </c>
      <c r="AS36" s="17" t="inlineStr">
        <is>
          <t>Pass</t>
        </is>
      </c>
      <c r="AT36" s="17" t="inlineStr">
        <is>
          <t>N/A</t>
        </is>
      </c>
      <c r="AU36" s="17" t="inlineStr">
        <is>
          <t>N/A</t>
        </is>
      </c>
      <c r="AV36" s="17" t="inlineStr">
        <is>
          <t>CRYSTAL ENGINEERING</t>
        </is>
      </c>
      <c r="AW36" s="17" t="inlineStr">
        <is>
          <t>IS33-36/5000 PSI</t>
        </is>
      </c>
      <c r="AX36" s="17" t="inlineStr">
        <is>
          <t>4530-525617</t>
        </is>
      </c>
      <c r="AY36" s="37" t="inlineStr">
        <is>
          <t>'2026-07-02</t>
        </is>
      </c>
      <c r="AZ36" s="17" t="inlineStr">
        <is>
          <t>EMERSON</t>
        </is>
      </c>
      <c r="BA36" s="17" t="inlineStr">
        <is>
          <t>TREX</t>
        </is>
      </c>
      <c r="BB36" s="17" t="inlineStr">
        <is>
          <t>210100082367</t>
        </is>
      </c>
      <c r="BC36" s="37" t="inlineStr">
        <is>
          <t>'2026-07-31</t>
        </is>
      </c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inlineStr">
        <is>
          <t>Levy Ostrup</t>
        </is>
      </c>
      <c r="CY36" s="17" t="inlineStr">
        <is>
          <t>'2026-08-01</t>
        </is>
      </c>
      <c r="CZ36" s="17" t="n"/>
      <c r="DA36" s="17" t="n"/>
      <c r="DB36" s="17" t="n"/>
      <c r="DC36" s="17" t="n"/>
    </row>
    <row r="37">
      <c r="A37" s="17" t="n"/>
      <c r="B37" s="17" t="n"/>
      <c r="C37" s="17" t="inlineStr">
        <is>
          <t>K1B WELL PAD PROJECT</t>
        </is>
      </c>
      <c r="D37" s="17" t="inlineStr">
        <is>
          <t>KINOSIS K1B</t>
        </is>
      </c>
      <c r="E37" s="17" t="inlineStr">
        <is>
          <t>CA23007</t>
        </is>
      </c>
      <c r="F37" s="17" t="inlineStr">
        <is>
          <t>29103-PIT-2014</t>
        </is>
      </c>
      <c r="G37" s="17" t="inlineStr">
        <is>
          <t>Pressure Transmitter</t>
        </is>
      </c>
      <c r="H37" s="17" t="inlineStr">
        <is>
          <t>PRODUCED EMULSION</t>
        </is>
      </c>
      <c r="I37" s="17" t="inlineStr">
        <is>
          <t>PAD R P01 PRODUCED EMULSION PRESSURE</t>
        </is>
      </c>
      <c r="J37" s="17" t="inlineStr">
        <is>
          <t>29103-25J-212-01</t>
        </is>
      </c>
      <c r="K37" s="17" t="inlineStr">
        <is>
          <t>29103-4"-PE-2101-DAPC0-64H-ET</t>
        </is>
      </c>
      <c r="L37" s="17" t="inlineStr">
        <is>
          <t>ROSEMOUNT</t>
        </is>
      </c>
      <c r="M37" s="17" t="inlineStr">
        <is>
          <t>3051TG4A2B21AS1M536Q4Q8Q15P1BR5</t>
        </is>
      </c>
      <c r="N37" s="17" t="n"/>
      <c r="O37" s="17" t="inlineStr">
        <is>
          <t>0 - 6000 kPa-g</t>
        </is>
      </c>
      <c r="P37" s="17" t="inlineStr">
        <is>
          <t>-101 - 27580 kPa-g</t>
        </is>
      </c>
      <c r="Q37" s="17" t="inlineStr">
        <is>
          <t>N/A</t>
        </is>
      </c>
      <c r="R37" s="17" t="inlineStr">
        <is>
          <t>Yes</t>
        </is>
      </c>
      <c r="S37" s="17" t="inlineStr">
        <is>
          <t>4-20 mA w/ HART</t>
        </is>
      </c>
      <c r="T37" s="17" t="inlineStr">
        <is>
          <t>N/A</t>
        </is>
      </c>
      <c r="U37" s="17" t="inlineStr">
        <is>
          <t>N/A</t>
        </is>
      </c>
      <c r="V37" s="17" t="inlineStr">
        <is>
          <t>LO</t>
        </is>
      </c>
      <c r="W37" s="17" t="inlineStr">
        <is>
          <t>LO</t>
        </is>
      </c>
      <c r="X37" s="17" t="inlineStr">
        <is>
          <t>LO</t>
        </is>
      </c>
      <c r="Y37" s="17" t="inlineStr">
        <is>
          <t>LO</t>
        </is>
      </c>
      <c r="Z37" s="17" t="inlineStr">
        <is>
          <t>N/A</t>
        </is>
      </c>
      <c r="AA37" s="17" t="inlineStr">
        <is>
          <t>LO</t>
        </is>
      </c>
      <c r="AB37" s="17" t="inlineStr">
        <is>
          <t>LO</t>
        </is>
      </c>
      <c r="AC37" s="17" t="inlineStr">
        <is>
          <t>LO</t>
        </is>
      </c>
      <c r="AD37" s="17" t="inlineStr">
        <is>
          <t>N/A</t>
        </is>
      </c>
      <c r="AE37" s="17" t="inlineStr">
        <is>
          <t>LO</t>
        </is>
      </c>
      <c r="AF37" s="17" t="inlineStr">
        <is>
          <t>LO</t>
        </is>
      </c>
      <c r="AG37" s="17" t="inlineStr">
        <is>
          <t>LO</t>
        </is>
      </c>
      <c r="AH37" s="17" t="n">
        <v>23.6</v>
      </c>
      <c r="AI37" s="17" t="inlineStr">
        <is>
          <t>Pass</t>
        </is>
      </c>
      <c r="AJ37" s="17" t="inlineStr">
        <is>
          <t>N/A</t>
        </is>
      </c>
      <c r="AK37" s="17" t="inlineStr">
        <is>
          <t>N/A</t>
        </is>
      </c>
      <c r="AL37" s="17" t="inlineStr">
        <is>
          <t>Pass</t>
        </is>
      </c>
      <c r="AM37" s="17" t="inlineStr">
        <is>
          <t>Pass</t>
        </is>
      </c>
      <c r="AN37" s="17" t="inlineStr">
        <is>
          <t>N/A</t>
        </is>
      </c>
      <c r="AO37" s="17" t="inlineStr">
        <is>
          <t>Pass</t>
        </is>
      </c>
      <c r="AP37" s="17" t="inlineStr">
        <is>
          <t>N/A</t>
        </is>
      </c>
      <c r="AQ37" s="17" t="inlineStr">
        <is>
          <t>N/A</t>
        </is>
      </c>
      <c r="AR37" s="17" t="inlineStr">
        <is>
          <t>Pass</t>
        </is>
      </c>
      <c r="AS37" s="17" t="inlineStr">
        <is>
          <t>Pass</t>
        </is>
      </c>
      <c r="AT37" s="17" t="inlineStr">
        <is>
          <t>N/A</t>
        </is>
      </c>
      <c r="AU37" s="17" t="inlineStr">
        <is>
          <t>N/A</t>
        </is>
      </c>
      <c r="AV37" s="17" t="inlineStr">
        <is>
          <t>CRYSTAL ENGINEERING</t>
        </is>
      </c>
      <c r="AW37" s="17" t="inlineStr">
        <is>
          <t>IS33-36/5000 PSI</t>
        </is>
      </c>
      <c r="AX37" s="17" t="inlineStr">
        <is>
          <t>4530-525617</t>
        </is>
      </c>
      <c r="AY37" s="37" t="inlineStr">
        <is>
          <t>'2026-07-02</t>
        </is>
      </c>
      <c r="AZ37" s="17" t="inlineStr">
        <is>
          <t>EMERSON</t>
        </is>
      </c>
      <c r="BA37" s="17" t="inlineStr">
        <is>
          <t>TREX</t>
        </is>
      </c>
      <c r="BB37" s="17" t="inlineStr">
        <is>
          <t>210100082367</t>
        </is>
      </c>
      <c r="BC37" s="37" t="inlineStr">
        <is>
          <t>'2026-07-31</t>
        </is>
      </c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inlineStr">
        <is>
          <t>Levy Ostrup</t>
        </is>
      </c>
      <c r="CY37" s="17" t="inlineStr">
        <is>
          <t>'2026-08-01</t>
        </is>
      </c>
      <c r="CZ37" s="17" t="n"/>
      <c r="DA37" s="17" t="n"/>
      <c r="DB37" s="17" t="n"/>
      <c r="DC37" s="17" t="n"/>
    </row>
    <row r="38">
      <c r="A38" s="17" t="n"/>
      <c r="B38" s="17" t="n"/>
      <c r="C38" s="17" t="inlineStr">
        <is>
          <t>K1B WELL PAD PROJECT</t>
        </is>
      </c>
      <c r="D38" s="17" t="inlineStr">
        <is>
          <t>KINOSIS K1B</t>
        </is>
      </c>
      <c r="E38" s="17" t="inlineStr">
        <is>
          <t>CA23007</t>
        </is>
      </c>
      <c r="F38" s="17" t="inlineStr">
        <is>
          <t>29103-PIT-2018</t>
        </is>
      </c>
      <c r="G38" s="17" t="inlineStr">
        <is>
          <t>Pressure Transmitter</t>
        </is>
      </c>
      <c r="H38" s="17" t="inlineStr">
        <is>
          <t>PRODUCED GAS</t>
        </is>
      </c>
      <c r="I38" s="17" t="inlineStr">
        <is>
          <t>PAD R P01 PRODUCED VAPOR PRESSURE</t>
        </is>
      </c>
      <c r="J38" s="17" t="inlineStr">
        <is>
          <t>29103-25J-212-01</t>
        </is>
      </c>
      <c r="K38" s="17" t="inlineStr">
        <is>
          <t>29103-4"-PG-2101-DAPC0-64H-ET</t>
        </is>
      </c>
      <c r="L38" s="17" t="inlineStr">
        <is>
          <t>ROSEMOUNT</t>
        </is>
      </c>
      <c r="M38" s="17" t="inlineStr">
        <is>
          <t>3051TG4A2B21AS1M536Q4Q8Q15P1BR5</t>
        </is>
      </c>
      <c r="N38" s="17" t="n"/>
      <c r="O38" s="17" t="inlineStr">
        <is>
          <t>0 - 1500 kPa-g</t>
        </is>
      </c>
      <c r="P38" s="17" t="inlineStr">
        <is>
          <t xml:space="preserve"> -101 - 5515 kPa-g</t>
        </is>
      </c>
      <c r="Q38" s="17" t="inlineStr">
        <is>
          <t>N/A</t>
        </is>
      </c>
      <c r="R38" s="17" t="inlineStr">
        <is>
          <t>Yes</t>
        </is>
      </c>
      <c r="S38" s="17" t="inlineStr">
        <is>
          <t>4-20 mA w/ HART</t>
        </is>
      </c>
      <c r="T38" s="17" t="inlineStr">
        <is>
          <t>N/A</t>
        </is>
      </c>
      <c r="U38" s="17" t="inlineStr">
        <is>
          <t>N/A</t>
        </is>
      </c>
      <c r="V38" s="17" t="inlineStr">
        <is>
          <t>LO</t>
        </is>
      </c>
      <c r="W38" s="17" t="inlineStr">
        <is>
          <t>LO</t>
        </is>
      </c>
      <c r="X38" s="17" t="inlineStr">
        <is>
          <t>LO</t>
        </is>
      </c>
      <c r="Y38" s="17" t="inlineStr">
        <is>
          <t>LO</t>
        </is>
      </c>
      <c r="Z38" s="17" t="inlineStr">
        <is>
          <t>N/A</t>
        </is>
      </c>
      <c r="AA38" s="17" t="inlineStr">
        <is>
          <t>LO</t>
        </is>
      </c>
      <c r="AB38" s="17" t="inlineStr">
        <is>
          <t>LO</t>
        </is>
      </c>
      <c r="AC38" s="17" t="inlineStr">
        <is>
          <t>LO</t>
        </is>
      </c>
      <c r="AD38" s="17" t="inlineStr">
        <is>
          <t>N/A</t>
        </is>
      </c>
      <c r="AE38" s="17" t="inlineStr">
        <is>
          <t>LO</t>
        </is>
      </c>
      <c r="AF38" s="17" t="inlineStr">
        <is>
          <t>LO</t>
        </is>
      </c>
      <c r="AG38" s="17" t="inlineStr">
        <is>
          <t>LO</t>
        </is>
      </c>
      <c r="AH38" s="17" t="n">
        <v>23.9</v>
      </c>
      <c r="AI38" s="17" t="inlineStr">
        <is>
          <t>Pass</t>
        </is>
      </c>
      <c r="AJ38" s="17" t="inlineStr">
        <is>
          <t>N/A</t>
        </is>
      </c>
      <c r="AK38" s="17" t="inlineStr">
        <is>
          <t>N/A</t>
        </is>
      </c>
      <c r="AL38" s="17" t="inlineStr">
        <is>
          <t>Pass</t>
        </is>
      </c>
      <c r="AM38" s="17" t="inlineStr">
        <is>
          <t>Pass</t>
        </is>
      </c>
      <c r="AN38" s="17" t="inlineStr">
        <is>
          <t>N/A</t>
        </is>
      </c>
      <c r="AO38" s="17" t="inlineStr">
        <is>
          <t>Pass</t>
        </is>
      </c>
      <c r="AP38" s="17" t="inlineStr">
        <is>
          <t>N/A</t>
        </is>
      </c>
      <c r="AQ38" s="17" t="inlineStr">
        <is>
          <t>N/A</t>
        </is>
      </c>
      <c r="AR38" s="17" t="inlineStr">
        <is>
          <t>Pass</t>
        </is>
      </c>
      <c r="AS38" s="17" t="inlineStr">
        <is>
          <t>Pass</t>
        </is>
      </c>
      <c r="AT38" s="17" t="inlineStr">
        <is>
          <t>N/A</t>
        </is>
      </c>
      <c r="AU38" s="17" t="inlineStr">
        <is>
          <t>N/A</t>
        </is>
      </c>
      <c r="AV38" s="17" t="inlineStr">
        <is>
          <t>CRYSTAL ENGINEERING</t>
        </is>
      </c>
      <c r="AW38" s="17" t="inlineStr">
        <is>
          <t>IS33-36/5000 PSI</t>
        </is>
      </c>
      <c r="AX38" s="17" t="inlineStr">
        <is>
          <t>4530-525617</t>
        </is>
      </c>
      <c r="AY38" s="37" t="inlineStr">
        <is>
          <t>'2026-07-02</t>
        </is>
      </c>
      <c r="AZ38" s="17" t="inlineStr">
        <is>
          <t>EMERSON</t>
        </is>
      </c>
      <c r="BA38" s="17" t="inlineStr">
        <is>
          <t>TREX</t>
        </is>
      </c>
      <c r="BB38" s="17" t="inlineStr">
        <is>
          <t>210100082367</t>
        </is>
      </c>
      <c r="BC38" s="37" t="inlineStr">
        <is>
          <t>'2026-07-31</t>
        </is>
      </c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inlineStr">
        <is>
          <t>Levy Ostrup</t>
        </is>
      </c>
      <c r="CY38" s="17" t="inlineStr">
        <is>
          <t>'2026-08-01</t>
        </is>
      </c>
      <c r="CZ38" s="17" t="n"/>
      <c r="DA38" s="17" t="n"/>
      <c r="DB38" s="17" t="n"/>
      <c r="DC38" s="17" t="n"/>
    </row>
    <row r="39">
      <c r="A39" s="17" t="n"/>
      <c r="B39" s="17" t="n"/>
      <c r="C39" s="17" t="inlineStr">
        <is>
          <t>K1B WELL PAD PROJECT</t>
        </is>
      </c>
      <c r="D39" s="17" t="inlineStr">
        <is>
          <t>KINOSIS K1B</t>
        </is>
      </c>
      <c r="E39" s="17" t="inlineStr">
        <is>
          <t>CA23007</t>
        </is>
      </c>
      <c r="F39" s="17" t="inlineStr">
        <is>
          <t>29103-TIT-2014</t>
        </is>
      </c>
      <c r="G39" s="17" t="inlineStr">
        <is>
          <t>Temperature Indicating Transmitter</t>
        </is>
      </c>
      <c r="H39" s="17" t="inlineStr">
        <is>
          <t>PRODUCED EMULSION</t>
        </is>
      </c>
      <c r="I39" s="17" t="inlineStr">
        <is>
          <t>PAD R P01 PRODUCED EMULSION HEAD</t>
        </is>
      </c>
      <c r="J39" s="17" t="inlineStr">
        <is>
          <t>29103-25J-212-01</t>
        </is>
      </c>
      <c r="K39" s="17" t="inlineStr">
        <is>
          <t>29103-4"-PE-2101-DAPC0-64H-ET</t>
        </is>
      </c>
      <c r="L39" s="17" t="inlineStr">
        <is>
          <t>ROSEMOUNT</t>
        </is>
      </c>
      <c r="M39" s="17" t="inlineStr">
        <is>
          <t>3144PD1A1K6M5Q4C8BR5XA</t>
        </is>
      </c>
      <c r="N39" s="17" t="n"/>
      <c r="O39" s="17" t="inlineStr">
        <is>
          <t xml:space="preserve"> -50 - 300°C</t>
        </is>
      </c>
      <c r="P39" s="17" t="inlineStr">
        <is>
          <t xml:space="preserve"> -200 - 600°C</t>
        </is>
      </c>
      <c r="Q39" s="17" t="inlineStr">
        <is>
          <t>N/A</t>
        </is>
      </c>
      <c r="R39" s="17" t="inlineStr">
        <is>
          <t>Yes</t>
        </is>
      </c>
      <c r="S39" s="17" t="inlineStr">
        <is>
          <t>4-20 mA w/ HART</t>
        </is>
      </c>
      <c r="T39" s="17" t="inlineStr">
        <is>
          <t>N/A</t>
        </is>
      </c>
      <c r="U39" s="17" t="inlineStr">
        <is>
          <t>N/A</t>
        </is>
      </c>
      <c r="V39" s="17" t="inlineStr">
        <is>
          <t>LO</t>
        </is>
      </c>
      <c r="W39" s="17" t="inlineStr">
        <is>
          <t>LO</t>
        </is>
      </c>
      <c r="X39" s="17" t="inlineStr">
        <is>
          <t>LO</t>
        </is>
      </c>
      <c r="Y39" s="17" t="inlineStr">
        <is>
          <t>LO</t>
        </is>
      </c>
      <c r="Z39" s="17" t="inlineStr">
        <is>
          <t>N/A</t>
        </is>
      </c>
      <c r="AA39" s="17" t="inlineStr">
        <is>
          <t>N/A</t>
        </is>
      </c>
      <c r="AB39" s="17" t="inlineStr">
        <is>
          <t>LO</t>
        </is>
      </c>
      <c r="AC39" s="17" t="inlineStr">
        <is>
          <t>LO</t>
        </is>
      </c>
      <c r="AD39" s="17" t="inlineStr">
        <is>
          <t>N/A</t>
        </is>
      </c>
      <c r="AE39" s="17" t="inlineStr">
        <is>
          <t>LO</t>
        </is>
      </c>
      <c r="AF39" s="17" t="inlineStr">
        <is>
          <t>LO</t>
        </is>
      </c>
      <c r="AG39" s="17" t="inlineStr">
        <is>
          <t>LO</t>
        </is>
      </c>
      <c r="AH39" s="17" t="n">
        <v>23.2</v>
      </c>
      <c r="AI39" s="17" t="inlineStr">
        <is>
          <t>Pass</t>
        </is>
      </c>
      <c r="AJ39" s="17" t="inlineStr">
        <is>
          <t>N/A</t>
        </is>
      </c>
      <c r="AK39" s="17" t="inlineStr">
        <is>
          <t>N/A</t>
        </is>
      </c>
      <c r="AL39" s="17" t="inlineStr">
        <is>
          <t>Pass</t>
        </is>
      </c>
      <c r="AM39" s="17" t="inlineStr">
        <is>
          <t>Pass</t>
        </is>
      </c>
      <c r="AN39" s="17" t="inlineStr">
        <is>
          <t>N/A</t>
        </is>
      </c>
      <c r="AO39" s="17" t="inlineStr">
        <is>
          <t>Pass</t>
        </is>
      </c>
      <c r="AP39" s="17" t="inlineStr">
        <is>
          <t>N/A</t>
        </is>
      </c>
      <c r="AQ39" s="17" t="inlineStr">
        <is>
          <t>N/A</t>
        </is>
      </c>
      <c r="AR39" s="17" t="inlineStr">
        <is>
          <t>Pass</t>
        </is>
      </c>
      <c r="AS39" s="17" t="inlineStr">
        <is>
          <t>Pass</t>
        </is>
      </c>
      <c r="AT39" s="17" t="inlineStr">
        <is>
          <t>N/A</t>
        </is>
      </c>
      <c r="AU39" s="17" t="inlineStr">
        <is>
          <t>N/A</t>
        </is>
      </c>
      <c r="AV39" s="17" t="inlineStr">
        <is>
          <t xml:space="preserve">FLUKE </t>
        </is>
      </c>
      <c r="AW39" s="17" t="inlineStr">
        <is>
          <t>1551A EX</t>
        </is>
      </c>
      <c r="AX39" s="17" t="n">
        <v>6627011</v>
      </c>
      <c r="AY39" s="17" t="inlineStr">
        <is>
          <t>'2026-05-13</t>
        </is>
      </c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inlineStr">
        <is>
          <t>Levy Ostrup</t>
        </is>
      </c>
      <c r="CY39" s="17" t="inlineStr">
        <is>
          <t>'2026-08-01</t>
        </is>
      </c>
      <c r="CZ39" s="17" t="n"/>
      <c r="DA39" s="17" t="n"/>
      <c r="DB39" s="17" t="n"/>
      <c r="DC39" s="17" t="n"/>
    </row>
    <row r="40">
      <c r="A40" s="17" t="n"/>
      <c r="B40" s="17" t="n"/>
      <c r="C40" s="17" t="inlineStr">
        <is>
          <t>K1B WELL PAD PROJECT</t>
        </is>
      </c>
      <c r="D40" s="17" t="inlineStr">
        <is>
          <t>KINOSIS K1B</t>
        </is>
      </c>
      <c r="E40" s="17" t="inlineStr">
        <is>
          <t>CA23007</t>
        </is>
      </c>
      <c r="F40" s="17" t="inlineStr">
        <is>
          <t>29103-PIT-2024</t>
        </is>
      </c>
      <c r="G40" s="17" t="inlineStr">
        <is>
          <t>Pressure Transmitter</t>
        </is>
      </c>
      <c r="H40" s="17" t="inlineStr">
        <is>
          <t>PRODUCED EMULSION</t>
        </is>
      </c>
      <c r="I40" s="17" t="inlineStr">
        <is>
          <t>PAD R P02 PRODUCED EMULSION PRESSURE</t>
        </is>
      </c>
      <c r="J40" s="17" t="inlineStr">
        <is>
          <t>29103-25J-222-01</t>
        </is>
      </c>
      <c r="K40" s="17" t="inlineStr">
        <is>
          <t>29103-4"-PE-2201-DAPC0-64H-ET</t>
        </is>
      </c>
      <c r="L40" s="17" t="inlineStr">
        <is>
          <t>ROSEMOUNT</t>
        </is>
      </c>
      <c r="M40" s="17" t="inlineStr">
        <is>
          <t>3051TG4A2B21AS1M536Q4Q8Q15P1BR5</t>
        </is>
      </c>
      <c r="N40" s="17" t="n"/>
      <c r="O40" s="17" t="inlineStr">
        <is>
          <t>0 - 6000 kPa-g</t>
        </is>
      </c>
      <c r="P40" s="17" t="inlineStr">
        <is>
          <t>-101 - 27580 kPa-g</t>
        </is>
      </c>
      <c r="Q40" s="17" t="inlineStr">
        <is>
          <t>N/A</t>
        </is>
      </c>
      <c r="R40" s="17" t="inlineStr">
        <is>
          <t>Yes</t>
        </is>
      </c>
      <c r="S40" s="17" t="inlineStr">
        <is>
          <t>4-20 mA w/ HART</t>
        </is>
      </c>
      <c r="T40" s="17" t="inlineStr">
        <is>
          <t>N/A</t>
        </is>
      </c>
      <c r="U40" s="17" t="inlineStr">
        <is>
          <t>N/A</t>
        </is>
      </c>
      <c r="V40" s="17" t="inlineStr">
        <is>
          <t>LO</t>
        </is>
      </c>
      <c r="W40" s="17" t="inlineStr">
        <is>
          <t>LO</t>
        </is>
      </c>
      <c r="X40" s="17" t="inlineStr">
        <is>
          <t>LO</t>
        </is>
      </c>
      <c r="Y40" s="17" t="inlineStr">
        <is>
          <t>LO</t>
        </is>
      </c>
      <c r="Z40" s="17" t="inlineStr">
        <is>
          <t>N/A</t>
        </is>
      </c>
      <c r="AA40" s="17" t="inlineStr">
        <is>
          <t>LO</t>
        </is>
      </c>
      <c r="AB40" s="17" t="inlineStr">
        <is>
          <t>LO</t>
        </is>
      </c>
      <c r="AC40" s="17" t="inlineStr">
        <is>
          <t>LO</t>
        </is>
      </c>
      <c r="AD40" s="17" t="inlineStr">
        <is>
          <t>N/A</t>
        </is>
      </c>
      <c r="AE40" s="17" t="inlineStr">
        <is>
          <t>LO</t>
        </is>
      </c>
      <c r="AF40" s="17" t="inlineStr">
        <is>
          <t>LO</t>
        </is>
      </c>
      <c r="AG40" s="17" t="inlineStr">
        <is>
          <t>LO</t>
        </is>
      </c>
      <c r="AH40" s="17" t="n">
        <v>23.8</v>
      </c>
      <c r="AI40" s="17" t="inlineStr">
        <is>
          <t>Pass</t>
        </is>
      </c>
      <c r="AJ40" s="17" t="inlineStr">
        <is>
          <t>N/A</t>
        </is>
      </c>
      <c r="AK40" s="17" t="inlineStr">
        <is>
          <t>N/A</t>
        </is>
      </c>
      <c r="AL40" s="17" t="inlineStr">
        <is>
          <t>Pass</t>
        </is>
      </c>
      <c r="AM40" s="17" t="inlineStr">
        <is>
          <t>Pass</t>
        </is>
      </c>
      <c r="AN40" s="17" t="inlineStr">
        <is>
          <t>N/A</t>
        </is>
      </c>
      <c r="AO40" s="17" t="inlineStr">
        <is>
          <t>Pass</t>
        </is>
      </c>
      <c r="AP40" s="17" t="inlineStr">
        <is>
          <t>N/A</t>
        </is>
      </c>
      <c r="AQ40" s="17" t="inlineStr">
        <is>
          <t>N/A</t>
        </is>
      </c>
      <c r="AR40" s="17" t="inlineStr">
        <is>
          <t>Pass</t>
        </is>
      </c>
      <c r="AS40" s="17" t="inlineStr">
        <is>
          <t>Pass</t>
        </is>
      </c>
      <c r="AT40" s="17" t="inlineStr">
        <is>
          <t>N/A</t>
        </is>
      </c>
      <c r="AU40" s="17" t="inlineStr">
        <is>
          <t>N/A</t>
        </is>
      </c>
      <c r="AV40" s="17" t="inlineStr">
        <is>
          <t>CRYSTAL ENGINEERING</t>
        </is>
      </c>
      <c r="AW40" s="17" t="inlineStr">
        <is>
          <t>IS33-36/5000 PSI</t>
        </is>
      </c>
      <c r="AX40" s="17" t="inlineStr">
        <is>
          <t>4530-525617</t>
        </is>
      </c>
      <c r="AY40" s="37" t="inlineStr">
        <is>
          <t>'2026-07-02</t>
        </is>
      </c>
      <c r="AZ40" s="17" t="inlineStr">
        <is>
          <t>EMERSON</t>
        </is>
      </c>
      <c r="BA40" s="17" t="inlineStr">
        <is>
          <t>TREX</t>
        </is>
      </c>
      <c r="BB40" s="17" t="inlineStr">
        <is>
          <t>210100082367</t>
        </is>
      </c>
      <c r="BC40" s="37" t="inlineStr">
        <is>
          <t>'2026-07-31</t>
        </is>
      </c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inlineStr">
        <is>
          <t>Levy Ostrup</t>
        </is>
      </c>
      <c r="CY40" s="17" t="inlineStr">
        <is>
          <t>'2026-08-01</t>
        </is>
      </c>
      <c r="CZ40" s="17" t="n"/>
      <c r="DA40" s="17" t="n"/>
      <c r="DB40" s="17" t="n"/>
      <c r="DC40" s="17" t="n"/>
    </row>
    <row r="41">
      <c r="A41" s="17" t="n"/>
      <c r="B41" s="17" t="n"/>
      <c r="C41" s="17" t="inlineStr">
        <is>
          <t>K1B WELL PAD PROJECT</t>
        </is>
      </c>
      <c r="D41" s="17" t="inlineStr">
        <is>
          <t>KINOSIS K1B</t>
        </is>
      </c>
      <c r="E41" s="17" t="inlineStr">
        <is>
          <t>CA23007</t>
        </is>
      </c>
      <c r="F41" s="17" t="inlineStr">
        <is>
          <t>29103-PIT-2028</t>
        </is>
      </c>
      <c r="G41" s="17" t="inlineStr">
        <is>
          <t>Pressure Transmitter</t>
        </is>
      </c>
      <c r="H41" s="17" t="inlineStr">
        <is>
          <t>PRODUCED GAS</t>
        </is>
      </c>
      <c r="I41" s="17" t="inlineStr">
        <is>
          <t>PAD R P02 PRODUCED VAPOR PRESSURE</t>
        </is>
      </c>
      <c r="J41" s="17" t="inlineStr">
        <is>
          <t>29103-25J-222-01</t>
        </is>
      </c>
      <c r="K41" s="17" t="inlineStr">
        <is>
          <t>29103-4"-PG-2201-DAPC0-64H-ET</t>
        </is>
      </c>
      <c r="L41" s="17" t="inlineStr">
        <is>
          <t>ROSEMOUNT</t>
        </is>
      </c>
      <c r="M41" s="17" t="inlineStr">
        <is>
          <t>3051TG4A2B21AS1M536Q4Q8Q15P1BR5</t>
        </is>
      </c>
      <c r="N41" s="17" t="n"/>
      <c r="O41" s="17" t="inlineStr">
        <is>
          <t>0 - 1500 kPa-g</t>
        </is>
      </c>
      <c r="P41" s="17" t="inlineStr">
        <is>
          <t xml:space="preserve"> -101 - 5515 kPa-g</t>
        </is>
      </c>
      <c r="Q41" s="17" t="inlineStr">
        <is>
          <t>N/A</t>
        </is>
      </c>
      <c r="R41" s="17" t="inlineStr">
        <is>
          <t>Yes</t>
        </is>
      </c>
      <c r="S41" s="17" t="inlineStr">
        <is>
          <t>4-20 mA w/ HART</t>
        </is>
      </c>
      <c r="T41" s="17" t="inlineStr">
        <is>
          <t>N/A</t>
        </is>
      </c>
      <c r="U41" s="17" t="inlineStr">
        <is>
          <t>N/A</t>
        </is>
      </c>
      <c r="V41" s="17" t="inlineStr">
        <is>
          <t>LO</t>
        </is>
      </c>
      <c r="W41" s="17" t="inlineStr">
        <is>
          <t>LO</t>
        </is>
      </c>
      <c r="X41" s="17" t="inlineStr">
        <is>
          <t>LO</t>
        </is>
      </c>
      <c r="Y41" s="17" t="inlineStr">
        <is>
          <t>LO</t>
        </is>
      </c>
      <c r="Z41" s="17" t="inlineStr">
        <is>
          <t>N/A</t>
        </is>
      </c>
      <c r="AA41" s="17" t="inlineStr">
        <is>
          <t>LO</t>
        </is>
      </c>
      <c r="AB41" s="17" t="inlineStr">
        <is>
          <t>LO</t>
        </is>
      </c>
      <c r="AC41" s="17" t="inlineStr">
        <is>
          <t>LO</t>
        </is>
      </c>
      <c r="AD41" s="17" t="inlineStr">
        <is>
          <t>N/A</t>
        </is>
      </c>
      <c r="AE41" s="17" t="inlineStr">
        <is>
          <t>LO</t>
        </is>
      </c>
      <c r="AF41" s="17" t="inlineStr">
        <is>
          <t>LO</t>
        </is>
      </c>
      <c r="AG41" s="17" t="inlineStr">
        <is>
          <t>LO</t>
        </is>
      </c>
      <c r="AH41" s="17" t="n">
        <v>23.7</v>
      </c>
      <c r="AI41" s="17" t="inlineStr">
        <is>
          <t>Pass</t>
        </is>
      </c>
      <c r="AJ41" s="17" t="inlineStr">
        <is>
          <t>N/A</t>
        </is>
      </c>
      <c r="AK41" s="17" t="inlineStr">
        <is>
          <t>N/A</t>
        </is>
      </c>
      <c r="AL41" s="17" t="inlineStr">
        <is>
          <t>Pass</t>
        </is>
      </c>
      <c r="AM41" s="17" t="inlineStr">
        <is>
          <t>Pass</t>
        </is>
      </c>
      <c r="AN41" s="17" t="inlineStr">
        <is>
          <t>N/A</t>
        </is>
      </c>
      <c r="AO41" s="17" t="inlineStr">
        <is>
          <t>Pass</t>
        </is>
      </c>
      <c r="AP41" s="17" t="inlineStr">
        <is>
          <t>N/A</t>
        </is>
      </c>
      <c r="AQ41" s="17" t="inlineStr">
        <is>
          <t>N/A</t>
        </is>
      </c>
      <c r="AR41" s="17" t="inlineStr">
        <is>
          <t>Pass</t>
        </is>
      </c>
      <c r="AS41" s="17" t="inlineStr">
        <is>
          <t>Pass</t>
        </is>
      </c>
      <c r="AT41" s="17" t="inlineStr">
        <is>
          <t>N/A</t>
        </is>
      </c>
      <c r="AU41" s="17" t="inlineStr">
        <is>
          <t>N/A</t>
        </is>
      </c>
      <c r="AV41" s="17" t="inlineStr">
        <is>
          <t>CRYSTAL ENGINEERING</t>
        </is>
      </c>
      <c r="AW41" s="17" t="inlineStr">
        <is>
          <t>IS33-36/5000 PSI</t>
        </is>
      </c>
      <c r="AX41" s="17" t="inlineStr">
        <is>
          <t>4530-525617</t>
        </is>
      </c>
      <c r="AY41" s="37" t="inlineStr">
        <is>
          <t>'2026-07-02</t>
        </is>
      </c>
      <c r="AZ41" s="17" t="inlineStr">
        <is>
          <t>EMERSON</t>
        </is>
      </c>
      <c r="BA41" s="17" t="inlineStr">
        <is>
          <t>TREX</t>
        </is>
      </c>
      <c r="BB41" s="17" t="inlineStr">
        <is>
          <t>210100082367</t>
        </is>
      </c>
      <c r="BC41" s="37" t="inlineStr">
        <is>
          <t>'2026-07-31</t>
        </is>
      </c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inlineStr">
        <is>
          <t>Levy Ostrup</t>
        </is>
      </c>
      <c r="CY41" s="17" t="inlineStr">
        <is>
          <t>'2026-08-01</t>
        </is>
      </c>
      <c r="CZ41" s="17" t="n"/>
      <c r="DA41" s="17" t="n"/>
      <c r="DB41" s="17" t="n"/>
      <c r="DC41" s="17" t="n"/>
    </row>
    <row r="42">
      <c r="A42" s="17" t="n"/>
      <c r="B42" s="17" t="n"/>
      <c r="C42" s="17" t="inlineStr">
        <is>
          <t>K1B WELL PAD PROJECT</t>
        </is>
      </c>
      <c r="D42" s="17" t="inlineStr">
        <is>
          <t>KINOSIS K1B</t>
        </is>
      </c>
      <c r="E42" s="17" t="inlineStr">
        <is>
          <t>CA23007</t>
        </is>
      </c>
      <c r="F42" s="17" t="inlineStr">
        <is>
          <t>29103-TIT-2024</t>
        </is>
      </c>
      <c r="G42" s="17" t="inlineStr">
        <is>
          <t>Temperature Indicating Transmitter</t>
        </is>
      </c>
      <c r="H42" s="17" t="inlineStr">
        <is>
          <t>PRODUCED EMULSION</t>
        </is>
      </c>
      <c r="I42" s="17" t="inlineStr">
        <is>
          <t>PAD R P02 PRODUCED EMULSION HEAD</t>
        </is>
      </c>
      <c r="J42" s="17" t="inlineStr">
        <is>
          <t>29103-25J-222-01</t>
        </is>
      </c>
      <c r="K42" s="17" t="inlineStr">
        <is>
          <t>29103-4"-PE-2201-DAPC0-64H-ET</t>
        </is>
      </c>
      <c r="L42" s="17" t="inlineStr">
        <is>
          <t>ROSEMOUNT</t>
        </is>
      </c>
      <c r="M42" s="17" t="inlineStr">
        <is>
          <t>3144PD1A1K6M5Q4C8BR5XA</t>
        </is>
      </c>
      <c r="N42" s="17" t="n"/>
      <c r="O42" s="17" t="inlineStr">
        <is>
          <t xml:space="preserve"> -50 - 300°C</t>
        </is>
      </c>
      <c r="P42" s="17" t="inlineStr">
        <is>
          <t xml:space="preserve"> -200 - 600°C</t>
        </is>
      </c>
      <c r="Q42" s="17" t="inlineStr">
        <is>
          <t>N/A</t>
        </is>
      </c>
      <c r="R42" s="17" t="inlineStr">
        <is>
          <t>Yes</t>
        </is>
      </c>
      <c r="S42" s="17" t="inlineStr">
        <is>
          <t>4-20 mA w/ HART</t>
        </is>
      </c>
      <c r="T42" s="17" t="inlineStr">
        <is>
          <t>N/A</t>
        </is>
      </c>
      <c r="U42" s="17" t="inlineStr">
        <is>
          <t>N/A</t>
        </is>
      </c>
      <c r="V42" s="17" t="inlineStr">
        <is>
          <t>LO</t>
        </is>
      </c>
      <c r="W42" s="17" t="inlineStr">
        <is>
          <t>LO</t>
        </is>
      </c>
      <c r="X42" s="17" t="inlineStr">
        <is>
          <t>LO</t>
        </is>
      </c>
      <c r="Y42" s="17" t="inlineStr">
        <is>
          <t>LO</t>
        </is>
      </c>
      <c r="Z42" s="17" t="inlineStr">
        <is>
          <t>N/A</t>
        </is>
      </c>
      <c r="AA42" s="17" t="inlineStr">
        <is>
          <t>N/A</t>
        </is>
      </c>
      <c r="AB42" s="17" t="inlineStr">
        <is>
          <t>LO</t>
        </is>
      </c>
      <c r="AC42" s="17" t="inlineStr">
        <is>
          <t>LO</t>
        </is>
      </c>
      <c r="AD42" s="17" t="inlineStr">
        <is>
          <t>N/A</t>
        </is>
      </c>
      <c r="AE42" s="17" t="inlineStr">
        <is>
          <t>LO</t>
        </is>
      </c>
      <c r="AF42" s="17" t="inlineStr">
        <is>
          <t>LO</t>
        </is>
      </c>
      <c r="AG42" s="17" t="inlineStr">
        <is>
          <t>LO</t>
        </is>
      </c>
      <c r="AH42" s="17" t="n">
        <v>23.5</v>
      </c>
      <c r="AI42" s="17" t="inlineStr">
        <is>
          <t>Pass</t>
        </is>
      </c>
      <c r="AJ42" s="17" t="inlineStr">
        <is>
          <t>N/A</t>
        </is>
      </c>
      <c r="AK42" s="17" t="inlineStr">
        <is>
          <t>N/A</t>
        </is>
      </c>
      <c r="AL42" s="17" t="inlineStr">
        <is>
          <t>Pass</t>
        </is>
      </c>
      <c r="AM42" s="17" t="inlineStr">
        <is>
          <t>Pass</t>
        </is>
      </c>
      <c r="AN42" s="17" t="inlineStr">
        <is>
          <t>N/A</t>
        </is>
      </c>
      <c r="AO42" s="17" t="inlineStr">
        <is>
          <t>Pass</t>
        </is>
      </c>
      <c r="AP42" s="17" t="inlineStr">
        <is>
          <t>N/A</t>
        </is>
      </c>
      <c r="AQ42" s="17" t="inlineStr">
        <is>
          <t>N/A</t>
        </is>
      </c>
      <c r="AR42" s="17" t="inlineStr">
        <is>
          <t>Pass</t>
        </is>
      </c>
      <c r="AS42" s="17" t="inlineStr">
        <is>
          <t>Pass</t>
        </is>
      </c>
      <c r="AT42" s="17" t="inlineStr">
        <is>
          <t>N/A</t>
        </is>
      </c>
      <c r="AU42" s="17" t="inlineStr">
        <is>
          <t>N/A</t>
        </is>
      </c>
      <c r="AV42" s="17" t="inlineStr">
        <is>
          <t xml:space="preserve">FLUKE </t>
        </is>
      </c>
      <c r="AW42" s="17" t="inlineStr">
        <is>
          <t>1551A EX</t>
        </is>
      </c>
      <c r="AX42" s="17" t="n">
        <v>6627011</v>
      </c>
      <c r="AY42" s="17" t="inlineStr">
        <is>
          <t>'2026-05-13</t>
        </is>
      </c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inlineStr">
        <is>
          <t>Levy Ostrup</t>
        </is>
      </c>
      <c r="CY42" s="17" t="inlineStr">
        <is>
          <t>'2026-08-01</t>
        </is>
      </c>
      <c r="CZ42" s="17" t="n"/>
      <c r="DA42" s="17" t="n"/>
      <c r="DB42" s="17" t="n"/>
      <c r="DC42" s="17" t="n"/>
    </row>
    <row r="43">
      <c r="A43" s="17" t="n"/>
      <c r="B43" s="17" t="n"/>
      <c r="C43" s="17" t="inlineStr">
        <is>
          <t>K1B WELL PAD PROJECT</t>
        </is>
      </c>
      <c r="D43" s="17" t="inlineStr">
        <is>
          <t>KINOSIS K1B</t>
        </is>
      </c>
      <c r="E43" s="17" t="inlineStr">
        <is>
          <t>CA23007</t>
        </is>
      </c>
      <c r="F43" s="17" t="inlineStr">
        <is>
          <t>29103-PIT-2034</t>
        </is>
      </c>
      <c r="G43" s="17" t="inlineStr">
        <is>
          <t>Pressure Transmitter</t>
        </is>
      </c>
      <c r="H43" s="17" t="inlineStr">
        <is>
          <t>PRODUCED EMULSION</t>
        </is>
      </c>
      <c r="I43" s="17" t="inlineStr">
        <is>
          <t>PAD R P03 PRODUCED EMULSION PRESSURE</t>
        </is>
      </c>
      <c r="J43" s="17" t="inlineStr">
        <is>
          <t>29103-25J-232-01</t>
        </is>
      </c>
      <c r="K43" s="17" t="inlineStr">
        <is>
          <t>29103-4"-PE-2301-DAPC0-64H-ET</t>
        </is>
      </c>
      <c r="L43" s="17" t="inlineStr">
        <is>
          <t>ROSEMOUNT</t>
        </is>
      </c>
      <c r="M43" s="17" t="inlineStr">
        <is>
          <t>3051TG4A2B21AS1M536Q4Q8Q15P1BR5</t>
        </is>
      </c>
      <c r="N43" s="17" t="n"/>
      <c r="O43" s="17" t="inlineStr">
        <is>
          <t>0 - 6000 kPa-g</t>
        </is>
      </c>
      <c r="P43" s="17" t="inlineStr">
        <is>
          <t>-101 - 27580 kPa-g</t>
        </is>
      </c>
      <c r="Q43" s="17" t="inlineStr">
        <is>
          <t>N/A</t>
        </is>
      </c>
      <c r="R43" s="17" t="inlineStr">
        <is>
          <t>Yes</t>
        </is>
      </c>
      <c r="S43" s="17" t="inlineStr">
        <is>
          <t>4-20 mA w/ HART</t>
        </is>
      </c>
      <c r="T43" s="17" t="inlineStr">
        <is>
          <t>N/A</t>
        </is>
      </c>
      <c r="U43" s="17" t="inlineStr">
        <is>
          <t>N/A</t>
        </is>
      </c>
      <c r="V43" s="17" t="inlineStr">
        <is>
          <t>LO</t>
        </is>
      </c>
      <c r="W43" s="17" t="inlineStr">
        <is>
          <t>LO</t>
        </is>
      </c>
      <c r="X43" s="17" t="inlineStr">
        <is>
          <t>LO</t>
        </is>
      </c>
      <c r="Y43" s="17" t="inlineStr">
        <is>
          <t>LO</t>
        </is>
      </c>
      <c r="Z43" s="17" t="inlineStr">
        <is>
          <t>N/A</t>
        </is>
      </c>
      <c r="AA43" s="17" t="inlineStr">
        <is>
          <t>LO</t>
        </is>
      </c>
      <c r="AB43" s="17" t="inlineStr">
        <is>
          <t>LO</t>
        </is>
      </c>
      <c r="AC43" s="17" t="inlineStr">
        <is>
          <t>LO</t>
        </is>
      </c>
      <c r="AD43" s="17" t="inlineStr">
        <is>
          <t>N/A</t>
        </is>
      </c>
      <c r="AE43" s="17" t="inlineStr">
        <is>
          <t>LO</t>
        </is>
      </c>
      <c r="AF43" s="17" t="inlineStr">
        <is>
          <t>LO</t>
        </is>
      </c>
      <c r="AG43" s="17" t="inlineStr">
        <is>
          <t>LO</t>
        </is>
      </c>
      <c r="AH43" s="17" t="n">
        <v>23.4</v>
      </c>
      <c r="AI43" s="17" t="inlineStr">
        <is>
          <t>Pass</t>
        </is>
      </c>
      <c r="AJ43" s="17" t="inlineStr">
        <is>
          <t>N/A</t>
        </is>
      </c>
      <c r="AK43" s="17" t="inlineStr">
        <is>
          <t>N/A</t>
        </is>
      </c>
      <c r="AL43" s="17" t="inlineStr">
        <is>
          <t>Pass</t>
        </is>
      </c>
      <c r="AM43" s="17" t="inlineStr">
        <is>
          <t>Pass</t>
        </is>
      </c>
      <c r="AN43" s="17" t="inlineStr">
        <is>
          <t>N/A</t>
        </is>
      </c>
      <c r="AO43" s="17" t="inlineStr">
        <is>
          <t>Pass</t>
        </is>
      </c>
      <c r="AP43" s="17" t="inlineStr">
        <is>
          <t>N/A</t>
        </is>
      </c>
      <c r="AQ43" s="17" t="inlineStr">
        <is>
          <t>N/A</t>
        </is>
      </c>
      <c r="AR43" s="17" t="inlineStr">
        <is>
          <t>Pass</t>
        </is>
      </c>
      <c r="AS43" s="17" t="inlineStr">
        <is>
          <t>Pass</t>
        </is>
      </c>
      <c r="AT43" s="17" t="inlineStr">
        <is>
          <t>N/A</t>
        </is>
      </c>
      <c r="AU43" s="17" t="inlineStr">
        <is>
          <t>N/A</t>
        </is>
      </c>
      <c r="AV43" s="17" t="inlineStr">
        <is>
          <t>CRYSTAL ENGINEERING</t>
        </is>
      </c>
      <c r="AW43" s="17" t="inlineStr">
        <is>
          <t>IS33-36/5000 PSI</t>
        </is>
      </c>
      <c r="AX43" s="17" t="inlineStr">
        <is>
          <t>4530-525617</t>
        </is>
      </c>
      <c r="AY43" s="37" t="inlineStr">
        <is>
          <t>'2026-07-02</t>
        </is>
      </c>
      <c r="AZ43" s="17" t="inlineStr">
        <is>
          <t>EMERSON</t>
        </is>
      </c>
      <c r="BA43" s="17" t="inlineStr">
        <is>
          <t>TREX</t>
        </is>
      </c>
      <c r="BB43" s="17" t="inlineStr">
        <is>
          <t>210100082367</t>
        </is>
      </c>
      <c r="BC43" s="37" t="inlineStr">
        <is>
          <t>'2026-07-31</t>
        </is>
      </c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inlineStr">
        <is>
          <t>Levy Ostrup</t>
        </is>
      </c>
      <c r="CY43" s="17" t="inlineStr">
        <is>
          <t>'2026-08-01</t>
        </is>
      </c>
      <c r="CZ43" s="17" t="n"/>
      <c r="DA43" s="17" t="n"/>
      <c r="DB43" s="17" t="n"/>
      <c r="DC43" s="17" t="n"/>
    </row>
    <row r="44">
      <c r="A44" s="17" t="n"/>
      <c r="B44" s="17" t="n"/>
      <c r="C44" s="17" t="inlineStr">
        <is>
          <t>K1B WELL PAD PROJECT</t>
        </is>
      </c>
      <c r="D44" s="17" t="inlineStr">
        <is>
          <t>KINOSIS K1B</t>
        </is>
      </c>
      <c r="E44" s="17" t="inlineStr">
        <is>
          <t>CA23007</t>
        </is>
      </c>
      <c r="F44" s="17" t="inlineStr">
        <is>
          <t>29103-PIT-2038</t>
        </is>
      </c>
      <c r="G44" s="17" t="inlineStr">
        <is>
          <t>Pressure Transmitter</t>
        </is>
      </c>
      <c r="H44" s="17" t="inlineStr">
        <is>
          <t>PRODUCED GAS</t>
        </is>
      </c>
      <c r="I44" s="17" t="inlineStr">
        <is>
          <t>PAD R P03 PRODUCED VAPOR PRESSURE</t>
        </is>
      </c>
      <c r="J44" s="17" t="inlineStr">
        <is>
          <t>29103-25J-232-01</t>
        </is>
      </c>
      <c r="K44" s="17" t="inlineStr">
        <is>
          <t>29103-4"-PG-2301-DAPC0-64H-ET</t>
        </is>
      </c>
      <c r="L44" s="17" t="inlineStr">
        <is>
          <t>ROSEMOUNT</t>
        </is>
      </c>
      <c r="M44" s="17" t="inlineStr">
        <is>
          <t>3051TG4A2B21AS1M536Q4Q8Q15P1BR5</t>
        </is>
      </c>
      <c r="N44" s="17" t="n"/>
      <c r="O44" s="17" t="inlineStr">
        <is>
          <t>0 - 1500 kPa-g</t>
        </is>
      </c>
      <c r="P44" s="17" t="inlineStr">
        <is>
          <t xml:space="preserve"> -101 - 5515 kPa-g</t>
        </is>
      </c>
      <c r="Q44" s="17" t="inlineStr">
        <is>
          <t>N/A</t>
        </is>
      </c>
      <c r="R44" s="17" t="inlineStr">
        <is>
          <t>Yes</t>
        </is>
      </c>
      <c r="S44" s="17" t="inlineStr">
        <is>
          <t>4-20 mA w/ HART</t>
        </is>
      </c>
      <c r="T44" s="17" t="inlineStr">
        <is>
          <t>N/A</t>
        </is>
      </c>
      <c r="U44" s="17" t="inlineStr">
        <is>
          <t>N/A</t>
        </is>
      </c>
      <c r="V44" s="17" t="inlineStr">
        <is>
          <t>LO</t>
        </is>
      </c>
      <c r="W44" s="17" t="inlineStr">
        <is>
          <t>LO</t>
        </is>
      </c>
      <c r="X44" s="17" t="inlineStr">
        <is>
          <t>LO</t>
        </is>
      </c>
      <c r="Y44" s="17" t="inlineStr">
        <is>
          <t>LO</t>
        </is>
      </c>
      <c r="Z44" s="17" t="inlineStr">
        <is>
          <t>N/A</t>
        </is>
      </c>
      <c r="AA44" s="17" t="inlineStr">
        <is>
          <t>LO</t>
        </is>
      </c>
      <c r="AB44" s="17" t="inlineStr">
        <is>
          <t>LO</t>
        </is>
      </c>
      <c r="AC44" s="17" t="inlineStr">
        <is>
          <t>LO</t>
        </is>
      </c>
      <c r="AD44" s="17" t="inlineStr">
        <is>
          <t>N/A</t>
        </is>
      </c>
      <c r="AE44" s="17" t="inlineStr">
        <is>
          <t>LO</t>
        </is>
      </c>
      <c r="AF44" s="17" t="inlineStr">
        <is>
          <t>LO</t>
        </is>
      </c>
      <c r="AG44" s="17" t="inlineStr">
        <is>
          <t>LO</t>
        </is>
      </c>
      <c r="AH44" s="17" t="n">
        <v>23.5</v>
      </c>
      <c r="AI44" s="17" t="inlineStr">
        <is>
          <t>Pass</t>
        </is>
      </c>
      <c r="AJ44" s="17" t="inlineStr">
        <is>
          <t>N/A</t>
        </is>
      </c>
      <c r="AK44" s="17" t="inlineStr">
        <is>
          <t>N/A</t>
        </is>
      </c>
      <c r="AL44" s="17" t="inlineStr">
        <is>
          <t>Pass</t>
        </is>
      </c>
      <c r="AM44" s="17" t="inlineStr">
        <is>
          <t>Pass</t>
        </is>
      </c>
      <c r="AN44" s="17" t="inlineStr">
        <is>
          <t>N/A</t>
        </is>
      </c>
      <c r="AO44" s="17" t="inlineStr">
        <is>
          <t>Pass</t>
        </is>
      </c>
      <c r="AP44" s="17" t="inlineStr">
        <is>
          <t>N/A</t>
        </is>
      </c>
      <c r="AQ44" s="17" t="inlineStr">
        <is>
          <t>N/A</t>
        </is>
      </c>
      <c r="AR44" s="17" t="inlineStr">
        <is>
          <t>Pass</t>
        </is>
      </c>
      <c r="AS44" s="17" t="inlineStr">
        <is>
          <t>Pass</t>
        </is>
      </c>
      <c r="AT44" s="17" t="inlineStr">
        <is>
          <t>N/A</t>
        </is>
      </c>
      <c r="AU44" s="17" t="inlineStr">
        <is>
          <t>N/A</t>
        </is>
      </c>
      <c r="AV44" s="17" t="inlineStr">
        <is>
          <t>CRYSTAL ENGINEERING</t>
        </is>
      </c>
      <c r="AW44" s="17" t="inlineStr">
        <is>
          <t>IS33-36/5000 PSI</t>
        </is>
      </c>
      <c r="AX44" s="17" t="inlineStr">
        <is>
          <t>4530-525617</t>
        </is>
      </c>
      <c r="AY44" s="37" t="inlineStr">
        <is>
          <t>'2026-07-02</t>
        </is>
      </c>
      <c r="AZ44" s="17" t="inlineStr">
        <is>
          <t>EMERSON</t>
        </is>
      </c>
      <c r="BA44" s="17" t="inlineStr">
        <is>
          <t>TREX</t>
        </is>
      </c>
      <c r="BB44" s="17" t="inlineStr">
        <is>
          <t>210100082367</t>
        </is>
      </c>
      <c r="BC44" s="37" t="inlineStr">
        <is>
          <t>'2026-07-31</t>
        </is>
      </c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inlineStr">
        <is>
          <t>Levy Ostrup</t>
        </is>
      </c>
      <c r="CY44" s="17" t="inlineStr">
        <is>
          <t>'2026-08-01</t>
        </is>
      </c>
      <c r="CZ44" s="17" t="n"/>
      <c r="DA44" s="17" t="n"/>
      <c r="DB44" s="17" t="n"/>
      <c r="DC44" s="17" t="n"/>
    </row>
    <row r="45">
      <c r="A45" s="17" t="n"/>
      <c r="B45" s="17" t="n"/>
      <c r="C45" s="17" t="inlineStr">
        <is>
          <t>K1B WELL PAD PROJECT</t>
        </is>
      </c>
      <c r="D45" s="17" t="inlineStr">
        <is>
          <t>KINOSIS K1B</t>
        </is>
      </c>
      <c r="E45" s="17" t="inlineStr">
        <is>
          <t>CA23007</t>
        </is>
      </c>
      <c r="F45" s="17" t="inlineStr">
        <is>
          <t>29103-TIT-2034</t>
        </is>
      </c>
      <c r="G45" s="17" t="inlineStr">
        <is>
          <t>Temperature Indicating Transmitter</t>
        </is>
      </c>
      <c r="H45" s="17" t="inlineStr">
        <is>
          <t>PRODUCED EMULSION</t>
        </is>
      </c>
      <c r="I45" s="17" t="inlineStr">
        <is>
          <t>PAD R P03 PRODUCED EMULSION HEAD</t>
        </is>
      </c>
      <c r="J45" s="17" t="inlineStr">
        <is>
          <t>29103-25J-232-01</t>
        </is>
      </c>
      <c r="K45" s="17" t="inlineStr">
        <is>
          <t>29103-4"-PE-2301-DAPC0-64H-ET</t>
        </is>
      </c>
      <c r="L45" s="17" t="inlineStr">
        <is>
          <t>ROSEMOUNT</t>
        </is>
      </c>
      <c r="M45" s="17" t="inlineStr">
        <is>
          <t>3144PD1A1K6M5Q4C8BR5XA</t>
        </is>
      </c>
      <c r="N45" s="17" t="n"/>
      <c r="O45" s="17" t="inlineStr">
        <is>
          <t xml:space="preserve"> -50 - 300°C</t>
        </is>
      </c>
      <c r="P45" s="17" t="inlineStr">
        <is>
          <t xml:space="preserve"> -200 - 600°C</t>
        </is>
      </c>
      <c r="Q45" s="17" t="inlineStr">
        <is>
          <t>N/A</t>
        </is>
      </c>
      <c r="R45" s="17" t="inlineStr">
        <is>
          <t>Yes</t>
        </is>
      </c>
      <c r="S45" s="17" t="inlineStr">
        <is>
          <t>4-20 mA w/ HART</t>
        </is>
      </c>
      <c r="T45" s="17" t="inlineStr">
        <is>
          <t>N/A</t>
        </is>
      </c>
      <c r="U45" s="17" t="inlineStr">
        <is>
          <t>N/A</t>
        </is>
      </c>
      <c r="V45" s="17" t="inlineStr">
        <is>
          <t>LO</t>
        </is>
      </c>
      <c r="W45" s="17" t="inlineStr">
        <is>
          <t>LO</t>
        </is>
      </c>
      <c r="X45" s="17" t="inlineStr">
        <is>
          <t>LO</t>
        </is>
      </c>
      <c r="Y45" s="17" t="inlineStr">
        <is>
          <t>LO</t>
        </is>
      </c>
      <c r="Z45" s="17" t="inlineStr">
        <is>
          <t>N/A</t>
        </is>
      </c>
      <c r="AA45" s="17" t="inlineStr">
        <is>
          <t>N/A</t>
        </is>
      </c>
      <c r="AB45" s="17" t="inlineStr">
        <is>
          <t>LO</t>
        </is>
      </c>
      <c r="AC45" s="17" t="inlineStr">
        <is>
          <t>LO</t>
        </is>
      </c>
      <c r="AD45" s="17" t="inlineStr">
        <is>
          <t>N/A</t>
        </is>
      </c>
      <c r="AE45" s="17" t="inlineStr">
        <is>
          <t>LO</t>
        </is>
      </c>
      <c r="AF45" s="17" t="inlineStr">
        <is>
          <t>LO</t>
        </is>
      </c>
      <c r="AG45" s="17" t="inlineStr">
        <is>
          <t>LO</t>
        </is>
      </c>
      <c r="AH45" s="17" t="n">
        <v>23.9</v>
      </c>
      <c r="AI45" s="17" t="inlineStr">
        <is>
          <t>Pass</t>
        </is>
      </c>
      <c r="AJ45" s="17" t="inlineStr">
        <is>
          <t>N/A</t>
        </is>
      </c>
      <c r="AK45" s="17" t="inlineStr">
        <is>
          <t>N/A</t>
        </is>
      </c>
      <c r="AL45" s="17" t="inlineStr">
        <is>
          <t>Pass</t>
        </is>
      </c>
      <c r="AM45" s="17" t="inlineStr">
        <is>
          <t>Pass</t>
        </is>
      </c>
      <c r="AN45" s="17" t="inlineStr">
        <is>
          <t>N/A</t>
        </is>
      </c>
      <c r="AO45" s="17" t="inlineStr">
        <is>
          <t>Pass</t>
        </is>
      </c>
      <c r="AP45" s="17" t="inlineStr">
        <is>
          <t>N/A</t>
        </is>
      </c>
      <c r="AQ45" s="17" t="inlineStr">
        <is>
          <t>N/A</t>
        </is>
      </c>
      <c r="AR45" s="17" t="inlineStr">
        <is>
          <t>Pass</t>
        </is>
      </c>
      <c r="AS45" s="17" t="inlineStr">
        <is>
          <t>Pass</t>
        </is>
      </c>
      <c r="AT45" s="17" t="inlineStr">
        <is>
          <t>N/A</t>
        </is>
      </c>
      <c r="AU45" s="17" t="inlineStr">
        <is>
          <t>N/A</t>
        </is>
      </c>
      <c r="AV45" s="17" t="inlineStr">
        <is>
          <t xml:space="preserve">FLUKE </t>
        </is>
      </c>
      <c r="AW45" s="17" t="inlineStr">
        <is>
          <t>1551A EX</t>
        </is>
      </c>
      <c r="AX45" s="17" t="n">
        <v>6627011</v>
      </c>
      <c r="AY45" s="17" t="inlineStr">
        <is>
          <t>'2026-05-13</t>
        </is>
      </c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inlineStr">
        <is>
          <t>Levy Ostrup</t>
        </is>
      </c>
      <c r="CY45" s="17" t="inlineStr">
        <is>
          <t>'2026-08-01</t>
        </is>
      </c>
      <c r="CZ45" s="17" t="n"/>
      <c r="DA45" s="17" t="n"/>
      <c r="DB45" s="17" t="n"/>
      <c r="DC45" s="17" t="n"/>
    </row>
    <row r="46">
      <c r="A46" s="17" t="n"/>
      <c r="B46" s="17" t="n"/>
      <c r="C46" s="17" t="inlineStr">
        <is>
          <t>K1B WELL PAD PROJECT</t>
        </is>
      </c>
      <c r="D46" s="17" t="inlineStr">
        <is>
          <t>KINOSIS K1B</t>
        </is>
      </c>
      <c r="E46" s="17" t="inlineStr">
        <is>
          <t>CA23007</t>
        </is>
      </c>
      <c r="F46" s="17" t="inlineStr">
        <is>
          <t>29103-PIT-2044</t>
        </is>
      </c>
      <c r="G46" s="17" t="inlineStr">
        <is>
          <t>Pressure Transmitter</t>
        </is>
      </c>
      <c r="H46" s="17" t="inlineStr">
        <is>
          <t>PRODUCED EMULSION</t>
        </is>
      </c>
      <c r="I46" s="17" t="inlineStr">
        <is>
          <t>PAD R P04 PRODUCED EMULSION PRESSURE</t>
        </is>
      </c>
      <c r="J46" s="17" t="inlineStr">
        <is>
          <t>29103-25J-242-01</t>
        </is>
      </c>
      <c r="K46" s="17" t="inlineStr">
        <is>
          <t>29103-4"-PE-2401-DAPC0-64H-ET</t>
        </is>
      </c>
      <c r="L46" s="17" t="inlineStr">
        <is>
          <t>ROSEMOUNT</t>
        </is>
      </c>
      <c r="M46" s="17" t="inlineStr">
        <is>
          <t>3051TG4A2B21AS1M536Q4Q8Q15P1BR5</t>
        </is>
      </c>
      <c r="N46" s="17" t="n"/>
      <c r="O46" s="17" t="inlineStr">
        <is>
          <t>0 - 6000 kPa-g</t>
        </is>
      </c>
      <c r="P46" s="17" t="inlineStr">
        <is>
          <t>-101 - 27580 kPa-g</t>
        </is>
      </c>
      <c r="Q46" s="17" t="inlineStr">
        <is>
          <t>N/A</t>
        </is>
      </c>
      <c r="R46" s="17" t="inlineStr">
        <is>
          <t>Yes</t>
        </is>
      </c>
      <c r="S46" s="17" t="inlineStr">
        <is>
          <t>4-20 mA w/ HART</t>
        </is>
      </c>
      <c r="T46" s="17" t="inlineStr">
        <is>
          <t>N/A</t>
        </is>
      </c>
      <c r="U46" s="17" t="inlineStr">
        <is>
          <t>N/A</t>
        </is>
      </c>
      <c r="V46" s="17" t="inlineStr">
        <is>
          <t>LO</t>
        </is>
      </c>
      <c r="W46" s="17" t="inlineStr">
        <is>
          <t>LO</t>
        </is>
      </c>
      <c r="X46" s="17" t="inlineStr">
        <is>
          <t>LO</t>
        </is>
      </c>
      <c r="Y46" s="17" t="inlineStr">
        <is>
          <t>LO</t>
        </is>
      </c>
      <c r="Z46" s="17" t="inlineStr">
        <is>
          <t>N/A</t>
        </is>
      </c>
      <c r="AA46" s="17" t="inlineStr">
        <is>
          <t>LO</t>
        </is>
      </c>
      <c r="AB46" s="17" t="inlineStr">
        <is>
          <t>LO</t>
        </is>
      </c>
      <c r="AC46" s="17" t="inlineStr">
        <is>
          <t>LO</t>
        </is>
      </c>
      <c r="AD46" s="17" t="inlineStr">
        <is>
          <t>N/A</t>
        </is>
      </c>
      <c r="AE46" s="17" t="inlineStr">
        <is>
          <t>LO</t>
        </is>
      </c>
      <c r="AF46" s="17" t="inlineStr">
        <is>
          <t>LO</t>
        </is>
      </c>
      <c r="AG46" s="17" t="inlineStr">
        <is>
          <t>LO</t>
        </is>
      </c>
      <c r="AH46" s="17" t="n">
        <v>23.5</v>
      </c>
      <c r="AI46" s="17" t="inlineStr">
        <is>
          <t>Pass</t>
        </is>
      </c>
      <c r="AJ46" s="17" t="inlineStr">
        <is>
          <t>N/A</t>
        </is>
      </c>
      <c r="AK46" s="17" t="inlineStr">
        <is>
          <t>N/A</t>
        </is>
      </c>
      <c r="AL46" s="17" t="inlineStr">
        <is>
          <t>Pass</t>
        </is>
      </c>
      <c r="AM46" s="17" t="inlineStr">
        <is>
          <t>Pass</t>
        </is>
      </c>
      <c r="AN46" s="17" t="inlineStr">
        <is>
          <t>N/A</t>
        </is>
      </c>
      <c r="AO46" s="17" t="inlineStr">
        <is>
          <t>Pass</t>
        </is>
      </c>
      <c r="AP46" s="17" t="inlineStr">
        <is>
          <t>N/A</t>
        </is>
      </c>
      <c r="AQ46" s="17" t="inlineStr">
        <is>
          <t>N/A</t>
        </is>
      </c>
      <c r="AR46" s="17" t="inlineStr">
        <is>
          <t>Pass</t>
        </is>
      </c>
      <c r="AS46" s="17" t="inlineStr">
        <is>
          <t>Pass</t>
        </is>
      </c>
      <c r="AT46" s="17" t="inlineStr">
        <is>
          <t>N/A</t>
        </is>
      </c>
      <c r="AU46" s="17" t="inlineStr">
        <is>
          <t>N/A</t>
        </is>
      </c>
      <c r="AV46" s="17" t="inlineStr">
        <is>
          <t>CRYSTAL ENGINEERING</t>
        </is>
      </c>
      <c r="AW46" s="17" t="inlineStr">
        <is>
          <t>IS33-36/5000 PSI</t>
        </is>
      </c>
      <c r="AX46" s="17" t="inlineStr">
        <is>
          <t>4530-525617</t>
        </is>
      </c>
      <c r="AY46" s="37" t="inlineStr">
        <is>
          <t>'2026-07-02</t>
        </is>
      </c>
      <c r="AZ46" s="17" t="inlineStr">
        <is>
          <t>EMERSON</t>
        </is>
      </c>
      <c r="BA46" s="17" t="inlineStr">
        <is>
          <t>TREX</t>
        </is>
      </c>
      <c r="BB46" s="17" t="inlineStr">
        <is>
          <t>210100082367</t>
        </is>
      </c>
      <c r="BC46" s="37" t="inlineStr">
        <is>
          <t>'2026-07-31</t>
        </is>
      </c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inlineStr">
        <is>
          <t>Levy Ostrup</t>
        </is>
      </c>
      <c r="CY46" s="17" t="inlineStr">
        <is>
          <t>'2026-08-01</t>
        </is>
      </c>
      <c r="CZ46" s="17" t="n"/>
      <c r="DA46" s="17" t="n"/>
      <c r="DB46" s="17" t="n"/>
      <c r="DC46" s="17" t="n"/>
    </row>
    <row r="47">
      <c r="A47" s="17" t="n"/>
      <c r="B47" s="17" t="n"/>
      <c r="C47" s="17" t="inlineStr">
        <is>
          <t>K1B WELL PAD PROJECT</t>
        </is>
      </c>
      <c r="D47" s="17" t="inlineStr">
        <is>
          <t>KINOSIS K1B</t>
        </is>
      </c>
      <c r="E47" s="17" t="inlineStr">
        <is>
          <t>CA23007</t>
        </is>
      </c>
      <c r="F47" s="17" t="inlineStr">
        <is>
          <t>29103-PIT-2048</t>
        </is>
      </c>
      <c r="G47" s="17" t="inlineStr">
        <is>
          <t>Pressure Transmitter</t>
        </is>
      </c>
      <c r="H47" s="17" t="inlineStr">
        <is>
          <t>PRODUCED GAS</t>
        </is>
      </c>
      <c r="I47" s="17" t="inlineStr">
        <is>
          <t>PAD R P04 PRODUCED VAPOR PRESSURE</t>
        </is>
      </c>
      <c r="J47" s="17" t="inlineStr">
        <is>
          <t>29103-25J-242-01</t>
        </is>
      </c>
      <c r="K47" s="17" t="inlineStr">
        <is>
          <t>29103-4"-PG-2401-DAPC0-64H-ET</t>
        </is>
      </c>
      <c r="L47" s="17" t="inlineStr">
        <is>
          <t>ROSEMOUNT</t>
        </is>
      </c>
      <c r="M47" s="17" t="inlineStr">
        <is>
          <t>3051TG4A2B21AS1M536Q4Q8Q15P1BR5</t>
        </is>
      </c>
      <c r="N47" s="17" t="n"/>
      <c r="O47" s="17" t="inlineStr">
        <is>
          <t>0 - 1500 kPa-g</t>
        </is>
      </c>
      <c r="P47" s="17" t="inlineStr">
        <is>
          <t xml:space="preserve"> -101 - 5515 kPa-g</t>
        </is>
      </c>
      <c r="Q47" s="17" t="inlineStr">
        <is>
          <t>N/A</t>
        </is>
      </c>
      <c r="R47" s="17" t="inlineStr">
        <is>
          <t>Yes</t>
        </is>
      </c>
      <c r="S47" s="17" t="inlineStr">
        <is>
          <t>4-20 mA w/ HART</t>
        </is>
      </c>
      <c r="T47" s="17" t="inlineStr">
        <is>
          <t>N/A</t>
        </is>
      </c>
      <c r="U47" s="17" t="inlineStr">
        <is>
          <t>N/A</t>
        </is>
      </c>
      <c r="V47" s="17" t="inlineStr">
        <is>
          <t>LO</t>
        </is>
      </c>
      <c r="W47" s="17" t="inlineStr">
        <is>
          <t>LO</t>
        </is>
      </c>
      <c r="X47" s="17" t="inlineStr">
        <is>
          <t>LO</t>
        </is>
      </c>
      <c r="Y47" s="17" t="inlineStr">
        <is>
          <t>LO</t>
        </is>
      </c>
      <c r="Z47" s="17" t="inlineStr">
        <is>
          <t>N/A</t>
        </is>
      </c>
      <c r="AA47" s="17" t="inlineStr">
        <is>
          <t>LO</t>
        </is>
      </c>
      <c r="AB47" s="17" t="inlineStr">
        <is>
          <t>LO</t>
        </is>
      </c>
      <c r="AC47" s="17" t="inlineStr">
        <is>
          <t>LO</t>
        </is>
      </c>
      <c r="AD47" s="17" t="inlineStr">
        <is>
          <t>N/A</t>
        </is>
      </c>
      <c r="AE47" s="17" t="inlineStr">
        <is>
          <t>LO</t>
        </is>
      </c>
      <c r="AF47" s="17" t="inlineStr">
        <is>
          <t>LO</t>
        </is>
      </c>
      <c r="AG47" s="17" t="inlineStr">
        <is>
          <t>LO</t>
        </is>
      </c>
      <c r="AH47" s="17" t="n">
        <v>23.5</v>
      </c>
      <c r="AI47" s="17" t="inlineStr">
        <is>
          <t>Pass</t>
        </is>
      </c>
      <c r="AJ47" s="17" t="inlineStr">
        <is>
          <t>N/A</t>
        </is>
      </c>
      <c r="AK47" s="17" t="inlineStr">
        <is>
          <t>N/A</t>
        </is>
      </c>
      <c r="AL47" s="17" t="inlineStr">
        <is>
          <t>Pass</t>
        </is>
      </c>
      <c r="AM47" s="17" t="inlineStr">
        <is>
          <t>Pass</t>
        </is>
      </c>
      <c r="AN47" s="17" t="inlineStr">
        <is>
          <t>N/A</t>
        </is>
      </c>
      <c r="AO47" s="17" t="inlineStr">
        <is>
          <t>Pass</t>
        </is>
      </c>
      <c r="AP47" s="17" t="inlineStr">
        <is>
          <t>N/A</t>
        </is>
      </c>
      <c r="AQ47" s="17" t="inlineStr">
        <is>
          <t>N/A</t>
        </is>
      </c>
      <c r="AR47" s="17" t="inlineStr">
        <is>
          <t>Pass</t>
        </is>
      </c>
      <c r="AS47" s="17" t="inlineStr">
        <is>
          <t>Pass</t>
        </is>
      </c>
      <c r="AT47" s="17" t="inlineStr">
        <is>
          <t>N/A</t>
        </is>
      </c>
      <c r="AU47" s="17" t="inlineStr">
        <is>
          <t>N/A</t>
        </is>
      </c>
      <c r="AV47" s="17" t="inlineStr">
        <is>
          <t>CRYSTAL ENGINEERING</t>
        </is>
      </c>
      <c r="AW47" s="17" t="inlineStr">
        <is>
          <t>IS33-36/5000 PSI</t>
        </is>
      </c>
      <c r="AX47" s="17" t="inlineStr">
        <is>
          <t>4530-525617</t>
        </is>
      </c>
      <c r="AY47" s="37" t="inlineStr">
        <is>
          <t>'2026-07-02</t>
        </is>
      </c>
      <c r="AZ47" s="17" t="inlineStr">
        <is>
          <t>EMERSON</t>
        </is>
      </c>
      <c r="BA47" s="17" t="inlineStr">
        <is>
          <t>TREX</t>
        </is>
      </c>
      <c r="BB47" s="17" t="inlineStr">
        <is>
          <t>210100082367</t>
        </is>
      </c>
      <c r="BC47" s="37" t="inlineStr">
        <is>
          <t>'2026-07-31</t>
        </is>
      </c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inlineStr">
        <is>
          <t>Levy Ostrup</t>
        </is>
      </c>
      <c r="CY47" s="17" t="inlineStr">
        <is>
          <t>'2026-08-01</t>
        </is>
      </c>
      <c r="CZ47" s="17" t="n"/>
      <c r="DA47" s="17" t="n"/>
      <c r="DB47" s="17" t="n"/>
      <c r="DC47" s="17" t="n"/>
    </row>
    <row r="48">
      <c r="A48" s="17" t="n"/>
      <c r="B48" s="17" t="n"/>
      <c r="C48" s="17" t="inlineStr">
        <is>
          <t>K1B WELL PAD PROJECT</t>
        </is>
      </c>
      <c r="D48" s="17" t="inlineStr">
        <is>
          <t>KINOSIS K1B</t>
        </is>
      </c>
      <c r="E48" s="17" t="inlineStr">
        <is>
          <t>CA23007</t>
        </is>
      </c>
      <c r="F48" s="17" t="inlineStr">
        <is>
          <t>29103-TIT-2044</t>
        </is>
      </c>
      <c r="G48" s="17" t="inlineStr">
        <is>
          <t>Temperature Indicating Transmitter</t>
        </is>
      </c>
      <c r="H48" s="17" t="inlineStr">
        <is>
          <t>PRODUCED EMULSION</t>
        </is>
      </c>
      <c r="I48" s="17" t="inlineStr">
        <is>
          <t>PAD R P04 PRODUCED EMULSION HEAD</t>
        </is>
      </c>
      <c r="J48" s="17" t="inlineStr">
        <is>
          <t>29103-25J-242-01</t>
        </is>
      </c>
      <c r="K48" s="17" t="inlineStr">
        <is>
          <t>29103-4"-PE-2401-DAPC0-64H-ET</t>
        </is>
      </c>
      <c r="L48" s="17" t="inlineStr">
        <is>
          <t>ROSEMOUNT</t>
        </is>
      </c>
      <c r="M48" s="17" t="inlineStr">
        <is>
          <t>3144PD1A1K6M5Q4C8BR5XA</t>
        </is>
      </c>
      <c r="N48" s="17" t="n"/>
      <c r="O48" s="17" t="inlineStr">
        <is>
          <t xml:space="preserve"> -50 - 300°C</t>
        </is>
      </c>
      <c r="P48" s="17" t="inlineStr">
        <is>
          <t xml:space="preserve"> -200 - 600°C</t>
        </is>
      </c>
      <c r="Q48" s="17" t="inlineStr">
        <is>
          <t>N/A</t>
        </is>
      </c>
      <c r="R48" s="17" t="inlineStr">
        <is>
          <t>Yes</t>
        </is>
      </c>
      <c r="S48" s="17" t="inlineStr">
        <is>
          <t>4-20 mA w/ HART</t>
        </is>
      </c>
      <c r="T48" s="17" t="inlineStr">
        <is>
          <t>N/A</t>
        </is>
      </c>
      <c r="U48" s="17" t="inlineStr">
        <is>
          <t>N/A</t>
        </is>
      </c>
      <c r="V48" s="17" t="inlineStr">
        <is>
          <t>LO</t>
        </is>
      </c>
      <c r="W48" s="17" t="inlineStr">
        <is>
          <t>LO</t>
        </is>
      </c>
      <c r="X48" s="17" t="inlineStr">
        <is>
          <t>LO</t>
        </is>
      </c>
      <c r="Y48" s="17" t="inlineStr">
        <is>
          <t>LO</t>
        </is>
      </c>
      <c r="Z48" s="17" t="inlineStr">
        <is>
          <t>N/A</t>
        </is>
      </c>
      <c r="AA48" s="17" t="inlineStr">
        <is>
          <t>N/A</t>
        </is>
      </c>
      <c r="AB48" s="17" t="inlineStr">
        <is>
          <t>LO</t>
        </is>
      </c>
      <c r="AC48" s="17" t="inlineStr">
        <is>
          <t>LO</t>
        </is>
      </c>
      <c r="AD48" s="17" t="inlineStr">
        <is>
          <t>N/A</t>
        </is>
      </c>
      <c r="AE48" s="17" t="inlineStr">
        <is>
          <t>LO</t>
        </is>
      </c>
      <c r="AF48" s="17" t="inlineStr">
        <is>
          <t>LO</t>
        </is>
      </c>
      <c r="AG48" s="17" t="inlineStr">
        <is>
          <t>LO</t>
        </is>
      </c>
      <c r="AH48" s="17" t="n">
        <v>23.9</v>
      </c>
      <c r="AI48" s="17" t="inlineStr">
        <is>
          <t>Pass</t>
        </is>
      </c>
      <c r="AJ48" s="17" t="inlineStr">
        <is>
          <t>N/A</t>
        </is>
      </c>
      <c r="AK48" s="17" t="inlineStr">
        <is>
          <t>N/A</t>
        </is>
      </c>
      <c r="AL48" s="17" t="inlineStr">
        <is>
          <t>Pass</t>
        </is>
      </c>
      <c r="AM48" s="17" t="inlineStr">
        <is>
          <t>Pass</t>
        </is>
      </c>
      <c r="AN48" s="17" t="inlineStr">
        <is>
          <t>N/A</t>
        </is>
      </c>
      <c r="AO48" s="17" t="inlineStr">
        <is>
          <t>Pass</t>
        </is>
      </c>
      <c r="AP48" s="17" t="inlineStr">
        <is>
          <t>N/A</t>
        </is>
      </c>
      <c r="AQ48" s="17" t="inlineStr">
        <is>
          <t>N/A</t>
        </is>
      </c>
      <c r="AR48" s="17" t="inlineStr">
        <is>
          <t>Pass</t>
        </is>
      </c>
      <c r="AS48" s="17" t="inlineStr">
        <is>
          <t>Pass</t>
        </is>
      </c>
      <c r="AT48" s="17" t="inlineStr">
        <is>
          <t>N/A</t>
        </is>
      </c>
      <c r="AU48" s="17" t="inlineStr">
        <is>
          <t>N/A</t>
        </is>
      </c>
      <c r="AV48" s="17" t="inlineStr">
        <is>
          <t xml:space="preserve">FLUKE </t>
        </is>
      </c>
      <c r="AW48" s="17" t="inlineStr">
        <is>
          <t>1551A EX</t>
        </is>
      </c>
      <c r="AX48" s="17" t="n">
        <v>6627011</v>
      </c>
      <c r="AY48" s="17" t="inlineStr">
        <is>
          <t>'2026-05-13</t>
        </is>
      </c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inlineStr">
        <is>
          <t>Levy Ostrup</t>
        </is>
      </c>
      <c r="CY48" s="17" t="inlineStr">
        <is>
          <t>'2026-08-01</t>
        </is>
      </c>
      <c r="CZ48" s="17" t="n"/>
      <c r="DA48" s="17" t="n"/>
      <c r="DB48" s="17" t="n"/>
      <c r="DC48" s="17" t="n"/>
    </row>
    <row r="49">
      <c r="A49" s="17" t="n"/>
      <c r="B49" s="17" t="n"/>
      <c r="C49" s="17" t="inlineStr">
        <is>
          <t>K1B WELL PAD PROJECT</t>
        </is>
      </c>
      <c r="D49" s="17" t="inlineStr">
        <is>
          <t>KINOSIS K1B</t>
        </is>
      </c>
      <c r="E49" s="17" t="inlineStr">
        <is>
          <t>CA23007</t>
        </is>
      </c>
      <c r="F49" s="17" t="inlineStr">
        <is>
          <t>29103-PIT-2054</t>
        </is>
      </c>
      <c r="G49" s="17" t="inlineStr">
        <is>
          <t>Pressure Transmitter</t>
        </is>
      </c>
      <c r="H49" s="17" t="inlineStr">
        <is>
          <t>PRODUCED EMULSION</t>
        </is>
      </c>
      <c r="I49" s="17" t="inlineStr">
        <is>
          <t>PAD R P05 PRODUCED EMULSION PRESSURE</t>
        </is>
      </c>
      <c r="J49" s="17" t="inlineStr">
        <is>
          <t>29103-25J-252-01</t>
        </is>
      </c>
      <c r="K49" s="17" t="inlineStr">
        <is>
          <t>29103-4"-PE-2501-DAPC0-64H-ET</t>
        </is>
      </c>
      <c r="L49" s="17" t="inlineStr">
        <is>
          <t>ROSEMOUNT</t>
        </is>
      </c>
      <c r="M49" s="17" t="inlineStr">
        <is>
          <t>3051TG4A2B21AS1M536Q4Q8Q15P1BR5</t>
        </is>
      </c>
      <c r="N49" s="17" t="n"/>
      <c r="O49" s="17" t="inlineStr">
        <is>
          <t>0 - 6000 kPa-g</t>
        </is>
      </c>
      <c r="P49" s="17" t="inlineStr">
        <is>
          <t>-101 - 27580 kPa-g</t>
        </is>
      </c>
      <c r="Q49" s="17" t="inlineStr">
        <is>
          <t>N/A</t>
        </is>
      </c>
      <c r="R49" s="17" t="inlineStr">
        <is>
          <t>Yes</t>
        </is>
      </c>
      <c r="S49" s="17" t="inlineStr">
        <is>
          <t>4-20 mA w/ HART</t>
        </is>
      </c>
      <c r="T49" s="17" t="inlineStr">
        <is>
          <t>N/A</t>
        </is>
      </c>
      <c r="U49" s="17" t="inlineStr">
        <is>
          <t>N/A</t>
        </is>
      </c>
      <c r="V49" s="17" t="inlineStr">
        <is>
          <t>LO</t>
        </is>
      </c>
      <c r="W49" s="17" t="inlineStr">
        <is>
          <t>LO</t>
        </is>
      </c>
      <c r="X49" s="17" t="inlineStr">
        <is>
          <t>LO</t>
        </is>
      </c>
      <c r="Y49" s="17" t="inlineStr">
        <is>
          <t>LO</t>
        </is>
      </c>
      <c r="Z49" s="17" t="inlineStr">
        <is>
          <t>N/A</t>
        </is>
      </c>
      <c r="AA49" s="17" t="inlineStr">
        <is>
          <t>LO</t>
        </is>
      </c>
      <c r="AB49" s="17" t="inlineStr">
        <is>
          <t>LO</t>
        </is>
      </c>
      <c r="AC49" s="17" t="inlineStr">
        <is>
          <t>LO</t>
        </is>
      </c>
      <c r="AD49" s="17" t="inlineStr">
        <is>
          <t>N/A</t>
        </is>
      </c>
      <c r="AE49" s="17" t="inlineStr">
        <is>
          <t>LO</t>
        </is>
      </c>
      <c r="AF49" s="17" t="inlineStr">
        <is>
          <t>LO</t>
        </is>
      </c>
      <c r="AG49" s="17" t="inlineStr">
        <is>
          <t>LO</t>
        </is>
      </c>
      <c r="AH49" s="17" t="n">
        <v>23.9</v>
      </c>
      <c r="AI49" s="17" t="inlineStr">
        <is>
          <t>Pass</t>
        </is>
      </c>
      <c r="AJ49" s="17" t="inlineStr">
        <is>
          <t>N/A</t>
        </is>
      </c>
      <c r="AK49" s="17" t="inlineStr">
        <is>
          <t>N/A</t>
        </is>
      </c>
      <c r="AL49" s="17" t="inlineStr">
        <is>
          <t>Pass</t>
        </is>
      </c>
      <c r="AM49" s="17" t="inlineStr">
        <is>
          <t>Pass</t>
        </is>
      </c>
      <c r="AN49" s="17" t="inlineStr">
        <is>
          <t>N/A</t>
        </is>
      </c>
      <c r="AO49" s="17" t="inlineStr">
        <is>
          <t>Pass</t>
        </is>
      </c>
      <c r="AP49" s="17" t="inlineStr">
        <is>
          <t>N/A</t>
        </is>
      </c>
      <c r="AQ49" s="17" t="inlineStr">
        <is>
          <t>N/A</t>
        </is>
      </c>
      <c r="AR49" s="17" t="inlineStr">
        <is>
          <t>Pass</t>
        </is>
      </c>
      <c r="AS49" s="17" t="inlineStr">
        <is>
          <t>Pass</t>
        </is>
      </c>
      <c r="AT49" s="17" t="inlineStr">
        <is>
          <t>N/A</t>
        </is>
      </c>
      <c r="AU49" s="17" t="inlineStr">
        <is>
          <t>N/A</t>
        </is>
      </c>
      <c r="AV49" s="17" t="inlineStr">
        <is>
          <t>CRYSTAL ENGINEERING</t>
        </is>
      </c>
      <c r="AW49" s="17" t="inlineStr">
        <is>
          <t>IS33-36/5000 PSI</t>
        </is>
      </c>
      <c r="AX49" s="17" t="inlineStr">
        <is>
          <t>4530-525617</t>
        </is>
      </c>
      <c r="AY49" s="37" t="inlineStr">
        <is>
          <t>'2026-07-02</t>
        </is>
      </c>
      <c r="AZ49" s="17" t="inlineStr">
        <is>
          <t>EMERSON</t>
        </is>
      </c>
      <c r="BA49" s="17" t="inlineStr">
        <is>
          <t>TREX</t>
        </is>
      </c>
      <c r="BB49" s="17" t="inlineStr">
        <is>
          <t>210100082367</t>
        </is>
      </c>
      <c r="BC49" s="37" t="inlineStr">
        <is>
          <t>'2026-07-31</t>
        </is>
      </c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inlineStr">
        <is>
          <t>Levy Ostrup</t>
        </is>
      </c>
      <c r="CY49" s="17" t="inlineStr">
        <is>
          <t>'2026-08-01</t>
        </is>
      </c>
      <c r="CZ49" s="17" t="n"/>
      <c r="DA49" s="17" t="n"/>
      <c r="DB49" s="17" t="n"/>
      <c r="DC49" s="17" t="n"/>
    </row>
    <row r="50">
      <c r="A50" s="17" t="n"/>
      <c r="B50" s="17" t="n"/>
      <c r="C50" s="17" t="inlineStr">
        <is>
          <t>K1B WELL PAD PROJECT</t>
        </is>
      </c>
      <c r="D50" s="17" t="inlineStr">
        <is>
          <t>KINOSIS K1B</t>
        </is>
      </c>
      <c r="E50" s="17" t="inlineStr">
        <is>
          <t>CA23007</t>
        </is>
      </c>
      <c r="F50" s="17" t="inlineStr">
        <is>
          <t>29103-PIT-2058</t>
        </is>
      </c>
      <c r="G50" s="17" t="inlineStr">
        <is>
          <t>Pressure Transmitter</t>
        </is>
      </c>
      <c r="H50" s="17" t="inlineStr">
        <is>
          <t>PRODUCED GAS</t>
        </is>
      </c>
      <c r="I50" s="17" t="inlineStr">
        <is>
          <t>PAD R P05 PRODUCED VAPOR PRESSURE</t>
        </is>
      </c>
      <c r="J50" s="17" t="inlineStr">
        <is>
          <t>29103-25J-252-01</t>
        </is>
      </c>
      <c r="K50" s="17" t="inlineStr">
        <is>
          <t>29103-4"-PG-2501-DAPC0-64H-ET</t>
        </is>
      </c>
      <c r="L50" s="17" t="inlineStr">
        <is>
          <t>ROSEMOUNT</t>
        </is>
      </c>
      <c r="M50" s="17" t="inlineStr">
        <is>
          <t>3051TG4A2B21AS1M536Q4Q8Q15P1BR5</t>
        </is>
      </c>
      <c r="N50" s="17" t="n"/>
      <c r="O50" s="17" t="inlineStr">
        <is>
          <t>0 - 1500 kPa-g</t>
        </is>
      </c>
      <c r="P50" s="17" t="inlineStr">
        <is>
          <t xml:space="preserve"> -101 - 5515 kPa-g</t>
        </is>
      </c>
      <c r="Q50" s="17" t="inlineStr">
        <is>
          <t>N/A</t>
        </is>
      </c>
      <c r="R50" s="17" t="inlineStr">
        <is>
          <t>Yes</t>
        </is>
      </c>
      <c r="S50" s="17" t="inlineStr">
        <is>
          <t>4-20 mA w/ HART</t>
        </is>
      </c>
      <c r="T50" s="17" t="inlineStr">
        <is>
          <t>N/A</t>
        </is>
      </c>
      <c r="U50" s="17" t="inlineStr">
        <is>
          <t>N/A</t>
        </is>
      </c>
      <c r="V50" s="17" t="inlineStr">
        <is>
          <t>LO</t>
        </is>
      </c>
      <c r="W50" s="17" t="inlineStr">
        <is>
          <t>LO</t>
        </is>
      </c>
      <c r="X50" s="17" t="inlineStr">
        <is>
          <t>LO</t>
        </is>
      </c>
      <c r="Y50" s="17" t="inlineStr">
        <is>
          <t>LO</t>
        </is>
      </c>
      <c r="Z50" s="17" t="inlineStr">
        <is>
          <t>N/A</t>
        </is>
      </c>
      <c r="AA50" s="17" t="inlineStr">
        <is>
          <t>LO</t>
        </is>
      </c>
      <c r="AB50" s="17" t="inlineStr">
        <is>
          <t>LO</t>
        </is>
      </c>
      <c r="AC50" s="17" t="inlineStr">
        <is>
          <t>LO</t>
        </is>
      </c>
      <c r="AD50" s="17" t="inlineStr">
        <is>
          <t>N/A</t>
        </is>
      </c>
      <c r="AE50" s="17" t="inlineStr">
        <is>
          <t>LO</t>
        </is>
      </c>
      <c r="AF50" s="17" t="inlineStr">
        <is>
          <t>LO</t>
        </is>
      </c>
      <c r="AG50" s="17" t="inlineStr">
        <is>
          <t>LO</t>
        </is>
      </c>
      <c r="AH50" s="17" t="n">
        <v>23.8</v>
      </c>
      <c r="AI50" s="17" t="inlineStr">
        <is>
          <t>Pass</t>
        </is>
      </c>
      <c r="AJ50" s="17" t="inlineStr">
        <is>
          <t>N/A</t>
        </is>
      </c>
      <c r="AK50" s="17" t="inlineStr">
        <is>
          <t>N/A</t>
        </is>
      </c>
      <c r="AL50" s="17" t="inlineStr">
        <is>
          <t>Pass</t>
        </is>
      </c>
      <c r="AM50" s="17" t="inlineStr">
        <is>
          <t>Pass</t>
        </is>
      </c>
      <c r="AN50" s="17" t="inlineStr">
        <is>
          <t>N/A</t>
        </is>
      </c>
      <c r="AO50" s="17" t="inlineStr">
        <is>
          <t>Pass</t>
        </is>
      </c>
      <c r="AP50" s="17" t="inlineStr">
        <is>
          <t>N/A</t>
        </is>
      </c>
      <c r="AQ50" s="17" t="inlineStr">
        <is>
          <t>N/A</t>
        </is>
      </c>
      <c r="AR50" s="17" t="inlineStr">
        <is>
          <t>Pass</t>
        </is>
      </c>
      <c r="AS50" s="17" t="inlineStr">
        <is>
          <t>Pass</t>
        </is>
      </c>
      <c r="AT50" s="17" t="inlineStr">
        <is>
          <t>N/A</t>
        </is>
      </c>
      <c r="AU50" s="17" t="inlineStr">
        <is>
          <t>N/A</t>
        </is>
      </c>
      <c r="AV50" s="17" t="inlineStr">
        <is>
          <t>CRYSTAL ENGINEERING</t>
        </is>
      </c>
      <c r="AW50" s="17" t="inlineStr">
        <is>
          <t>IS33-36/5000 PSI</t>
        </is>
      </c>
      <c r="AX50" s="17" t="inlineStr">
        <is>
          <t>4530-525617</t>
        </is>
      </c>
      <c r="AY50" s="37" t="inlineStr">
        <is>
          <t>'2026-07-02</t>
        </is>
      </c>
      <c r="AZ50" s="17" t="inlineStr">
        <is>
          <t>EMERSON</t>
        </is>
      </c>
      <c r="BA50" s="17" t="inlineStr">
        <is>
          <t>TREX</t>
        </is>
      </c>
      <c r="BB50" s="17" t="inlineStr">
        <is>
          <t>210100082367</t>
        </is>
      </c>
      <c r="BC50" s="37" t="inlineStr">
        <is>
          <t>'2026-07-31</t>
        </is>
      </c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inlineStr">
        <is>
          <t>Levy Ostrup</t>
        </is>
      </c>
      <c r="CY50" s="17" t="inlineStr">
        <is>
          <t>'2026-08-01</t>
        </is>
      </c>
      <c r="CZ50" s="17" t="n"/>
      <c r="DA50" s="17" t="n"/>
      <c r="DB50" s="17" t="n"/>
      <c r="DC50" s="17" t="n"/>
    </row>
    <row r="51">
      <c r="A51" s="17" t="n"/>
      <c r="B51" s="17" t="n"/>
      <c r="C51" s="17" t="inlineStr">
        <is>
          <t>K1B WELL PAD PROJECT</t>
        </is>
      </c>
      <c r="D51" s="17" t="inlineStr">
        <is>
          <t>KINOSIS K1B</t>
        </is>
      </c>
      <c r="E51" s="17" t="inlineStr">
        <is>
          <t>CA23007</t>
        </is>
      </c>
      <c r="F51" s="17" t="inlineStr">
        <is>
          <t>29103-TIT-2054</t>
        </is>
      </c>
      <c r="G51" s="17" t="inlineStr">
        <is>
          <t>Temperature Indicating Transmitter</t>
        </is>
      </c>
      <c r="H51" s="17" t="inlineStr">
        <is>
          <t>PRODUCED EMULSION</t>
        </is>
      </c>
      <c r="I51" s="17" t="inlineStr">
        <is>
          <t>PAD R P05 PRODUCED EMULSION HEAD</t>
        </is>
      </c>
      <c r="J51" s="17" t="inlineStr">
        <is>
          <t>29103-25J-252-01</t>
        </is>
      </c>
      <c r="K51" s="17" t="inlineStr">
        <is>
          <t>29103-4"-PE-2501-DAPC0-64H-ET</t>
        </is>
      </c>
      <c r="L51" s="17" t="inlineStr">
        <is>
          <t>ROSEMOUNT</t>
        </is>
      </c>
      <c r="M51" s="17" t="inlineStr">
        <is>
          <t>3144PD1A1K6M5Q4C8BR5XA</t>
        </is>
      </c>
      <c r="N51" s="17" t="n"/>
      <c r="O51" s="17" t="inlineStr">
        <is>
          <t xml:space="preserve"> -50 - 300°C</t>
        </is>
      </c>
      <c r="P51" s="17" t="inlineStr">
        <is>
          <t xml:space="preserve"> -200 - 600°C</t>
        </is>
      </c>
      <c r="Q51" s="17" t="inlineStr">
        <is>
          <t>N/A</t>
        </is>
      </c>
      <c r="R51" s="17" t="inlineStr">
        <is>
          <t>Yes</t>
        </is>
      </c>
      <c r="S51" s="17" t="inlineStr">
        <is>
          <t>4-20 mA w/ HART</t>
        </is>
      </c>
      <c r="T51" s="17" t="inlineStr">
        <is>
          <t>N/A</t>
        </is>
      </c>
      <c r="U51" s="17" t="inlineStr">
        <is>
          <t>N/A</t>
        </is>
      </c>
      <c r="V51" s="17" t="inlineStr">
        <is>
          <t>LO</t>
        </is>
      </c>
      <c r="W51" s="17" t="inlineStr">
        <is>
          <t>LO</t>
        </is>
      </c>
      <c r="X51" s="17" t="inlineStr">
        <is>
          <t>LO</t>
        </is>
      </c>
      <c r="Y51" s="17" t="inlineStr">
        <is>
          <t>LO</t>
        </is>
      </c>
      <c r="Z51" s="17" t="inlineStr">
        <is>
          <t>N/A</t>
        </is>
      </c>
      <c r="AA51" s="17" t="inlineStr">
        <is>
          <t>N/A</t>
        </is>
      </c>
      <c r="AB51" s="17" t="inlineStr">
        <is>
          <t>LO</t>
        </is>
      </c>
      <c r="AC51" s="17" t="inlineStr">
        <is>
          <t>LO</t>
        </is>
      </c>
      <c r="AD51" s="17" t="inlineStr">
        <is>
          <t>N/A</t>
        </is>
      </c>
      <c r="AE51" s="17" t="inlineStr">
        <is>
          <t>LO</t>
        </is>
      </c>
      <c r="AF51" s="17" t="inlineStr">
        <is>
          <t>LO</t>
        </is>
      </c>
      <c r="AG51" s="17" t="inlineStr">
        <is>
          <t>LO</t>
        </is>
      </c>
      <c r="AH51" s="17" t="n">
        <v>23.5</v>
      </c>
      <c r="AI51" s="17" t="inlineStr">
        <is>
          <t>Pass</t>
        </is>
      </c>
      <c r="AJ51" s="17" t="inlineStr">
        <is>
          <t>N/A</t>
        </is>
      </c>
      <c r="AK51" s="17" t="inlineStr">
        <is>
          <t>N/A</t>
        </is>
      </c>
      <c r="AL51" s="17" t="inlineStr">
        <is>
          <t>Pass</t>
        </is>
      </c>
      <c r="AM51" s="17" t="inlineStr">
        <is>
          <t>Pass</t>
        </is>
      </c>
      <c r="AN51" s="17" t="inlineStr">
        <is>
          <t>N/A</t>
        </is>
      </c>
      <c r="AO51" s="17" t="inlineStr">
        <is>
          <t>Pass</t>
        </is>
      </c>
      <c r="AP51" s="17" t="inlineStr">
        <is>
          <t>N/A</t>
        </is>
      </c>
      <c r="AQ51" s="17" t="inlineStr">
        <is>
          <t>N/A</t>
        </is>
      </c>
      <c r="AR51" s="17" t="inlineStr">
        <is>
          <t>Pass</t>
        </is>
      </c>
      <c r="AS51" s="17" t="inlineStr">
        <is>
          <t>Pass</t>
        </is>
      </c>
      <c r="AT51" s="17" t="inlineStr">
        <is>
          <t>N/A</t>
        </is>
      </c>
      <c r="AU51" s="17" t="inlineStr">
        <is>
          <t>N/A</t>
        </is>
      </c>
      <c r="AV51" s="17" t="inlineStr">
        <is>
          <t xml:space="preserve">FLUKE </t>
        </is>
      </c>
      <c r="AW51" s="17" t="inlineStr">
        <is>
          <t>1551A EX</t>
        </is>
      </c>
      <c r="AX51" s="17" t="n">
        <v>6627011</v>
      </c>
      <c r="AY51" s="17" t="inlineStr">
        <is>
          <t>'2026-05-13</t>
        </is>
      </c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inlineStr">
        <is>
          <t>Levy Ostrup</t>
        </is>
      </c>
      <c r="CY51" s="17" t="inlineStr">
        <is>
          <t>'2026-08-01</t>
        </is>
      </c>
      <c r="CZ51" s="17" t="n"/>
      <c r="DA51" s="17" t="n"/>
      <c r="DB51" s="17" t="n"/>
      <c r="DC51" s="17" t="n"/>
    </row>
    <row r="52">
      <c r="A52" s="17" t="n"/>
      <c r="B52" s="17" t="n"/>
      <c r="C52" s="17" t="inlineStr">
        <is>
          <t>K1B WELL PAD PROJECT</t>
        </is>
      </c>
      <c r="D52" s="17" t="inlineStr">
        <is>
          <t>KINOSIS K1B</t>
        </is>
      </c>
      <c r="E52" s="17" t="inlineStr">
        <is>
          <t>CA23007</t>
        </is>
      </c>
      <c r="F52" s="17" t="inlineStr">
        <is>
          <t>29103-PIT-2064</t>
        </is>
      </c>
      <c r="G52" s="17" t="inlineStr">
        <is>
          <t>Pressure Transmitter</t>
        </is>
      </c>
      <c r="H52" s="17" t="inlineStr">
        <is>
          <t>PRODUCED EMULSION</t>
        </is>
      </c>
      <c r="I52" s="17" t="inlineStr">
        <is>
          <t>PAD R P06 PRODUCED EMULSION PRESSURE</t>
        </is>
      </c>
      <c r="J52" s="17" t="inlineStr">
        <is>
          <t>29103-25J-262-01</t>
        </is>
      </c>
      <c r="K52" s="17" t="inlineStr">
        <is>
          <t>29103-4"-PE-2601-DAPC0-64H-ET</t>
        </is>
      </c>
      <c r="L52" s="17" t="inlineStr">
        <is>
          <t>ROSEMOUNT</t>
        </is>
      </c>
      <c r="M52" s="17" t="inlineStr">
        <is>
          <t>3051TG4A2B21AS1M536Q4Q8Q15P1BR5</t>
        </is>
      </c>
      <c r="N52" s="17" t="n"/>
      <c r="O52" s="17" t="inlineStr">
        <is>
          <t>0 - 6000 kPa-g</t>
        </is>
      </c>
      <c r="P52" s="17" t="inlineStr">
        <is>
          <t>-101 - 27580 kPa-g</t>
        </is>
      </c>
      <c r="Q52" s="17" t="inlineStr">
        <is>
          <t>N/A</t>
        </is>
      </c>
      <c r="R52" s="17" t="inlineStr">
        <is>
          <t>Yes</t>
        </is>
      </c>
      <c r="S52" s="17" t="inlineStr">
        <is>
          <t>4-20 mA w/ HART</t>
        </is>
      </c>
      <c r="T52" s="17" t="inlineStr">
        <is>
          <t>N/A</t>
        </is>
      </c>
      <c r="U52" s="17" t="inlineStr">
        <is>
          <t>N/A</t>
        </is>
      </c>
      <c r="V52" s="17" t="inlineStr">
        <is>
          <t>LO</t>
        </is>
      </c>
      <c r="W52" s="17" t="inlineStr">
        <is>
          <t>LO</t>
        </is>
      </c>
      <c r="X52" s="17" t="inlineStr">
        <is>
          <t>LO</t>
        </is>
      </c>
      <c r="Y52" s="17" t="inlineStr">
        <is>
          <t>LO</t>
        </is>
      </c>
      <c r="Z52" s="17" t="inlineStr">
        <is>
          <t>N/A</t>
        </is>
      </c>
      <c r="AA52" s="17" t="inlineStr">
        <is>
          <t>LO</t>
        </is>
      </c>
      <c r="AB52" s="17" t="inlineStr">
        <is>
          <t>LO</t>
        </is>
      </c>
      <c r="AC52" s="17" t="inlineStr">
        <is>
          <t>LO</t>
        </is>
      </c>
      <c r="AD52" s="17" t="inlineStr">
        <is>
          <t>N/A</t>
        </is>
      </c>
      <c r="AE52" s="17" t="inlineStr">
        <is>
          <t>LO</t>
        </is>
      </c>
      <c r="AF52" s="17" t="inlineStr">
        <is>
          <t>LO</t>
        </is>
      </c>
      <c r="AG52" s="17" t="inlineStr">
        <is>
          <t>LO</t>
        </is>
      </c>
      <c r="AH52" s="17" t="n">
        <v>23.5</v>
      </c>
      <c r="AI52" s="17" t="inlineStr">
        <is>
          <t>Pass</t>
        </is>
      </c>
      <c r="AJ52" s="17" t="inlineStr">
        <is>
          <t>N/A</t>
        </is>
      </c>
      <c r="AK52" s="17" t="inlineStr">
        <is>
          <t>N/A</t>
        </is>
      </c>
      <c r="AL52" s="17" t="inlineStr">
        <is>
          <t>Pass</t>
        </is>
      </c>
      <c r="AM52" s="17" t="inlineStr">
        <is>
          <t>Pass</t>
        </is>
      </c>
      <c r="AN52" s="17" t="inlineStr">
        <is>
          <t>N/A</t>
        </is>
      </c>
      <c r="AO52" s="17" t="inlineStr">
        <is>
          <t>Pass</t>
        </is>
      </c>
      <c r="AP52" s="17" t="inlineStr">
        <is>
          <t>N/A</t>
        </is>
      </c>
      <c r="AQ52" s="17" t="inlineStr">
        <is>
          <t>N/A</t>
        </is>
      </c>
      <c r="AR52" s="17" t="inlineStr">
        <is>
          <t>Pass</t>
        </is>
      </c>
      <c r="AS52" s="17" t="inlineStr">
        <is>
          <t>Pass</t>
        </is>
      </c>
      <c r="AT52" s="17" t="inlineStr">
        <is>
          <t>N/A</t>
        </is>
      </c>
      <c r="AU52" s="17" t="inlineStr">
        <is>
          <t>N/A</t>
        </is>
      </c>
      <c r="AV52" s="17" t="inlineStr">
        <is>
          <t>CRYSTAL ENGINEERING</t>
        </is>
      </c>
      <c r="AW52" s="17" t="inlineStr">
        <is>
          <t>IS33-36/5000 PSI</t>
        </is>
      </c>
      <c r="AX52" s="17" t="inlineStr">
        <is>
          <t>4530-525617</t>
        </is>
      </c>
      <c r="AY52" s="37" t="inlineStr">
        <is>
          <t>'2026-07-02</t>
        </is>
      </c>
      <c r="AZ52" s="17" t="inlineStr">
        <is>
          <t>EMERSON</t>
        </is>
      </c>
      <c r="BA52" s="17" t="inlineStr">
        <is>
          <t>TREX</t>
        </is>
      </c>
      <c r="BB52" s="17" t="inlineStr">
        <is>
          <t>210100082367</t>
        </is>
      </c>
      <c r="BC52" s="37" t="inlineStr">
        <is>
          <t>'2026-07-31</t>
        </is>
      </c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inlineStr">
        <is>
          <t>Levy Ostrup</t>
        </is>
      </c>
      <c r="CY52" s="17" t="inlineStr">
        <is>
          <t>'2026-08-01</t>
        </is>
      </c>
      <c r="CZ52" s="17" t="n"/>
      <c r="DA52" s="17" t="n"/>
      <c r="DB52" s="17" t="n"/>
      <c r="DC52" s="17" t="n"/>
    </row>
    <row r="53">
      <c r="A53" s="17" t="n"/>
      <c r="B53" s="17" t="n"/>
      <c r="C53" s="17" t="inlineStr">
        <is>
          <t>K1B WELL PAD PROJECT</t>
        </is>
      </c>
      <c r="D53" s="17" t="inlineStr">
        <is>
          <t>KINOSIS K1B</t>
        </is>
      </c>
      <c r="E53" s="17" t="inlineStr">
        <is>
          <t>CA23007</t>
        </is>
      </c>
      <c r="F53" s="17" t="inlineStr">
        <is>
          <t>29103-PIT-2068</t>
        </is>
      </c>
      <c r="G53" s="17" t="inlineStr">
        <is>
          <t>Pressure Transmitter</t>
        </is>
      </c>
      <c r="H53" s="17" t="inlineStr">
        <is>
          <t>PRODUCED GAS</t>
        </is>
      </c>
      <c r="I53" s="17" t="inlineStr">
        <is>
          <t>PAD R P06 PRODUCED VAPOR PRESSURE</t>
        </is>
      </c>
      <c r="J53" s="17" t="inlineStr">
        <is>
          <t>29103-25J-262-01</t>
        </is>
      </c>
      <c r="K53" s="17" t="inlineStr">
        <is>
          <t>29103-4"-PG-2601-DAPC0-64H-ET</t>
        </is>
      </c>
      <c r="L53" s="17" t="inlineStr">
        <is>
          <t>ROSEMOUNT</t>
        </is>
      </c>
      <c r="M53" s="17" t="inlineStr">
        <is>
          <t>3051TG4A2B21AS1M536Q4Q8Q15P1BR5</t>
        </is>
      </c>
      <c r="N53" s="17" t="n"/>
      <c r="O53" s="17" t="inlineStr">
        <is>
          <t>0 - 1500 kPa-g</t>
        </is>
      </c>
      <c r="P53" s="17" t="inlineStr">
        <is>
          <t xml:space="preserve"> -101 - 5515 kPa-g</t>
        </is>
      </c>
      <c r="Q53" s="17" t="inlineStr">
        <is>
          <t>N/A</t>
        </is>
      </c>
      <c r="R53" s="17" t="inlineStr">
        <is>
          <t>Yes</t>
        </is>
      </c>
      <c r="S53" s="17" t="inlineStr">
        <is>
          <t>4-20 mA w/ HART</t>
        </is>
      </c>
      <c r="T53" s="17" t="inlineStr">
        <is>
          <t>N/A</t>
        </is>
      </c>
      <c r="U53" s="17" t="inlineStr">
        <is>
          <t>N/A</t>
        </is>
      </c>
      <c r="V53" s="17" t="inlineStr">
        <is>
          <t>LO</t>
        </is>
      </c>
      <c r="W53" s="17" t="inlineStr">
        <is>
          <t>LO</t>
        </is>
      </c>
      <c r="X53" s="17" t="inlineStr">
        <is>
          <t>LO</t>
        </is>
      </c>
      <c r="Y53" s="17" t="inlineStr">
        <is>
          <t>LO</t>
        </is>
      </c>
      <c r="Z53" s="17" t="inlineStr">
        <is>
          <t>N/A</t>
        </is>
      </c>
      <c r="AA53" s="17" t="inlineStr">
        <is>
          <t>LO</t>
        </is>
      </c>
      <c r="AB53" s="17" t="inlineStr">
        <is>
          <t>LO</t>
        </is>
      </c>
      <c r="AC53" s="17" t="inlineStr">
        <is>
          <t>LO</t>
        </is>
      </c>
      <c r="AD53" s="17" t="inlineStr">
        <is>
          <t>N/A</t>
        </is>
      </c>
      <c r="AE53" s="17" t="inlineStr">
        <is>
          <t>LO</t>
        </is>
      </c>
      <c r="AF53" s="17" t="inlineStr">
        <is>
          <t>LO</t>
        </is>
      </c>
      <c r="AG53" s="17" t="inlineStr">
        <is>
          <t>LO</t>
        </is>
      </c>
      <c r="AH53" s="17" t="n">
        <v>23.7</v>
      </c>
      <c r="AI53" s="17" t="inlineStr">
        <is>
          <t>Pass</t>
        </is>
      </c>
      <c r="AJ53" s="17" t="inlineStr">
        <is>
          <t>N/A</t>
        </is>
      </c>
      <c r="AK53" s="17" t="inlineStr">
        <is>
          <t>N/A</t>
        </is>
      </c>
      <c r="AL53" s="17" t="inlineStr">
        <is>
          <t>Pass</t>
        </is>
      </c>
      <c r="AM53" s="17" t="inlineStr">
        <is>
          <t>Pass</t>
        </is>
      </c>
      <c r="AN53" s="17" t="inlineStr">
        <is>
          <t>N/A</t>
        </is>
      </c>
      <c r="AO53" s="17" t="inlineStr">
        <is>
          <t>Pass</t>
        </is>
      </c>
      <c r="AP53" s="17" t="inlineStr">
        <is>
          <t>N/A</t>
        </is>
      </c>
      <c r="AQ53" s="17" t="inlineStr">
        <is>
          <t>N/A</t>
        </is>
      </c>
      <c r="AR53" s="17" t="inlineStr">
        <is>
          <t>Pass</t>
        </is>
      </c>
      <c r="AS53" s="17" t="inlineStr">
        <is>
          <t>Pass</t>
        </is>
      </c>
      <c r="AT53" s="17" t="inlineStr">
        <is>
          <t>N/A</t>
        </is>
      </c>
      <c r="AU53" s="17" t="inlineStr">
        <is>
          <t>N/A</t>
        </is>
      </c>
      <c r="AV53" s="17" t="inlineStr">
        <is>
          <t>CRYSTAL ENGINEERING</t>
        </is>
      </c>
      <c r="AW53" s="17" t="inlineStr">
        <is>
          <t>IS33-36/5000 PSI</t>
        </is>
      </c>
      <c r="AX53" s="17" t="inlineStr">
        <is>
          <t>4530-525617</t>
        </is>
      </c>
      <c r="AY53" s="37" t="inlineStr">
        <is>
          <t>'2026-07-02</t>
        </is>
      </c>
      <c r="AZ53" s="17" t="inlineStr">
        <is>
          <t>EMERSON</t>
        </is>
      </c>
      <c r="BA53" s="17" t="inlineStr">
        <is>
          <t>TREX</t>
        </is>
      </c>
      <c r="BB53" s="17" t="inlineStr">
        <is>
          <t>210100082367</t>
        </is>
      </c>
      <c r="BC53" s="37" t="inlineStr">
        <is>
          <t>'2026-07-31</t>
        </is>
      </c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inlineStr">
        <is>
          <t>Levy Ostrup</t>
        </is>
      </c>
      <c r="CY53" s="17" t="inlineStr">
        <is>
          <t>'2026-08-01</t>
        </is>
      </c>
      <c r="CZ53" s="17" t="n"/>
      <c r="DA53" s="17" t="n"/>
      <c r="DB53" s="17" t="n"/>
      <c r="DC53" s="17" t="n"/>
    </row>
    <row r="54">
      <c r="A54" s="17" t="n"/>
      <c r="B54" s="17" t="n"/>
      <c r="C54" s="17" t="inlineStr">
        <is>
          <t>K1B WELL PAD PROJECT</t>
        </is>
      </c>
      <c r="D54" s="17" t="inlineStr">
        <is>
          <t>KINOSIS K1B</t>
        </is>
      </c>
      <c r="E54" s="17" t="inlineStr">
        <is>
          <t>CA23007</t>
        </is>
      </c>
      <c r="F54" s="17" t="inlineStr">
        <is>
          <t>29103-TIT-2064</t>
        </is>
      </c>
      <c r="G54" s="17" t="inlineStr">
        <is>
          <t>Temperature Indicating Transmitter</t>
        </is>
      </c>
      <c r="H54" s="17" t="inlineStr">
        <is>
          <t>PRODUCED EMULSION</t>
        </is>
      </c>
      <c r="I54" s="17" t="inlineStr">
        <is>
          <t>PAD R P06 PRODUCED EMULSION HEAD</t>
        </is>
      </c>
      <c r="J54" s="17" t="inlineStr">
        <is>
          <t>29103-25J-262-01</t>
        </is>
      </c>
      <c r="K54" s="17" t="inlineStr">
        <is>
          <t>29103-4"-PE-2601-DAPC0-64H-ET</t>
        </is>
      </c>
      <c r="L54" s="17" t="inlineStr">
        <is>
          <t>ROSEMOUNT</t>
        </is>
      </c>
      <c r="M54" s="17" t="inlineStr">
        <is>
          <t>3144PD1A1K6M5Q4C8BR5XA</t>
        </is>
      </c>
      <c r="N54" s="17" t="n"/>
      <c r="O54" s="17" t="inlineStr">
        <is>
          <t xml:space="preserve"> -50 - 300°C</t>
        </is>
      </c>
      <c r="P54" s="17" t="inlineStr">
        <is>
          <t xml:space="preserve"> -200 - 600°C</t>
        </is>
      </c>
      <c r="Q54" s="17" t="inlineStr">
        <is>
          <t>N/A</t>
        </is>
      </c>
      <c r="R54" s="17" t="inlineStr">
        <is>
          <t>Yes</t>
        </is>
      </c>
      <c r="S54" s="17" t="inlineStr">
        <is>
          <t>4-20 mA w/ HART</t>
        </is>
      </c>
      <c r="T54" s="17" t="inlineStr">
        <is>
          <t>N/A</t>
        </is>
      </c>
      <c r="U54" s="17" t="inlineStr">
        <is>
          <t>N/A</t>
        </is>
      </c>
      <c r="V54" s="17" t="inlineStr">
        <is>
          <t>LO</t>
        </is>
      </c>
      <c r="W54" s="17" t="inlineStr">
        <is>
          <t>LO</t>
        </is>
      </c>
      <c r="X54" s="17" t="inlineStr">
        <is>
          <t>LO</t>
        </is>
      </c>
      <c r="Y54" s="17" t="inlineStr">
        <is>
          <t>LO</t>
        </is>
      </c>
      <c r="Z54" s="17" t="inlineStr">
        <is>
          <t>N/A</t>
        </is>
      </c>
      <c r="AA54" s="17" t="inlineStr">
        <is>
          <t>N/A</t>
        </is>
      </c>
      <c r="AB54" s="17" t="inlineStr">
        <is>
          <t>LO</t>
        </is>
      </c>
      <c r="AC54" s="17" t="inlineStr">
        <is>
          <t>LO</t>
        </is>
      </c>
      <c r="AD54" s="17" t="inlineStr">
        <is>
          <t>N/A</t>
        </is>
      </c>
      <c r="AE54" s="17" t="inlineStr">
        <is>
          <t>LO</t>
        </is>
      </c>
      <c r="AF54" s="17" t="inlineStr">
        <is>
          <t>LO</t>
        </is>
      </c>
      <c r="AG54" s="17" t="inlineStr">
        <is>
          <t>LO</t>
        </is>
      </c>
      <c r="AH54" s="17" t="n">
        <v>23.5</v>
      </c>
      <c r="AI54" s="17" t="inlineStr">
        <is>
          <t>Pass</t>
        </is>
      </c>
      <c r="AJ54" s="17" t="inlineStr">
        <is>
          <t>N/A</t>
        </is>
      </c>
      <c r="AK54" s="17" t="inlineStr">
        <is>
          <t>N/A</t>
        </is>
      </c>
      <c r="AL54" s="17" t="inlineStr">
        <is>
          <t>Pass</t>
        </is>
      </c>
      <c r="AM54" s="17" t="inlineStr">
        <is>
          <t>Pass</t>
        </is>
      </c>
      <c r="AN54" s="17" t="inlineStr">
        <is>
          <t>N/A</t>
        </is>
      </c>
      <c r="AO54" s="17" t="inlineStr">
        <is>
          <t>Pass</t>
        </is>
      </c>
      <c r="AP54" s="17" t="inlineStr">
        <is>
          <t>N/A</t>
        </is>
      </c>
      <c r="AQ54" s="17" t="inlineStr">
        <is>
          <t>N/A</t>
        </is>
      </c>
      <c r="AR54" s="17" t="inlineStr">
        <is>
          <t>Pass</t>
        </is>
      </c>
      <c r="AS54" s="17" t="inlineStr">
        <is>
          <t>Pass</t>
        </is>
      </c>
      <c r="AT54" s="17" t="inlineStr">
        <is>
          <t>N/A</t>
        </is>
      </c>
      <c r="AU54" s="17" t="inlineStr">
        <is>
          <t>N/A</t>
        </is>
      </c>
      <c r="AV54" s="17" t="inlineStr">
        <is>
          <t xml:space="preserve">FLUKE </t>
        </is>
      </c>
      <c r="AW54" s="17" t="inlineStr">
        <is>
          <t>1551A EX</t>
        </is>
      </c>
      <c r="AX54" s="17" t="n">
        <v>6627011</v>
      </c>
      <c r="AY54" s="17" t="inlineStr">
        <is>
          <t>'2026-05-13</t>
        </is>
      </c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inlineStr">
        <is>
          <t>Levy Ostrup</t>
        </is>
      </c>
      <c r="CY54" s="17" t="inlineStr">
        <is>
          <t>'2026-08-01</t>
        </is>
      </c>
      <c r="CZ54" s="17" t="n"/>
      <c r="DA54" s="17" t="n"/>
      <c r="DB54" s="17" t="n"/>
      <c r="DC54" s="17" t="n"/>
    </row>
    <row r="55">
      <c r="A55" s="17" t="n"/>
      <c r="B55" s="17" t="n"/>
      <c r="C55" s="17" t="inlineStr">
        <is>
          <t>K1B WELL PAD PROJECT</t>
        </is>
      </c>
      <c r="D55" s="17" t="inlineStr">
        <is>
          <t>KINOSIS K1B</t>
        </is>
      </c>
      <c r="E55" s="17" t="inlineStr">
        <is>
          <t>CA23007</t>
        </is>
      </c>
      <c r="F55" s="17" t="inlineStr">
        <is>
          <t>29103-PIT-2074</t>
        </is>
      </c>
      <c r="G55" s="17" t="inlineStr">
        <is>
          <t>Pressure Transmitter</t>
        </is>
      </c>
      <c r="H55" s="17" t="inlineStr">
        <is>
          <t>PRODUCED EMULSION</t>
        </is>
      </c>
      <c r="I55" s="17" t="inlineStr">
        <is>
          <t>PAD R P07 PRODUCED EMULSION PRESSURE</t>
        </is>
      </c>
      <c r="J55" s="17" t="inlineStr">
        <is>
          <t>29103-25J-272-01</t>
        </is>
      </c>
      <c r="K55" s="17" t="inlineStr">
        <is>
          <t>29103-4"-PE-2701-DAPC0-64H-ET</t>
        </is>
      </c>
      <c r="L55" s="17" t="inlineStr">
        <is>
          <t>ROSEMOUNT</t>
        </is>
      </c>
      <c r="M55" s="17" t="inlineStr">
        <is>
          <t>3051TG4A2B21AS1M536Q4Q8Q15P1BR5</t>
        </is>
      </c>
      <c r="N55" s="17" t="n"/>
      <c r="O55" s="17" t="inlineStr">
        <is>
          <t>0 - 6000 kPa-g</t>
        </is>
      </c>
      <c r="P55" s="17" t="inlineStr">
        <is>
          <t>-101 - 27580 kPa-g</t>
        </is>
      </c>
      <c r="Q55" s="17" t="inlineStr">
        <is>
          <t>N/A</t>
        </is>
      </c>
      <c r="R55" s="17" t="inlineStr">
        <is>
          <t>Yes</t>
        </is>
      </c>
      <c r="S55" s="17" t="inlineStr">
        <is>
          <t>4-20 mA w/ HART</t>
        </is>
      </c>
      <c r="T55" s="17" t="inlineStr">
        <is>
          <t>N/A</t>
        </is>
      </c>
      <c r="U55" s="17" t="inlineStr">
        <is>
          <t>N/A</t>
        </is>
      </c>
      <c r="V55" s="17" t="inlineStr">
        <is>
          <t>LO</t>
        </is>
      </c>
      <c r="W55" s="17" t="inlineStr">
        <is>
          <t>LO</t>
        </is>
      </c>
      <c r="X55" s="17" t="inlineStr">
        <is>
          <t>LO</t>
        </is>
      </c>
      <c r="Y55" s="17" t="inlineStr">
        <is>
          <t>LO</t>
        </is>
      </c>
      <c r="Z55" s="17" t="inlineStr">
        <is>
          <t>N/A</t>
        </is>
      </c>
      <c r="AA55" s="17" t="inlineStr">
        <is>
          <t>LO</t>
        </is>
      </c>
      <c r="AB55" s="17" t="inlineStr">
        <is>
          <t>LO</t>
        </is>
      </c>
      <c r="AC55" s="17" t="inlineStr">
        <is>
          <t>LO</t>
        </is>
      </c>
      <c r="AD55" s="17" t="inlineStr">
        <is>
          <t>N/A</t>
        </is>
      </c>
      <c r="AE55" s="17" t="inlineStr">
        <is>
          <t>LO</t>
        </is>
      </c>
      <c r="AF55" s="17" t="inlineStr">
        <is>
          <t>LO</t>
        </is>
      </c>
      <c r="AG55" s="17" t="inlineStr">
        <is>
          <t>LO</t>
        </is>
      </c>
      <c r="AH55" s="17" t="n">
        <v>23.4</v>
      </c>
      <c r="AI55" s="17" t="inlineStr">
        <is>
          <t>Pass</t>
        </is>
      </c>
      <c r="AJ55" s="17" t="inlineStr">
        <is>
          <t>N/A</t>
        </is>
      </c>
      <c r="AK55" s="17" t="inlineStr">
        <is>
          <t>N/A</t>
        </is>
      </c>
      <c r="AL55" s="17" t="inlineStr">
        <is>
          <t>Pass</t>
        </is>
      </c>
      <c r="AM55" s="17" t="inlineStr">
        <is>
          <t>Pass</t>
        </is>
      </c>
      <c r="AN55" s="17" t="inlineStr">
        <is>
          <t>N/A</t>
        </is>
      </c>
      <c r="AO55" s="17" t="inlineStr">
        <is>
          <t>Pass</t>
        </is>
      </c>
      <c r="AP55" s="17" t="inlineStr">
        <is>
          <t>N/A</t>
        </is>
      </c>
      <c r="AQ55" s="17" t="inlineStr">
        <is>
          <t>N/A</t>
        </is>
      </c>
      <c r="AR55" s="17" t="inlineStr">
        <is>
          <t>Pass</t>
        </is>
      </c>
      <c r="AS55" s="17" t="inlineStr">
        <is>
          <t>Pass</t>
        </is>
      </c>
      <c r="AT55" s="17" t="inlineStr">
        <is>
          <t>N/A</t>
        </is>
      </c>
      <c r="AU55" s="17" t="inlineStr">
        <is>
          <t>N/A</t>
        </is>
      </c>
      <c r="AV55" s="17" t="inlineStr">
        <is>
          <t>CRYSTAL ENGINEERING</t>
        </is>
      </c>
      <c r="AW55" s="17" t="inlineStr">
        <is>
          <t>IS33-36/5000 PSI</t>
        </is>
      </c>
      <c r="AX55" s="17" t="inlineStr">
        <is>
          <t>4530-525617</t>
        </is>
      </c>
      <c r="AY55" s="37" t="inlineStr">
        <is>
          <t>'2026-07-02</t>
        </is>
      </c>
      <c r="AZ55" s="17" t="inlineStr">
        <is>
          <t>EMERSON</t>
        </is>
      </c>
      <c r="BA55" s="17" t="inlineStr">
        <is>
          <t>TREX</t>
        </is>
      </c>
      <c r="BB55" s="17" t="inlineStr">
        <is>
          <t>210100082367</t>
        </is>
      </c>
      <c r="BC55" s="37" t="inlineStr">
        <is>
          <t>'2026-07-31</t>
        </is>
      </c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inlineStr">
        <is>
          <t>Levy Ostrup</t>
        </is>
      </c>
      <c r="CY55" s="17" t="inlineStr">
        <is>
          <t>'2026-08-01</t>
        </is>
      </c>
      <c r="CZ55" s="17" t="n"/>
      <c r="DA55" s="17" t="n"/>
      <c r="DB55" s="17" t="n"/>
      <c r="DC55" s="17" t="n"/>
    </row>
    <row r="56">
      <c r="A56" s="17" t="n"/>
      <c r="B56" s="17" t="n"/>
      <c r="C56" s="17" t="inlineStr">
        <is>
          <t>K1B WELL PAD PROJECT</t>
        </is>
      </c>
      <c r="D56" s="17" t="inlineStr">
        <is>
          <t>KINOSIS K1B</t>
        </is>
      </c>
      <c r="E56" s="17" t="inlineStr">
        <is>
          <t>CA23007</t>
        </is>
      </c>
      <c r="F56" s="17" t="inlineStr">
        <is>
          <t>29103-PIT-2078</t>
        </is>
      </c>
      <c r="G56" s="17" t="inlineStr">
        <is>
          <t>Pressure Transmitter</t>
        </is>
      </c>
      <c r="H56" s="17" t="inlineStr">
        <is>
          <t>PRODUCED GAS</t>
        </is>
      </c>
      <c r="I56" s="17" t="inlineStr">
        <is>
          <t>PAD R P07 PRODUCED VAPOR PRESSURE</t>
        </is>
      </c>
      <c r="J56" s="17" t="inlineStr">
        <is>
          <t>29103-25J-272-01</t>
        </is>
      </c>
      <c r="K56" s="17" t="inlineStr">
        <is>
          <t>29103-4"-PG-2701-DAPC0-64H-ET</t>
        </is>
      </c>
      <c r="L56" s="17" t="inlineStr">
        <is>
          <t>ROSEMOUNT</t>
        </is>
      </c>
      <c r="M56" s="17" t="inlineStr">
        <is>
          <t>3051TG4A2B21AS1M536Q4Q8Q15P1BR5</t>
        </is>
      </c>
      <c r="N56" s="17" t="n"/>
      <c r="O56" s="17" t="inlineStr">
        <is>
          <t>0 - 1500 kPa-g</t>
        </is>
      </c>
      <c r="P56" s="17" t="inlineStr">
        <is>
          <t xml:space="preserve"> -101 - 5515 kPa-g</t>
        </is>
      </c>
      <c r="Q56" s="17" t="inlineStr">
        <is>
          <t>N/A</t>
        </is>
      </c>
      <c r="R56" s="17" t="inlineStr">
        <is>
          <t>Yes</t>
        </is>
      </c>
      <c r="S56" s="17" t="inlineStr">
        <is>
          <t>4-20 mA w/ HART</t>
        </is>
      </c>
      <c r="T56" s="17" t="inlineStr">
        <is>
          <t>N/A</t>
        </is>
      </c>
      <c r="U56" s="17" t="inlineStr">
        <is>
          <t>N/A</t>
        </is>
      </c>
      <c r="V56" s="17" t="inlineStr">
        <is>
          <t>LO</t>
        </is>
      </c>
      <c r="W56" s="17" t="inlineStr">
        <is>
          <t>LO</t>
        </is>
      </c>
      <c r="X56" s="17" t="inlineStr">
        <is>
          <t>LO</t>
        </is>
      </c>
      <c r="Y56" s="17" t="inlineStr">
        <is>
          <t>LO</t>
        </is>
      </c>
      <c r="Z56" s="17" t="inlineStr">
        <is>
          <t>N/A</t>
        </is>
      </c>
      <c r="AA56" s="17" t="inlineStr">
        <is>
          <t>LO</t>
        </is>
      </c>
      <c r="AB56" s="17" t="inlineStr">
        <is>
          <t>LO</t>
        </is>
      </c>
      <c r="AC56" s="17" t="inlineStr">
        <is>
          <t>LO</t>
        </is>
      </c>
      <c r="AD56" s="17" t="inlineStr">
        <is>
          <t>N/A</t>
        </is>
      </c>
      <c r="AE56" s="17" t="inlineStr">
        <is>
          <t>LO</t>
        </is>
      </c>
      <c r="AF56" s="17" t="inlineStr">
        <is>
          <t>LO</t>
        </is>
      </c>
      <c r="AG56" s="17" t="inlineStr">
        <is>
          <t>LO</t>
        </is>
      </c>
      <c r="AH56" s="17" t="n">
        <v>23.4</v>
      </c>
      <c r="AI56" s="17" t="inlineStr">
        <is>
          <t>Pass</t>
        </is>
      </c>
      <c r="AJ56" s="17" t="inlineStr">
        <is>
          <t>N/A</t>
        </is>
      </c>
      <c r="AK56" s="17" t="inlineStr">
        <is>
          <t>N/A</t>
        </is>
      </c>
      <c r="AL56" s="17" t="inlineStr">
        <is>
          <t>Pass</t>
        </is>
      </c>
      <c r="AM56" s="17" t="inlineStr">
        <is>
          <t>Pass</t>
        </is>
      </c>
      <c r="AN56" s="17" t="inlineStr">
        <is>
          <t>N/A</t>
        </is>
      </c>
      <c r="AO56" s="17" t="inlineStr">
        <is>
          <t>Pass</t>
        </is>
      </c>
      <c r="AP56" s="17" t="inlineStr">
        <is>
          <t>N/A</t>
        </is>
      </c>
      <c r="AQ56" s="17" t="inlineStr">
        <is>
          <t>N/A</t>
        </is>
      </c>
      <c r="AR56" s="17" t="inlineStr">
        <is>
          <t>Pass</t>
        </is>
      </c>
      <c r="AS56" s="17" t="inlineStr">
        <is>
          <t>Pass</t>
        </is>
      </c>
      <c r="AT56" s="17" t="inlineStr">
        <is>
          <t>N/A</t>
        </is>
      </c>
      <c r="AU56" s="17" t="inlineStr">
        <is>
          <t>N/A</t>
        </is>
      </c>
      <c r="AV56" s="17" t="inlineStr">
        <is>
          <t>CRYSTAL ENGINEERING</t>
        </is>
      </c>
      <c r="AW56" s="17" t="inlineStr">
        <is>
          <t>IS33-36/5000 PSI</t>
        </is>
      </c>
      <c r="AX56" s="17" t="inlineStr">
        <is>
          <t>4530-525617</t>
        </is>
      </c>
      <c r="AY56" s="37" t="inlineStr">
        <is>
          <t>'2026-07-02</t>
        </is>
      </c>
      <c r="AZ56" s="17" t="inlineStr">
        <is>
          <t>EMERSON</t>
        </is>
      </c>
      <c r="BA56" s="17" t="inlineStr">
        <is>
          <t>TREX</t>
        </is>
      </c>
      <c r="BB56" s="17" t="inlineStr">
        <is>
          <t>210100082367</t>
        </is>
      </c>
      <c r="BC56" s="37" t="inlineStr">
        <is>
          <t>'2026-07-31</t>
        </is>
      </c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inlineStr">
        <is>
          <t>Levy Ostrup</t>
        </is>
      </c>
      <c r="CY56" s="17" t="inlineStr">
        <is>
          <t>'2026-08-01</t>
        </is>
      </c>
      <c r="CZ56" s="17" t="n"/>
      <c r="DA56" s="17" t="n"/>
      <c r="DB56" s="17" t="n"/>
      <c r="DC56" s="17" t="n"/>
    </row>
    <row r="57">
      <c r="A57" s="17" t="n"/>
      <c r="B57" s="17" t="n"/>
      <c r="C57" s="17" t="inlineStr">
        <is>
          <t>K1B WELL PAD PROJECT</t>
        </is>
      </c>
      <c r="D57" s="17" t="inlineStr">
        <is>
          <t>KINOSIS K1B</t>
        </is>
      </c>
      <c r="E57" s="17" t="inlineStr">
        <is>
          <t>CA23007</t>
        </is>
      </c>
      <c r="F57" s="17" t="inlineStr">
        <is>
          <t>29103-TIT-2074</t>
        </is>
      </c>
      <c r="G57" s="17" t="inlineStr">
        <is>
          <t>Temperature Indicating Transmitter</t>
        </is>
      </c>
      <c r="H57" s="17" t="inlineStr">
        <is>
          <t>PRODUCED EMULSION</t>
        </is>
      </c>
      <c r="I57" s="17" t="inlineStr">
        <is>
          <t>PAD R P07 PRODUCED EMULSION HEAD</t>
        </is>
      </c>
      <c r="J57" s="17" t="inlineStr">
        <is>
          <t>29103-25J-272-01</t>
        </is>
      </c>
      <c r="K57" s="17" t="inlineStr">
        <is>
          <t>29103-4"-PE-2701-DAPC0-64H-ET</t>
        </is>
      </c>
      <c r="L57" s="17" t="inlineStr">
        <is>
          <t>ROSEMOUNT</t>
        </is>
      </c>
      <c r="M57" s="17" t="inlineStr">
        <is>
          <t>3144PD1A1K6M5Q4C8BR5XA</t>
        </is>
      </c>
      <c r="N57" s="17" t="n"/>
      <c r="O57" s="17" t="inlineStr">
        <is>
          <t xml:space="preserve"> -50 - 300°C</t>
        </is>
      </c>
      <c r="P57" s="17" t="inlineStr">
        <is>
          <t xml:space="preserve"> -200 - 600°C</t>
        </is>
      </c>
      <c r="Q57" s="17" t="inlineStr">
        <is>
          <t>N/A</t>
        </is>
      </c>
      <c r="R57" s="17" t="inlineStr">
        <is>
          <t>Yes</t>
        </is>
      </c>
      <c r="S57" s="17" t="inlineStr">
        <is>
          <t>4-20 mA w/ HART</t>
        </is>
      </c>
      <c r="T57" s="17" t="inlineStr">
        <is>
          <t>N/A</t>
        </is>
      </c>
      <c r="U57" s="17" t="inlineStr">
        <is>
          <t>N/A</t>
        </is>
      </c>
      <c r="V57" s="17" t="inlineStr">
        <is>
          <t>LO</t>
        </is>
      </c>
      <c r="W57" s="17" t="inlineStr">
        <is>
          <t>LO</t>
        </is>
      </c>
      <c r="X57" s="17" t="inlineStr">
        <is>
          <t>LO</t>
        </is>
      </c>
      <c r="Y57" s="17" t="inlineStr">
        <is>
          <t>LO</t>
        </is>
      </c>
      <c r="Z57" s="17" t="inlineStr">
        <is>
          <t>N/A</t>
        </is>
      </c>
      <c r="AA57" s="17" t="inlineStr">
        <is>
          <t>N/A</t>
        </is>
      </c>
      <c r="AB57" s="17" t="inlineStr">
        <is>
          <t>LO</t>
        </is>
      </c>
      <c r="AC57" s="17" t="inlineStr">
        <is>
          <t>LO</t>
        </is>
      </c>
      <c r="AD57" s="17" t="inlineStr">
        <is>
          <t>N/A</t>
        </is>
      </c>
      <c r="AE57" s="17" t="inlineStr">
        <is>
          <t>LO</t>
        </is>
      </c>
      <c r="AF57" s="17" t="inlineStr">
        <is>
          <t>LO</t>
        </is>
      </c>
      <c r="AG57" s="17" t="inlineStr">
        <is>
          <t>LO</t>
        </is>
      </c>
      <c r="AH57" s="17" t="n">
        <v>23.3</v>
      </c>
      <c r="AI57" s="17" t="inlineStr">
        <is>
          <t>Pass</t>
        </is>
      </c>
      <c r="AJ57" s="17" t="inlineStr">
        <is>
          <t>N/A</t>
        </is>
      </c>
      <c r="AK57" s="17" t="inlineStr">
        <is>
          <t>N/A</t>
        </is>
      </c>
      <c r="AL57" s="17" t="inlineStr">
        <is>
          <t>Pass</t>
        </is>
      </c>
      <c r="AM57" s="17" t="inlineStr">
        <is>
          <t>Pass</t>
        </is>
      </c>
      <c r="AN57" s="17" t="inlineStr">
        <is>
          <t>N/A</t>
        </is>
      </c>
      <c r="AO57" s="17" t="inlineStr">
        <is>
          <t>Pass</t>
        </is>
      </c>
      <c r="AP57" s="17" t="inlineStr">
        <is>
          <t>N/A</t>
        </is>
      </c>
      <c r="AQ57" s="17" t="inlineStr">
        <is>
          <t>N/A</t>
        </is>
      </c>
      <c r="AR57" s="17" t="inlineStr">
        <is>
          <t>Pass</t>
        </is>
      </c>
      <c r="AS57" s="17" t="inlineStr">
        <is>
          <t>Pass</t>
        </is>
      </c>
      <c r="AT57" s="17" t="inlineStr">
        <is>
          <t>N/A</t>
        </is>
      </c>
      <c r="AU57" s="17" t="inlineStr">
        <is>
          <t>N/A</t>
        </is>
      </c>
      <c r="AV57" s="17" t="inlineStr">
        <is>
          <t xml:space="preserve">FLUKE </t>
        </is>
      </c>
      <c r="AW57" s="17" t="inlineStr">
        <is>
          <t>1551A EX</t>
        </is>
      </c>
      <c r="AX57" s="17" t="n">
        <v>6627011</v>
      </c>
      <c r="AY57" s="17" t="inlineStr">
        <is>
          <t>'2026-05-13</t>
        </is>
      </c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inlineStr">
        <is>
          <t>Levy Ostrup</t>
        </is>
      </c>
      <c r="CY57" s="17" t="inlineStr">
        <is>
          <t>'2026-08-01</t>
        </is>
      </c>
      <c r="CZ57" s="17" t="n"/>
      <c r="DA57" s="17" t="n"/>
      <c r="DB57" s="17" t="n"/>
      <c r="DC57" s="17" t="n"/>
    </row>
    <row r="58">
      <c r="A58" s="17" t="n"/>
      <c r="B58" s="17" t="n"/>
      <c r="C58" s="17" t="inlineStr">
        <is>
          <t>K1B WELL PAD PROJECT</t>
        </is>
      </c>
      <c r="D58" s="17" t="inlineStr">
        <is>
          <t>KINOSIS K1B</t>
        </is>
      </c>
      <c r="E58" s="17" t="inlineStr">
        <is>
          <t>CA23007</t>
        </is>
      </c>
      <c r="F58" s="17" t="inlineStr">
        <is>
          <t>29103-FIT-2014</t>
        </is>
      </c>
      <c r="G58" s="17" t="inlineStr">
        <is>
          <t>Coriolis Flow Meter</t>
        </is>
      </c>
      <c r="H58" s="17" t="inlineStr">
        <is>
          <t>PRODUCED EMULSION</t>
        </is>
      </c>
      <c r="I58" s="17" t="inlineStr">
        <is>
          <t>PAD R P01 PRODUCED EMULSION FLOW</t>
        </is>
      </c>
      <c r="J58" s="17" t="inlineStr">
        <is>
          <t>29103-25J-211-01</t>
        </is>
      </c>
      <c r="K58" s="17" t="inlineStr">
        <is>
          <t>29103-4"-PE-2101-DAPCO-64H-ET</t>
        </is>
      </c>
      <c r="L58" s="17" t="inlineStr">
        <is>
          <t>KROHNE</t>
        </is>
      </c>
      <c r="M58" s="17" t="inlineStr">
        <is>
          <t>VE544H17420010400004C6</t>
        </is>
      </c>
      <c r="N58" s="17" t="n"/>
      <c r="O58" s="17" t="inlineStr">
        <is>
          <t>0-50 M3/h</t>
        </is>
      </c>
      <c r="P58" s="17" t="inlineStr">
        <is>
          <t>0.7-140 M3/h</t>
        </is>
      </c>
      <c r="Q58" s="17" t="inlineStr">
        <is>
          <t>N/A</t>
        </is>
      </c>
      <c r="R58" s="17" t="inlineStr">
        <is>
          <t>Yes</t>
        </is>
      </c>
      <c r="S58" s="17" t="inlineStr">
        <is>
          <t>4-20 mA w/ HART</t>
        </is>
      </c>
      <c r="T58" s="17" t="inlineStr">
        <is>
          <t>N/A</t>
        </is>
      </c>
      <c r="U58" s="17" t="inlineStr">
        <is>
          <t>N/A</t>
        </is>
      </c>
      <c r="V58" s="17" t="inlineStr">
        <is>
          <t>LO</t>
        </is>
      </c>
      <c r="W58" s="17" t="inlineStr">
        <is>
          <t>LO</t>
        </is>
      </c>
      <c r="X58" s="17" t="inlineStr">
        <is>
          <t>LO</t>
        </is>
      </c>
      <c r="Y58" s="17" t="inlineStr">
        <is>
          <t>LO</t>
        </is>
      </c>
      <c r="Z58" s="17" t="inlineStr">
        <is>
          <t>N/A</t>
        </is>
      </c>
      <c r="AA58" s="17" t="inlineStr">
        <is>
          <t>N/A</t>
        </is>
      </c>
      <c r="AB58" s="17" t="inlineStr">
        <is>
          <t>LO</t>
        </is>
      </c>
      <c r="AC58" s="17" t="inlineStr">
        <is>
          <t>LO</t>
        </is>
      </c>
      <c r="AD58" s="17" t="inlineStr">
        <is>
          <t>N/A</t>
        </is>
      </c>
      <c r="AE58" s="17" t="inlineStr">
        <is>
          <t>LO</t>
        </is>
      </c>
      <c r="AF58" s="17" t="inlineStr">
        <is>
          <t>LO</t>
        </is>
      </c>
      <c r="AG58" s="17" t="inlineStr">
        <is>
          <t>LO</t>
        </is>
      </c>
      <c r="AH58" s="17" t="n">
        <v>23.8</v>
      </c>
      <c r="AI58" s="17" t="inlineStr">
        <is>
          <t>Pass</t>
        </is>
      </c>
      <c r="AJ58" s="17" t="inlineStr">
        <is>
          <t>N/A</t>
        </is>
      </c>
      <c r="AK58" s="17" t="inlineStr">
        <is>
          <t>N/A</t>
        </is>
      </c>
      <c r="AL58" s="17" t="inlineStr">
        <is>
          <t>Pass</t>
        </is>
      </c>
      <c r="AM58" s="17" t="inlineStr">
        <is>
          <t>Pass</t>
        </is>
      </c>
      <c r="AN58" s="17" t="inlineStr">
        <is>
          <t>N/A</t>
        </is>
      </c>
      <c r="AO58" s="17" t="inlineStr">
        <is>
          <t>Pass</t>
        </is>
      </c>
      <c r="AP58" s="17" t="inlineStr">
        <is>
          <t>N/A</t>
        </is>
      </c>
      <c r="AQ58" s="17" t="inlineStr">
        <is>
          <t>N/A</t>
        </is>
      </c>
      <c r="AR58" s="17" t="inlineStr">
        <is>
          <t>Pass</t>
        </is>
      </c>
      <c r="AS58" s="17" t="inlineStr">
        <is>
          <t>Pass</t>
        </is>
      </c>
      <c r="AT58" s="17" t="inlineStr">
        <is>
          <t>N/A</t>
        </is>
      </c>
      <c r="AU58" s="17" t="inlineStr">
        <is>
          <t>N/A</t>
        </is>
      </c>
      <c r="AV58" s="17" t="inlineStr">
        <is>
          <t>EMERSON</t>
        </is>
      </c>
      <c r="AW58" s="17" t="inlineStr">
        <is>
          <t>TREX</t>
        </is>
      </c>
      <c r="AX58" s="17" t="inlineStr">
        <is>
          <t>210100082367</t>
        </is>
      </c>
      <c r="AY58" s="37" t="inlineStr">
        <is>
          <t>'2026-07-31</t>
        </is>
      </c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inlineStr">
        <is>
          <t>Levy Ostrup</t>
        </is>
      </c>
      <c r="CY58" s="17" t="inlineStr">
        <is>
          <t>'2026-08-01</t>
        </is>
      </c>
      <c r="CZ58" s="17" t="n"/>
      <c r="DA58" s="17" t="n"/>
      <c r="DB58" s="17" t="n"/>
      <c r="DC58" s="17" t="n"/>
    </row>
    <row r="59">
      <c r="A59" s="17" t="n"/>
      <c r="B59" s="17" t="n"/>
      <c r="C59" s="17" t="inlineStr">
        <is>
          <t>K1B WELL PAD PROJECT</t>
        </is>
      </c>
      <c r="D59" s="17" t="inlineStr">
        <is>
          <t>KINOSIS K1B</t>
        </is>
      </c>
      <c r="E59" s="17" t="inlineStr">
        <is>
          <t>CA23007</t>
        </is>
      </c>
      <c r="F59" s="17" t="inlineStr">
        <is>
          <t>29103-FIT-2024</t>
        </is>
      </c>
      <c r="G59" s="17" t="inlineStr">
        <is>
          <t>Coriolis Flow Meter</t>
        </is>
      </c>
      <c r="H59" s="17" t="inlineStr">
        <is>
          <t>PRODUCED EMULSION</t>
        </is>
      </c>
      <c r="I59" s="17" t="inlineStr">
        <is>
          <t>PAD R P02 PRODUCED EMULSION FLOW</t>
        </is>
      </c>
      <c r="J59" s="17" t="inlineStr">
        <is>
          <t>29103-25J-221-01</t>
        </is>
      </c>
      <c r="K59" s="17" t="inlineStr">
        <is>
          <t>29103-4"-PE-2201-DAPCO-64H-ET</t>
        </is>
      </c>
      <c r="L59" s="17" t="inlineStr">
        <is>
          <t>KROHNE</t>
        </is>
      </c>
      <c r="M59" s="17" t="inlineStr">
        <is>
          <t>VE544H17420010400004C6</t>
        </is>
      </c>
      <c r="N59" s="17" t="n"/>
      <c r="O59" s="17" t="inlineStr">
        <is>
          <t>0 to 30 m3/h @flow</t>
        </is>
      </c>
      <c r="P59" s="17" t="inlineStr">
        <is>
          <t>1.82 to 90.91 m3/h @flow</t>
        </is>
      </c>
      <c r="Q59" s="17" t="inlineStr">
        <is>
          <t>N/A</t>
        </is>
      </c>
      <c r="R59" s="17" t="inlineStr">
        <is>
          <t>Yes</t>
        </is>
      </c>
      <c r="S59" s="17" t="inlineStr">
        <is>
          <t>4-20 mA w/ HART</t>
        </is>
      </c>
      <c r="T59" s="17" t="inlineStr">
        <is>
          <t>N/A</t>
        </is>
      </c>
      <c r="U59" s="17" t="inlineStr">
        <is>
          <t>N/A</t>
        </is>
      </c>
      <c r="V59" s="17" t="inlineStr">
        <is>
          <t>LO</t>
        </is>
      </c>
      <c r="W59" s="17" t="inlineStr">
        <is>
          <t>LO</t>
        </is>
      </c>
      <c r="X59" s="17" t="inlineStr">
        <is>
          <t>LO</t>
        </is>
      </c>
      <c r="Y59" s="17" t="inlineStr">
        <is>
          <t>LO</t>
        </is>
      </c>
      <c r="Z59" s="17" t="inlineStr">
        <is>
          <t>N/A</t>
        </is>
      </c>
      <c r="AA59" s="17" t="inlineStr">
        <is>
          <t>N/A</t>
        </is>
      </c>
      <c r="AB59" s="17" t="inlineStr">
        <is>
          <t>LO</t>
        </is>
      </c>
      <c r="AC59" s="17" t="inlineStr">
        <is>
          <t>LO</t>
        </is>
      </c>
      <c r="AD59" s="17" t="inlineStr">
        <is>
          <t>N/A</t>
        </is>
      </c>
      <c r="AE59" s="17" t="inlineStr">
        <is>
          <t>LO</t>
        </is>
      </c>
      <c r="AF59" s="17" t="inlineStr">
        <is>
          <t>LO</t>
        </is>
      </c>
      <c r="AG59" s="17" t="inlineStr">
        <is>
          <t>LO</t>
        </is>
      </c>
      <c r="AH59" s="17" t="n">
        <v>23.7</v>
      </c>
      <c r="AI59" s="17" t="inlineStr">
        <is>
          <t>Pass</t>
        </is>
      </c>
      <c r="AJ59" s="17" t="inlineStr">
        <is>
          <t>N/A</t>
        </is>
      </c>
      <c r="AK59" s="17" t="inlineStr">
        <is>
          <t>N/A</t>
        </is>
      </c>
      <c r="AL59" s="17" t="inlineStr">
        <is>
          <t>Pass</t>
        </is>
      </c>
      <c r="AM59" s="17" t="inlineStr">
        <is>
          <t>Pass</t>
        </is>
      </c>
      <c r="AN59" s="17" t="inlineStr">
        <is>
          <t>N/A</t>
        </is>
      </c>
      <c r="AO59" s="17" t="inlineStr">
        <is>
          <t>Pass</t>
        </is>
      </c>
      <c r="AP59" s="17" t="inlineStr">
        <is>
          <t>N/A</t>
        </is>
      </c>
      <c r="AQ59" s="17" t="inlineStr">
        <is>
          <t>N/A</t>
        </is>
      </c>
      <c r="AR59" s="17" t="inlineStr">
        <is>
          <t>Pass</t>
        </is>
      </c>
      <c r="AS59" s="17" t="inlineStr">
        <is>
          <t>Pass</t>
        </is>
      </c>
      <c r="AT59" s="17" t="inlineStr">
        <is>
          <t>N/A</t>
        </is>
      </c>
      <c r="AU59" s="17" t="inlineStr">
        <is>
          <t>N/A</t>
        </is>
      </c>
      <c r="AV59" s="17" t="inlineStr">
        <is>
          <t>EMERSON</t>
        </is>
      </c>
      <c r="AW59" s="17" t="inlineStr">
        <is>
          <t>TREX</t>
        </is>
      </c>
      <c r="AX59" s="17" t="inlineStr">
        <is>
          <t>210100082367</t>
        </is>
      </c>
      <c r="AY59" s="37" t="inlineStr">
        <is>
          <t>'2026-07-31</t>
        </is>
      </c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inlineStr">
        <is>
          <t>Levy Ostrup</t>
        </is>
      </c>
      <c r="CY59" s="17" t="inlineStr">
        <is>
          <t>'2026-08-01</t>
        </is>
      </c>
      <c r="CZ59" s="17" t="n"/>
      <c r="DA59" s="17" t="n"/>
      <c r="DB59" s="17" t="n"/>
      <c r="DC59" s="17" t="n"/>
    </row>
    <row r="60">
      <c r="A60" s="17" t="n"/>
      <c r="B60" s="17" t="n"/>
      <c r="C60" s="17" t="inlineStr">
        <is>
          <t>K1B WELL PAD PROJECT</t>
        </is>
      </c>
      <c r="D60" s="17" t="inlineStr">
        <is>
          <t>KINOSIS K1B</t>
        </is>
      </c>
      <c r="E60" s="17" t="inlineStr">
        <is>
          <t>CA23007</t>
        </is>
      </c>
      <c r="F60" s="17" t="inlineStr">
        <is>
          <t>29103-FIT-2034</t>
        </is>
      </c>
      <c r="G60" s="17" t="inlineStr">
        <is>
          <t>Coriolis Flow Meter</t>
        </is>
      </c>
      <c r="H60" s="17" t="inlineStr">
        <is>
          <t>PRODUCED EMULSION</t>
        </is>
      </c>
      <c r="I60" s="17" t="inlineStr">
        <is>
          <t>PAD R P03 PRODUCED EMULSION FLOW</t>
        </is>
      </c>
      <c r="J60" s="17" t="inlineStr">
        <is>
          <t>29103-25J-231-01</t>
        </is>
      </c>
      <c r="K60" s="17" t="inlineStr">
        <is>
          <t>29103-4"-PE-2301-DAPCO-64H-ET</t>
        </is>
      </c>
      <c r="L60" s="17" t="inlineStr">
        <is>
          <t>KROHNE</t>
        </is>
      </c>
      <c r="M60" s="17" t="inlineStr">
        <is>
          <t>VE544H17420010400004C6</t>
        </is>
      </c>
      <c r="N60" s="17" t="n"/>
      <c r="O60" s="17" t="inlineStr">
        <is>
          <t>0-50 M3/h</t>
        </is>
      </c>
      <c r="P60" s="17" t="inlineStr">
        <is>
          <t>0.7-140 M3/h</t>
        </is>
      </c>
      <c r="Q60" s="17" t="inlineStr">
        <is>
          <t>N/A</t>
        </is>
      </c>
      <c r="R60" s="17" t="inlineStr">
        <is>
          <t>Yes</t>
        </is>
      </c>
      <c r="S60" s="17" t="inlineStr">
        <is>
          <t>4-20 mA w/ HART</t>
        </is>
      </c>
      <c r="T60" s="17" t="inlineStr">
        <is>
          <t>N/A</t>
        </is>
      </c>
      <c r="U60" s="17" t="inlineStr">
        <is>
          <t>N/A</t>
        </is>
      </c>
      <c r="V60" s="17" t="inlineStr">
        <is>
          <t>LO</t>
        </is>
      </c>
      <c r="W60" s="17" t="inlineStr">
        <is>
          <t>LO</t>
        </is>
      </c>
      <c r="X60" s="17" t="inlineStr">
        <is>
          <t>LO</t>
        </is>
      </c>
      <c r="Y60" s="17" t="inlineStr">
        <is>
          <t>LO</t>
        </is>
      </c>
      <c r="Z60" s="17" t="inlineStr">
        <is>
          <t>N/A</t>
        </is>
      </c>
      <c r="AA60" s="17" t="inlineStr">
        <is>
          <t>N/A</t>
        </is>
      </c>
      <c r="AB60" s="17" t="inlineStr">
        <is>
          <t>LO</t>
        </is>
      </c>
      <c r="AC60" s="17" t="inlineStr">
        <is>
          <t>LO</t>
        </is>
      </c>
      <c r="AD60" s="17" t="inlineStr">
        <is>
          <t>N/A</t>
        </is>
      </c>
      <c r="AE60" s="17" t="inlineStr">
        <is>
          <t>LO</t>
        </is>
      </c>
      <c r="AF60" s="17" t="inlineStr">
        <is>
          <t>LO</t>
        </is>
      </c>
      <c r="AG60" s="17" t="inlineStr">
        <is>
          <t>LO</t>
        </is>
      </c>
      <c r="AH60" s="17" t="n">
        <v>23.4</v>
      </c>
      <c r="AI60" s="17" t="inlineStr">
        <is>
          <t>Pass</t>
        </is>
      </c>
      <c r="AJ60" s="17" t="inlineStr">
        <is>
          <t>N/A</t>
        </is>
      </c>
      <c r="AK60" s="17" t="inlineStr">
        <is>
          <t>N/A</t>
        </is>
      </c>
      <c r="AL60" s="17" t="inlineStr">
        <is>
          <t>Pass</t>
        </is>
      </c>
      <c r="AM60" s="17" t="inlineStr">
        <is>
          <t>Pass</t>
        </is>
      </c>
      <c r="AN60" s="17" t="inlineStr">
        <is>
          <t>N/A</t>
        </is>
      </c>
      <c r="AO60" s="17" t="inlineStr">
        <is>
          <t>Pass</t>
        </is>
      </c>
      <c r="AP60" s="17" t="inlineStr">
        <is>
          <t>N/A</t>
        </is>
      </c>
      <c r="AQ60" s="17" t="inlineStr">
        <is>
          <t>N/A</t>
        </is>
      </c>
      <c r="AR60" s="17" t="inlineStr">
        <is>
          <t>Pass</t>
        </is>
      </c>
      <c r="AS60" s="17" t="inlineStr">
        <is>
          <t>Pass</t>
        </is>
      </c>
      <c r="AT60" s="17" t="inlineStr">
        <is>
          <t>N/A</t>
        </is>
      </c>
      <c r="AU60" s="17" t="inlineStr">
        <is>
          <t>N/A</t>
        </is>
      </c>
      <c r="AV60" s="17" t="inlineStr">
        <is>
          <t>EMERSON</t>
        </is>
      </c>
      <c r="AW60" s="17" t="inlineStr">
        <is>
          <t>TREX</t>
        </is>
      </c>
      <c r="AX60" s="17" t="inlineStr">
        <is>
          <t>210100082367</t>
        </is>
      </c>
      <c r="AY60" s="37" t="inlineStr">
        <is>
          <t>'2026-07-31</t>
        </is>
      </c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inlineStr">
        <is>
          <t>Levy Ostrup</t>
        </is>
      </c>
      <c r="CY60" s="17" t="inlineStr">
        <is>
          <t>'2026-08-01</t>
        </is>
      </c>
      <c r="CZ60" s="17" t="n"/>
      <c r="DA60" s="17" t="n"/>
      <c r="DB60" s="17" t="n"/>
      <c r="DC60" s="17" t="n"/>
    </row>
    <row r="61">
      <c r="A61" s="17" t="n"/>
      <c r="B61" s="17" t="n"/>
      <c r="C61" s="17" t="inlineStr">
        <is>
          <t>K1B WELL PAD PROJECT</t>
        </is>
      </c>
      <c r="D61" s="17" t="inlineStr">
        <is>
          <t>KINOSIS K1B</t>
        </is>
      </c>
      <c r="E61" s="17" t="inlineStr">
        <is>
          <t>CA23007</t>
        </is>
      </c>
      <c r="F61" s="17" t="inlineStr">
        <is>
          <t>29103-FIT-2044</t>
        </is>
      </c>
      <c r="G61" s="17" t="inlineStr">
        <is>
          <t>Coriolis Flow Meter</t>
        </is>
      </c>
      <c r="H61" s="17" t="inlineStr">
        <is>
          <t>PRODUCED EMULSION</t>
        </is>
      </c>
      <c r="I61" s="17" t="inlineStr">
        <is>
          <t>PAD R P05 PRODUCED EMULSION FLOW</t>
        </is>
      </c>
      <c r="J61" s="17" t="inlineStr">
        <is>
          <t>29103-25J-241-01</t>
        </is>
      </c>
      <c r="K61" s="17" t="inlineStr">
        <is>
          <t>29103-4"-PE-2501-DAPCO-64H-ET</t>
        </is>
      </c>
      <c r="L61" s="17" t="inlineStr">
        <is>
          <t>KROHNE</t>
        </is>
      </c>
      <c r="M61" s="17" t="inlineStr">
        <is>
          <t>VE544H17420010400004C6</t>
        </is>
      </c>
      <c r="N61" s="17" t="n"/>
      <c r="O61" s="17" t="inlineStr">
        <is>
          <t>0-50 M3/h</t>
        </is>
      </c>
      <c r="P61" s="17" t="inlineStr">
        <is>
          <t>0.7-140 M3/h</t>
        </is>
      </c>
      <c r="Q61" s="17" t="inlineStr">
        <is>
          <t>N/A</t>
        </is>
      </c>
      <c r="R61" s="17" t="inlineStr">
        <is>
          <t>Yes</t>
        </is>
      </c>
      <c r="S61" s="17" t="inlineStr">
        <is>
          <t>4-20 mA w/ HART</t>
        </is>
      </c>
      <c r="T61" s="17" t="inlineStr">
        <is>
          <t>N/A</t>
        </is>
      </c>
      <c r="U61" s="17" t="inlineStr">
        <is>
          <t>N/A</t>
        </is>
      </c>
      <c r="V61" s="17" t="inlineStr">
        <is>
          <t>LO</t>
        </is>
      </c>
      <c r="W61" s="17" t="inlineStr">
        <is>
          <t>LO</t>
        </is>
      </c>
      <c r="X61" s="17" t="inlineStr">
        <is>
          <t>LO</t>
        </is>
      </c>
      <c r="Y61" s="17" t="inlineStr">
        <is>
          <t>LO</t>
        </is>
      </c>
      <c r="Z61" s="17" t="inlineStr">
        <is>
          <t>N/A</t>
        </is>
      </c>
      <c r="AA61" s="17" t="inlineStr">
        <is>
          <t>N/A</t>
        </is>
      </c>
      <c r="AB61" s="17" t="inlineStr">
        <is>
          <t>LO</t>
        </is>
      </c>
      <c r="AC61" s="17" t="inlineStr">
        <is>
          <t>LO</t>
        </is>
      </c>
      <c r="AD61" s="17" t="inlineStr">
        <is>
          <t>N/A</t>
        </is>
      </c>
      <c r="AE61" s="17" t="inlineStr">
        <is>
          <t>LO</t>
        </is>
      </c>
      <c r="AF61" s="17" t="inlineStr">
        <is>
          <t>LO</t>
        </is>
      </c>
      <c r="AG61" s="17" t="inlineStr">
        <is>
          <t>LO</t>
        </is>
      </c>
      <c r="AH61" s="17" t="n">
        <v>23.8</v>
      </c>
      <c r="AI61" s="17" t="inlineStr">
        <is>
          <t>Pass</t>
        </is>
      </c>
      <c r="AJ61" s="17" t="inlineStr">
        <is>
          <t>N/A</t>
        </is>
      </c>
      <c r="AK61" s="17" t="inlineStr">
        <is>
          <t>N/A</t>
        </is>
      </c>
      <c r="AL61" s="17" t="inlineStr">
        <is>
          <t>Pass</t>
        </is>
      </c>
      <c r="AM61" s="17" t="inlineStr">
        <is>
          <t>Pass</t>
        </is>
      </c>
      <c r="AN61" s="17" t="inlineStr">
        <is>
          <t>N/A</t>
        </is>
      </c>
      <c r="AO61" s="17" t="inlineStr">
        <is>
          <t>Pass</t>
        </is>
      </c>
      <c r="AP61" s="17" t="inlineStr">
        <is>
          <t>N/A</t>
        </is>
      </c>
      <c r="AQ61" s="17" t="inlineStr">
        <is>
          <t>N/A</t>
        </is>
      </c>
      <c r="AR61" s="17" t="inlineStr">
        <is>
          <t>Pass</t>
        </is>
      </c>
      <c r="AS61" s="17" t="inlineStr">
        <is>
          <t>Pass</t>
        </is>
      </c>
      <c r="AT61" s="17" t="inlineStr">
        <is>
          <t>N/A</t>
        </is>
      </c>
      <c r="AU61" s="17" t="inlineStr">
        <is>
          <t>N/A</t>
        </is>
      </c>
      <c r="AV61" s="17" t="inlineStr">
        <is>
          <t>EMERSON</t>
        </is>
      </c>
      <c r="AW61" s="17" t="inlineStr">
        <is>
          <t>TREX</t>
        </is>
      </c>
      <c r="AX61" s="17" t="inlineStr">
        <is>
          <t>210100082367</t>
        </is>
      </c>
      <c r="AY61" s="37" t="inlineStr">
        <is>
          <t>'2026-07-31</t>
        </is>
      </c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inlineStr">
        <is>
          <t>Levy Ostrup</t>
        </is>
      </c>
      <c r="CY61" s="17" t="inlineStr">
        <is>
          <t>'2026-08-01</t>
        </is>
      </c>
      <c r="CZ61" s="17" t="n"/>
      <c r="DA61" s="17" t="n"/>
      <c r="DB61" s="17" t="n"/>
      <c r="DC61" s="17" t="n"/>
    </row>
    <row r="62">
      <c r="A62" s="17" t="n"/>
      <c r="B62" s="17" t="n"/>
      <c r="C62" s="17" t="inlineStr">
        <is>
          <t>K1B WELL PAD PROJECT</t>
        </is>
      </c>
      <c r="D62" s="17" t="inlineStr">
        <is>
          <t>KINOSIS K1B</t>
        </is>
      </c>
      <c r="E62" s="17" t="inlineStr">
        <is>
          <t>CA23007</t>
        </is>
      </c>
      <c r="F62" s="17" t="inlineStr">
        <is>
          <t>29103-FIT-2054</t>
        </is>
      </c>
      <c r="G62" s="17" t="inlineStr">
        <is>
          <t>Coriolis Flow Meter</t>
        </is>
      </c>
      <c r="H62" s="17" t="inlineStr">
        <is>
          <t>PRODUCED EMULSION</t>
        </is>
      </c>
      <c r="I62" s="17" t="inlineStr">
        <is>
          <t>PAD R P05 PRODUCED EMULSION FLOW</t>
        </is>
      </c>
      <c r="J62" s="17" t="inlineStr">
        <is>
          <t>29103-25J-251-01</t>
        </is>
      </c>
      <c r="K62" s="17" t="inlineStr">
        <is>
          <t>29103-4"-PE-2601-DAPCO-64H-ET</t>
        </is>
      </c>
      <c r="L62" s="17" t="inlineStr">
        <is>
          <t>KROHNE</t>
        </is>
      </c>
      <c r="M62" s="17" t="inlineStr">
        <is>
          <t>VE544H17420010400004C6</t>
        </is>
      </c>
      <c r="N62" s="17" t="n"/>
      <c r="O62" s="17" t="inlineStr">
        <is>
          <t>0-50 M3/h</t>
        </is>
      </c>
      <c r="P62" s="17" t="inlineStr">
        <is>
          <t>0.7-140 M3/h</t>
        </is>
      </c>
      <c r="Q62" s="17" t="inlineStr">
        <is>
          <t>N/A</t>
        </is>
      </c>
      <c r="R62" s="17" t="inlineStr">
        <is>
          <t>Yes</t>
        </is>
      </c>
      <c r="S62" s="17" t="inlineStr">
        <is>
          <t>4-20 mA w/ HART</t>
        </is>
      </c>
      <c r="T62" s="17" t="inlineStr">
        <is>
          <t>N/A</t>
        </is>
      </c>
      <c r="U62" s="17" t="inlineStr">
        <is>
          <t>N/A</t>
        </is>
      </c>
      <c r="V62" s="17" t="inlineStr">
        <is>
          <t>LO</t>
        </is>
      </c>
      <c r="W62" s="17" t="inlineStr">
        <is>
          <t>LO</t>
        </is>
      </c>
      <c r="X62" s="17" t="inlineStr">
        <is>
          <t>LO</t>
        </is>
      </c>
      <c r="Y62" s="17" t="inlineStr">
        <is>
          <t>LO</t>
        </is>
      </c>
      <c r="Z62" s="17" t="inlineStr">
        <is>
          <t>N/A</t>
        </is>
      </c>
      <c r="AA62" s="17" t="inlineStr">
        <is>
          <t>N/A</t>
        </is>
      </c>
      <c r="AB62" s="17" t="inlineStr">
        <is>
          <t>LO</t>
        </is>
      </c>
      <c r="AC62" s="17" t="inlineStr">
        <is>
          <t>LO</t>
        </is>
      </c>
      <c r="AD62" s="17" t="inlineStr">
        <is>
          <t>N/A</t>
        </is>
      </c>
      <c r="AE62" s="17" t="inlineStr">
        <is>
          <t>LO</t>
        </is>
      </c>
      <c r="AF62" s="17" t="inlineStr">
        <is>
          <t>LO</t>
        </is>
      </c>
      <c r="AG62" s="17" t="inlineStr">
        <is>
          <t>LO</t>
        </is>
      </c>
      <c r="AH62" s="17" t="n">
        <v>23.8</v>
      </c>
      <c r="AI62" s="17" t="inlineStr">
        <is>
          <t>Pass</t>
        </is>
      </c>
      <c r="AJ62" s="17" t="inlineStr">
        <is>
          <t>N/A</t>
        </is>
      </c>
      <c r="AK62" s="17" t="inlineStr">
        <is>
          <t>N/A</t>
        </is>
      </c>
      <c r="AL62" s="17" t="inlineStr">
        <is>
          <t>Pass</t>
        </is>
      </c>
      <c r="AM62" s="17" t="inlineStr">
        <is>
          <t>Pass</t>
        </is>
      </c>
      <c r="AN62" s="17" t="inlineStr">
        <is>
          <t>N/A</t>
        </is>
      </c>
      <c r="AO62" s="17" t="inlineStr">
        <is>
          <t>Pass</t>
        </is>
      </c>
      <c r="AP62" s="17" t="inlineStr">
        <is>
          <t>N/A</t>
        </is>
      </c>
      <c r="AQ62" s="17" t="inlineStr">
        <is>
          <t>N/A</t>
        </is>
      </c>
      <c r="AR62" s="17" t="inlineStr">
        <is>
          <t>Pass</t>
        </is>
      </c>
      <c r="AS62" s="17" t="inlineStr">
        <is>
          <t>Pass</t>
        </is>
      </c>
      <c r="AT62" s="17" t="inlineStr">
        <is>
          <t>N/A</t>
        </is>
      </c>
      <c r="AU62" s="17" t="inlineStr">
        <is>
          <t>N/A</t>
        </is>
      </c>
      <c r="AV62" s="17" t="inlineStr">
        <is>
          <t>EMERSON</t>
        </is>
      </c>
      <c r="AW62" s="17" t="inlineStr">
        <is>
          <t>TREX</t>
        </is>
      </c>
      <c r="AX62" s="17" t="inlineStr">
        <is>
          <t>210100082367</t>
        </is>
      </c>
      <c r="AY62" s="37" t="inlineStr">
        <is>
          <t>'2026-07-31</t>
        </is>
      </c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inlineStr">
        <is>
          <t>Levy Ostrup</t>
        </is>
      </c>
      <c r="CY62" s="17" t="inlineStr">
        <is>
          <t>'2026-08-01</t>
        </is>
      </c>
      <c r="CZ62" s="17" t="n"/>
      <c r="DA62" s="17" t="n"/>
      <c r="DB62" s="17" t="n"/>
      <c r="DC62" s="17" t="n"/>
    </row>
    <row r="63">
      <c r="A63" s="17" t="n"/>
      <c r="B63" s="17" t="n"/>
      <c r="C63" s="17" t="inlineStr">
        <is>
          <t>K1B WELL PAD PROJECT</t>
        </is>
      </c>
      <c r="D63" s="17" t="inlineStr">
        <is>
          <t>KINOSIS K1B</t>
        </is>
      </c>
      <c r="E63" s="17" t="inlineStr">
        <is>
          <t>CA23007</t>
        </is>
      </c>
      <c r="F63" s="17" t="inlineStr">
        <is>
          <t>29103-FIT-2064</t>
        </is>
      </c>
      <c r="G63" s="17" t="inlineStr">
        <is>
          <t>Coriolis Flow Meter</t>
        </is>
      </c>
      <c r="H63" s="17" t="inlineStr">
        <is>
          <t>PRODUCED EMULSION</t>
        </is>
      </c>
      <c r="I63" s="17" t="inlineStr">
        <is>
          <t>PAD R P06 PRODUCED EMULSION FLOW</t>
        </is>
      </c>
      <c r="J63" s="17" t="inlineStr">
        <is>
          <t>29103-25J-261-01</t>
        </is>
      </c>
      <c r="K63" s="17" t="inlineStr">
        <is>
          <t>29103-4"-PE-2601-DAPCO-64H-ET</t>
        </is>
      </c>
      <c r="L63" s="17" t="inlineStr">
        <is>
          <t>KROHNE</t>
        </is>
      </c>
      <c r="M63" s="17" t="inlineStr">
        <is>
          <t>VE544H17420010400004C6</t>
        </is>
      </c>
      <c r="N63" s="17" t="n"/>
      <c r="O63" s="17" t="inlineStr">
        <is>
          <t>0-50 M3/h</t>
        </is>
      </c>
      <c r="P63" s="17" t="inlineStr">
        <is>
          <t>0.7-140 M3/h</t>
        </is>
      </c>
      <c r="Q63" s="17" t="inlineStr">
        <is>
          <t>N/A</t>
        </is>
      </c>
      <c r="R63" s="17" t="inlineStr">
        <is>
          <t>Yes</t>
        </is>
      </c>
      <c r="S63" s="17" t="inlineStr">
        <is>
          <t>4-20 mA w/ HART</t>
        </is>
      </c>
      <c r="T63" s="17" t="inlineStr">
        <is>
          <t>N/A</t>
        </is>
      </c>
      <c r="U63" s="17" t="inlineStr">
        <is>
          <t>N/A</t>
        </is>
      </c>
      <c r="V63" s="17" t="inlineStr">
        <is>
          <t>LO</t>
        </is>
      </c>
      <c r="W63" s="17" t="inlineStr">
        <is>
          <t>LO</t>
        </is>
      </c>
      <c r="X63" s="17" t="inlineStr">
        <is>
          <t>LO</t>
        </is>
      </c>
      <c r="Y63" s="17" t="inlineStr">
        <is>
          <t>LO</t>
        </is>
      </c>
      <c r="Z63" s="17" t="inlineStr">
        <is>
          <t>N/A</t>
        </is>
      </c>
      <c r="AA63" s="17" t="inlineStr">
        <is>
          <t>N/A</t>
        </is>
      </c>
      <c r="AB63" s="17" t="inlineStr">
        <is>
          <t>LO</t>
        </is>
      </c>
      <c r="AC63" s="17" t="inlineStr">
        <is>
          <t>LO</t>
        </is>
      </c>
      <c r="AD63" s="17" t="inlineStr">
        <is>
          <t>N/A</t>
        </is>
      </c>
      <c r="AE63" s="17" t="inlineStr">
        <is>
          <t>LO</t>
        </is>
      </c>
      <c r="AF63" s="17" t="inlineStr">
        <is>
          <t>LO</t>
        </is>
      </c>
      <c r="AG63" s="17" t="inlineStr">
        <is>
          <t>LO</t>
        </is>
      </c>
      <c r="AH63" s="17" t="n">
        <v>23.8</v>
      </c>
      <c r="AI63" s="17" t="inlineStr">
        <is>
          <t>Pass</t>
        </is>
      </c>
      <c r="AJ63" s="17" t="inlineStr">
        <is>
          <t>N/A</t>
        </is>
      </c>
      <c r="AK63" s="17" t="inlineStr">
        <is>
          <t>N/A</t>
        </is>
      </c>
      <c r="AL63" s="17" t="inlineStr">
        <is>
          <t>Pass</t>
        </is>
      </c>
      <c r="AM63" s="17" t="inlineStr">
        <is>
          <t>Pass</t>
        </is>
      </c>
      <c r="AN63" s="17" t="inlineStr">
        <is>
          <t>N/A</t>
        </is>
      </c>
      <c r="AO63" s="17" t="inlineStr">
        <is>
          <t>Pass</t>
        </is>
      </c>
      <c r="AP63" s="17" t="inlineStr">
        <is>
          <t>N/A</t>
        </is>
      </c>
      <c r="AQ63" s="17" t="inlineStr">
        <is>
          <t>N/A</t>
        </is>
      </c>
      <c r="AR63" s="17" t="inlineStr">
        <is>
          <t>Pass</t>
        </is>
      </c>
      <c r="AS63" s="17" t="inlineStr">
        <is>
          <t>Pass</t>
        </is>
      </c>
      <c r="AT63" s="17" t="inlineStr">
        <is>
          <t>N/A</t>
        </is>
      </c>
      <c r="AU63" s="17" t="inlineStr">
        <is>
          <t>N/A</t>
        </is>
      </c>
      <c r="AV63" s="17" t="inlineStr">
        <is>
          <t>EMERSON</t>
        </is>
      </c>
      <c r="AW63" s="17" t="inlineStr">
        <is>
          <t>TREX</t>
        </is>
      </c>
      <c r="AX63" s="17" t="inlineStr">
        <is>
          <t>210100082367</t>
        </is>
      </c>
      <c r="AY63" s="37" t="inlineStr">
        <is>
          <t>'2026-07-31</t>
        </is>
      </c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inlineStr">
        <is>
          <t>Levy Ostrup</t>
        </is>
      </c>
      <c r="CY63" s="17" t="inlineStr">
        <is>
          <t>'2026-08-01</t>
        </is>
      </c>
      <c r="CZ63" s="17" t="n"/>
      <c r="DA63" s="17" t="n"/>
      <c r="DB63" s="17" t="n"/>
      <c r="DC63" s="17" t="n"/>
    </row>
    <row r="64">
      <c r="A64" s="17" t="n"/>
      <c r="B64" s="17" t="n"/>
      <c r="C64" s="17" t="inlineStr">
        <is>
          <t>K1B WELL PAD PROJECT</t>
        </is>
      </c>
      <c r="D64" s="17" t="inlineStr">
        <is>
          <t>KINOSIS K1B</t>
        </is>
      </c>
      <c r="E64" s="17" t="inlineStr">
        <is>
          <t>CA23007</t>
        </is>
      </c>
      <c r="F64" s="17" t="inlineStr">
        <is>
          <t>29103-FIT-2074</t>
        </is>
      </c>
      <c r="G64" s="17" t="inlineStr">
        <is>
          <t>Coriolis Flow Meter</t>
        </is>
      </c>
      <c r="H64" s="17" t="inlineStr">
        <is>
          <t>PRODUCED EMULSION</t>
        </is>
      </c>
      <c r="I64" s="17" t="inlineStr">
        <is>
          <t>PAD R P07 PRODUCED EMULSION FLOW</t>
        </is>
      </c>
      <c r="J64" s="17" t="inlineStr">
        <is>
          <t>29103-25J-271-01</t>
        </is>
      </c>
      <c r="K64" s="17" t="inlineStr">
        <is>
          <t>29103-4"-PE-2701-DAPCO-64H-ET</t>
        </is>
      </c>
      <c r="L64" s="17" t="inlineStr">
        <is>
          <t>KROHNE</t>
        </is>
      </c>
      <c r="M64" s="17" t="inlineStr">
        <is>
          <t>VE544H17420010400004C6</t>
        </is>
      </c>
      <c r="N64" s="17" t="n"/>
      <c r="O64" s="17" t="inlineStr">
        <is>
          <t>0-50 M3/h</t>
        </is>
      </c>
      <c r="P64" s="17" t="inlineStr">
        <is>
          <t>0.7-140 M3/h</t>
        </is>
      </c>
      <c r="Q64" s="17" t="inlineStr">
        <is>
          <t>N/A</t>
        </is>
      </c>
      <c r="R64" s="17" t="inlineStr">
        <is>
          <t>Yes</t>
        </is>
      </c>
      <c r="S64" s="17" t="inlineStr">
        <is>
          <t>4-20 mA w/ HART</t>
        </is>
      </c>
      <c r="T64" s="17" t="inlineStr">
        <is>
          <t>N/A</t>
        </is>
      </c>
      <c r="U64" s="17" t="inlineStr">
        <is>
          <t>N/A</t>
        </is>
      </c>
      <c r="V64" s="17" t="inlineStr">
        <is>
          <t>LO</t>
        </is>
      </c>
      <c r="W64" s="17" t="inlineStr">
        <is>
          <t>LO</t>
        </is>
      </c>
      <c r="X64" s="17" t="inlineStr">
        <is>
          <t>LO</t>
        </is>
      </c>
      <c r="Y64" s="17" t="inlineStr">
        <is>
          <t>LO</t>
        </is>
      </c>
      <c r="Z64" s="17" t="inlineStr">
        <is>
          <t>N/A</t>
        </is>
      </c>
      <c r="AA64" s="17" t="inlineStr">
        <is>
          <t>N/A</t>
        </is>
      </c>
      <c r="AB64" s="17" t="inlineStr">
        <is>
          <t>LO</t>
        </is>
      </c>
      <c r="AC64" s="17" t="inlineStr">
        <is>
          <t>LO</t>
        </is>
      </c>
      <c r="AD64" s="17" t="inlineStr">
        <is>
          <t>N/A</t>
        </is>
      </c>
      <c r="AE64" s="17" t="inlineStr">
        <is>
          <t>LO</t>
        </is>
      </c>
      <c r="AF64" s="17" t="inlineStr">
        <is>
          <t>LO</t>
        </is>
      </c>
      <c r="AG64" s="17" t="inlineStr">
        <is>
          <t>LO</t>
        </is>
      </c>
      <c r="AH64" s="17" t="n">
        <v>23.7</v>
      </c>
      <c r="AI64" s="17" t="inlineStr">
        <is>
          <t>Pass</t>
        </is>
      </c>
      <c r="AJ64" s="17" t="inlineStr">
        <is>
          <t>N/A</t>
        </is>
      </c>
      <c r="AK64" s="17" t="inlineStr">
        <is>
          <t>N/A</t>
        </is>
      </c>
      <c r="AL64" s="17" t="inlineStr">
        <is>
          <t>Pass</t>
        </is>
      </c>
      <c r="AM64" s="17" t="inlineStr">
        <is>
          <t>Pass</t>
        </is>
      </c>
      <c r="AN64" s="17" t="inlineStr">
        <is>
          <t>N/A</t>
        </is>
      </c>
      <c r="AO64" s="17" t="inlineStr">
        <is>
          <t>Pass</t>
        </is>
      </c>
      <c r="AP64" s="17" t="inlineStr">
        <is>
          <t>N/A</t>
        </is>
      </c>
      <c r="AQ64" s="17" t="inlineStr">
        <is>
          <t>N/A</t>
        </is>
      </c>
      <c r="AR64" s="17" t="inlineStr">
        <is>
          <t>Pass</t>
        </is>
      </c>
      <c r="AS64" s="17" t="inlineStr">
        <is>
          <t>Pass</t>
        </is>
      </c>
      <c r="AT64" s="17" t="inlineStr">
        <is>
          <t>N/A</t>
        </is>
      </c>
      <c r="AU64" s="17" t="inlineStr">
        <is>
          <t>N/A</t>
        </is>
      </c>
      <c r="AV64" s="17" t="inlineStr">
        <is>
          <t>EMERSON</t>
        </is>
      </c>
      <c r="AW64" s="17" t="inlineStr">
        <is>
          <t>TREX</t>
        </is>
      </c>
      <c r="AX64" s="17" t="inlineStr">
        <is>
          <t>210100082367</t>
        </is>
      </c>
      <c r="AY64" s="37" t="inlineStr">
        <is>
          <t>'2026-07-31</t>
        </is>
      </c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inlineStr">
        <is>
          <t>Levy Ostrup</t>
        </is>
      </c>
      <c r="CY64" s="17" t="inlineStr">
        <is>
          <t>'2026-08-01</t>
        </is>
      </c>
      <c r="CZ64" s="17" t="n"/>
      <c r="DA64" s="17" t="n"/>
      <c r="DB64" s="17" t="n"/>
      <c r="DC64" s="17" t="n"/>
    </row>
    <row r="65">
      <c r="A65" s="17" t="n"/>
      <c r="B65" s="17" t="n"/>
      <c r="C65" s="17" t="inlineStr">
        <is>
          <t>K1B WELL PAD PROJECT</t>
        </is>
      </c>
      <c r="D65" s="17" t="inlineStr">
        <is>
          <t>KINOSIS K1B</t>
        </is>
      </c>
      <c r="E65" s="17" t="inlineStr">
        <is>
          <t>CA23007</t>
        </is>
      </c>
      <c r="F65" s="17" t="inlineStr">
        <is>
          <t>29103-TIT-2010A</t>
        </is>
      </c>
      <c r="G65" s="17" t="inlineStr">
        <is>
          <t>Temperature Transmitter</t>
        </is>
      </c>
      <c r="H65" s="17" t="inlineStr">
        <is>
          <t>PRODUCED EMULSION</t>
        </is>
      </c>
      <c r="I65" s="17" t="inlineStr">
        <is>
          <t>PAD R P01 PROD WELL DOWNHOLE TEMPERATURE</t>
        </is>
      </c>
      <c r="J65" s="17" t="inlineStr">
        <is>
          <t>29103-25J-212-01</t>
        </is>
      </c>
      <c r="K65" s="17" t="inlineStr">
        <is>
          <t>N/A</t>
        </is>
      </c>
      <c r="L65" s="17" t="inlineStr">
        <is>
          <t>ROSEMOUNT</t>
        </is>
      </c>
      <c r="M65" s="17" t="inlineStr">
        <is>
          <t>644HAK6J6M5C8Q4DA1K1005</t>
        </is>
      </c>
      <c r="N65" s="17" t="n"/>
      <c r="O65" s="17" t="inlineStr">
        <is>
          <t>0 - 350°C</t>
        </is>
      </c>
      <c r="P65" s="17" t="inlineStr">
        <is>
          <t>-180 - 1372°C</t>
        </is>
      </c>
      <c r="Q65" s="17" t="inlineStr">
        <is>
          <t>N/A</t>
        </is>
      </c>
      <c r="R65" s="17" t="inlineStr">
        <is>
          <t>YES</t>
        </is>
      </c>
      <c r="S65" s="17" t="inlineStr">
        <is>
          <t>4-20 mA w/ HART</t>
        </is>
      </c>
      <c r="T65" s="17" t="inlineStr">
        <is>
          <t>N/A</t>
        </is>
      </c>
      <c r="U65" s="17" t="inlineStr">
        <is>
          <t>N/A</t>
        </is>
      </c>
      <c r="V65" s="17" t="inlineStr">
        <is>
          <t>LO</t>
        </is>
      </c>
      <c r="W65" s="17" t="inlineStr">
        <is>
          <t>LO</t>
        </is>
      </c>
      <c r="X65" s="17" t="inlineStr">
        <is>
          <t>LO</t>
        </is>
      </c>
      <c r="Y65" s="17" t="inlineStr">
        <is>
          <t>LO</t>
        </is>
      </c>
      <c r="Z65" s="17" t="inlineStr">
        <is>
          <t>N/A</t>
        </is>
      </c>
      <c r="AA65" s="17" t="inlineStr">
        <is>
          <t>N/A</t>
        </is>
      </c>
      <c r="AB65" s="17" t="inlineStr">
        <is>
          <t>LO</t>
        </is>
      </c>
      <c r="AC65" s="17" t="inlineStr">
        <is>
          <t>LO</t>
        </is>
      </c>
      <c r="AD65" s="17" t="inlineStr">
        <is>
          <t>N/A</t>
        </is>
      </c>
      <c r="AE65" s="17" t="inlineStr">
        <is>
          <t>LO</t>
        </is>
      </c>
      <c r="AF65" s="17" t="inlineStr">
        <is>
          <t>LO</t>
        </is>
      </c>
      <c r="AG65" s="17" t="inlineStr">
        <is>
          <t>LO</t>
        </is>
      </c>
      <c r="AH65" s="17" t="n">
        <v>23.7</v>
      </c>
      <c r="AI65" s="17" t="inlineStr">
        <is>
          <t>Pass</t>
        </is>
      </c>
      <c r="AJ65" s="17" t="inlineStr">
        <is>
          <t>N/A</t>
        </is>
      </c>
      <c r="AK65" s="17" t="inlineStr">
        <is>
          <t>N/A</t>
        </is>
      </c>
      <c r="AL65" s="17" t="inlineStr">
        <is>
          <t>Pass</t>
        </is>
      </c>
      <c r="AM65" s="17" t="inlineStr">
        <is>
          <t>Pass</t>
        </is>
      </c>
      <c r="AN65" s="17" t="inlineStr">
        <is>
          <t>N/A</t>
        </is>
      </c>
      <c r="AO65" s="17" t="inlineStr">
        <is>
          <t>Pass</t>
        </is>
      </c>
      <c r="AP65" s="17" t="inlineStr">
        <is>
          <t>N/A</t>
        </is>
      </c>
      <c r="AQ65" s="17" t="inlineStr">
        <is>
          <t>N/A</t>
        </is>
      </c>
      <c r="AR65" s="17" t="inlineStr">
        <is>
          <t>Pass</t>
        </is>
      </c>
      <c r="AS65" s="17" t="inlineStr">
        <is>
          <t>Pass</t>
        </is>
      </c>
      <c r="AT65" s="17" t="inlineStr">
        <is>
          <t>N/A</t>
        </is>
      </c>
      <c r="AU65" s="17" t="inlineStr">
        <is>
          <t>N/A</t>
        </is>
      </c>
      <c r="AV65" s="17" t="inlineStr">
        <is>
          <t>EMERSON</t>
        </is>
      </c>
      <c r="AW65" s="17" t="inlineStr">
        <is>
          <t>TREX</t>
        </is>
      </c>
      <c r="AX65" s="17" t="inlineStr">
        <is>
          <t>210100082367</t>
        </is>
      </c>
      <c r="AY65" s="37" t="inlineStr">
        <is>
          <t>'2026-07-31</t>
        </is>
      </c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inlineStr">
        <is>
          <t>Levy Ostrup</t>
        </is>
      </c>
      <c r="CY65" s="17" t="inlineStr">
        <is>
          <t>'2026-08-01</t>
        </is>
      </c>
      <c r="CZ65" s="17" t="n"/>
      <c r="DA65" s="17" t="n"/>
      <c r="DB65" s="17" t="n"/>
      <c r="DC65" s="17" t="n"/>
    </row>
    <row r="66">
      <c r="A66" s="17" t="n"/>
      <c r="B66" s="17" t="n"/>
      <c r="C66" s="17" t="inlineStr">
        <is>
          <t>K1B WELL PAD PROJECT</t>
        </is>
      </c>
      <c r="D66" s="17" t="inlineStr">
        <is>
          <t>KINOSIS K1B</t>
        </is>
      </c>
      <c r="E66" s="17" t="inlineStr">
        <is>
          <t>CA23007</t>
        </is>
      </c>
      <c r="F66" s="17" t="inlineStr">
        <is>
          <t>29103-TIT-2010J</t>
        </is>
      </c>
      <c r="G66" s="17" t="inlineStr">
        <is>
          <t>Temperature Transmitter</t>
        </is>
      </c>
      <c r="H66" s="17" t="inlineStr">
        <is>
          <t>PRODUCED EMULSION</t>
        </is>
      </c>
      <c r="I66" s="17" t="inlineStr">
        <is>
          <t>PAD R P01 PROD WELL DOWNHOLE TEMPERATURE</t>
        </is>
      </c>
      <c r="J66" s="17" t="inlineStr">
        <is>
          <t>29103-25J-212-01</t>
        </is>
      </c>
      <c r="K66" s="17" t="inlineStr">
        <is>
          <t>N/A</t>
        </is>
      </c>
      <c r="L66" s="17" t="inlineStr">
        <is>
          <t>ROSEMOUNT</t>
        </is>
      </c>
      <c r="M66" s="17" t="inlineStr">
        <is>
          <t>644HAK6J6M5C8Q4DA1K1005</t>
        </is>
      </c>
      <c r="N66" s="17" t="n"/>
      <c r="O66" s="17" t="inlineStr">
        <is>
          <t>0 - 350°C</t>
        </is>
      </c>
      <c r="P66" s="17" t="inlineStr">
        <is>
          <t>-180 - 1372°C</t>
        </is>
      </c>
      <c r="Q66" s="17" t="inlineStr">
        <is>
          <t>N/A</t>
        </is>
      </c>
      <c r="R66" s="17" t="inlineStr">
        <is>
          <t>YES</t>
        </is>
      </c>
      <c r="S66" s="17" t="inlineStr">
        <is>
          <t>4-20 mA w/ HART</t>
        </is>
      </c>
      <c r="T66" s="17" t="inlineStr">
        <is>
          <t>N/A</t>
        </is>
      </c>
      <c r="U66" s="17" t="inlineStr">
        <is>
          <t>N/A</t>
        </is>
      </c>
      <c r="V66" s="17" t="inlineStr">
        <is>
          <t>LO</t>
        </is>
      </c>
      <c r="W66" s="17" t="inlineStr">
        <is>
          <t>LO</t>
        </is>
      </c>
      <c r="X66" s="17" t="inlineStr">
        <is>
          <t>LO</t>
        </is>
      </c>
      <c r="Y66" s="17" t="inlineStr">
        <is>
          <t>LO</t>
        </is>
      </c>
      <c r="Z66" s="17" t="inlineStr">
        <is>
          <t>N/A</t>
        </is>
      </c>
      <c r="AA66" s="17" t="inlineStr">
        <is>
          <t>N/A</t>
        </is>
      </c>
      <c r="AB66" s="17" t="inlineStr">
        <is>
          <t>LO</t>
        </is>
      </c>
      <c r="AC66" s="17" t="inlineStr">
        <is>
          <t>LO</t>
        </is>
      </c>
      <c r="AD66" s="17" t="inlineStr">
        <is>
          <t>N/A</t>
        </is>
      </c>
      <c r="AE66" s="17" t="inlineStr">
        <is>
          <t>LO</t>
        </is>
      </c>
      <c r="AF66" s="17" t="inlineStr">
        <is>
          <t>LO</t>
        </is>
      </c>
      <c r="AG66" s="17" t="inlineStr">
        <is>
          <t>LO</t>
        </is>
      </c>
      <c r="AH66" s="17" t="n">
        <v>23.7</v>
      </c>
      <c r="AI66" s="17" t="inlineStr">
        <is>
          <t>Pass</t>
        </is>
      </c>
      <c r="AJ66" s="17" t="inlineStr">
        <is>
          <t>N/A</t>
        </is>
      </c>
      <c r="AK66" s="17" t="inlineStr">
        <is>
          <t>N/A</t>
        </is>
      </c>
      <c r="AL66" s="17" t="inlineStr">
        <is>
          <t>Pass</t>
        </is>
      </c>
      <c r="AM66" s="17" t="inlineStr">
        <is>
          <t>Pass</t>
        </is>
      </c>
      <c r="AN66" s="17" t="inlineStr">
        <is>
          <t>N/A</t>
        </is>
      </c>
      <c r="AO66" s="17" t="inlineStr">
        <is>
          <t>Pass</t>
        </is>
      </c>
      <c r="AP66" s="17" t="inlineStr">
        <is>
          <t>N/A</t>
        </is>
      </c>
      <c r="AQ66" s="17" t="inlineStr">
        <is>
          <t>N/A</t>
        </is>
      </c>
      <c r="AR66" s="17" t="inlineStr">
        <is>
          <t>Pass</t>
        </is>
      </c>
      <c r="AS66" s="17" t="inlineStr">
        <is>
          <t>Pass</t>
        </is>
      </c>
      <c r="AT66" s="17" t="inlineStr">
        <is>
          <t>N/A</t>
        </is>
      </c>
      <c r="AU66" s="17" t="inlineStr">
        <is>
          <t>N/A</t>
        </is>
      </c>
      <c r="AV66" s="17" t="inlineStr">
        <is>
          <t>EMERSON</t>
        </is>
      </c>
      <c r="AW66" s="17" t="inlineStr">
        <is>
          <t>TREX</t>
        </is>
      </c>
      <c r="AX66" s="17" t="inlineStr">
        <is>
          <t>210100082367</t>
        </is>
      </c>
      <c r="AY66" s="37" t="inlineStr">
        <is>
          <t>'2026-07-31</t>
        </is>
      </c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inlineStr">
        <is>
          <t>Levy Ostrup</t>
        </is>
      </c>
      <c r="CY66" s="17" t="inlineStr">
        <is>
          <t>'2026-08-01</t>
        </is>
      </c>
      <c r="CZ66" s="17" t="n"/>
      <c r="DA66" s="17" t="n"/>
      <c r="DB66" s="17" t="n"/>
      <c r="DC66" s="17" t="n"/>
    </row>
    <row r="67">
      <c r="A67" s="17" t="n"/>
      <c r="B67" s="17" t="n"/>
      <c r="C67" s="17" t="inlineStr">
        <is>
          <t>K1B WELL PAD PROJECT</t>
        </is>
      </c>
      <c r="D67" s="17" t="inlineStr">
        <is>
          <t>KINOSIS K1B</t>
        </is>
      </c>
      <c r="E67" s="17" t="inlineStr">
        <is>
          <t>CA23007</t>
        </is>
      </c>
      <c r="F67" s="17" t="inlineStr">
        <is>
          <t>29103-TIT-2020A</t>
        </is>
      </c>
      <c r="G67" s="17" t="inlineStr">
        <is>
          <t>Temperature Transmitter</t>
        </is>
      </c>
      <c r="H67" s="17" t="inlineStr">
        <is>
          <t>PRODUCED EMULSION</t>
        </is>
      </c>
      <c r="I67" s="17" t="inlineStr">
        <is>
          <t>PAD R P02 PROD WELL DOWNHOLE TEMPERATURE</t>
        </is>
      </c>
      <c r="J67" s="17" t="inlineStr">
        <is>
          <t>29103-25J-222-01</t>
        </is>
      </c>
      <c r="K67" s="17" t="inlineStr">
        <is>
          <t>N/A</t>
        </is>
      </c>
      <c r="L67" s="17" t="inlineStr">
        <is>
          <t>ROSEMOUNT</t>
        </is>
      </c>
      <c r="M67" s="17" t="inlineStr">
        <is>
          <t>644HAK6J6M5C8Q4DA1K1005</t>
        </is>
      </c>
      <c r="N67" s="17" t="n"/>
      <c r="O67" s="17" t="inlineStr">
        <is>
          <t>0 - 350°C</t>
        </is>
      </c>
      <c r="P67" s="17" t="inlineStr">
        <is>
          <t>-180 - 1372°C</t>
        </is>
      </c>
      <c r="Q67" s="17" t="inlineStr">
        <is>
          <t>N/A</t>
        </is>
      </c>
      <c r="R67" s="17" t="inlineStr">
        <is>
          <t>YES</t>
        </is>
      </c>
      <c r="S67" s="17" t="inlineStr">
        <is>
          <t>4-20 mA w/ HART</t>
        </is>
      </c>
      <c r="T67" s="17" t="inlineStr">
        <is>
          <t>N/A</t>
        </is>
      </c>
      <c r="U67" s="17" t="inlineStr">
        <is>
          <t>N/A</t>
        </is>
      </c>
      <c r="V67" s="17" t="inlineStr">
        <is>
          <t>LO</t>
        </is>
      </c>
      <c r="W67" s="17" t="inlineStr">
        <is>
          <t>LO</t>
        </is>
      </c>
      <c r="X67" s="17" t="inlineStr">
        <is>
          <t>LO</t>
        </is>
      </c>
      <c r="Y67" s="17" t="inlineStr">
        <is>
          <t>LO</t>
        </is>
      </c>
      <c r="Z67" s="17" t="inlineStr">
        <is>
          <t>N/A</t>
        </is>
      </c>
      <c r="AA67" s="17" t="inlineStr">
        <is>
          <t>N/A</t>
        </is>
      </c>
      <c r="AB67" s="17" t="inlineStr">
        <is>
          <t>LO</t>
        </is>
      </c>
      <c r="AC67" s="17" t="inlineStr">
        <is>
          <t>LO</t>
        </is>
      </c>
      <c r="AD67" s="17" t="inlineStr">
        <is>
          <t>N/A</t>
        </is>
      </c>
      <c r="AE67" s="17" t="inlineStr">
        <is>
          <t>LO</t>
        </is>
      </c>
      <c r="AF67" s="17" t="inlineStr">
        <is>
          <t>LO</t>
        </is>
      </c>
      <c r="AG67" s="17" t="inlineStr">
        <is>
          <t>LO</t>
        </is>
      </c>
      <c r="AH67" s="17" t="n">
        <v>23.7</v>
      </c>
      <c r="AI67" s="17" t="inlineStr">
        <is>
          <t>Pass</t>
        </is>
      </c>
      <c r="AJ67" s="17" t="inlineStr">
        <is>
          <t>N/A</t>
        </is>
      </c>
      <c r="AK67" s="17" t="inlineStr">
        <is>
          <t>N/A</t>
        </is>
      </c>
      <c r="AL67" s="17" t="inlineStr">
        <is>
          <t>Pass</t>
        </is>
      </c>
      <c r="AM67" s="17" t="inlineStr">
        <is>
          <t>Pass</t>
        </is>
      </c>
      <c r="AN67" s="17" t="inlineStr">
        <is>
          <t>N/A</t>
        </is>
      </c>
      <c r="AO67" s="17" t="inlineStr">
        <is>
          <t>Pass</t>
        </is>
      </c>
      <c r="AP67" s="17" t="inlineStr">
        <is>
          <t>N/A</t>
        </is>
      </c>
      <c r="AQ67" s="17" t="inlineStr">
        <is>
          <t>N/A</t>
        </is>
      </c>
      <c r="AR67" s="17" t="inlineStr">
        <is>
          <t>Pass</t>
        </is>
      </c>
      <c r="AS67" s="17" t="inlineStr">
        <is>
          <t>Pass</t>
        </is>
      </c>
      <c r="AT67" s="17" t="inlineStr">
        <is>
          <t>N/A</t>
        </is>
      </c>
      <c r="AU67" s="17" t="inlineStr">
        <is>
          <t>N/A</t>
        </is>
      </c>
      <c r="AV67" s="17" t="inlineStr">
        <is>
          <t>EMERSON</t>
        </is>
      </c>
      <c r="AW67" s="17" t="inlineStr">
        <is>
          <t>TREX</t>
        </is>
      </c>
      <c r="AX67" s="17" t="inlineStr">
        <is>
          <t>210100082367</t>
        </is>
      </c>
      <c r="AY67" s="37" t="inlineStr">
        <is>
          <t>'2026-07-31</t>
        </is>
      </c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inlineStr">
        <is>
          <t>Levy Ostrup</t>
        </is>
      </c>
      <c r="CY67" s="17" t="inlineStr">
        <is>
          <t>'2026-08-01</t>
        </is>
      </c>
      <c r="CZ67" s="17" t="n"/>
      <c r="DA67" s="17" t="n"/>
      <c r="DB67" s="17" t="n"/>
      <c r="DC67" s="17" t="n"/>
    </row>
    <row r="68">
      <c r="A68" s="17" t="n"/>
      <c r="B68" s="17" t="n"/>
      <c r="C68" s="17" t="inlineStr">
        <is>
          <t>K1B WELL PAD PROJECT</t>
        </is>
      </c>
      <c r="D68" s="17" t="inlineStr">
        <is>
          <t>KINOSIS K1B</t>
        </is>
      </c>
      <c r="E68" s="17" t="inlineStr">
        <is>
          <t>CA23007</t>
        </is>
      </c>
      <c r="F68" s="17" t="inlineStr">
        <is>
          <t>29103-TIT-2020J</t>
        </is>
      </c>
      <c r="G68" s="17" t="inlineStr">
        <is>
          <t>Temperature Transmitter</t>
        </is>
      </c>
      <c r="H68" s="17" t="inlineStr">
        <is>
          <t>PRODUCED EMULSION</t>
        </is>
      </c>
      <c r="I68" s="17" t="inlineStr">
        <is>
          <t>PAD R P02 PROD WELL DOWNHOLE TEMPERATURE</t>
        </is>
      </c>
      <c r="J68" s="17" t="inlineStr">
        <is>
          <t>29103-25J-222-01</t>
        </is>
      </c>
      <c r="K68" s="17" t="inlineStr">
        <is>
          <t>N/A</t>
        </is>
      </c>
      <c r="L68" s="17" t="inlineStr">
        <is>
          <t>ROSEMOUNT</t>
        </is>
      </c>
      <c r="M68" s="17" t="inlineStr">
        <is>
          <t>644HAK6J6M5C8Q4DA1K1005</t>
        </is>
      </c>
      <c r="N68" s="17" t="n"/>
      <c r="O68" s="17" t="inlineStr">
        <is>
          <t>0 - 350°C</t>
        </is>
      </c>
      <c r="P68" s="17" t="inlineStr">
        <is>
          <t>-180 - 1372°C</t>
        </is>
      </c>
      <c r="Q68" s="17" t="inlineStr">
        <is>
          <t>N/A</t>
        </is>
      </c>
      <c r="R68" s="17" t="inlineStr">
        <is>
          <t>YES</t>
        </is>
      </c>
      <c r="S68" s="17" t="inlineStr">
        <is>
          <t>4-20 mA w/ HART</t>
        </is>
      </c>
      <c r="T68" s="17" t="inlineStr">
        <is>
          <t>N/A</t>
        </is>
      </c>
      <c r="U68" s="17" t="inlineStr">
        <is>
          <t>N/A</t>
        </is>
      </c>
      <c r="V68" s="17" t="inlineStr">
        <is>
          <t>LO</t>
        </is>
      </c>
      <c r="W68" s="17" t="inlineStr">
        <is>
          <t>LO</t>
        </is>
      </c>
      <c r="X68" s="17" t="inlineStr">
        <is>
          <t>LO</t>
        </is>
      </c>
      <c r="Y68" s="17" t="inlineStr">
        <is>
          <t>LO</t>
        </is>
      </c>
      <c r="Z68" s="17" t="inlineStr">
        <is>
          <t>N/A</t>
        </is>
      </c>
      <c r="AA68" s="17" t="inlineStr">
        <is>
          <t>N/A</t>
        </is>
      </c>
      <c r="AB68" s="17" t="inlineStr">
        <is>
          <t>LO</t>
        </is>
      </c>
      <c r="AC68" s="17" t="inlineStr">
        <is>
          <t>LO</t>
        </is>
      </c>
      <c r="AD68" s="17" t="inlineStr">
        <is>
          <t>N/A</t>
        </is>
      </c>
      <c r="AE68" s="17" t="inlineStr">
        <is>
          <t>LO</t>
        </is>
      </c>
      <c r="AF68" s="17" t="inlineStr">
        <is>
          <t>LO</t>
        </is>
      </c>
      <c r="AG68" s="17" t="inlineStr">
        <is>
          <t>LO</t>
        </is>
      </c>
      <c r="AH68" s="17" t="n">
        <v>23.7</v>
      </c>
      <c r="AI68" s="17" t="inlineStr">
        <is>
          <t>Pass</t>
        </is>
      </c>
      <c r="AJ68" s="17" t="inlineStr">
        <is>
          <t>N/A</t>
        </is>
      </c>
      <c r="AK68" s="17" t="inlineStr">
        <is>
          <t>N/A</t>
        </is>
      </c>
      <c r="AL68" s="17" t="inlineStr">
        <is>
          <t>Pass</t>
        </is>
      </c>
      <c r="AM68" s="17" t="inlineStr">
        <is>
          <t>Pass</t>
        </is>
      </c>
      <c r="AN68" s="17" t="inlineStr">
        <is>
          <t>N/A</t>
        </is>
      </c>
      <c r="AO68" s="17" t="inlineStr">
        <is>
          <t>Pass</t>
        </is>
      </c>
      <c r="AP68" s="17" t="inlineStr">
        <is>
          <t>N/A</t>
        </is>
      </c>
      <c r="AQ68" s="17" t="inlineStr">
        <is>
          <t>N/A</t>
        </is>
      </c>
      <c r="AR68" s="17" t="inlineStr">
        <is>
          <t>Pass</t>
        </is>
      </c>
      <c r="AS68" s="17" t="inlineStr">
        <is>
          <t>Pass</t>
        </is>
      </c>
      <c r="AT68" s="17" t="inlineStr">
        <is>
          <t>N/A</t>
        </is>
      </c>
      <c r="AU68" s="17" t="inlineStr">
        <is>
          <t>N/A</t>
        </is>
      </c>
      <c r="AV68" s="17" t="inlineStr">
        <is>
          <t>EMERSON</t>
        </is>
      </c>
      <c r="AW68" s="17" t="inlineStr">
        <is>
          <t>TREX</t>
        </is>
      </c>
      <c r="AX68" s="17" t="inlineStr">
        <is>
          <t>210100082367</t>
        </is>
      </c>
      <c r="AY68" s="37" t="inlineStr">
        <is>
          <t>'2026-07-31</t>
        </is>
      </c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inlineStr">
        <is>
          <t>Levy Ostrup</t>
        </is>
      </c>
      <c r="CY68" s="17" t="inlineStr">
        <is>
          <t>'2026-08-01</t>
        </is>
      </c>
      <c r="CZ68" s="17" t="n"/>
      <c r="DA68" s="17" t="n"/>
      <c r="DB68" s="17" t="n"/>
      <c r="DC68" s="17" t="n"/>
    </row>
    <row r="69">
      <c r="A69" s="17" t="n"/>
      <c r="B69" s="17" t="n"/>
      <c r="C69" s="17" t="inlineStr">
        <is>
          <t>K1B WELL PAD PROJECT</t>
        </is>
      </c>
      <c r="D69" s="17" t="inlineStr">
        <is>
          <t>KINOSIS K1B</t>
        </is>
      </c>
      <c r="E69" s="17" t="inlineStr">
        <is>
          <t>CA23007</t>
        </is>
      </c>
      <c r="F69" s="17" t="inlineStr">
        <is>
          <t>29103-TIT-2030A</t>
        </is>
      </c>
      <c r="G69" s="17" t="inlineStr">
        <is>
          <t>Temperature Transmitter</t>
        </is>
      </c>
      <c r="H69" s="17" t="inlineStr">
        <is>
          <t>PRODUCED EMULSION</t>
        </is>
      </c>
      <c r="I69" s="17" t="inlineStr">
        <is>
          <t>PAD R P03 PROD WELL DOWNHOLE TEMPERATURE</t>
        </is>
      </c>
      <c r="J69" s="17" t="inlineStr">
        <is>
          <t>29103-25J-232-01</t>
        </is>
      </c>
      <c r="K69" s="17" t="inlineStr">
        <is>
          <t>N/A</t>
        </is>
      </c>
      <c r="L69" s="17" t="inlineStr">
        <is>
          <t>ROSEMOUNT</t>
        </is>
      </c>
      <c r="M69" s="17" t="inlineStr">
        <is>
          <t>644HAK6J6M5C8Q4DA1K1005</t>
        </is>
      </c>
      <c r="N69" s="17" t="n"/>
      <c r="O69" s="17" t="inlineStr">
        <is>
          <t>0 - 350°C</t>
        </is>
      </c>
      <c r="P69" s="17" t="inlineStr">
        <is>
          <t>-180 - 1372°C</t>
        </is>
      </c>
      <c r="Q69" s="17" t="inlineStr">
        <is>
          <t>N/A</t>
        </is>
      </c>
      <c r="R69" s="17" t="inlineStr">
        <is>
          <t>YES</t>
        </is>
      </c>
      <c r="S69" s="17" t="inlineStr">
        <is>
          <t>4-20 mA w/ HART</t>
        </is>
      </c>
      <c r="T69" s="17" t="inlineStr">
        <is>
          <t>N/A</t>
        </is>
      </c>
      <c r="U69" s="17" t="inlineStr">
        <is>
          <t>N/A</t>
        </is>
      </c>
      <c r="V69" s="17" t="inlineStr">
        <is>
          <t>LO</t>
        </is>
      </c>
      <c r="W69" s="17" t="inlineStr">
        <is>
          <t>LO</t>
        </is>
      </c>
      <c r="X69" s="17" t="inlineStr">
        <is>
          <t>LO</t>
        </is>
      </c>
      <c r="Y69" s="17" t="inlineStr">
        <is>
          <t>LO</t>
        </is>
      </c>
      <c r="Z69" s="17" t="inlineStr">
        <is>
          <t>N/A</t>
        </is>
      </c>
      <c r="AA69" s="17" t="inlineStr">
        <is>
          <t>N/A</t>
        </is>
      </c>
      <c r="AB69" s="17" t="inlineStr">
        <is>
          <t>LO</t>
        </is>
      </c>
      <c r="AC69" s="17" t="inlineStr">
        <is>
          <t>LO</t>
        </is>
      </c>
      <c r="AD69" s="17" t="inlineStr">
        <is>
          <t>N/A</t>
        </is>
      </c>
      <c r="AE69" s="17" t="inlineStr">
        <is>
          <t>LO</t>
        </is>
      </c>
      <c r="AF69" s="17" t="inlineStr">
        <is>
          <t>LO</t>
        </is>
      </c>
      <c r="AG69" s="17" t="inlineStr">
        <is>
          <t>LO</t>
        </is>
      </c>
      <c r="AH69" s="17" t="n">
        <v>23.7</v>
      </c>
      <c r="AI69" s="17" t="inlineStr">
        <is>
          <t>Pass</t>
        </is>
      </c>
      <c r="AJ69" s="17" t="inlineStr">
        <is>
          <t>N/A</t>
        </is>
      </c>
      <c r="AK69" s="17" t="inlineStr">
        <is>
          <t>N/A</t>
        </is>
      </c>
      <c r="AL69" s="17" t="inlineStr">
        <is>
          <t>Pass</t>
        </is>
      </c>
      <c r="AM69" s="17" t="inlineStr">
        <is>
          <t>Pass</t>
        </is>
      </c>
      <c r="AN69" s="17" t="inlineStr">
        <is>
          <t>N/A</t>
        </is>
      </c>
      <c r="AO69" s="17" t="inlineStr">
        <is>
          <t>Pass</t>
        </is>
      </c>
      <c r="AP69" s="17" t="inlineStr">
        <is>
          <t>N/A</t>
        </is>
      </c>
      <c r="AQ69" s="17" t="inlineStr">
        <is>
          <t>N/A</t>
        </is>
      </c>
      <c r="AR69" s="17" t="inlineStr">
        <is>
          <t>Pass</t>
        </is>
      </c>
      <c r="AS69" s="17" t="inlineStr">
        <is>
          <t>Pass</t>
        </is>
      </c>
      <c r="AT69" s="17" t="inlineStr">
        <is>
          <t>N/A</t>
        </is>
      </c>
      <c r="AU69" s="17" t="inlineStr">
        <is>
          <t>N/A</t>
        </is>
      </c>
      <c r="AV69" s="17" t="inlineStr">
        <is>
          <t>EMERSON</t>
        </is>
      </c>
      <c r="AW69" s="17" t="inlineStr">
        <is>
          <t>TREX</t>
        </is>
      </c>
      <c r="AX69" s="17" t="inlineStr">
        <is>
          <t>210100082367</t>
        </is>
      </c>
      <c r="AY69" s="37" t="inlineStr">
        <is>
          <t>'2026-07-31</t>
        </is>
      </c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inlineStr">
        <is>
          <t>Levy Ostrup</t>
        </is>
      </c>
      <c r="CY69" s="17" t="inlineStr">
        <is>
          <t>'2026-08-01</t>
        </is>
      </c>
      <c r="CZ69" s="17" t="n"/>
      <c r="DA69" s="17" t="n"/>
      <c r="DB69" s="17" t="n"/>
      <c r="DC69" s="17" t="n"/>
    </row>
    <row r="70">
      <c r="A70" s="17" t="n"/>
      <c r="B70" s="17" t="n"/>
      <c r="C70" s="17" t="inlineStr">
        <is>
          <t>K1B WELL PAD PROJECT</t>
        </is>
      </c>
      <c r="D70" s="17" t="inlineStr">
        <is>
          <t>KINOSIS K1B</t>
        </is>
      </c>
      <c r="E70" s="17" t="inlineStr">
        <is>
          <t>CA23007</t>
        </is>
      </c>
      <c r="F70" s="17" t="inlineStr">
        <is>
          <t>29103-TIT-2030J</t>
        </is>
      </c>
      <c r="G70" s="17" t="inlineStr">
        <is>
          <t>Temperature Transmitter</t>
        </is>
      </c>
      <c r="H70" s="17" t="inlineStr">
        <is>
          <t>PRODUCED EMULSION</t>
        </is>
      </c>
      <c r="I70" s="17" t="inlineStr">
        <is>
          <t>PAD R P03 PROD WELL DOWNHOLE TEMPERATURE</t>
        </is>
      </c>
      <c r="J70" s="17" t="inlineStr">
        <is>
          <t>29103-25J-232-01</t>
        </is>
      </c>
      <c r="K70" s="17" t="inlineStr">
        <is>
          <t>N/A</t>
        </is>
      </c>
      <c r="L70" s="17" t="inlineStr">
        <is>
          <t>ROSEMOUNT</t>
        </is>
      </c>
      <c r="M70" s="17" t="inlineStr">
        <is>
          <t>644HAK6J6M5C8Q4DA1K1005</t>
        </is>
      </c>
      <c r="N70" s="17" t="n"/>
      <c r="O70" s="17" t="inlineStr">
        <is>
          <t>0 - 350°C</t>
        </is>
      </c>
      <c r="P70" s="17" t="inlineStr">
        <is>
          <t>-180 - 1372°C</t>
        </is>
      </c>
      <c r="Q70" s="17" t="inlineStr">
        <is>
          <t>N/A</t>
        </is>
      </c>
      <c r="R70" s="17" t="inlineStr">
        <is>
          <t>YES</t>
        </is>
      </c>
      <c r="S70" s="17" t="inlineStr">
        <is>
          <t>4-20 mA w/ HART</t>
        </is>
      </c>
      <c r="T70" s="17" t="inlineStr">
        <is>
          <t>N/A</t>
        </is>
      </c>
      <c r="U70" s="17" t="inlineStr">
        <is>
          <t>N/A</t>
        </is>
      </c>
      <c r="V70" s="17" t="inlineStr">
        <is>
          <t>LO</t>
        </is>
      </c>
      <c r="W70" s="17" t="inlineStr">
        <is>
          <t>LO</t>
        </is>
      </c>
      <c r="X70" s="17" t="inlineStr">
        <is>
          <t>LO</t>
        </is>
      </c>
      <c r="Y70" s="17" t="inlineStr">
        <is>
          <t>LO</t>
        </is>
      </c>
      <c r="Z70" s="17" t="inlineStr">
        <is>
          <t>N/A</t>
        </is>
      </c>
      <c r="AA70" s="17" t="inlineStr">
        <is>
          <t>N/A</t>
        </is>
      </c>
      <c r="AB70" s="17" t="inlineStr">
        <is>
          <t>LO</t>
        </is>
      </c>
      <c r="AC70" s="17" t="inlineStr">
        <is>
          <t>LO</t>
        </is>
      </c>
      <c r="AD70" s="17" t="inlineStr">
        <is>
          <t>N/A</t>
        </is>
      </c>
      <c r="AE70" s="17" t="inlineStr">
        <is>
          <t>LO</t>
        </is>
      </c>
      <c r="AF70" s="17" t="inlineStr">
        <is>
          <t>LO</t>
        </is>
      </c>
      <c r="AG70" s="17" t="inlineStr">
        <is>
          <t>LO</t>
        </is>
      </c>
      <c r="AH70" s="17" t="n">
        <v>23.7</v>
      </c>
      <c r="AI70" s="17" t="inlineStr">
        <is>
          <t>Pass</t>
        </is>
      </c>
      <c r="AJ70" s="17" t="inlineStr">
        <is>
          <t>N/A</t>
        </is>
      </c>
      <c r="AK70" s="17" t="inlineStr">
        <is>
          <t>N/A</t>
        </is>
      </c>
      <c r="AL70" s="17" t="inlineStr">
        <is>
          <t>Pass</t>
        </is>
      </c>
      <c r="AM70" s="17" t="inlineStr">
        <is>
          <t>Pass</t>
        </is>
      </c>
      <c r="AN70" s="17" t="inlineStr">
        <is>
          <t>N/A</t>
        </is>
      </c>
      <c r="AO70" s="17" t="inlineStr">
        <is>
          <t>Pass</t>
        </is>
      </c>
      <c r="AP70" s="17" t="inlineStr">
        <is>
          <t>N/A</t>
        </is>
      </c>
      <c r="AQ70" s="17" t="inlineStr">
        <is>
          <t>N/A</t>
        </is>
      </c>
      <c r="AR70" s="17" t="inlineStr">
        <is>
          <t>Pass</t>
        </is>
      </c>
      <c r="AS70" s="17" t="inlineStr">
        <is>
          <t>Pass</t>
        </is>
      </c>
      <c r="AT70" s="17" t="inlineStr">
        <is>
          <t>N/A</t>
        </is>
      </c>
      <c r="AU70" s="17" t="inlineStr">
        <is>
          <t>N/A</t>
        </is>
      </c>
      <c r="AV70" s="17" t="inlineStr">
        <is>
          <t>EMERSON</t>
        </is>
      </c>
      <c r="AW70" s="17" t="inlineStr">
        <is>
          <t>TREX</t>
        </is>
      </c>
      <c r="AX70" s="17" t="inlineStr">
        <is>
          <t>210100082367</t>
        </is>
      </c>
      <c r="AY70" s="37" t="inlineStr">
        <is>
          <t>'2026-07-31</t>
        </is>
      </c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inlineStr">
        <is>
          <t>Levy Ostrup</t>
        </is>
      </c>
      <c r="CY70" s="17" t="inlineStr">
        <is>
          <t>'2026-08-01</t>
        </is>
      </c>
      <c r="CZ70" s="17" t="n"/>
      <c r="DA70" s="17" t="n"/>
      <c r="DB70" s="17" t="n"/>
      <c r="DC70" s="17" t="n"/>
    </row>
    <row r="71">
      <c r="A71" s="17" t="n"/>
      <c r="B71" s="17" t="n"/>
      <c r="C71" s="17" t="inlineStr">
        <is>
          <t>K1B WELL PAD PROJECT</t>
        </is>
      </c>
      <c r="D71" s="17" t="inlineStr">
        <is>
          <t>KINOSIS K1B</t>
        </is>
      </c>
      <c r="E71" s="17" t="inlineStr">
        <is>
          <t>CA23007</t>
        </is>
      </c>
      <c r="F71" s="17" t="inlineStr">
        <is>
          <t>29103-TIT-2040A</t>
        </is>
      </c>
      <c r="G71" s="17" t="inlineStr">
        <is>
          <t>TEMPERATURE TRANSMITTER</t>
        </is>
      </c>
      <c r="H71" s="17" t="inlineStr">
        <is>
          <t>PRODUCED EMULSION</t>
        </is>
      </c>
      <c r="I71" s="17" t="inlineStr">
        <is>
          <t>PAD R P04 PROD WELL DOWNHOLE TEMPERATURE</t>
        </is>
      </c>
      <c r="J71" s="17" t="inlineStr">
        <is>
          <t>29103-25J-242-01</t>
        </is>
      </c>
      <c r="K71" s="17" t="inlineStr">
        <is>
          <t>N/A</t>
        </is>
      </c>
      <c r="L71" s="17" t="inlineStr">
        <is>
          <t>ROSEMOUNT</t>
        </is>
      </c>
      <c r="M71" s="17" t="inlineStr">
        <is>
          <t>644HAK6J6M5C8Q4DA1K1005</t>
        </is>
      </c>
      <c r="N71" s="17" t="n"/>
      <c r="O71" s="17" t="inlineStr">
        <is>
          <t>0 - 350°C</t>
        </is>
      </c>
      <c r="P71" s="17" t="inlineStr">
        <is>
          <t>-180 - 1372°C</t>
        </is>
      </c>
      <c r="Q71" s="17" t="inlineStr">
        <is>
          <t>N/A</t>
        </is>
      </c>
      <c r="R71" s="17" t="inlineStr">
        <is>
          <t>YES</t>
        </is>
      </c>
      <c r="S71" s="17" t="inlineStr">
        <is>
          <t>4-20 mA w/ HART</t>
        </is>
      </c>
      <c r="T71" s="17" t="inlineStr">
        <is>
          <t>N/A</t>
        </is>
      </c>
      <c r="U71" s="17" t="inlineStr">
        <is>
          <t>N/A</t>
        </is>
      </c>
      <c r="V71" s="17" t="inlineStr">
        <is>
          <t>LO</t>
        </is>
      </c>
      <c r="W71" s="17" t="inlineStr">
        <is>
          <t>LO</t>
        </is>
      </c>
      <c r="X71" s="17" t="inlineStr">
        <is>
          <t>LO</t>
        </is>
      </c>
      <c r="Y71" s="17" t="inlineStr">
        <is>
          <t>LO</t>
        </is>
      </c>
      <c r="Z71" s="17" t="inlineStr">
        <is>
          <t>N/A</t>
        </is>
      </c>
      <c r="AA71" s="17" t="inlineStr">
        <is>
          <t>N/A</t>
        </is>
      </c>
      <c r="AB71" s="17" t="inlineStr">
        <is>
          <t>LO</t>
        </is>
      </c>
      <c r="AC71" s="17" t="inlineStr">
        <is>
          <t>LO</t>
        </is>
      </c>
      <c r="AD71" s="17" t="inlineStr">
        <is>
          <t>N/A</t>
        </is>
      </c>
      <c r="AE71" s="17" t="inlineStr">
        <is>
          <t>LO</t>
        </is>
      </c>
      <c r="AF71" s="17" t="inlineStr">
        <is>
          <t>LO</t>
        </is>
      </c>
      <c r="AG71" s="17" t="inlineStr">
        <is>
          <t>LO</t>
        </is>
      </c>
      <c r="AH71" s="17" t="n">
        <v>23.7</v>
      </c>
      <c r="AI71" s="17" t="inlineStr">
        <is>
          <t>Pass</t>
        </is>
      </c>
      <c r="AJ71" s="17" t="inlineStr">
        <is>
          <t>N/A</t>
        </is>
      </c>
      <c r="AK71" s="17" t="inlineStr">
        <is>
          <t>N/A</t>
        </is>
      </c>
      <c r="AL71" s="17" t="inlineStr">
        <is>
          <t>Pass</t>
        </is>
      </c>
      <c r="AM71" s="17" t="inlineStr">
        <is>
          <t>Pass</t>
        </is>
      </c>
      <c r="AN71" s="17" t="inlineStr">
        <is>
          <t>N/A</t>
        </is>
      </c>
      <c r="AO71" s="17" t="inlineStr">
        <is>
          <t>Pass</t>
        </is>
      </c>
      <c r="AP71" s="17" t="inlineStr">
        <is>
          <t>N/A</t>
        </is>
      </c>
      <c r="AQ71" s="17" t="inlineStr">
        <is>
          <t>N/A</t>
        </is>
      </c>
      <c r="AR71" s="17" t="inlineStr">
        <is>
          <t>Pass</t>
        </is>
      </c>
      <c r="AS71" s="17" t="inlineStr">
        <is>
          <t>Pass</t>
        </is>
      </c>
      <c r="AT71" s="17" t="inlineStr">
        <is>
          <t>N/A</t>
        </is>
      </c>
      <c r="AU71" s="17" t="inlineStr">
        <is>
          <t>N/A</t>
        </is>
      </c>
      <c r="AV71" s="17" t="inlineStr">
        <is>
          <t>EMERSON</t>
        </is>
      </c>
      <c r="AW71" s="17" t="inlineStr">
        <is>
          <t>TREX</t>
        </is>
      </c>
      <c r="AX71" s="17" t="inlineStr">
        <is>
          <t>210100082367</t>
        </is>
      </c>
      <c r="AY71" s="37" t="inlineStr">
        <is>
          <t>'2026-07-31</t>
        </is>
      </c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inlineStr">
        <is>
          <t>Levy Ostrup</t>
        </is>
      </c>
      <c r="CY71" s="17" t="inlineStr">
        <is>
          <t>'2026-08-01</t>
        </is>
      </c>
      <c r="CZ71" s="17" t="n"/>
      <c r="DA71" s="17" t="n"/>
      <c r="DB71" s="17" t="n"/>
      <c r="DC71" s="17" t="n"/>
    </row>
    <row r="72">
      <c r="A72" s="17" t="n"/>
      <c r="B72" s="17" t="n"/>
      <c r="C72" s="17" t="inlineStr">
        <is>
          <t>K1B WELL PAD PROJECT</t>
        </is>
      </c>
      <c r="D72" s="17" t="inlineStr">
        <is>
          <t>KINOSIS K1B</t>
        </is>
      </c>
      <c r="E72" s="17" t="inlineStr">
        <is>
          <t>CA23007</t>
        </is>
      </c>
      <c r="F72" s="17" t="inlineStr">
        <is>
          <t>29103-TIT-2040J</t>
        </is>
      </c>
      <c r="G72" s="17" t="inlineStr">
        <is>
          <t>TEMPERATURE TRANSMITTER</t>
        </is>
      </c>
      <c r="H72" s="17" t="inlineStr">
        <is>
          <t>PRODUCED EMULSION</t>
        </is>
      </c>
      <c r="I72" s="17" t="inlineStr">
        <is>
          <t>PAD R P04 PROD WELL DOWNHOLE TEMPERATURE</t>
        </is>
      </c>
      <c r="J72" s="17" t="inlineStr">
        <is>
          <t>29103-25J-242-01</t>
        </is>
      </c>
      <c r="K72" s="17" t="inlineStr">
        <is>
          <t>N/A</t>
        </is>
      </c>
      <c r="L72" s="17" t="inlineStr">
        <is>
          <t>ROSEMOUNT</t>
        </is>
      </c>
      <c r="M72" s="17" t="inlineStr">
        <is>
          <t>644HAK6J6M5C8Q4DA1K1005</t>
        </is>
      </c>
      <c r="N72" s="17" t="n"/>
      <c r="O72" s="17" t="inlineStr">
        <is>
          <t>0 - 350°C</t>
        </is>
      </c>
      <c r="P72" s="17" t="inlineStr">
        <is>
          <t>-180 - 1372°C</t>
        </is>
      </c>
      <c r="Q72" s="17" t="inlineStr">
        <is>
          <t>N/A</t>
        </is>
      </c>
      <c r="R72" s="17" t="inlineStr">
        <is>
          <t>YES</t>
        </is>
      </c>
      <c r="S72" s="17" t="inlineStr">
        <is>
          <t>4-20 mA w/ HART</t>
        </is>
      </c>
      <c r="T72" s="17" t="inlineStr">
        <is>
          <t>N/A</t>
        </is>
      </c>
      <c r="U72" s="17" t="inlineStr">
        <is>
          <t>N/A</t>
        </is>
      </c>
      <c r="V72" s="17" t="inlineStr">
        <is>
          <t>LO</t>
        </is>
      </c>
      <c r="W72" s="17" t="inlineStr">
        <is>
          <t>LO</t>
        </is>
      </c>
      <c r="X72" s="17" t="inlineStr">
        <is>
          <t>LO</t>
        </is>
      </c>
      <c r="Y72" s="17" t="inlineStr">
        <is>
          <t>LO</t>
        </is>
      </c>
      <c r="Z72" s="17" t="inlineStr">
        <is>
          <t>N/A</t>
        </is>
      </c>
      <c r="AA72" s="17" t="inlineStr">
        <is>
          <t>N/A</t>
        </is>
      </c>
      <c r="AB72" s="17" t="inlineStr">
        <is>
          <t>LO</t>
        </is>
      </c>
      <c r="AC72" s="17" t="inlineStr">
        <is>
          <t>LO</t>
        </is>
      </c>
      <c r="AD72" s="17" t="inlineStr">
        <is>
          <t>N/A</t>
        </is>
      </c>
      <c r="AE72" s="17" t="inlineStr">
        <is>
          <t>LO</t>
        </is>
      </c>
      <c r="AF72" s="17" t="inlineStr">
        <is>
          <t>LO</t>
        </is>
      </c>
      <c r="AG72" s="17" t="inlineStr">
        <is>
          <t>LO</t>
        </is>
      </c>
      <c r="AH72" s="17" t="n">
        <v>23.7</v>
      </c>
      <c r="AI72" s="17" t="inlineStr">
        <is>
          <t>Pass</t>
        </is>
      </c>
      <c r="AJ72" s="17" t="inlineStr">
        <is>
          <t>N/A</t>
        </is>
      </c>
      <c r="AK72" s="17" t="inlineStr">
        <is>
          <t>N/A</t>
        </is>
      </c>
      <c r="AL72" s="17" t="inlineStr">
        <is>
          <t>Pass</t>
        </is>
      </c>
      <c r="AM72" s="17" t="inlineStr">
        <is>
          <t>Pass</t>
        </is>
      </c>
      <c r="AN72" s="17" t="inlineStr">
        <is>
          <t>N/A</t>
        </is>
      </c>
      <c r="AO72" s="17" t="inlineStr">
        <is>
          <t>Pass</t>
        </is>
      </c>
      <c r="AP72" s="17" t="inlineStr">
        <is>
          <t>N/A</t>
        </is>
      </c>
      <c r="AQ72" s="17" t="inlineStr">
        <is>
          <t>N/A</t>
        </is>
      </c>
      <c r="AR72" s="17" t="inlineStr">
        <is>
          <t>Pass</t>
        </is>
      </c>
      <c r="AS72" s="17" t="inlineStr">
        <is>
          <t>Pass</t>
        </is>
      </c>
      <c r="AT72" s="17" t="inlineStr">
        <is>
          <t>N/A</t>
        </is>
      </c>
      <c r="AU72" s="17" t="inlineStr">
        <is>
          <t>N/A</t>
        </is>
      </c>
      <c r="AV72" s="17" t="inlineStr">
        <is>
          <t>EMERSON</t>
        </is>
      </c>
      <c r="AW72" s="17" t="inlineStr">
        <is>
          <t>TREX</t>
        </is>
      </c>
      <c r="AX72" s="17" t="inlineStr">
        <is>
          <t>210100082367</t>
        </is>
      </c>
      <c r="AY72" s="37" t="inlineStr">
        <is>
          <t>'2026-07-31</t>
        </is>
      </c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inlineStr">
        <is>
          <t>Levy Ostrup</t>
        </is>
      </c>
      <c r="CY72" s="17" t="inlineStr">
        <is>
          <t>'2026-08-01</t>
        </is>
      </c>
      <c r="CZ72" s="17" t="n"/>
      <c r="DA72" s="17" t="n"/>
      <c r="DB72" s="17" t="n"/>
      <c r="DC72" s="17" t="n"/>
    </row>
    <row r="73">
      <c r="A73" s="17" t="n"/>
      <c r="B73" s="17" t="n"/>
      <c r="C73" s="17" t="inlineStr">
        <is>
          <t>K1B WELL PAD PROJECT</t>
        </is>
      </c>
      <c r="D73" s="17" t="inlineStr">
        <is>
          <t>KINOSIS K1B</t>
        </is>
      </c>
      <c r="E73" s="17" t="inlineStr">
        <is>
          <t>CA23007</t>
        </is>
      </c>
      <c r="F73" s="17" t="inlineStr">
        <is>
          <t>29103-TIT-2050A</t>
        </is>
      </c>
      <c r="G73" s="17" t="inlineStr">
        <is>
          <t>TEMPERATURE TRANSMITTER</t>
        </is>
      </c>
      <c r="H73" s="17" t="inlineStr">
        <is>
          <t>PRODUCED EMULSION</t>
        </is>
      </c>
      <c r="I73" s="17" t="inlineStr">
        <is>
          <t>PAD R P05 PROD WELL DOWNHOLE TEMPERATURE</t>
        </is>
      </c>
      <c r="J73" s="17" t="inlineStr">
        <is>
          <t>29103-25J-252-01</t>
        </is>
      </c>
      <c r="K73" s="17" t="inlineStr">
        <is>
          <t>N/A</t>
        </is>
      </c>
      <c r="L73" s="17" t="inlineStr">
        <is>
          <t>ROSEMOUNT</t>
        </is>
      </c>
      <c r="M73" s="17" t="inlineStr">
        <is>
          <t>644HAK6J6M5C8Q4DA1K1005</t>
        </is>
      </c>
      <c r="N73" s="17" t="n"/>
      <c r="O73" s="17" t="inlineStr">
        <is>
          <t>0 - 350°C</t>
        </is>
      </c>
      <c r="P73" s="17" t="inlineStr">
        <is>
          <t>-180 - 1372°C</t>
        </is>
      </c>
      <c r="Q73" s="17" t="inlineStr">
        <is>
          <t>N/A</t>
        </is>
      </c>
      <c r="R73" s="17" t="inlineStr">
        <is>
          <t>YES</t>
        </is>
      </c>
      <c r="S73" s="17" t="inlineStr">
        <is>
          <t>4-20 mA w/ HART</t>
        </is>
      </c>
      <c r="T73" s="17" t="inlineStr">
        <is>
          <t>N/A</t>
        </is>
      </c>
      <c r="U73" s="17" t="inlineStr">
        <is>
          <t>N/A</t>
        </is>
      </c>
      <c r="V73" s="17" t="inlineStr">
        <is>
          <t>LO</t>
        </is>
      </c>
      <c r="W73" s="17" t="inlineStr">
        <is>
          <t>LO</t>
        </is>
      </c>
      <c r="X73" s="17" t="inlineStr">
        <is>
          <t>LO</t>
        </is>
      </c>
      <c r="Y73" s="17" t="inlineStr">
        <is>
          <t>LO</t>
        </is>
      </c>
      <c r="Z73" s="17" t="inlineStr">
        <is>
          <t>N/A</t>
        </is>
      </c>
      <c r="AA73" s="17" t="inlineStr">
        <is>
          <t>N/A</t>
        </is>
      </c>
      <c r="AB73" s="17" t="inlineStr">
        <is>
          <t>LO</t>
        </is>
      </c>
      <c r="AC73" s="17" t="inlineStr">
        <is>
          <t>LO</t>
        </is>
      </c>
      <c r="AD73" s="17" t="inlineStr">
        <is>
          <t>N/A</t>
        </is>
      </c>
      <c r="AE73" s="17" t="inlineStr">
        <is>
          <t>LO</t>
        </is>
      </c>
      <c r="AF73" s="17" t="inlineStr">
        <is>
          <t>LO</t>
        </is>
      </c>
      <c r="AG73" s="17" t="inlineStr">
        <is>
          <t>LO</t>
        </is>
      </c>
      <c r="AH73" s="17" t="n">
        <v>23.7</v>
      </c>
      <c r="AI73" s="17" t="inlineStr">
        <is>
          <t>Pass</t>
        </is>
      </c>
      <c r="AJ73" s="17" t="inlineStr">
        <is>
          <t>N/A</t>
        </is>
      </c>
      <c r="AK73" s="17" t="inlineStr">
        <is>
          <t>N/A</t>
        </is>
      </c>
      <c r="AL73" s="17" t="inlineStr">
        <is>
          <t>Pass</t>
        </is>
      </c>
      <c r="AM73" s="17" t="inlineStr">
        <is>
          <t>Pass</t>
        </is>
      </c>
      <c r="AN73" s="17" t="inlineStr">
        <is>
          <t>N/A</t>
        </is>
      </c>
      <c r="AO73" s="17" t="inlineStr">
        <is>
          <t>Pass</t>
        </is>
      </c>
      <c r="AP73" s="17" t="inlineStr">
        <is>
          <t>N/A</t>
        </is>
      </c>
      <c r="AQ73" s="17" t="inlineStr">
        <is>
          <t>N/A</t>
        </is>
      </c>
      <c r="AR73" s="17" t="inlineStr">
        <is>
          <t>Pass</t>
        </is>
      </c>
      <c r="AS73" s="17" t="inlineStr">
        <is>
          <t>Pass</t>
        </is>
      </c>
      <c r="AT73" s="17" t="inlineStr">
        <is>
          <t>N/A</t>
        </is>
      </c>
      <c r="AU73" s="17" t="inlineStr">
        <is>
          <t>N/A</t>
        </is>
      </c>
      <c r="AV73" s="17" t="inlineStr">
        <is>
          <t>EMERSON</t>
        </is>
      </c>
      <c r="AW73" s="17" t="inlineStr">
        <is>
          <t>TREX</t>
        </is>
      </c>
      <c r="AX73" s="17" t="inlineStr">
        <is>
          <t>210100082367</t>
        </is>
      </c>
      <c r="AY73" s="37" t="inlineStr">
        <is>
          <t>'2026-07-31</t>
        </is>
      </c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inlineStr">
        <is>
          <t>Levy Ostrup</t>
        </is>
      </c>
      <c r="CY73" s="17" t="inlineStr">
        <is>
          <t>'2026-08-01</t>
        </is>
      </c>
      <c r="CZ73" s="17" t="n"/>
      <c r="DA73" s="17" t="n"/>
      <c r="DB73" s="17" t="n"/>
      <c r="DC73" s="17" t="n"/>
    </row>
    <row r="74">
      <c r="A74" s="17" t="n"/>
      <c r="B74" s="17" t="n"/>
      <c r="C74" s="17" t="inlineStr">
        <is>
          <t>K1B WELL PAD PROJECT</t>
        </is>
      </c>
      <c r="D74" s="17" t="inlineStr">
        <is>
          <t>KINOSIS K1B</t>
        </is>
      </c>
      <c r="E74" s="17" t="inlineStr">
        <is>
          <t>CA23007</t>
        </is>
      </c>
      <c r="F74" s="17" t="inlineStr">
        <is>
          <t>29103-TIT-2050J</t>
        </is>
      </c>
      <c r="G74" s="17" t="inlineStr">
        <is>
          <t>TEMPERATURE TRANSMITTER</t>
        </is>
      </c>
      <c r="H74" s="17" t="inlineStr">
        <is>
          <t>PRODUCED EMULSION</t>
        </is>
      </c>
      <c r="I74" s="17" t="inlineStr">
        <is>
          <t>PAD R P05 PROD WELL DOWNHOLE TEMPERATURE</t>
        </is>
      </c>
      <c r="J74" s="17" t="inlineStr">
        <is>
          <t>29103-25J-252-01</t>
        </is>
      </c>
      <c r="K74" s="17" t="inlineStr">
        <is>
          <t>N/A</t>
        </is>
      </c>
      <c r="L74" s="17" t="inlineStr">
        <is>
          <t>ROSEMOUNT</t>
        </is>
      </c>
      <c r="M74" s="17" t="inlineStr">
        <is>
          <t>644HAK6J6M5C8Q4DA1K1005</t>
        </is>
      </c>
      <c r="N74" s="17" t="n"/>
      <c r="O74" s="17" t="inlineStr">
        <is>
          <t>0 - 350°C</t>
        </is>
      </c>
      <c r="P74" s="17" t="inlineStr">
        <is>
          <t>-180 - 1372°C</t>
        </is>
      </c>
      <c r="Q74" s="17" t="inlineStr">
        <is>
          <t>N/A</t>
        </is>
      </c>
      <c r="R74" s="17" t="inlineStr">
        <is>
          <t>YES</t>
        </is>
      </c>
      <c r="S74" s="17" t="inlineStr">
        <is>
          <t>4-20 mA w/ HART</t>
        </is>
      </c>
      <c r="T74" s="17" t="inlineStr">
        <is>
          <t>N/A</t>
        </is>
      </c>
      <c r="U74" s="17" t="inlineStr">
        <is>
          <t>N/A</t>
        </is>
      </c>
      <c r="V74" s="17" t="inlineStr">
        <is>
          <t>LO</t>
        </is>
      </c>
      <c r="W74" s="17" t="inlineStr">
        <is>
          <t>LO</t>
        </is>
      </c>
      <c r="X74" s="17" t="inlineStr">
        <is>
          <t>LO</t>
        </is>
      </c>
      <c r="Y74" s="17" t="inlineStr">
        <is>
          <t>LO</t>
        </is>
      </c>
      <c r="Z74" s="17" t="inlineStr">
        <is>
          <t>N/A</t>
        </is>
      </c>
      <c r="AA74" s="17" t="inlineStr">
        <is>
          <t>N/A</t>
        </is>
      </c>
      <c r="AB74" s="17" t="inlineStr">
        <is>
          <t>LO</t>
        </is>
      </c>
      <c r="AC74" s="17" t="inlineStr">
        <is>
          <t>LO</t>
        </is>
      </c>
      <c r="AD74" s="17" t="inlineStr">
        <is>
          <t>N/A</t>
        </is>
      </c>
      <c r="AE74" s="17" t="inlineStr">
        <is>
          <t>LO</t>
        </is>
      </c>
      <c r="AF74" s="17" t="inlineStr">
        <is>
          <t>LO</t>
        </is>
      </c>
      <c r="AG74" s="17" t="inlineStr">
        <is>
          <t>LO</t>
        </is>
      </c>
      <c r="AH74" s="17" t="n">
        <v>23.7</v>
      </c>
      <c r="AI74" s="17" t="inlineStr">
        <is>
          <t>Pass</t>
        </is>
      </c>
      <c r="AJ74" s="17" t="inlineStr">
        <is>
          <t>N/A</t>
        </is>
      </c>
      <c r="AK74" s="17" t="inlineStr">
        <is>
          <t>N/A</t>
        </is>
      </c>
      <c r="AL74" s="17" t="inlineStr">
        <is>
          <t>Pass</t>
        </is>
      </c>
      <c r="AM74" s="17" t="inlineStr">
        <is>
          <t>Pass</t>
        </is>
      </c>
      <c r="AN74" s="17" t="inlineStr">
        <is>
          <t>N/A</t>
        </is>
      </c>
      <c r="AO74" s="17" t="inlineStr">
        <is>
          <t>Pass</t>
        </is>
      </c>
      <c r="AP74" s="17" t="inlineStr">
        <is>
          <t>N/A</t>
        </is>
      </c>
      <c r="AQ74" s="17" t="inlineStr">
        <is>
          <t>N/A</t>
        </is>
      </c>
      <c r="AR74" s="17" t="inlineStr">
        <is>
          <t>Pass</t>
        </is>
      </c>
      <c r="AS74" s="17" t="inlineStr">
        <is>
          <t>Pass</t>
        </is>
      </c>
      <c r="AT74" s="17" t="inlineStr">
        <is>
          <t>N/A</t>
        </is>
      </c>
      <c r="AU74" s="17" t="inlineStr">
        <is>
          <t>N/A</t>
        </is>
      </c>
      <c r="AV74" s="17" t="inlineStr">
        <is>
          <t>EMERSON</t>
        </is>
      </c>
      <c r="AW74" s="17" t="inlineStr">
        <is>
          <t>TREX</t>
        </is>
      </c>
      <c r="AX74" s="17" t="inlineStr">
        <is>
          <t>210100082367</t>
        </is>
      </c>
      <c r="AY74" s="37" t="inlineStr">
        <is>
          <t>'2026-07-31</t>
        </is>
      </c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inlineStr">
        <is>
          <t>Levy Ostrup</t>
        </is>
      </c>
      <c r="CY74" s="17" t="inlineStr">
        <is>
          <t>'2026-08-01</t>
        </is>
      </c>
      <c r="CZ74" s="17" t="n"/>
      <c r="DA74" s="17" t="n"/>
      <c r="DB74" s="17" t="n"/>
      <c r="DC74" s="17" t="n"/>
    </row>
    <row r="75">
      <c r="A75" s="17" t="n"/>
      <c r="B75" s="17" t="n"/>
      <c r="C75" s="17" t="inlineStr">
        <is>
          <t>K1B WELL PAD PROJECT</t>
        </is>
      </c>
      <c r="D75" s="17" t="inlineStr">
        <is>
          <t>KINOSIS K1B</t>
        </is>
      </c>
      <c r="E75" s="17" t="inlineStr">
        <is>
          <t>CA23007</t>
        </is>
      </c>
      <c r="F75" s="17" t="inlineStr">
        <is>
          <t>29103-TIT-2060A</t>
        </is>
      </c>
      <c r="G75" s="17" t="inlineStr">
        <is>
          <t>TEMPERATURE TRANSMITTER</t>
        </is>
      </c>
      <c r="H75" s="17" t="inlineStr">
        <is>
          <t>PRODUCED EMULSION</t>
        </is>
      </c>
      <c r="I75" s="17" t="inlineStr">
        <is>
          <t>PAD R P06 PROD WELL DOWNHOLE TEMPERATURE</t>
        </is>
      </c>
      <c r="J75" s="17" t="inlineStr">
        <is>
          <t>29103-25J-262-01</t>
        </is>
      </c>
      <c r="K75" s="17" t="inlineStr">
        <is>
          <t>N/A</t>
        </is>
      </c>
      <c r="L75" s="17" t="inlineStr">
        <is>
          <t>ROSEMOUNT</t>
        </is>
      </c>
      <c r="M75" s="17" t="inlineStr">
        <is>
          <t>644HAK6J6M5C8Q4DA1K1005</t>
        </is>
      </c>
      <c r="N75" s="17" t="n"/>
      <c r="O75" s="17" t="inlineStr">
        <is>
          <t>0 - 350°C</t>
        </is>
      </c>
      <c r="P75" s="17" t="inlineStr">
        <is>
          <t>-180 - 1372°C</t>
        </is>
      </c>
      <c r="Q75" s="17" t="inlineStr">
        <is>
          <t>N/A</t>
        </is>
      </c>
      <c r="R75" s="17" t="inlineStr">
        <is>
          <t>YES</t>
        </is>
      </c>
      <c r="S75" s="17" t="inlineStr">
        <is>
          <t>4-20 mA w/ HART</t>
        </is>
      </c>
      <c r="T75" s="17" t="inlineStr">
        <is>
          <t>N/A</t>
        </is>
      </c>
      <c r="U75" s="17" t="inlineStr">
        <is>
          <t>N/A</t>
        </is>
      </c>
      <c r="V75" s="17" t="inlineStr">
        <is>
          <t>LO</t>
        </is>
      </c>
      <c r="W75" s="17" t="inlineStr">
        <is>
          <t>LO</t>
        </is>
      </c>
      <c r="X75" s="17" t="inlineStr">
        <is>
          <t>LO</t>
        </is>
      </c>
      <c r="Y75" s="17" t="inlineStr">
        <is>
          <t>LO</t>
        </is>
      </c>
      <c r="Z75" s="17" t="inlineStr">
        <is>
          <t>N/A</t>
        </is>
      </c>
      <c r="AA75" s="17" t="inlineStr">
        <is>
          <t>N/A</t>
        </is>
      </c>
      <c r="AB75" s="17" t="inlineStr">
        <is>
          <t>LO</t>
        </is>
      </c>
      <c r="AC75" s="17" t="inlineStr">
        <is>
          <t>LO</t>
        </is>
      </c>
      <c r="AD75" s="17" t="inlineStr">
        <is>
          <t>N/A</t>
        </is>
      </c>
      <c r="AE75" s="17" t="inlineStr">
        <is>
          <t>LO</t>
        </is>
      </c>
      <c r="AF75" s="17" t="inlineStr">
        <is>
          <t>LO</t>
        </is>
      </c>
      <c r="AG75" s="17" t="inlineStr">
        <is>
          <t>LO</t>
        </is>
      </c>
      <c r="AH75" s="17" t="n">
        <v>23.7</v>
      </c>
      <c r="AI75" s="17" t="inlineStr">
        <is>
          <t>Pass</t>
        </is>
      </c>
      <c r="AJ75" s="17" t="inlineStr">
        <is>
          <t>N/A</t>
        </is>
      </c>
      <c r="AK75" s="17" t="inlineStr">
        <is>
          <t>N/A</t>
        </is>
      </c>
      <c r="AL75" s="17" t="inlineStr">
        <is>
          <t>Pass</t>
        </is>
      </c>
      <c r="AM75" s="17" t="inlineStr">
        <is>
          <t>Pass</t>
        </is>
      </c>
      <c r="AN75" s="17" t="inlineStr">
        <is>
          <t>N/A</t>
        </is>
      </c>
      <c r="AO75" s="17" t="inlineStr">
        <is>
          <t>Pass</t>
        </is>
      </c>
      <c r="AP75" s="17" t="inlineStr">
        <is>
          <t>N/A</t>
        </is>
      </c>
      <c r="AQ75" s="17" t="inlineStr">
        <is>
          <t>N/A</t>
        </is>
      </c>
      <c r="AR75" s="17" t="inlineStr">
        <is>
          <t>Pass</t>
        </is>
      </c>
      <c r="AS75" s="17" t="inlineStr">
        <is>
          <t>Pass</t>
        </is>
      </c>
      <c r="AT75" s="17" t="inlineStr">
        <is>
          <t>N/A</t>
        </is>
      </c>
      <c r="AU75" s="17" t="inlineStr">
        <is>
          <t>N/A</t>
        </is>
      </c>
      <c r="AV75" s="17" t="inlineStr">
        <is>
          <t>EMERSON</t>
        </is>
      </c>
      <c r="AW75" s="17" t="inlineStr">
        <is>
          <t>TREX</t>
        </is>
      </c>
      <c r="AX75" s="17" t="inlineStr">
        <is>
          <t>210100082367</t>
        </is>
      </c>
      <c r="AY75" s="37" t="inlineStr">
        <is>
          <t>'2026-07-31</t>
        </is>
      </c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inlineStr">
        <is>
          <t>Levy Ostrup</t>
        </is>
      </c>
      <c r="CY75" s="17" t="inlineStr">
        <is>
          <t>'2026-08-01</t>
        </is>
      </c>
      <c r="CZ75" s="17" t="n"/>
      <c r="DA75" s="17" t="n"/>
      <c r="DB75" s="17" t="n"/>
      <c r="DC75" s="17" t="n"/>
    </row>
    <row r="76">
      <c r="A76" s="17" t="n"/>
      <c r="B76" s="17" t="n"/>
      <c r="C76" s="17" t="inlineStr">
        <is>
          <t>K1B WELL PAD PROJECT</t>
        </is>
      </c>
      <c r="D76" s="17" t="inlineStr">
        <is>
          <t>KINOSIS K1B</t>
        </is>
      </c>
      <c r="E76" s="17" t="inlineStr">
        <is>
          <t>CA23007</t>
        </is>
      </c>
      <c r="F76" s="17" t="inlineStr">
        <is>
          <t>29103-TIT-2060J</t>
        </is>
      </c>
      <c r="G76" s="17" t="inlineStr">
        <is>
          <t>TEMPERATURE TRANSMITTER</t>
        </is>
      </c>
      <c r="H76" s="17" t="inlineStr">
        <is>
          <t>PRODUCED EMULSION</t>
        </is>
      </c>
      <c r="I76" s="17" t="inlineStr">
        <is>
          <t>PAD R P06 PROD WELL DOWNHOLE TEMPERATURE</t>
        </is>
      </c>
      <c r="J76" s="17" t="inlineStr">
        <is>
          <t>29103-25J-262-01</t>
        </is>
      </c>
      <c r="K76" s="17" t="inlineStr">
        <is>
          <t>N/A</t>
        </is>
      </c>
      <c r="L76" s="17" t="inlineStr">
        <is>
          <t>ROSEMOUNT</t>
        </is>
      </c>
      <c r="M76" s="17" t="inlineStr">
        <is>
          <t>644HAK6J6M5C8Q4DA1K1005</t>
        </is>
      </c>
      <c r="N76" s="17" t="n"/>
      <c r="O76" s="17" t="inlineStr">
        <is>
          <t>0 - 350°C</t>
        </is>
      </c>
      <c r="P76" s="17" t="inlineStr">
        <is>
          <t>-180 - 1372°C</t>
        </is>
      </c>
      <c r="Q76" s="17" t="inlineStr">
        <is>
          <t>N/A</t>
        </is>
      </c>
      <c r="R76" s="17" t="inlineStr">
        <is>
          <t>YES</t>
        </is>
      </c>
      <c r="S76" s="17" t="inlineStr">
        <is>
          <t>4-20 mA w/ HART</t>
        </is>
      </c>
      <c r="T76" s="17" t="inlineStr">
        <is>
          <t>N/A</t>
        </is>
      </c>
      <c r="U76" s="17" t="inlineStr">
        <is>
          <t>N/A</t>
        </is>
      </c>
      <c r="V76" s="17" t="inlineStr">
        <is>
          <t>LO</t>
        </is>
      </c>
      <c r="W76" s="17" t="inlineStr">
        <is>
          <t>LO</t>
        </is>
      </c>
      <c r="X76" s="17" t="inlineStr">
        <is>
          <t>LO</t>
        </is>
      </c>
      <c r="Y76" s="17" t="inlineStr">
        <is>
          <t>LO</t>
        </is>
      </c>
      <c r="Z76" s="17" t="inlineStr">
        <is>
          <t>N/A</t>
        </is>
      </c>
      <c r="AA76" s="17" t="inlineStr">
        <is>
          <t>N/A</t>
        </is>
      </c>
      <c r="AB76" s="17" t="inlineStr">
        <is>
          <t>LO</t>
        </is>
      </c>
      <c r="AC76" s="17" t="inlineStr">
        <is>
          <t>LO</t>
        </is>
      </c>
      <c r="AD76" s="17" t="inlineStr">
        <is>
          <t>N/A</t>
        </is>
      </c>
      <c r="AE76" s="17" t="inlineStr">
        <is>
          <t>LO</t>
        </is>
      </c>
      <c r="AF76" s="17" t="inlineStr">
        <is>
          <t>LO</t>
        </is>
      </c>
      <c r="AG76" s="17" t="inlineStr">
        <is>
          <t>LO</t>
        </is>
      </c>
      <c r="AH76" s="17" t="n">
        <v>23.7</v>
      </c>
      <c r="AI76" s="17" t="inlineStr">
        <is>
          <t>Pass</t>
        </is>
      </c>
      <c r="AJ76" s="17" t="inlineStr">
        <is>
          <t>N/A</t>
        </is>
      </c>
      <c r="AK76" s="17" t="inlineStr">
        <is>
          <t>N/A</t>
        </is>
      </c>
      <c r="AL76" s="17" t="inlineStr">
        <is>
          <t>Pass</t>
        </is>
      </c>
      <c r="AM76" s="17" t="inlineStr">
        <is>
          <t>Pass</t>
        </is>
      </c>
      <c r="AN76" s="17" t="inlineStr">
        <is>
          <t>N/A</t>
        </is>
      </c>
      <c r="AO76" s="17" t="inlineStr">
        <is>
          <t>Pass</t>
        </is>
      </c>
      <c r="AP76" s="17" t="inlineStr">
        <is>
          <t>N/A</t>
        </is>
      </c>
      <c r="AQ76" s="17" t="inlineStr">
        <is>
          <t>N/A</t>
        </is>
      </c>
      <c r="AR76" s="17" t="inlineStr">
        <is>
          <t>Pass</t>
        </is>
      </c>
      <c r="AS76" s="17" t="inlineStr">
        <is>
          <t>Pass</t>
        </is>
      </c>
      <c r="AT76" s="17" t="inlineStr">
        <is>
          <t>N/A</t>
        </is>
      </c>
      <c r="AU76" s="17" t="inlineStr">
        <is>
          <t>N/A</t>
        </is>
      </c>
      <c r="AV76" s="17" t="inlineStr">
        <is>
          <t>EMERSON</t>
        </is>
      </c>
      <c r="AW76" s="17" t="inlineStr">
        <is>
          <t>TREX</t>
        </is>
      </c>
      <c r="AX76" s="17" t="inlineStr">
        <is>
          <t>210100082367</t>
        </is>
      </c>
      <c r="AY76" s="37" t="inlineStr">
        <is>
          <t>'2026-07-31</t>
        </is>
      </c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inlineStr">
        <is>
          <t>Levy Ostrup</t>
        </is>
      </c>
      <c r="CY76" s="17" t="inlineStr">
        <is>
          <t>'2026-08-01</t>
        </is>
      </c>
      <c r="CZ76" s="17" t="n"/>
      <c r="DA76" s="17" t="n"/>
      <c r="DB76" s="17" t="n"/>
      <c r="DC76" s="17" t="n"/>
    </row>
    <row r="77">
      <c r="A77" s="17" t="n"/>
      <c r="B77" s="17" t="n"/>
      <c r="C77" s="17" t="inlineStr">
        <is>
          <t>K1B WELL PAD PROJECT</t>
        </is>
      </c>
      <c r="D77" s="17" t="inlineStr">
        <is>
          <t>KINOSIS K1B</t>
        </is>
      </c>
      <c r="E77" s="17" t="inlineStr">
        <is>
          <t>CA23007</t>
        </is>
      </c>
      <c r="F77" s="17" t="inlineStr">
        <is>
          <t>29103-TIT-2070J</t>
        </is>
      </c>
      <c r="G77" s="17" t="inlineStr">
        <is>
          <t>TEMPERATURE TRANSMITTER</t>
        </is>
      </c>
      <c r="H77" s="17" t="inlineStr">
        <is>
          <t>PRODUCED EMULSION</t>
        </is>
      </c>
      <c r="I77" s="17" t="inlineStr">
        <is>
          <t>PAD R P07 PROD WELL DOWNHOLE TEMPERATURE</t>
        </is>
      </c>
      <c r="J77" s="17" t="inlineStr">
        <is>
          <t>29103-25J-272-01</t>
        </is>
      </c>
      <c r="K77" s="17" t="inlineStr">
        <is>
          <t>N/A</t>
        </is>
      </c>
      <c r="L77" s="17" t="inlineStr">
        <is>
          <t>ROSEMOUNT</t>
        </is>
      </c>
      <c r="M77" s="17" t="inlineStr">
        <is>
          <t>644HAK6J6M5C8Q4DA1K1005</t>
        </is>
      </c>
      <c r="N77" s="17" t="n"/>
      <c r="O77" s="17" t="inlineStr">
        <is>
          <t>0 - 350°C</t>
        </is>
      </c>
      <c r="P77" s="17" t="inlineStr">
        <is>
          <t>-180 - 1372°C</t>
        </is>
      </c>
      <c r="Q77" s="17" t="inlineStr">
        <is>
          <t>N/A</t>
        </is>
      </c>
      <c r="R77" s="17" t="inlineStr">
        <is>
          <t>YES</t>
        </is>
      </c>
      <c r="S77" s="17" t="inlineStr">
        <is>
          <t>4-20 mA w/ HART</t>
        </is>
      </c>
      <c r="T77" s="17" t="inlineStr">
        <is>
          <t>N/A</t>
        </is>
      </c>
      <c r="U77" s="17" t="inlineStr">
        <is>
          <t>N/A</t>
        </is>
      </c>
      <c r="V77" s="17" t="inlineStr">
        <is>
          <t>LO</t>
        </is>
      </c>
      <c r="W77" s="17" t="inlineStr">
        <is>
          <t>LO</t>
        </is>
      </c>
      <c r="X77" s="17" t="inlineStr">
        <is>
          <t>LO</t>
        </is>
      </c>
      <c r="Y77" s="17" t="inlineStr">
        <is>
          <t>LO</t>
        </is>
      </c>
      <c r="Z77" s="17" t="inlineStr">
        <is>
          <t>N/A</t>
        </is>
      </c>
      <c r="AA77" s="17" t="inlineStr">
        <is>
          <t>N/A</t>
        </is>
      </c>
      <c r="AB77" s="17" t="inlineStr">
        <is>
          <t>LO</t>
        </is>
      </c>
      <c r="AC77" s="17" t="inlineStr">
        <is>
          <t>LO</t>
        </is>
      </c>
      <c r="AD77" s="17" t="inlineStr">
        <is>
          <t>N/A</t>
        </is>
      </c>
      <c r="AE77" s="17" t="inlineStr">
        <is>
          <t>LO</t>
        </is>
      </c>
      <c r="AF77" s="17" t="inlineStr">
        <is>
          <t>LO</t>
        </is>
      </c>
      <c r="AG77" s="17" t="inlineStr">
        <is>
          <t>LO</t>
        </is>
      </c>
      <c r="AH77" s="17" t="n">
        <v>23.7</v>
      </c>
      <c r="AI77" s="17" t="inlineStr">
        <is>
          <t>Pass</t>
        </is>
      </c>
      <c r="AJ77" s="17" t="inlineStr">
        <is>
          <t>N/A</t>
        </is>
      </c>
      <c r="AK77" s="17" t="inlineStr">
        <is>
          <t>N/A</t>
        </is>
      </c>
      <c r="AL77" s="17" t="inlineStr">
        <is>
          <t>Pass</t>
        </is>
      </c>
      <c r="AM77" s="17" t="inlineStr">
        <is>
          <t>Pass</t>
        </is>
      </c>
      <c r="AN77" s="17" t="inlineStr">
        <is>
          <t>N/A</t>
        </is>
      </c>
      <c r="AO77" s="17" t="inlineStr">
        <is>
          <t>Pass</t>
        </is>
      </c>
      <c r="AP77" s="17" t="inlineStr">
        <is>
          <t>N/A</t>
        </is>
      </c>
      <c r="AQ77" s="17" t="inlineStr">
        <is>
          <t>N/A</t>
        </is>
      </c>
      <c r="AR77" s="17" t="inlineStr">
        <is>
          <t>Pass</t>
        </is>
      </c>
      <c r="AS77" s="17" t="inlineStr">
        <is>
          <t>Pass</t>
        </is>
      </c>
      <c r="AT77" s="17" t="inlineStr">
        <is>
          <t>N/A</t>
        </is>
      </c>
      <c r="AU77" s="17" t="inlineStr">
        <is>
          <t>N/A</t>
        </is>
      </c>
      <c r="AV77" s="17" t="inlineStr">
        <is>
          <t>EMERSON</t>
        </is>
      </c>
      <c r="AW77" s="17" t="inlineStr">
        <is>
          <t>TREX</t>
        </is>
      </c>
      <c r="AX77" s="17" t="inlineStr">
        <is>
          <t>210100082367</t>
        </is>
      </c>
      <c r="AY77" s="37" t="inlineStr">
        <is>
          <t>'2026-07-31</t>
        </is>
      </c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inlineStr">
        <is>
          <t>Levy Ostrup</t>
        </is>
      </c>
      <c r="CY77" s="17" t="inlineStr">
        <is>
          <t>'2026-08-01</t>
        </is>
      </c>
      <c r="CZ77" s="17" t="n"/>
      <c r="DA77" s="17" t="n"/>
      <c r="DB77" s="17" t="n"/>
      <c r="DC77" s="17" t="n"/>
    </row>
    <row r="78">
      <c r="A78" s="17" t="n"/>
      <c r="B78" s="17" t="n"/>
      <c r="C78" s="17" t="inlineStr">
        <is>
          <t>K1B WELL PAD PROJECT</t>
        </is>
      </c>
      <c r="D78" s="17" t="inlineStr">
        <is>
          <t>KINOSIS K1B</t>
        </is>
      </c>
      <c r="E78" s="17" t="inlineStr">
        <is>
          <t>CA23007</t>
        </is>
      </c>
      <c r="F78" s="17" t="inlineStr">
        <is>
          <t>29103-TIT-2070A</t>
        </is>
      </c>
      <c r="G78" s="17" t="inlineStr">
        <is>
          <t>TEMPERATURE TRANSMITTER</t>
        </is>
      </c>
      <c r="H78" s="17" t="inlineStr">
        <is>
          <t>PRODUCED EMULSION</t>
        </is>
      </c>
      <c r="I78" s="17" t="inlineStr">
        <is>
          <t>PAD R P07 PROD WELL DOWNHOLE TEMPERATURE</t>
        </is>
      </c>
      <c r="J78" s="17" t="inlineStr">
        <is>
          <t>29103-25J-272-01</t>
        </is>
      </c>
      <c r="K78" s="17" t="inlineStr">
        <is>
          <t>N/A</t>
        </is>
      </c>
      <c r="L78" s="17" t="inlineStr">
        <is>
          <t>ROSEMOUNT</t>
        </is>
      </c>
      <c r="M78" s="17" t="inlineStr">
        <is>
          <t>644HAK6J6M5C8Q4DA1K1005</t>
        </is>
      </c>
      <c r="N78" s="17" t="n"/>
      <c r="O78" s="17" t="inlineStr">
        <is>
          <t>0 - 350°C</t>
        </is>
      </c>
      <c r="P78" s="17" t="inlineStr">
        <is>
          <t>-180 - 1372°C</t>
        </is>
      </c>
      <c r="Q78" s="17" t="inlineStr">
        <is>
          <t>N/A</t>
        </is>
      </c>
      <c r="R78" s="17" t="inlineStr">
        <is>
          <t>YES</t>
        </is>
      </c>
      <c r="S78" s="17" t="inlineStr">
        <is>
          <t>4-20 mA w/ HART</t>
        </is>
      </c>
      <c r="T78" s="17" t="inlineStr">
        <is>
          <t>N/A</t>
        </is>
      </c>
      <c r="U78" s="17" t="inlineStr">
        <is>
          <t>N/A</t>
        </is>
      </c>
      <c r="V78" s="17" t="inlineStr">
        <is>
          <t>LO</t>
        </is>
      </c>
      <c r="W78" s="17" t="inlineStr">
        <is>
          <t>LO</t>
        </is>
      </c>
      <c r="X78" s="17" t="inlineStr">
        <is>
          <t>LO</t>
        </is>
      </c>
      <c r="Y78" s="17" t="inlineStr">
        <is>
          <t>LO</t>
        </is>
      </c>
      <c r="Z78" s="17" t="inlineStr">
        <is>
          <t>N/A</t>
        </is>
      </c>
      <c r="AA78" s="17" t="inlineStr">
        <is>
          <t>N/A</t>
        </is>
      </c>
      <c r="AB78" s="17" t="inlineStr">
        <is>
          <t>LO</t>
        </is>
      </c>
      <c r="AC78" s="17" t="inlineStr">
        <is>
          <t>LO</t>
        </is>
      </c>
      <c r="AD78" s="17" t="inlineStr">
        <is>
          <t>N/A</t>
        </is>
      </c>
      <c r="AE78" s="17" t="inlineStr">
        <is>
          <t>LO</t>
        </is>
      </c>
      <c r="AF78" s="17" t="inlineStr">
        <is>
          <t>LO</t>
        </is>
      </c>
      <c r="AG78" s="17" t="inlineStr">
        <is>
          <t>LO</t>
        </is>
      </c>
      <c r="AH78" s="17" t="n">
        <v>23.7</v>
      </c>
      <c r="AI78" s="17" t="inlineStr">
        <is>
          <t>Pass</t>
        </is>
      </c>
      <c r="AJ78" s="17" t="inlineStr">
        <is>
          <t>N/A</t>
        </is>
      </c>
      <c r="AK78" s="17" t="inlineStr">
        <is>
          <t>N/A</t>
        </is>
      </c>
      <c r="AL78" s="17" t="inlineStr">
        <is>
          <t>Pass</t>
        </is>
      </c>
      <c r="AM78" s="17" t="inlineStr">
        <is>
          <t>Pass</t>
        </is>
      </c>
      <c r="AN78" s="17" t="inlineStr">
        <is>
          <t>N/A</t>
        </is>
      </c>
      <c r="AO78" s="17" t="inlineStr">
        <is>
          <t>Pass</t>
        </is>
      </c>
      <c r="AP78" s="17" t="inlineStr">
        <is>
          <t>N/A</t>
        </is>
      </c>
      <c r="AQ78" s="17" t="inlineStr">
        <is>
          <t>N/A</t>
        </is>
      </c>
      <c r="AR78" s="17" t="inlineStr">
        <is>
          <t>Pass</t>
        </is>
      </c>
      <c r="AS78" s="17" t="inlineStr">
        <is>
          <t>Pass</t>
        </is>
      </c>
      <c r="AT78" s="17" t="inlineStr">
        <is>
          <t>N/A</t>
        </is>
      </c>
      <c r="AU78" s="17" t="inlineStr">
        <is>
          <t>N/A</t>
        </is>
      </c>
      <c r="AV78" s="17" t="inlineStr">
        <is>
          <t>EMERSON</t>
        </is>
      </c>
      <c r="AW78" s="17" t="inlineStr">
        <is>
          <t>TREX</t>
        </is>
      </c>
      <c r="AX78" s="17" t="inlineStr">
        <is>
          <t>210100082367</t>
        </is>
      </c>
      <c r="AY78" s="37" t="inlineStr">
        <is>
          <t>'2026-07-31</t>
        </is>
      </c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inlineStr">
        <is>
          <t>Levy Ostrup</t>
        </is>
      </c>
      <c r="CY78" s="17" t="inlineStr">
        <is>
          <t>'2026-08-01</t>
        </is>
      </c>
      <c r="CZ78" s="17" t="n"/>
      <c r="DA78" s="17" t="n"/>
      <c r="DB78" s="17" t="n"/>
      <c r="DC78" s="17" t="n"/>
    </row>
    <row r="79">
      <c r="A79" s="17" t="n"/>
      <c r="B79" s="17" t="n"/>
      <c r="C79" s="17" t="inlineStr">
        <is>
          <t>K1B WELL PAD PROJECT</t>
        </is>
      </c>
      <c r="D79" s="17" t="inlineStr">
        <is>
          <t>KINOSIS K1B</t>
        </is>
      </c>
      <c r="E79" s="17" t="inlineStr">
        <is>
          <t>CA23007</t>
        </is>
      </c>
      <c r="F79" s="17" t="inlineStr">
        <is>
          <t>29103-PIT-2015</t>
        </is>
      </c>
      <c r="G79" s="17" t="inlineStr">
        <is>
          <t>Pressure Transmitter</t>
        </is>
      </c>
      <c r="H79" s="17" t="inlineStr">
        <is>
          <t>PRODUCED EMULSION</t>
        </is>
      </c>
      <c r="I79" s="17" t="inlineStr">
        <is>
          <t>PAD R S01 RETURN FLUID TO PROD WELL HEAD</t>
        </is>
      </c>
      <c r="J79" s="17" t="inlineStr">
        <is>
          <t>29103-25J-212-01</t>
        </is>
      </c>
      <c r="K79" s="17" t="inlineStr">
        <is>
          <t>29103-4"-P-2101-DAPC0-64H-ET</t>
        </is>
      </c>
      <c r="L79" s="17" t="inlineStr">
        <is>
          <t>ROSEMOUNT</t>
        </is>
      </c>
      <c r="M79" s="17" t="inlineStr">
        <is>
          <t>3051TG4A2B21AS1M536Q4Q8Q15P1BR5</t>
        </is>
      </c>
      <c r="N79" s="17" t="n"/>
      <c r="O79" s="17" t="inlineStr">
        <is>
          <t>0 - 3000 kPa-g</t>
        </is>
      </c>
      <c r="P79" s="17" t="inlineStr">
        <is>
          <t>-101 - 5515 kPa-g</t>
        </is>
      </c>
      <c r="Q79" s="17" t="inlineStr">
        <is>
          <t>N/A</t>
        </is>
      </c>
      <c r="R79" s="17" t="inlineStr">
        <is>
          <t>Yes</t>
        </is>
      </c>
      <c r="S79" s="17" t="inlineStr">
        <is>
          <t>4-20 mA w/ HART</t>
        </is>
      </c>
      <c r="T79" s="17" t="inlineStr">
        <is>
          <t>N/A</t>
        </is>
      </c>
      <c r="U79" s="17" t="inlineStr">
        <is>
          <t>N/A</t>
        </is>
      </c>
      <c r="V79" s="17" t="inlineStr">
        <is>
          <t>LO</t>
        </is>
      </c>
      <c r="W79" s="17" t="inlineStr">
        <is>
          <t>LO</t>
        </is>
      </c>
      <c r="X79" s="17" t="inlineStr">
        <is>
          <t>LO</t>
        </is>
      </c>
      <c r="Y79" s="17" t="inlineStr">
        <is>
          <t>LO</t>
        </is>
      </c>
      <c r="Z79" s="17" t="inlineStr">
        <is>
          <t>N/A</t>
        </is>
      </c>
      <c r="AA79" s="17" t="inlineStr">
        <is>
          <t>LO</t>
        </is>
      </c>
      <c r="AB79" s="17" t="inlineStr">
        <is>
          <t>LO</t>
        </is>
      </c>
      <c r="AC79" s="17" t="inlineStr">
        <is>
          <t>LO</t>
        </is>
      </c>
      <c r="AD79" s="17" t="inlineStr">
        <is>
          <t>N/A</t>
        </is>
      </c>
      <c r="AE79" s="17" t="inlineStr">
        <is>
          <t>LO</t>
        </is>
      </c>
      <c r="AF79" s="17" t="inlineStr">
        <is>
          <t>LO</t>
        </is>
      </c>
      <c r="AG79" s="17" t="inlineStr">
        <is>
          <t>LO</t>
        </is>
      </c>
      <c r="AH79" s="17" t="n">
        <v>23.7</v>
      </c>
      <c r="AI79" s="17" t="inlineStr">
        <is>
          <t>Pass</t>
        </is>
      </c>
      <c r="AJ79" s="17" t="inlineStr">
        <is>
          <t>N/A</t>
        </is>
      </c>
      <c r="AK79" s="17" t="inlineStr">
        <is>
          <t>N/A</t>
        </is>
      </c>
      <c r="AL79" s="17" t="inlineStr">
        <is>
          <t>Pass</t>
        </is>
      </c>
      <c r="AM79" s="17" t="inlineStr">
        <is>
          <t>Pass</t>
        </is>
      </c>
      <c r="AN79" s="17" t="inlineStr">
        <is>
          <t>N/A</t>
        </is>
      </c>
      <c r="AO79" s="17" t="inlineStr">
        <is>
          <t>Pass</t>
        </is>
      </c>
      <c r="AP79" s="17" t="inlineStr">
        <is>
          <t>N/A</t>
        </is>
      </c>
      <c r="AQ79" s="17" t="inlineStr">
        <is>
          <t>N/A</t>
        </is>
      </c>
      <c r="AR79" s="17" t="inlineStr">
        <is>
          <t>Pass</t>
        </is>
      </c>
      <c r="AS79" s="17" t="inlineStr">
        <is>
          <t>Pass</t>
        </is>
      </c>
      <c r="AT79" s="17" t="inlineStr">
        <is>
          <t>N/A</t>
        </is>
      </c>
      <c r="AU79" s="17" t="inlineStr">
        <is>
          <t>N/A</t>
        </is>
      </c>
      <c r="AV79" s="17" t="inlineStr">
        <is>
          <t>CRYSTAL ENGINEERING</t>
        </is>
      </c>
      <c r="AW79" s="17" t="inlineStr">
        <is>
          <t>IS33-36/5000 PSI</t>
        </is>
      </c>
      <c r="AX79" s="17" t="inlineStr">
        <is>
          <t>4530-525617</t>
        </is>
      </c>
      <c r="AY79" s="37" t="inlineStr">
        <is>
          <t>'2026-07-02</t>
        </is>
      </c>
      <c r="AZ79" s="17" t="inlineStr">
        <is>
          <t>EMERSON</t>
        </is>
      </c>
      <c r="BA79" s="17" t="inlineStr">
        <is>
          <t>TREX</t>
        </is>
      </c>
      <c r="BB79" s="17" t="inlineStr">
        <is>
          <t>210100082367</t>
        </is>
      </c>
      <c r="BC79" s="37" t="inlineStr">
        <is>
          <t>'2026-07-31</t>
        </is>
      </c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inlineStr">
        <is>
          <t>Levy Ostrup</t>
        </is>
      </c>
      <c r="CY79" s="17" t="inlineStr">
        <is>
          <t>'2026-08-01</t>
        </is>
      </c>
      <c r="CZ79" s="17" t="n"/>
      <c r="DA79" s="17" t="n"/>
      <c r="DB79" s="17" t="n"/>
      <c r="DC79" s="17" t="n"/>
    </row>
    <row r="80">
      <c r="A80" s="17" t="n"/>
      <c r="B80" s="17" t="n"/>
      <c r="C80" s="17" t="inlineStr">
        <is>
          <t>K1B WELL PAD PROJECT</t>
        </is>
      </c>
      <c r="D80" s="17" t="inlineStr">
        <is>
          <t>KINOSIS K1B</t>
        </is>
      </c>
      <c r="E80" s="17" t="inlineStr">
        <is>
          <t>CA23007</t>
        </is>
      </c>
      <c r="F80" s="17" t="inlineStr">
        <is>
          <t>29103-TIT-2015</t>
        </is>
      </c>
      <c r="G80" s="17" t="inlineStr">
        <is>
          <t>Temperature Indicating Transmitter</t>
        </is>
      </c>
      <c r="H80" s="17" t="inlineStr">
        <is>
          <t>PRODUCED EMULSION</t>
        </is>
      </c>
      <c r="I80" s="17" t="inlineStr">
        <is>
          <t>PAD R S01 RETURN FLUID TO PROD WELL HEADER</t>
        </is>
      </c>
      <c r="J80" s="17" t="inlineStr">
        <is>
          <t>29103-25J-212-01</t>
        </is>
      </c>
      <c r="K80" s="17" t="inlineStr">
        <is>
          <t>29103-4"-P-2101-DAPC0-64H-ET</t>
        </is>
      </c>
      <c r="L80" s="17" t="inlineStr">
        <is>
          <t>ROSEMOUNT</t>
        </is>
      </c>
      <c r="M80" s="17" t="inlineStr">
        <is>
          <t>3144PD1A1K6M5Q4C8BR5XA</t>
        </is>
      </c>
      <c r="N80" s="17" t="n"/>
      <c r="O80" s="17" t="inlineStr">
        <is>
          <t xml:space="preserve"> -50 - 300°C</t>
        </is>
      </c>
      <c r="P80" s="17" t="inlineStr">
        <is>
          <t xml:space="preserve"> -200 - 600°C</t>
        </is>
      </c>
      <c r="Q80" s="17" t="inlineStr">
        <is>
          <t>N/A</t>
        </is>
      </c>
      <c r="R80" s="17" t="inlineStr">
        <is>
          <t>Yes</t>
        </is>
      </c>
      <c r="S80" s="17" t="inlineStr">
        <is>
          <t>4-20 mA w/ HART</t>
        </is>
      </c>
      <c r="T80" s="17" t="inlineStr">
        <is>
          <t>N/A</t>
        </is>
      </c>
      <c r="U80" s="17" t="inlineStr">
        <is>
          <t>N/A</t>
        </is>
      </c>
      <c r="V80" s="17" t="inlineStr">
        <is>
          <t>LO</t>
        </is>
      </c>
      <c r="W80" s="17" t="inlineStr">
        <is>
          <t>LO</t>
        </is>
      </c>
      <c r="X80" s="17" t="inlineStr">
        <is>
          <t>LO</t>
        </is>
      </c>
      <c r="Y80" s="17" t="inlineStr">
        <is>
          <t>LO</t>
        </is>
      </c>
      <c r="Z80" s="17" t="inlineStr">
        <is>
          <t>N/A</t>
        </is>
      </c>
      <c r="AA80" s="17" t="inlineStr">
        <is>
          <t>N/A</t>
        </is>
      </c>
      <c r="AB80" s="17" t="inlineStr">
        <is>
          <t>LO</t>
        </is>
      </c>
      <c r="AC80" s="17" t="inlineStr">
        <is>
          <t>LO</t>
        </is>
      </c>
      <c r="AD80" s="17" t="inlineStr">
        <is>
          <t>N/A</t>
        </is>
      </c>
      <c r="AE80" s="17" t="inlineStr">
        <is>
          <t>LO</t>
        </is>
      </c>
      <c r="AF80" s="17" t="inlineStr">
        <is>
          <t>LO</t>
        </is>
      </c>
      <c r="AG80" s="17" t="inlineStr">
        <is>
          <t>LO</t>
        </is>
      </c>
      <c r="AH80" s="17" t="n">
        <v>23.6</v>
      </c>
      <c r="AI80" s="17" t="inlineStr">
        <is>
          <t>Pass</t>
        </is>
      </c>
      <c r="AJ80" s="17" t="inlineStr">
        <is>
          <t>N/A</t>
        </is>
      </c>
      <c r="AK80" s="17" t="inlineStr">
        <is>
          <t>N/A</t>
        </is>
      </c>
      <c r="AL80" s="17" t="inlineStr">
        <is>
          <t>Pass</t>
        </is>
      </c>
      <c r="AM80" s="17" t="inlineStr">
        <is>
          <t>Pass</t>
        </is>
      </c>
      <c r="AN80" s="17" t="inlineStr">
        <is>
          <t>N/A</t>
        </is>
      </c>
      <c r="AO80" s="17" t="inlineStr">
        <is>
          <t>Pass</t>
        </is>
      </c>
      <c r="AP80" s="17" t="inlineStr">
        <is>
          <t>N/A</t>
        </is>
      </c>
      <c r="AQ80" s="17" t="inlineStr">
        <is>
          <t>N/A</t>
        </is>
      </c>
      <c r="AR80" s="17" t="inlineStr">
        <is>
          <t>Pass</t>
        </is>
      </c>
      <c r="AS80" s="17" t="inlineStr">
        <is>
          <t>Pass</t>
        </is>
      </c>
      <c r="AT80" s="17" t="inlineStr">
        <is>
          <t>N/A</t>
        </is>
      </c>
      <c r="AU80" s="17" t="inlineStr">
        <is>
          <t>N/A</t>
        </is>
      </c>
      <c r="AV80" s="17" t="inlineStr">
        <is>
          <t xml:space="preserve">FLUKE </t>
        </is>
      </c>
      <c r="AW80" s="17" t="inlineStr">
        <is>
          <t>1551A EX</t>
        </is>
      </c>
      <c r="AX80" s="17" t="n">
        <v>6627011</v>
      </c>
      <c r="AY80" s="17" t="inlineStr">
        <is>
          <t>'2026-05-13</t>
        </is>
      </c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inlineStr">
        <is>
          <t>Levy Ostrup</t>
        </is>
      </c>
      <c r="CY80" s="17" t="inlineStr">
        <is>
          <t>'2026-08-01</t>
        </is>
      </c>
      <c r="CZ80" s="17" t="n"/>
      <c r="DA80" s="17" t="n"/>
      <c r="DB80" s="17" t="n"/>
      <c r="DC80" s="17" t="n"/>
    </row>
    <row r="81">
      <c r="A81" s="17" t="n"/>
      <c r="B81" s="17" t="n"/>
      <c r="C81" s="17" t="inlineStr">
        <is>
          <t>K1B WELL PAD PROJECT</t>
        </is>
      </c>
      <c r="D81" s="17" t="inlineStr">
        <is>
          <t>KINOSIS K1B</t>
        </is>
      </c>
      <c r="E81" s="17" t="inlineStr">
        <is>
          <t>CA23007</t>
        </is>
      </c>
      <c r="F81" s="17" t="inlineStr">
        <is>
          <t>29103-PIT-2025</t>
        </is>
      </c>
      <c r="G81" s="17" t="inlineStr">
        <is>
          <t>Pressure Transmitter</t>
        </is>
      </c>
      <c r="H81" s="17" t="inlineStr">
        <is>
          <t>PRODUCED EMULSION</t>
        </is>
      </c>
      <c r="I81" s="17" t="inlineStr">
        <is>
          <t>PAD R S02 RETURN FLUID TO PROD WELL HEAD</t>
        </is>
      </c>
      <c r="J81" s="17" t="inlineStr">
        <is>
          <t>29103-25J-222-01</t>
        </is>
      </c>
      <c r="K81" s="17" t="inlineStr">
        <is>
          <t>29103-4"-P-2201-DAPC0-64H-ET</t>
        </is>
      </c>
      <c r="L81" s="17" t="inlineStr">
        <is>
          <t>ROSEMOUNT</t>
        </is>
      </c>
      <c r="M81" s="17" t="inlineStr">
        <is>
          <t>3051TG4A2B21AS1M536Q4Q8Q15P1BR5</t>
        </is>
      </c>
      <c r="N81" s="17" t="n"/>
      <c r="O81" s="17" t="inlineStr">
        <is>
          <t>0 - 3000 kPa-g</t>
        </is>
      </c>
      <c r="P81" s="17" t="inlineStr">
        <is>
          <t>-101 - 5515 kPa-g</t>
        </is>
      </c>
      <c r="Q81" s="17" t="inlineStr">
        <is>
          <t>N/A</t>
        </is>
      </c>
      <c r="R81" s="17" t="inlineStr">
        <is>
          <t>Yes</t>
        </is>
      </c>
      <c r="S81" s="17" t="inlineStr">
        <is>
          <t>4-20 mA w/ HART</t>
        </is>
      </c>
      <c r="T81" s="17" t="inlineStr">
        <is>
          <t>N/A</t>
        </is>
      </c>
      <c r="U81" s="17" t="inlineStr">
        <is>
          <t>N/A</t>
        </is>
      </c>
      <c r="V81" s="17" t="inlineStr">
        <is>
          <t>LO</t>
        </is>
      </c>
      <c r="W81" s="17" t="inlineStr">
        <is>
          <t>LO</t>
        </is>
      </c>
      <c r="X81" s="17" t="inlineStr">
        <is>
          <t>LO</t>
        </is>
      </c>
      <c r="Y81" s="17" t="inlineStr">
        <is>
          <t>LO</t>
        </is>
      </c>
      <c r="Z81" s="17" t="inlineStr">
        <is>
          <t>N/A</t>
        </is>
      </c>
      <c r="AA81" s="17" t="inlineStr">
        <is>
          <t>LO</t>
        </is>
      </c>
      <c r="AB81" s="17" t="inlineStr">
        <is>
          <t>LO</t>
        </is>
      </c>
      <c r="AC81" s="17" t="inlineStr">
        <is>
          <t>LO</t>
        </is>
      </c>
      <c r="AD81" s="17" t="inlineStr">
        <is>
          <t>N/A</t>
        </is>
      </c>
      <c r="AE81" s="17" t="inlineStr">
        <is>
          <t>LO</t>
        </is>
      </c>
      <c r="AF81" s="17" t="inlineStr">
        <is>
          <t>LO</t>
        </is>
      </c>
      <c r="AG81" s="17" t="inlineStr">
        <is>
          <t>LO</t>
        </is>
      </c>
      <c r="AH81" s="17" t="n">
        <v>23.8</v>
      </c>
      <c r="AI81" s="17" t="inlineStr">
        <is>
          <t>Pass</t>
        </is>
      </c>
      <c r="AJ81" s="17" t="inlineStr">
        <is>
          <t>N/A</t>
        </is>
      </c>
      <c r="AK81" s="17" t="inlineStr">
        <is>
          <t>N/A</t>
        </is>
      </c>
      <c r="AL81" s="17" t="inlineStr">
        <is>
          <t>Pass</t>
        </is>
      </c>
      <c r="AM81" s="17" t="inlineStr">
        <is>
          <t>Pass</t>
        </is>
      </c>
      <c r="AN81" s="17" t="inlineStr">
        <is>
          <t>N/A</t>
        </is>
      </c>
      <c r="AO81" s="17" t="inlineStr">
        <is>
          <t>Pass</t>
        </is>
      </c>
      <c r="AP81" s="17" t="inlineStr">
        <is>
          <t>N/A</t>
        </is>
      </c>
      <c r="AQ81" s="17" t="inlineStr">
        <is>
          <t>N/A</t>
        </is>
      </c>
      <c r="AR81" s="17" t="inlineStr">
        <is>
          <t>Pass</t>
        </is>
      </c>
      <c r="AS81" s="17" t="inlineStr">
        <is>
          <t>Pass</t>
        </is>
      </c>
      <c r="AT81" s="17" t="inlineStr">
        <is>
          <t>N/A</t>
        </is>
      </c>
      <c r="AU81" s="17" t="inlineStr">
        <is>
          <t>N/A</t>
        </is>
      </c>
      <c r="AV81" s="17" t="inlineStr">
        <is>
          <t>CRYSTAL ENGINEERING</t>
        </is>
      </c>
      <c r="AW81" s="17" t="inlineStr">
        <is>
          <t>IS33-36/5000 PSI</t>
        </is>
      </c>
      <c r="AX81" s="17" t="inlineStr">
        <is>
          <t>4530-525617</t>
        </is>
      </c>
      <c r="AY81" s="37" t="inlineStr">
        <is>
          <t>'2026-07-02</t>
        </is>
      </c>
      <c r="AZ81" s="17" t="inlineStr">
        <is>
          <t>EMERSON</t>
        </is>
      </c>
      <c r="BA81" s="17" t="inlineStr">
        <is>
          <t>TREX</t>
        </is>
      </c>
      <c r="BB81" s="17" t="inlineStr">
        <is>
          <t>210100082367</t>
        </is>
      </c>
      <c r="BC81" s="37" t="inlineStr">
        <is>
          <t>'2026-07-31</t>
        </is>
      </c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inlineStr">
        <is>
          <t>Levy Ostrup</t>
        </is>
      </c>
      <c r="CY81" s="17" t="inlineStr">
        <is>
          <t>'2026-08-01</t>
        </is>
      </c>
      <c r="CZ81" s="17" t="n"/>
      <c r="DA81" s="17" t="n"/>
      <c r="DB81" s="17" t="n"/>
      <c r="DC81" s="17" t="n"/>
    </row>
    <row r="82">
      <c r="A82" s="17" t="n"/>
      <c r="B82" s="17" t="n"/>
      <c r="C82" s="17" t="inlineStr">
        <is>
          <t>K1B WELL PAD PROJECT</t>
        </is>
      </c>
      <c r="D82" s="17" t="inlineStr">
        <is>
          <t>KINOSIS K1B</t>
        </is>
      </c>
      <c r="E82" s="17" t="inlineStr">
        <is>
          <t>CA23007</t>
        </is>
      </c>
      <c r="F82" s="17" t="inlineStr">
        <is>
          <t>29103-TIT-2025</t>
        </is>
      </c>
      <c r="G82" s="17" t="inlineStr">
        <is>
          <t>Temperature Indicating Transmitter</t>
        </is>
      </c>
      <c r="H82" s="17" t="inlineStr">
        <is>
          <t>PRODUCED EMULSION</t>
        </is>
      </c>
      <c r="I82" s="17" t="inlineStr">
        <is>
          <t>PAD R S02 RETURN FLUID TO PROD WELL HEADER</t>
        </is>
      </c>
      <c r="J82" s="17" t="inlineStr">
        <is>
          <t>29103-25J-222-01</t>
        </is>
      </c>
      <c r="K82" s="17" t="inlineStr">
        <is>
          <t>29103-4"-P-2201-DAPC0-64H-ET</t>
        </is>
      </c>
      <c r="L82" s="17" t="inlineStr">
        <is>
          <t>ROSEMOUNT</t>
        </is>
      </c>
      <c r="M82" s="17" t="inlineStr">
        <is>
          <t>3144PD1A1K6M5Q4C8BR5XA</t>
        </is>
      </c>
      <c r="N82" s="17" t="n"/>
      <c r="O82" s="17" t="inlineStr">
        <is>
          <t xml:space="preserve"> -50 - 300°C</t>
        </is>
      </c>
      <c r="P82" s="17" t="inlineStr">
        <is>
          <t xml:space="preserve"> -200 - 600°C</t>
        </is>
      </c>
      <c r="Q82" s="17" t="inlineStr">
        <is>
          <t>N/A</t>
        </is>
      </c>
      <c r="R82" s="17" t="inlineStr">
        <is>
          <t>Yes</t>
        </is>
      </c>
      <c r="S82" s="17" t="inlineStr">
        <is>
          <t>4-20 mA w/ HART</t>
        </is>
      </c>
      <c r="T82" s="17" t="inlineStr">
        <is>
          <t>N/A</t>
        </is>
      </c>
      <c r="U82" s="17" t="inlineStr">
        <is>
          <t>N/A</t>
        </is>
      </c>
      <c r="V82" s="17" t="inlineStr">
        <is>
          <t>LO</t>
        </is>
      </c>
      <c r="W82" s="17" t="inlineStr">
        <is>
          <t>LO</t>
        </is>
      </c>
      <c r="X82" s="17" t="inlineStr">
        <is>
          <t>LO</t>
        </is>
      </c>
      <c r="Y82" s="17" t="inlineStr">
        <is>
          <t>LO</t>
        </is>
      </c>
      <c r="Z82" s="17" t="inlineStr">
        <is>
          <t>N/A</t>
        </is>
      </c>
      <c r="AA82" s="17" t="inlineStr">
        <is>
          <t>N/A</t>
        </is>
      </c>
      <c r="AB82" s="17" t="inlineStr">
        <is>
          <t>LO</t>
        </is>
      </c>
      <c r="AC82" s="17" t="inlineStr">
        <is>
          <t>LO</t>
        </is>
      </c>
      <c r="AD82" s="17" t="inlineStr">
        <is>
          <t>N/A</t>
        </is>
      </c>
      <c r="AE82" s="17" t="inlineStr">
        <is>
          <t>LO</t>
        </is>
      </c>
      <c r="AF82" s="17" t="inlineStr">
        <is>
          <t>LO</t>
        </is>
      </c>
      <c r="AG82" s="17" t="inlineStr">
        <is>
          <t>LO</t>
        </is>
      </c>
      <c r="AH82" s="17" t="n">
        <v>23.4</v>
      </c>
      <c r="AI82" s="17" t="inlineStr">
        <is>
          <t>Pass</t>
        </is>
      </c>
      <c r="AJ82" s="17" t="inlineStr">
        <is>
          <t>N/A</t>
        </is>
      </c>
      <c r="AK82" s="17" t="inlineStr">
        <is>
          <t>N/A</t>
        </is>
      </c>
      <c r="AL82" s="17" t="inlineStr">
        <is>
          <t>Pass</t>
        </is>
      </c>
      <c r="AM82" s="17" t="inlineStr">
        <is>
          <t>Pass</t>
        </is>
      </c>
      <c r="AN82" s="17" t="inlineStr">
        <is>
          <t>N/A</t>
        </is>
      </c>
      <c r="AO82" s="17" t="inlineStr">
        <is>
          <t>Pass</t>
        </is>
      </c>
      <c r="AP82" s="17" t="inlineStr">
        <is>
          <t>N/A</t>
        </is>
      </c>
      <c r="AQ82" s="17" t="inlineStr">
        <is>
          <t>N/A</t>
        </is>
      </c>
      <c r="AR82" s="17" t="inlineStr">
        <is>
          <t>Pass</t>
        </is>
      </c>
      <c r="AS82" s="17" t="inlineStr">
        <is>
          <t>Pass</t>
        </is>
      </c>
      <c r="AT82" s="17" t="inlineStr">
        <is>
          <t>N/A</t>
        </is>
      </c>
      <c r="AU82" s="17" t="inlineStr">
        <is>
          <t>N/A</t>
        </is>
      </c>
      <c r="AV82" s="17" t="inlineStr">
        <is>
          <t xml:space="preserve">FLUKE </t>
        </is>
      </c>
      <c r="AW82" s="17" t="inlineStr">
        <is>
          <t>1551A EX</t>
        </is>
      </c>
      <c r="AX82" s="17" t="n">
        <v>6627011</v>
      </c>
      <c r="AY82" s="17" t="inlineStr">
        <is>
          <t>'2026-05-13</t>
        </is>
      </c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inlineStr">
        <is>
          <t>Levy Ostrup</t>
        </is>
      </c>
      <c r="CY82" s="17" t="inlineStr">
        <is>
          <t>'2026-08-01</t>
        </is>
      </c>
      <c r="CZ82" s="17" t="n"/>
      <c r="DA82" s="17" t="n"/>
      <c r="DB82" s="17" t="n"/>
      <c r="DC82" s="17" t="n"/>
    </row>
    <row r="83">
      <c r="A83" s="17" t="n"/>
      <c r="B83" s="17" t="n"/>
      <c r="C83" s="17" t="inlineStr">
        <is>
          <t>K1B WELL PAD PROJECT</t>
        </is>
      </c>
      <c r="D83" s="17" t="inlineStr">
        <is>
          <t>KINOSIS K1B</t>
        </is>
      </c>
      <c r="E83" s="17" t="inlineStr">
        <is>
          <t>CA23007</t>
        </is>
      </c>
      <c r="F83" s="17" t="inlineStr">
        <is>
          <t>29103-PIT-2035</t>
        </is>
      </c>
      <c r="G83" s="17" t="inlineStr">
        <is>
          <t>Pressure Transmitter</t>
        </is>
      </c>
      <c r="H83" s="17" t="inlineStr">
        <is>
          <t>PRODUCED EMULSION</t>
        </is>
      </c>
      <c r="I83" s="17" t="inlineStr">
        <is>
          <t>PAD R S03 RETURN FLUID TO PROD WELL HEAD</t>
        </is>
      </c>
      <c r="J83" s="17" t="inlineStr">
        <is>
          <t>29103-25J-232-01</t>
        </is>
      </c>
      <c r="K83" s="17" t="inlineStr">
        <is>
          <t>29103-4"-P-2301-DAPC0-64H-ET</t>
        </is>
      </c>
      <c r="L83" s="17" t="inlineStr">
        <is>
          <t>ROSEMOUNT</t>
        </is>
      </c>
      <c r="M83" s="17" t="inlineStr">
        <is>
          <t>3051TG4A2B21AS1M536Q4Q8Q15P1BR5</t>
        </is>
      </c>
      <c r="N83" s="17" t="n"/>
      <c r="O83" s="17" t="inlineStr">
        <is>
          <t>0 - 3000 kPa-g</t>
        </is>
      </c>
      <c r="P83" s="17" t="inlineStr">
        <is>
          <t xml:space="preserve"> -101 - 5515 kPa-g</t>
        </is>
      </c>
      <c r="Q83" s="17" t="inlineStr">
        <is>
          <t>N/A</t>
        </is>
      </c>
      <c r="R83" s="17" t="inlineStr">
        <is>
          <t>Yes</t>
        </is>
      </c>
      <c r="S83" s="17" t="inlineStr">
        <is>
          <t>4-20 mA w/ HART</t>
        </is>
      </c>
      <c r="T83" s="17" t="inlineStr">
        <is>
          <t>N/A</t>
        </is>
      </c>
      <c r="U83" s="17" t="inlineStr">
        <is>
          <t>N/A</t>
        </is>
      </c>
      <c r="V83" s="17" t="inlineStr">
        <is>
          <t>LO</t>
        </is>
      </c>
      <c r="W83" s="17" t="inlineStr">
        <is>
          <t>LO</t>
        </is>
      </c>
      <c r="X83" s="17" t="inlineStr">
        <is>
          <t>LO</t>
        </is>
      </c>
      <c r="Y83" s="17" t="inlineStr">
        <is>
          <t>LO</t>
        </is>
      </c>
      <c r="Z83" s="17" t="inlineStr">
        <is>
          <t>N/A</t>
        </is>
      </c>
      <c r="AA83" s="17" t="inlineStr">
        <is>
          <t>LO</t>
        </is>
      </c>
      <c r="AB83" s="17" t="inlineStr">
        <is>
          <t>LO</t>
        </is>
      </c>
      <c r="AC83" s="17" t="inlineStr">
        <is>
          <t>LO</t>
        </is>
      </c>
      <c r="AD83" s="17" t="inlineStr">
        <is>
          <t>N/A</t>
        </is>
      </c>
      <c r="AE83" s="17" t="inlineStr">
        <is>
          <t>LO</t>
        </is>
      </c>
      <c r="AF83" s="17" t="inlineStr">
        <is>
          <t>LO</t>
        </is>
      </c>
      <c r="AG83" s="17" t="inlineStr">
        <is>
          <t>LO</t>
        </is>
      </c>
      <c r="AH83" s="17" t="n">
        <v>23.9</v>
      </c>
      <c r="AI83" s="17" t="inlineStr">
        <is>
          <t>Pass</t>
        </is>
      </c>
      <c r="AJ83" s="17" t="inlineStr">
        <is>
          <t>N/A</t>
        </is>
      </c>
      <c r="AK83" s="17" t="inlineStr">
        <is>
          <t>N/A</t>
        </is>
      </c>
      <c r="AL83" s="17" t="inlineStr">
        <is>
          <t>Pass</t>
        </is>
      </c>
      <c r="AM83" s="17" t="inlineStr">
        <is>
          <t>Pass</t>
        </is>
      </c>
      <c r="AN83" s="17" t="inlineStr">
        <is>
          <t>N/A</t>
        </is>
      </c>
      <c r="AO83" s="17" t="inlineStr">
        <is>
          <t>Pass</t>
        </is>
      </c>
      <c r="AP83" s="17" t="inlineStr">
        <is>
          <t>N/A</t>
        </is>
      </c>
      <c r="AQ83" s="17" t="inlineStr">
        <is>
          <t>N/A</t>
        </is>
      </c>
      <c r="AR83" s="17" t="inlineStr">
        <is>
          <t>Pass</t>
        </is>
      </c>
      <c r="AS83" s="17" t="inlineStr">
        <is>
          <t>Pass</t>
        </is>
      </c>
      <c r="AT83" s="17" t="inlineStr">
        <is>
          <t>N/A</t>
        </is>
      </c>
      <c r="AU83" s="17" t="inlineStr">
        <is>
          <t>N/A</t>
        </is>
      </c>
      <c r="AV83" s="17" t="inlineStr">
        <is>
          <t>CRYSTAL ENGINEERING</t>
        </is>
      </c>
      <c r="AW83" s="17" t="inlineStr">
        <is>
          <t>IS33-36/5000 PSI</t>
        </is>
      </c>
      <c r="AX83" s="17" t="inlineStr">
        <is>
          <t>4530-525617</t>
        </is>
      </c>
      <c r="AY83" s="37" t="inlineStr">
        <is>
          <t>'2026-07-02</t>
        </is>
      </c>
      <c r="AZ83" s="17" t="inlineStr">
        <is>
          <t>EMERSON</t>
        </is>
      </c>
      <c r="BA83" s="17" t="inlineStr">
        <is>
          <t>TREX</t>
        </is>
      </c>
      <c r="BB83" s="17" t="inlineStr">
        <is>
          <t>210100082367</t>
        </is>
      </c>
      <c r="BC83" s="37" t="inlineStr">
        <is>
          <t>'2026-07-31</t>
        </is>
      </c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inlineStr">
        <is>
          <t>Levy Ostrup</t>
        </is>
      </c>
      <c r="CY83" s="17" t="inlineStr">
        <is>
          <t>'2026-08-01</t>
        </is>
      </c>
      <c r="CZ83" s="17" t="n"/>
      <c r="DA83" s="17" t="n"/>
      <c r="DB83" s="17" t="n"/>
      <c r="DC83" s="17" t="n"/>
    </row>
    <row r="84">
      <c r="A84" s="17" t="n"/>
      <c r="B84" s="17" t="n"/>
      <c r="C84" s="17" t="inlineStr">
        <is>
          <t>K1B WELL PAD PROJECT</t>
        </is>
      </c>
      <c r="D84" s="17" t="inlineStr">
        <is>
          <t>KINOSIS K1B</t>
        </is>
      </c>
      <c r="E84" s="17" t="inlineStr">
        <is>
          <t>CA23007</t>
        </is>
      </c>
      <c r="F84" s="17" t="inlineStr">
        <is>
          <t>29103-TIT-2035</t>
        </is>
      </c>
      <c r="G84" s="17" t="inlineStr">
        <is>
          <t>Temperature Indicating Transmitter</t>
        </is>
      </c>
      <c r="H84" s="17" t="inlineStr">
        <is>
          <t>PRODUCED EMULSION</t>
        </is>
      </c>
      <c r="I84" s="17" t="inlineStr">
        <is>
          <t>PAD R S03 RETURN FLUID TO PROD WELL HEADER</t>
        </is>
      </c>
      <c r="J84" s="17" t="inlineStr">
        <is>
          <t>29103-25J-232-01</t>
        </is>
      </c>
      <c r="K84" s="17" t="inlineStr">
        <is>
          <t>29103-4"-P-2301-DAPC0-64H-ET</t>
        </is>
      </c>
      <c r="L84" s="17" t="inlineStr">
        <is>
          <t>ROSEMOUNT</t>
        </is>
      </c>
      <c r="M84" s="17" t="inlineStr">
        <is>
          <t>3144PD1A1K6M5Q4C8BR5XA</t>
        </is>
      </c>
      <c r="N84" s="17" t="n"/>
      <c r="O84" s="17" t="inlineStr">
        <is>
          <t xml:space="preserve"> -50 - 300°C</t>
        </is>
      </c>
      <c r="P84" s="17" t="inlineStr">
        <is>
          <t xml:space="preserve"> -200 - 600°C</t>
        </is>
      </c>
      <c r="Q84" s="17" t="inlineStr">
        <is>
          <t>N/A</t>
        </is>
      </c>
      <c r="R84" s="17" t="inlineStr">
        <is>
          <t>Yes</t>
        </is>
      </c>
      <c r="S84" s="17" t="inlineStr">
        <is>
          <t>4-20 mA w/ HART</t>
        </is>
      </c>
      <c r="T84" s="17" t="inlineStr">
        <is>
          <t>N/A</t>
        </is>
      </c>
      <c r="U84" s="17" t="inlineStr">
        <is>
          <t>N/A</t>
        </is>
      </c>
      <c r="V84" s="17" t="inlineStr">
        <is>
          <t>LO</t>
        </is>
      </c>
      <c r="W84" s="17" t="inlineStr">
        <is>
          <t>LO</t>
        </is>
      </c>
      <c r="X84" s="17" t="inlineStr">
        <is>
          <t>LO</t>
        </is>
      </c>
      <c r="Y84" s="17" t="inlineStr">
        <is>
          <t>LO</t>
        </is>
      </c>
      <c r="Z84" s="17" t="inlineStr">
        <is>
          <t>N/A</t>
        </is>
      </c>
      <c r="AA84" s="17" t="inlineStr">
        <is>
          <t>N/A</t>
        </is>
      </c>
      <c r="AB84" s="17" t="inlineStr">
        <is>
          <t>LO</t>
        </is>
      </c>
      <c r="AC84" s="17" t="inlineStr">
        <is>
          <t>LO</t>
        </is>
      </c>
      <c r="AD84" s="17" t="inlineStr">
        <is>
          <t>N/A</t>
        </is>
      </c>
      <c r="AE84" s="17" t="inlineStr">
        <is>
          <t>LO</t>
        </is>
      </c>
      <c r="AF84" s="17" t="inlineStr">
        <is>
          <t>LO</t>
        </is>
      </c>
      <c r="AG84" s="17" t="inlineStr">
        <is>
          <t>LO</t>
        </is>
      </c>
      <c r="AH84" s="17" t="n">
        <v>23.8</v>
      </c>
      <c r="AI84" s="17" t="inlineStr">
        <is>
          <t>Pass</t>
        </is>
      </c>
      <c r="AJ84" s="17" t="inlineStr">
        <is>
          <t>N/A</t>
        </is>
      </c>
      <c r="AK84" s="17" t="inlineStr">
        <is>
          <t>N/A</t>
        </is>
      </c>
      <c r="AL84" s="17" t="inlineStr">
        <is>
          <t>Pass</t>
        </is>
      </c>
      <c r="AM84" s="17" t="inlineStr">
        <is>
          <t>Pass</t>
        </is>
      </c>
      <c r="AN84" s="17" t="inlineStr">
        <is>
          <t>N/A</t>
        </is>
      </c>
      <c r="AO84" s="17" t="inlineStr">
        <is>
          <t>Pass</t>
        </is>
      </c>
      <c r="AP84" s="17" t="inlineStr">
        <is>
          <t>N/A</t>
        </is>
      </c>
      <c r="AQ84" s="17" t="inlineStr">
        <is>
          <t>N/A</t>
        </is>
      </c>
      <c r="AR84" s="17" t="inlineStr">
        <is>
          <t>Pass</t>
        </is>
      </c>
      <c r="AS84" s="17" t="inlineStr">
        <is>
          <t>Pass</t>
        </is>
      </c>
      <c r="AT84" s="17" t="inlineStr">
        <is>
          <t>N/A</t>
        </is>
      </c>
      <c r="AU84" s="17" t="inlineStr">
        <is>
          <t>N/A</t>
        </is>
      </c>
      <c r="AV84" s="17" t="inlineStr">
        <is>
          <t xml:space="preserve">FLUKE </t>
        </is>
      </c>
      <c r="AW84" s="17" t="inlineStr">
        <is>
          <t>1551A EX</t>
        </is>
      </c>
      <c r="AX84" s="17" t="n">
        <v>6627011</v>
      </c>
      <c r="AY84" s="17" t="inlineStr">
        <is>
          <t>'2026-05-13</t>
        </is>
      </c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inlineStr">
        <is>
          <t>Levy Ostrup</t>
        </is>
      </c>
      <c r="CY84" s="17" t="inlineStr">
        <is>
          <t>'2026-08-01</t>
        </is>
      </c>
      <c r="CZ84" s="17" t="n"/>
      <c r="DA84" s="17" t="n"/>
      <c r="DB84" s="17" t="n"/>
      <c r="DC84" s="17" t="n"/>
    </row>
    <row r="85">
      <c r="A85" s="17" t="n"/>
      <c r="B85" s="17" t="n"/>
      <c r="C85" s="17" t="inlineStr">
        <is>
          <t>K1B WELL PAD PROJECT</t>
        </is>
      </c>
      <c r="D85" s="17" t="inlineStr">
        <is>
          <t>KINOSIS K1B</t>
        </is>
      </c>
      <c r="E85" s="17" t="inlineStr">
        <is>
          <t>CA23007</t>
        </is>
      </c>
      <c r="F85" s="17" t="inlineStr">
        <is>
          <t>29103-PIT-2045</t>
        </is>
      </c>
      <c r="G85" s="17" t="inlineStr">
        <is>
          <t>Pressure Transmitter</t>
        </is>
      </c>
      <c r="H85" s="17" t="inlineStr">
        <is>
          <t>PRODUCED EMULSION</t>
        </is>
      </c>
      <c r="I85" s="17" t="inlineStr">
        <is>
          <t>PAD R S04 RETURN FLUID TO PROD WELL HEAD</t>
        </is>
      </c>
      <c r="J85" s="17" t="inlineStr">
        <is>
          <t>29103-25J-242-01</t>
        </is>
      </c>
      <c r="K85" s="17" t="inlineStr">
        <is>
          <t>29103-4"-P-2401-DAPC0-64H-ET</t>
        </is>
      </c>
      <c r="L85" s="17" t="inlineStr">
        <is>
          <t>ROSEMOUNT</t>
        </is>
      </c>
      <c r="M85" s="17" t="inlineStr">
        <is>
          <t>3051TG4A2B21AS1M536Q4Q8Q15P1BR5</t>
        </is>
      </c>
      <c r="N85" s="17" t="n"/>
      <c r="O85" s="17" t="inlineStr">
        <is>
          <t>0 - 3000 kPa-g</t>
        </is>
      </c>
      <c r="P85" s="17" t="inlineStr">
        <is>
          <t>-101 - 5515 kPa-g</t>
        </is>
      </c>
      <c r="Q85" s="17" t="inlineStr">
        <is>
          <t>N/A</t>
        </is>
      </c>
      <c r="R85" s="17" t="inlineStr">
        <is>
          <t>Yes</t>
        </is>
      </c>
      <c r="S85" s="17" t="inlineStr">
        <is>
          <t>4-20 mA w/ HART</t>
        </is>
      </c>
      <c r="T85" s="17" t="inlineStr">
        <is>
          <t>N/A</t>
        </is>
      </c>
      <c r="U85" s="17" t="inlineStr">
        <is>
          <t>N/A</t>
        </is>
      </c>
      <c r="V85" s="17" t="inlineStr">
        <is>
          <t>LO</t>
        </is>
      </c>
      <c r="W85" s="17" t="inlineStr">
        <is>
          <t>LO</t>
        </is>
      </c>
      <c r="X85" s="17" t="inlineStr">
        <is>
          <t>LO</t>
        </is>
      </c>
      <c r="Y85" s="17" t="inlineStr">
        <is>
          <t>LO</t>
        </is>
      </c>
      <c r="Z85" s="17" t="inlineStr">
        <is>
          <t>N/A</t>
        </is>
      </c>
      <c r="AA85" s="17" t="inlineStr">
        <is>
          <t>LO</t>
        </is>
      </c>
      <c r="AB85" s="17" t="inlineStr">
        <is>
          <t>LO</t>
        </is>
      </c>
      <c r="AC85" s="17" t="inlineStr">
        <is>
          <t>LO</t>
        </is>
      </c>
      <c r="AD85" s="17" t="inlineStr">
        <is>
          <t>N/A</t>
        </is>
      </c>
      <c r="AE85" s="17" t="inlineStr">
        <is>
          <t>LO</t>
        </is>
      </c>
      <c r="AF85" s="17" t="inlineStr">
        <is>
          <t>LO</t>
        </is>
      </c>
      <c r="AG85" s="17" t="inlineStr">
        <is>
          <t>LO</t>
        </is>
      </c>
      <c r="AH85" s="17" t="n">
        <v>23.8</v>
      </c>
      <c r="AI85" s="17" t="inlineStr">
        <is>
          <t>Pass</t>
        </is>
      </c>
      <c r="AJ85" s="17" t="inlineStr">
        <is>
          <t>N/A</t>
        </is>
      </c>
      <c r="AK85" s="17" t="inlineStr">
        <is>
          <t>N/A</t>
        </is>
      </c>
      <c r="AL85" s="17" t="inlineStr">
        <is>
          <t>Pass</t>
        </is>
      </c>
      <c r="AM85" s="17" t="inlineStr">
        <is>
          <t>Pass</t>
        </is>
      </c>
      <c r="AN85" s="17" t="inlineStr">
        <is>
          <t>N/A</t>
        </is>
      </c>
      <c r="AO85" s="17" t="inlineStr">
        <is>
          <t>Pass</t>
        </is>
      </c>
      <c r="AP85" s="17" t="inlineStr">
        <is>
          <t>N/A</t>
        </is>
      </c>
      <c r="AQ85" s="17" t="inlineStr">
        <is>
          <t>N/A</t>
        </is>
      </c>
      <c r="AR85" s="17" t="inlineStr">
        <is>
          <t>Pass</t>
        </is>
      </c>
      <c r="AS85" s="17" t="inlineStr">
        <is>
          <t>Pass</t>
        </is>
      </c>
      <c r="AT85" s="17" t="inlineStr">
        <is>
          <t>N/A</t>
        </is>
      </c>
      <c r="AU85" s="17" t="inlineStr">
        <is>
          <t>N/A</t>
        </is>
      </c>
      <c r="AV85" s="17" t="inlineStr">
        <is>
          <t>CRYSTAL ENGINEERING</t>
        </is>
      </c>
      <c r="AW85" s="17" t="inlineStr">
        <is>
          <t>IS33-36/5000 PSI</t>
        </is>
      </c>
      <c r="AX85" s="17" t="inlineStr">
        <is>
          <t>4530-525617</t>
        </is>
      </c>
      <c r="AY85" s="37" t="inlineStr">
        <is>
          <t>'2026-07-02</t>
        </is>
      </c>
      <c r="AZ85" s="17" t="inlineStr">
        <is>
          <t>EMERSON</t>
        </is>
      </c>
      <c r="BA85" s="17" t="inlineStr">
        <is>
          <t>TREX</t>
        </is>
      </c>
      <c r="BB85" s="17" t="inlineStr">
        <is>
          <t>210100082367</t>
        </is>
      </c>
      <c r="BC85" s="37" t="inlineStr">
        <is>
          <t>'2026-07-31</t>
        </is>
      </c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inlineStr">
        <is>
          <t>Levy Ostrup</t>
        </is>
      </c>
      <c r="CY85" s="17" t="inlineStr">
        <is>
          <t>'2026-08-01</t>
        </is>
      </c>
      <c r="CZ85" s="17" t="n"/>
      <c r="DA85" s="17" t="n"/>
      <c r="DB85" s="17" t="n"/>
      <c r="DC85" s="17" t="n"/>
    </row>
    <row r="86">
      <c r="A86" s="17" t="n"/>
      <c r="B86" s="17" t="n"/>
      <c r="C86" s="17" t="inlineStr">
        <is>
          <t>K1B WELL PAD PROJECT</t>
        </is>
      </c>
      <c r="D86" s="17" t="inlineStr">
        <is>
          <t>KINOSIS K1B</t>
        </is>
      </c>
      <c r="E86" s="17" t="inlineStr">
        <is>
          <t>CA23007</t>
        </is>
      </c>
      <c r="F86" s="17" t="inlineStr">
        <is>
          <t>29103-TIT-2045</t>
        </is>
      </c>
      <c r="G86" s="17" t="inlineStr">
        <is>
          <t>Temperature Indicating Transmitter</t>
        </is>
      </c>
      <c r="H86" s="17" t="inlineStr">
        <is>
          <t>PRODUCED EMULSION</t>
        </is>
      </c>
      <c r="I86" s="17" t="inlineStr">
        <is>
          <t>PAD R S04 RETURN FLUID TO PROD WELL HEADER</t>
        </is>
      </c>
      <c r="J86" s="17" t="inlineStr">
        <is>
          <t>29103-25J-242-01</t>
        </is>
      </c>
      <c r="K86" s="17" t="inlineStr">
        <is>
          <t>29103-4"-P-2401-DAPC0-64H-ET</t>
        </is>
      </c>
      <c r="L86" s="17" t="inlineStr">
        <is>
          <t>ROSEMOUNT</t>
        </is>
      </c>
      <c r="M86" s="17" t="inlineStr">
        <is>
          <t>3144PD1A1K6M5Q4C8BR5XA</t>
        </is>
      </c>
      <c r="N86" s="17" t="n"/>
      <c r="O86" s="17" t="inlineStr">
        <is>
          <t xml:space="preserve"> -50 - 300°C</t>
        </is>
      </c>
      <c r="P86" s="17" t="inlineStr">
        <is>
          <t xml:space="preserve"> -200 - 600°C</t>
        </is>
      </c>
      <c r="Q86" s="17" t="inlineStr">
        <is>
          <t>N/A</t>
        </is>
      </c>
      <c r="R86" s="17" t="inlineStr">
        <is>
          <t>Yes</t>
        </is>
      </c>
      <c r="S86" s="17" t="inlineStr">
        <is>
          <t>4-20 mA w/ HART</t>
        </is>
      </c>
      <c r="T86" s="17" t="inlineStr">
        <is>
          <t>N/A</t>
        </is>
      </c>
      <c r="U86" s="17" t="inlineStr">
        <is>
          <t>N/A</t>
        </is>
      </c>
      <c r="V86" s="17" t="inlineStr">
        <is>
          <t>LO</t>
        </is>
      </c>
      <c r="W86" s="17" t="inlineStr">
        <is>
          <t>LO</t>
        </is>
      </c>
      <c r="X86" s="17" t="inlineStr">
        <is>
          <t>LO</t>
        </is>
      </c>
      <c r="Y86" s="17" t="inlineStr">
        <is>
          <t>LO</t>
        </is>
      </c>
      <c r="Z86" s="17" t="inlineStr">
        <is>
          <t>N/A</t>
        </is>
      </c>
      <c r="AA86" s="17" t="inlineStr">
        <is>
          <t>N/A</t>
        </is>
      </c>
      <c r="AB86" s="17" t="inlineStr">
        <is>
          <t>LO</t>
        </is>
      </c>
      <c r="AC86" s="17" t="inlineStr">
        <is>
          <t>LO</t>
        </is>
      </c>
      <c r="AD86" s="17" t="inlineStr">
        <is>
          <t>N/A</t>
        </is>
      </c>
      <c r="AE86" s="17" t="inlineStr">
        <is>
          <t>LO</t>
        </is>
      </c>
      <c r="AF86" s="17" t="inlineStr">
        <is>
          <t>LO</t>
        </is>
      </c>
      <c r="AG86" s="17" t="inlineStr">
        <is>
          <t>LO</t>
        </is>
      </c>
      <c r="AH86" s="17" t="n">
        <v>23.6</v>
      </c>
      <c r="AI86" s="17" t="inlineStr">
        <is>
          <t>Pass</t>
        </is>
      </c>
      <c r="AJ86" s="17" t="inlineStr">
        <is>
          <t>N/A</t>
        </is>
      </c>
      <c r="AK86" s="17" t="inlineStr">
        <is>
          <t>N/A</t>
        </is>
      </c>
      <c r="AL86" s="17" t="inlineStr">
        <is>
          <t>Pass</t>
        </is>
      </c>
      <c r="AM86" s="17" t="inlineStr">
        <is>
          <t>Pass</t>
        </is>
      </c>
      <c r="AN86" s="17" t="inlineStr">
        <is>
          <t>N/A</t>
        </is>
      </c>
      <c r="AO86" s="17" t="inlineStr">
        <is>
          <t>Pass</t>
        </is>
      </c>
      <c r="AP86" s="17" t="inlineStr">
        <is>
          <t>N/A</t>
        </is>
      </c>
      <c r="AQ86" s="17" t="inlineStr">
        <is>
          <t>N/A</t>
        </is>
      </c>
      <c r="AR86" s="17" t="inlineStr">
        <is>
          <t>Pass</t>
        </is>
      </c>
      <c r="AS86" s="17" t="inlineStr">
        <is>
          <t>Pass</t>
        </is>
      </c>
      <c r="AT86" s="17" t="inlineStr">
        <is>
          <t>N/A</t>
        </is>
      </c>
      <c r="AU86" s="17" t="inlineStr">
        <is>
          <t>N/A</t>
        </is>
      </c>
      <c r="AV86" s="17" t="inlineStr">
        <is>
          <t xml:space="preserve">FLUKE </t>
        </is>
      </c>
      <c r="AW86" s="17" t="inlineStr">
        <is>
          <t>1551A EX</t>
        </is>
      </c>
      <c r="AX86" s="17" t="n">
        <v>6627011</v>
      </c>
      <c r="AY86" s="17" t="inlineStr">
        <is>
          <t>'2026-05-13</t>
        </is>
      </c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inlineStr">
        <is>
          <t>Levy Ostrup</t>
        </is>
      </c>
      <c r="CY86" s="17" t="inlineStr">
        <is>
          <t>'2026-08-01</t>
        </is>
      </c>
      <c r="CZ86" s="17" t="n"/>
      <c r="DA86" s="17" t="n"/>
      <c r="DB86" s="17" t="n"/>
      <c r="DC86" s="17" t="n"/>
    </row>
    <row r="87">
      <c r="A87" s="17" t="n"/>
      <c r="B87" s="17" t="n"/>
      <c r="C87" s="17" t="inlineStr">
        <is>
          <t>K1B WELL PAD PROJECT</t>
        </is>
      </c>
      <c r="D87" s="17" t="inlineStr">
        <is>
          <t>KINOSIS K1B</t>
        </is>
      </c>
      <c r="E87" s="17" t="inlineStr">
        <is>
          <t>CA23007</t>
        </is>
      </c>
      <c r="F87" s="17" t="inlineStr">
        <is>
          <t>29103-PIT-2055</t>
        </is>
      </c>
      <c r="G87" s="17" t="inlineStr">
        <is>
          <t>Pressure Transmitter</t>
        </is>
      </c>
      <c r="H87" s="17" t="inlineStr">
        <is>
          <t>PRODUCED EMULSION</t>
        </is>
      </c>
      <c r="I87" s="17" t="inlineStr">
        <is>
          <t>PAD R S05 RETURN FLUID TO PROD WELL HEAD</t>
        </is>
      </c>
      <c r="J87" s="17" t="inlineStr">
        <is>
          <t>29103-25J-252-01</t>
        </is>
      </c>
      <c r="K87" s="17" t="inlineStr">
        <is>
          <t>29103-4"-P-2501-DAPC0-64H-ET</t>
        </is>
      </c>
      <c r="L87" s="17" t="inlineStr">
        <is>
          <t>ROSEMOUNT</t>
        </is>
      </c>
      <c r="M87" s="17" t="inlineStr">
        <is>
          <t>3051TG4A2B21AS1M536Q4Q8Q15P1BR5</t>
        </is>
      </c>
      <c r="N87" s="17" t="n"/>
      <c r="O87" s="17" t="inlineStr">
        <is>
          <t>0 - 3000 kPa-g</t>
        </is>
      </c>
      <c r="P87" s="17" t="inlineStr">
        <is>
          <t>-101 - 5515 kPa-g</t>
        </is>
      </c>
      <c r="Q87" s="17" t="inlineStr">
        <is>
          <t>N/A</t>
        </is>
      </c>
      <c r="R87" s="17" t="inlineStr">
        <is>
          <t>Yes</t>
        </is>
      </c>
      <c r="S87" s="17" t="inlineStr">
        <is>
          <t>4-20 mA w/ HART</t>
        </is>
      </c>
      <c r="T87" s="17" t="inlineStr">
        <is>
          <t>N/A</t>
        </is>
      </c>
      <c r="U87" s="17" t="inlineStr">
        <is>
          <t>N/A</t>
        </is>
      </c>
      <c r="V87" s="17" t="inlineStr">
        <is>
          <t>LO</t>
        </is>
      </c>
      <c r="W87" s="17" t="inlineStr">
        <is>
          <t>LO</t>
        </is>
      </c>
      <c r="X87" s="17" t="inlineStr">
        <is>
          <t>LO</t>
        </is>
      </c>
      <c r="Y87" s="17" t="inlineStr">
        <is>
          <t>LO</t>
        </is>
      </c>
      <c r="Z87" s="17" t="inlineStr">
        <is>
          <t>N/A</t>
        </is>
      </c>
      <c r="AA87" s="17" t="inlineStr">
        <is>
          <t>LO</t>
        </is>
      </c>
      <c r="AB87" s="17" t="inlineStr">
        <is>
          <t>LO</t>
        </is>
      </c>
      <c r="AC87" s="17" t="inlineStr">
        <is>
          <t>LO</t>
        </is>
      </c>
      <c r="AD87" s="17" t="inlineStr">
        <is>
          <t>N/A</t>
        </is>
      </c>
      <c r="AE87" s="17" t="inlineStr">
        <is>
          <t>LO</t>
        </is>
      </c>
      <c r="AF87" s="17" t="inlineStr">
        <is>
          <t>LO</t>
        </is>
      </c>
      <c r="AG87" s="17" t="inlineStr">
        <is>
          <t>LO</t>
        </is>
      </c>
      <c r="AH87" s="17" t="n">
        <v>23.9</v>
      </c>
      <c r="AI87" s="17" t="inlineStr">
        <is>
          <t>Pass</t>
        </is>
      </c>
      <c r="AJ87" s="17" t="inlineStr">
        <is>
          <t>N/A</t>
        </is>
      </c>
      <c r="AK87" s="17" t="inlineStr">
        <is>
          <t>N/A</t>
        </is>
      </c>
      <c r="AL87" s="17" t="inlineStr">
        <is>
          <t>Pass</t>
        </is>
      </c>
      <c r="AM87" s="17" t="inlineStr">
        <is>
          <t>Pass</t>
        </is>
      </c>
      <c r="AN87" s="17" t="inlineStr">
        <is>
          <t>N/A</t>
        </is>
      </c>
      <c r="AO87" s="17" t="inlineStr">
        <is>
          <t>Pass</t>
        </is>
      </c>
      <c r="AP87" s="17" t="inlineStr">
        <is>
          <t>N/A</t>
        </is>
      </c>
      <c r="AQ87" s="17" t="inlineStr">
        <is>
          <t>N/A</t>
        </is>
      </c>
      <c r="AR87" s="17" t="inlineStr">
        <is>
          <t>Pass</t>
        </is>
      </c>
      <c r="AS87" s="17" t="inlineStr">
        <is>
          <t>Pass</t>
        </is>
      </c>
      <c r="AT87" s="17" t="inlineStr">
        <is>
          <t>N/A</t>
        </is>
      </c>
      <c r="AU87" s="17" t="inlineStr">
        <is>
          <t>N/A</t>
        </is>
      </c>
      <c r="AV87" s="17" t="inlineStr">
        <is>
          <t>CRYSTAL ENGINEERING</t>
        </is>
      </c>
      <c r="AW87" s="17" t="inlineStr">
        <is>
          <t>IS33-36/5000 PSI</t>
        </is>
      </c>
      <c r="AX87" s="17" t="inlineStr">
        <is>
          <t>4530-525617</t>
        </is>
      </c>
      <c r="AY87" s="37" t="inlineStr">
        <is>
          <t>'2026-07-02</t>
        </is>
      </c>
      <c r="AZ87" s="17" t="inlineStr">
        <is>
          <t>EMERSON</t>
        </is>
      </c>
      <c r="BA87" s="17" t="inlineStr">
        <is>
          <t>TREX</t>
        </is>
      </c>
      <c r="BB87" s="17" t="inlineStr">
        <is>
          <t>210100082367</t>
        </is>
      </c>
      <c r="BC87" s="37" t="inlineStr">
        <is>
          <t>'2026-07-31</t>
        </is>
      </c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inlineStr">
        <is>
          <t>Levy Ostrup</t>
        </is>
      </c>
      <c r="CY87" s="17" t="inlineStr">
        <is>
          <t>'2026-08-01</t>
        </is>
      </c>
      <c r="CZ87" s="17" t="n"/>
      <c r="DA87" s="17" t="n"/>
      <c r="DB87" s="17" t="n"/>
      <c r="DC87" s="17" t="n"/>
    </row>
    <row r="88">
      <c r="A88" s="17" t="n"/>
      <c r="B88" s="17" t="n"/>
      <c r="C88" s="17" t="inlineStr">
        <is>
          <t>K1B WELL PAD PROJECT</t>
        </is>
      </c>
      <c r="D88" s="17" t="inlineStr">
        <is>
          <t>KINOSIS K1B</t>
        </is>
      </c>
      <c r="E88" s="17" t="inlineStr">
        <is>
          <t>CA23007</t>
        </is>
      </c>
      <c r="F88" s="17" t="inlineStr">
        <is>
          <t>29103-TIT-2055</t>
        </is>
      </c>
      <c r="G88" s="17" t="inlineStr">
        <is>
          <t>Temperature Indicating Transmitter</t>
        </is>
      </c>
      <c r="H88" s="17" t="inlineStr">
        <is>
          <t>PRODUCED EMULSION</t>
        </is>
      </c>
      <c r="I88" s="17" t="inlineStr">
        <is>
          <t>PAD R S05 RETURN FLUID TO PROD WELL HEADER</t>
        </is>
      </c>
      <c r="J88" s="17" t="inlineStr">
        <is>
          <t>29103-25J-252-01</t>
        </is>
      </c>
      <c r="K88" s="17" t="inlineStr">
        <is>
          <t>29103-4"-P-2501-DAPC0-64H-ET</t>
        </is>
      </c>
      <c r="L88" s="17" t="inlineStr">
        <is>
          <t>ROSEMOUNT</t>
        </is>
      </c>
      <c r="M88" s="17" t="inlineStr">
        <is>
          <t>3144PD1A1K6M5Q4C8BR5XA</t>
        </is>
      </c>
      <c r="N88" s="17" t="n"/>
      <c r="O88" s="17" t="inlineStr">
        <is>
          <t xml:space="preserve"> -50 - 300°C</t>
        </is>
      </c>
      <c r="P88" s="17" t="inlineStr">
        <is>
          <t xml:space="preserve"> -200 - 600°C</t>
        </is>
      </c>
      <c r="Q88" s="17" t="inlineStr">
        <is>
          <t>N/A</t>
        </is>
      </c>
      <c r="R88" s="17" t="inlineStr">
        <is>
          <t>Yes</t>
        </is>
      </c>
      <c r="S88" s="17" t="inlineStr">
        <is>
          <t>4-20 mA w/ HART</t>
        </is>
      </c>
      <c r="T88" s="17" t="inlineStr">
        <is>
          <t>N/A</t>
        </is>
      </c>
      <c r="U88" s="17" t="inlineStr">
        <is>
          <t>N/A</t>
        </is>
      </c>
      <c r="V88" s="17" t="inlineStr">
        <is>
          <t>LO</t>
        </is>
      </c>
      <c r="W88" s="17" t="inlineStr">
        <is>
          <t>LO</t>
        </is>
      </c>
      <c r="X88" s="17" t="inlineStr">
        <is>
          <t>LO</t>
        </is>
      </c>
      <c r="Y88" s="17" t="inlineStr">
        <is>
          <t>LO</t>
        </is>
      </c>
      <c r="Z88" s="17" t="inlineStr">
        <is>
          <t>N/A</t>
        </is>
      </c>
      <c r="AA88" s="17" t="inlineStr">
        <is>
          <t>N/A</t>
        </is>
      </c>
      <c r="AB88" s="17" t="inlineStr">
        <is>
          <t>LO</t>
        </is>
      </c>
      <c r="AC88" s="17" t="inlineStr">
        <is>
          <t>LO</t>
        </is>
      </c>
      <c r="AD88" s="17" t="inlineStr">
        <is>
          <t>N/A</t>
        </is>
      </c>
      <c r="AE88" s="17" t="inlineStr">
        <is>
          <t>LO</t>
        </is>
      </c>
      <c r="AF88" s="17" t="inlineStr">
        <is>
          <t>LO</t>
        </is>
      </c>
      <c r="AG88" s="17" t="inlineStr">
        <is>
          <t>LO</t>
        </is>
      </c>
      <c r="AH88" s="17" t="n">
        <v>23.8</v>
      </c>
      <c r="AI88" s="17" t="inlineStr">
        <is>
          <t>Pass</t>
        </is>
      </c>
      <c r="AJ88" s="17" t="inlineStr">
        <is>
          <t>N/A</t>
        </is>
      </c>
      <c r="AK88" s="17" t="inlineStr">
        <is>
          <t>N/A</t>
        </is>
      </c>
      <c r="AL88" s="17" t="inlineStr">
        <is>
          <t>Pass</t>
        </is>
      </c>
      <c r="AM88" s="17" t="inlineStr">
        <is>
          <t>Pass</t>
        </is>
      </c>
      <c r="AN88" s="17" t="inlineStr">
        <is>
          <t>N/A</t>
        </is>
      </c>
      <c r="AO88" s="17" t="inlineStr">
        <is>
          <t>Pass</t>
        </is>
      </c>
      <c r="AP88" s="17" t="inlineStr">
        <is>
          <t>N/A</t>
        </is>
      </c>
      <c r="AQ88" s="17" t="inlineStr">
        <is>
          <t>N/A</t>
        </is>
      </c>
      <c r="AR88" s="17" t="inlineStr">
        <is>
          <t>Pass</t>
        </is>
      </c>
      <c r="AS88" s="17" t="inlineStr">
        <is>
          <t>Pass</t>
        </is>
      </c>
      <c r="AT88" s="17" t="inlineStr">
        <is>
          <t>N/A</t>
        </is>
      </c>
      <c r="AU88" s="17" t="inlineStr">
        <is>
          <t>N/A</t>
        </is>
      </c>
      <c r="AV88" s="17" t="inlineStr">
        <is>
          <t xml:space="preserve">FLUKE </t>
        </is>
      </c>
      <c r="AW88" s="17" t="inlineStr">
        <is>
          <t>1551A EX</t>
        </is>
      </c>
      <c r="AX88" s="17" t="n">
        <v>6627011</v>
      </c>
      <c r="AY88" s="17" t="inlineStr">
        <is>
          <t>'2026-05-13</t>
        </is>
      </c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inlineStr">
        <is>
          <t>Levy Ostrup</t>
        </is>
      </c>
      <c r="CY88" s="17" t="inlineStr">
        <is>
          <t>'2026-08-01</t>
        </is>
      </c>
      <c r="CZ88" s="17" t="n"/>
      <c r="DA88" s="17" t="n"/>
      <c r="DB88" s="17" t="n"/>
      <c r="DC88" s="17" t="n"/>
    </row>
    <row r="89">
      <c r="A89" s="17" t="n"/>
      <c r="B89" s="17" t="n"/>
      <c r="C89" s="17" t="inlineStr">
        <is>
          <t>K1B WELL PAD PROJECT</t>
        </is>
      </c>
      <c r="D89" s="17" t="inlineStr">
        <is>
          <t>KINOSIS K1B</t>
        </is>
      </c>
      <c r="E89" s="17" t="inlineStr">
        <is>
          <t>CA23007</t>
        </is>
      </c>
      <c r="F89" s="17" t="inlineStr">
        <is>
          <t>29103-PIT-2065</t>
        </is>
      </c>
      <c r="G89" s="17" t="inlineStr">
        <is>
          <t>Pressure Transmitter</t>
        </is>
      </c>
      <c r="H89" s="17" t="inlineStr">
        <is>
          <t>PRODUCED EMULSION</t>
        </is>
      </c>
      <c r="I89" s="17" t="inlineStr">
        <is>
          <t>PAD R S06 RETURN FLUID TO PROD WELL HEAD</t>
        </is>
      </c>
      <c r="J89" s="17" t="inlineStr">
        <is>
          <t>29103-25J-262-01</t>
        </is>
      </c>
      <c r="K89" s="17" t="inlineStr">
        <is>
          <t>29103-4"-P-2601-DAPC0-64H-ET</t>
        </is>
      </c>
      <c r="L89" s="17" t="inlineStr">
        <is>
          <t>ROSEMOUNT</t>
        </is>
      </c>
      <c r="M89" s="17" t="inlineStr">
        <is>
          <t>3051TG4A2B21AS1M536Q4Q8Q15P1BR5</t>
        </is>
      </c>
      <c r="N89" s="17" t="n"/>
      <c r="O89" s="17" t="inlineStr">
        <is>
          <t>0 - 3000 kPa-g</t>
        </is>
      </c>
      <c r="P89" s="17" t="inlineStr">
        <is>
          <t>-101 - 5515 kPa-g</t>
        </is>
      </c>
      <c r="Q89" s="17" t="inlineStr">
        <is>
          <t>N/A</t>
        </is>
      </c>
      <c r="R89" s="17" t="inlineStr">
        <is>
          <t>Yes</t>
        </is>
      </c>
      <c r="S89" s="17" t="inlineStr">
        <is>
          <t>4-20 mA w/ HART</t>
        </is>
      </c>
      <c r="T89" s="17" t="inlineStr">
        <is>
          <t>N/A</t>
        </is>
      </c>
      <c r="U89" s="17" t="inlineStr">
        <is>
          <t>N/A</t>
        </is>
      </c>
      <c r="V89" s="17" t="inlineStr">
        <is>
          <t>LO</t>
        </is>
      </c>
      <c r="W89" s="17" t="inlineStr">
        <is>
          <t>LO</t>
        </is>
      </c>
      <c r="X89" s="17" t="inlineStr">
        <is>
          <t>LO</t>
        </is>
      </c>
      <c r="Y89" s="17" t="inlineStr">
        <is>
          <t>LO</t>
        </is>
      </c>
      <c r="Z89" s="17" t="inlineStr">
        <is>
          <t>N/A</t>
        </is>
      </c>
      <c r="AA89" s="17" t="inlineStr">
        <is>
          <t>LO</t>
        </is>
      </c>
      <c r="AB89" s="17" t="inlineStr">
        <is>
          <t>LO</t>
        </is>
      </c>
      <c r="AC89" s="17" t="inlineStr">
        <is>
          <t>LO</t>
        </is>
      </c>
      <c r="AD89" s="17" t="inlineStr">
        <is>
          <t>N/A</t>
        </is>
      </c>
      <c r="AE89" s="17" t="inlineStr">
        <is>
          <t>LO</t>
        </is>
      </c>
      <c r="AF89" s="17" t="inlineStr">
        <is>
          <t>LO</t>
        </is>
      </c>
      <c r="AG89" s="17" t="inlineStr">
        <is>
          <t>LO</t>
        </is>
      </c>
      <c r="AH89" s="17" t="n">
        <v>23.5</v>
      </c>
      <c r="AI89" s="17" t="inlineStr">
        <is>
          <t>Pass</t>
        </is>
      </c>
      <c r="AJ89" s="17" t="inlineStr">
        <is>
          <t>N/A</t>
        </is>
      </c>
      <c r="AK89" s="17" t="inlineStr">
        <is>
          <t>N/A</t>
        </is>
      </c>
      <c r="AL89" s="17" t="inlineStr">
        <is>
          <t>Pass</t>
        </is>
      </c>
      <c r="AM89" s="17" t="inlineStr">
        <is>
          <t>Pass</t>
        </is>
      </c>
      <c r="AN89" s="17" t="inlineStr">
        <is>
          <t>N/A</t>
        </is>
      </c>
      <c r="AO89" s="17" t="inlineStr">
        <is>
          <t>Pass</t>
        </is>
      </c>
      <c r="AP89" s="17" t="inlineStr">
        <is>
          <t>N/A</t>
        </is>
      </c>
      <c r="AQ89" s="17" t="inlineStr">
        <is>
          <t>N/A</t>
        </is>
      </c>
      <c r="AR89" s="17" t="inlineStr">
        <is>
          <t>Pass</t>
        </is>
      </c>
      <c r="AS89" s="17" t="inlineStr">
        <is>
          <t>Pass</t>
        </is>
      </c>
      <c r="AT89" s="17" t="inlineStr">
        <is>
          <t>N/A</t>
        </is>
      </c>
      <c r="AU89" s="17" t="inlineStr">
        <is>
          <t>N/A</t>
        </is>
      </c>
      <c r="AV89" s="17" t="inlineStr">
        <is>
          <t>CRYSTAL ENGINEERING</t>
        </is>
      </c>
      <c r="AW89" s="17" t="inlineStr">
        <is>
          <t>IS33-36/5000 PSI</t>
        </is>
      </c>
      <c r="AX89" s="17" t="inlineStr">
        <is>
          <t>4530-525617</t>
        </is>
      </c>
      <c r="AY89" s="37" t="inlineStr">
        <is>
          <t>'2026-07-02</t>
        </is>
      </c>
      <c r="AZ89" s="17" t="inlineStr">
        <is>
          <t>EMERSON</t>
        </is>
      </c>
      <c r="BA89" s="17" t="inlineStr">
        <is>
          <t>TREX</t>
        </is>
      </c>
      <c r="BB89" s="17" t="inlineStr">
        <is>
          <t>210100082367</t>
        </is>
      </c>
      <c r="BC89" s="37" t="inlineStr">
        <is>
          <t>'2026-07-31</t>
        </is>
      </c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inlineStr">
        <is>
          <t>Levy Ostrup</t>
        </is>
      </c>
      <c r="CY89" s="17" t="inlineStr">
        <is>
          <t>'2026-08-01</t>
        </is>
      </c>
      <c r="CZ89" s="17" t="n"/>
      <c r="DA89" s="17" t="n"/>
      <c r="DB89" s="17" t="n"/>
      <c r="DC89" s="17" t="n"/>
    </row>
    <row r="90">
      <c r="A90" s="17" t="n"/>
      <c r="B90" s="17" t="n"/>
      <c r="C90" s="17" t="inlineStr">
        <is>
          <t>K1B WELL PAD PROJECT</t>
        </is>
      </c>
      <c r="D90" s="17" t="inlineStr">
        <is>
          <t>KINOSIS K1B</t>
        </is>
      </c>
      <c r="E90" s="17" t="inlineStr">
        <is>
          <t>CA23007</t>
        </is>
      </c>
      <c r="F90" s="17" t="inlineStr">
        <is>
          <t>29103-TIT-2065</t>
        </is>
      </c>
      <c r="G90" s="17" t="inlineStr">
        <is>
          <t>Temperature Indicating Transmitter</t>
        </is>
      </c>
      <c r="H90" s="17" t="inlineStr">
        <is>
          <t>PRODUCED EMULSION</t>
        </is>
      </c>
      <c r="I90" s="17" t="inlineStr">
        <is>
          <t>PAD R S06 RETURN FLUID TO PROD WELL HEADER</t>
        </is>
      </c>
      <c r="J90" s="17" t="inlineStr">
        <is>
          <t>29103-25J-262-01</t>
        </is>
      </c>
      <c r="K90" s="17" t="inlineStr">
        <is>
          <t>29103-4"-P-2601-DAPC0-64H-ET</t>
        </is>
      </c>
      <c r="L90" s="17" t="inlineStr">
        <is>
          <t>ROSEMOUNT</t>
        </is>
      </c>
      <c r="M90" s="17" t="inlineStr">
        <is>
          <t>3144PD1A1K6M5Q4C8BR5XA</t>
        </is>
      </c>
      <c r="N90" s="17" t="n"/>
      <c r="O90" s="17" t="inlineStr">
        <is>
          <t xml:space="preserve"> -50 - 300°C</t>
        </is>
      </c>
      <c r="P90" s="17" t="inlineStr">
        <is>
          <t xml:space="preserve"> -200 - 600°C</t>
        </is>
      </c>
      <c r="Q90" s="17" t="inlineStr">
        <is>
          <t>N/A</t>
        </is>
      </c>
      <c r="R90" s="17" t="inlineStr">
        <is>
          <t>Yes</t>
        </is>
      </c>
      <c r="S90" s="17" t="inlineStr">
        <is>
          <t>4-20 mA w/ HART</t>
        </is>
      </c>
      <c r="T90" s="17" t="inlineStr">
        <is>
          <t>N/A</t>
        </is>
      </c>
      <c r="U90" s="17" t="inlineStr">
        <is>
          <t>N/A</t>
        </is>
      </c>
      <c r="V90" s="17" t="inlineStr">
        <is>
          <t>LO</t>
        </is>
      </c>
      <c r="W90" s="17" t="inlineStr">
        <is>
          <t>LO</t>
        </is>
      </c>
      <c r="X90" s="17" t="inlineStr">
        <is>
          <t>LO</t>
        </is>
      </c>
      <c r="Y90" s="17" t="inlineStr">
        <is>
          <t>LO</t>
        </is>
      </c>
      <c r="Z90" s="17" t="inlineStr">
        <is>
          <t>N/A</t>
        </is>
      </c>
      <c r="AA90" s="17" t="inlineStr">
        <is>
          <t>N/A</t>
        </is>
      </c>
      <c r="AB90" s="17" t="inlineStr">
        <is>
          <t>LO</t>
        </is>
      </c>
      <c r="AC90" s="17" t="inlineStr">
        <is>
          <t>LO</t>
        </is>
      </c>
      <c r="AD90" s="17" t="inlineStr">
        <is>
          <t>N/A</t>
        </is>
      </c>
      <c r="AE90" s="17" t="inlineStr">
        <is>
          <t>LO</t>
        </is>
      </c>
      <c r="AF90" s="17" t="inlineStr">
        <is>
          <t>LO</t>
        </is>
      </c>
      <c r="AG90" s="17" t="inlineStr">
        <is>
          <t>LO</t>
        </is>
      </c>
      <c r="AH90" s="17" t="n">
        <v>23.8</v>
      </c>
      <c r="AI90" s="17" t="inlineStr">
        <is>
          <t>Pass</t>
        </is>
      </c>
      <c r="AJ90" s="17" t="inlineStr">
        <is>
          <t>N/A</t>
        </is>
      </c>
      <c r="AK90" s="17" t="inlineStr">
        <is>
          <t>N/A</t>
        </is>
      </c>
      <c r="AL90" s="17" t="inlineStr">
        <is>
          <t>Pass</t>
        </is>
      </c>
      <c r="AM90" s="17" t="inlineStr">
        <is>
          <t>Pass</t>
        </is>
      </c>
      <c r="AN90" s="17" t="inlineStr">
        <is>
          <t>N/A</t>
        </is>
      </c>
      <c r="AO90" s="17" t="inlineStr">
        <is>
          <t>Pass</t>
        </is>
      </c>
      <c r="AP90" s="17" t="inlineStr">
        <is>
          <t>N/A</t>
        </is>
      </c>
      <c r="AQ90" s="17" t="inlineStr">
        <is>
          <t>N/A</t>
        </is>
      </c>
      <c r="AR90" s="17" t="inlineStr">
        <is>
          <t>Pass</t>
        </is>
      </c>
      <c r="AS90" s="17" t="inlineStr">
        <is>
          <t>Pass</t>
        </is>
      </c>
      <c r="AT90" s="17" t="inlineStr">
        <is>
          <t>N/A</t>
        </is>
      </c>
      <c r="AU90" s="17" t="inlineStr">
        <is>
          <t>N/A</t>
        </is>
      </c>
      <c r="AV90" s="17" t="inlineStr">
        <is>
          <t xml:space="preserve">FLUKE </t>
        </is>
      </c>
      <c r="AW90" s="17" t="inlineStr">
        <is>
          <t>1551A EX</t>
        </is>
      </c>
      <c r="AX90" s="17" t="n">
        <v>6627011</v>
      </c>
      <c r="AY90" s="17" t="inlineStr">
        <is>
          <t>'2026-05-13</t>
        </is>
      </c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inlineStr">
        <is>
          <t>Levy Ostrup</t>
        </is>
      </c>
      <c r="CY90" s="17" t="inlineStr">
        <is>
          <t>'2026-08-01</t>
        </is>
      </c>
      <c r="CZ90" s="17" t="n"/>
      <c r="DA90" s="17" t="n"/>
      <c r="DB90" s="17" t="n"/>
      <c r="DC90" s="17" t="n"/>
    </row>
    <row r="91">
      <c r="A91" s="17" t="n"/>
      <c r="B91" s="17" t="n"/>
      <c r="C91" s="17" t="inlineStr">
        <is>
          <t>K1B WELL PAD PROJECT</t>
        </is>
      </c>
      <c r="D91" s="17" t="inlineStr">
        <is>
          <t>KINOSIS K1B</t>
        </is>
      </c>
      <c r="E91" s="17" t="inlineStr">
        <is>
          <t>CA23007</t>
        </is>
      </c>
      <c r="F91" s="17" t="inlineStr">
        <is>
          <t>29103-PIT-2075</t>
        </is>
      </c>
      <c r="G91" s="17" t="inlineStr">
        <is>
          <t>Pressure Transmitter</t>
        </is>
      </c>
      <c r="H91" s="17" t="inlineStr">
        <is>
          <t>PRODUCED EMULSION</t>
        </is>
      </c>
      <c r="I91" s="17" t="inlineStr">
        <is>
          <t>PAD R S07 RETURN FLUID TO PROD WELL HEAD</t>
        </is>
      </c>
      <c r="J91" s="17" t="inlineStr">
        <is>
          <t>29103-25J-272-01</t>
        </is>
      </c>
      <c r="K91" s="17" t="inlineStr">
        <is>
          <t>29103-4"-P-2701-DAPC0-64H-ET</t>
        </is>
      </c>
      <c r="L91" s="17" t="inlineStr">
        <is>
          <t>ROSEMOUNT</t>
        </is>
      </c>
      <c r="M91" s="17" t="inlineStr">
        <is>
          <t>3051TG4A2B21AS1M536Q4Q8Q15P1BR5</t>
        </is>
      </c>
      <c r="N91" s="17" t="n"/>
      <c r="O91" s="17" t="inlineStr">
        <is>
          <t>0 - 3000 kPa-g</t>
        </is>
      </c>
      <c r="P91" s="17" t="inlineStr">
        <is>
          <t>-101 - 5515 kPa-g</t>
        </is>
      </c>
      <c r="Q91" s="17" t="inlineStr">
        <is>
          <t>N/A</t>
        </is>
      </c>
      <c r="R91" s="17" t="inlineStr">
        <is>
          <t>Yes</t>
        </is>
      </c>
      <c r="S91" s="17" t="inlineStr">
        <is>
          <t>4-20 mA w/ HART</t>
        </is>
      </c>
      <c r="T91" s="17" t="inlineStr">
        <is>
          <t>N/A</t>
        </is>
      </c>
      <c r="U91" s="17" t="inlineStr">
        <is>
          <t>N/A</t>
        </is>
      </c>
      <c r="V91" s="17" t="inlineStr">
        <is>
          <t>LO</t>
        </is>
      </c>
      <c r="W91" s="17" t="inlineStr">
        <is>
          <t>LO</t>
        </is>
      </c>
      <c r="X91" s="17" t="inlineStr">
        <is>
          <t>LO</t>
        </is>
      </c>
      <c r="Y91" s="17" t="inlineStr">
        <is>
          <t>LO</t>
        </is>
      </c>
      <c r="Z91" s="17" t="inlineStr">
        <is>
          <t>N/A</t>
        </is>
      </c>
      <c r="AA91" s="17" t="inlineStr">
        <is>
          <t>LO</t>
        </is>
      </c>
      <c r="AB91" s="17" t="inlineStr">
        <is>
          <t>LO</t>
        </is>
      </c>
      <c r="AC91" s="17" t="inlineStr">
        <is>
          <t>LO</t>
        </is>
      </c>
      <c r="AD91" s="17" t="inlineStr">
        <is>
          <t>N/A</t>
        </is>
      </c>
      <c r="AE91" s="17" t="inlineStr">
        <is>
          <t>LO</t>
        </is>
      </c>
      <c r="AF91" s="17" t="inlineStr">
        <is>
          <t>LO</t>
        </is>
      </c>
      <c r="AG91" s="17" t="inlineStr">
        <is>
          <t>LO</t>
        </is>
      </c>
      <c r="AH91" s="17" t="n">
        <v>23.8</v>
      </c>
      <c r="AI91" s="17" t="inlineStr">
        <is>
          <t>Pass</t>
        </is>
      </c>
      <c r="AJ91" s="17" t="inlineStr">
        <is>
          <t>N/A</t>
        </is>
      </c>
      <c r="AK91" s="17" t="inlineStr">
        <is>
          <t>N/A</t>
        </is>
      </c>
      <c r="AL91" s="17" t="inlineStr">
        <is>
          <t>Pass</t>
        </is>
      </c>
      <c r="AM91" s="17" t="inlineStr">
        <is>
          <t>Pass</t>
        </is>
      </c>
      <c r="AN91" s="17" t="inlineStr">
        <is>
          <t>N/A</t>
        </is>
      </c>
      <c r="AO91" s="17" t="inlineStr">
        <is>
          <t>Pass</t>
        </is>
      </c>
      <c r="AP91" s="17" t="inlineStr">
        <is>
          <t>N/A</t>
        </is>
      </c>
      <c r="AQ91" s="17" t="inlineStr">
        <is>
          <t>N/A</t>
        </is>
      </c>
      <c r="AR91" s="17" t="inlineStr">
        <is>
          <t>Pass</t>
        </is>
      </c>
      <c r="AS91" s="17" t="inlineStr">
        <is>
          <t>Pass</t>
        </is>
      </c>
      <c r="AT91" s="17" t="inlineStr">
        <is>
          <t>N/A</t>
        </is>
      </c>
      <c r="AU91" s="17" t="inlineStr">
        <is>
          <t>N/A</t>
        </is>
      </c>
      <c r="AV91" s="17" t="inlineStr">
        <is>
          <t>CRYSTAL ENGINEERING</t>
        </is>
      </c>
      <c r="AW91" s="17" t="inlineStr">
        <is>
          <t>IS33-36/5000 PSI</t>
        </is>
      </c>
      <c r="AX91" s="17" t="inlineStr">
        <is>
          <t>4530-525617</t>
        </is>
      </c>
      <c r="AY91" s="37" t="inlineStr">
        <is>
          <t>'2026-07-02</t>
        </is>
      </c>
      <c r="AZ91" s="17" t="inlineStr">
        <is>
          <t>EMERSON</t>
        </is>
      </c>
      <c r="BA91" s="17" t="inlineStr">
        <is>
          <t>TREX</t>
        </is>
      </c>
      <c r="BB91" s="17" t="inlineStr">
        <is>
          <t>210100082367</t>
        </is>
      </c>
      <c r="BC91" s="37" t="inlineStr">
        <is>
          <t>'2026-07-31</t>
        </is>
      </c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inlineStr">
        <is>
          <t>Levy Ostrup</t>
        </is>
      </c>
      <c r="CY91" s="17" t="inlineStr">
        <is>
          <t>'2026-08-01</t>
        </is>
      </c>
      <c r="CZ91" s="17" t="n"/>
      <c r="DA91" s="17" t="n"/>
      <c r="DB91" s="17" t="n"/>
      <c r="DC91" s="17" t="n"/>
    </row>
    <row r="92">
      <c r="A92" s="17" t="n"/>
      <c r="B92" s="17" t="n"/>
      <c r="C92" s="17" t="inlineStr">
        <is>
          <t>K1B WELL PAD PROJECT</t>
        </is>
      </c>
      <c r="D92" s="17" t="inlineStr">
        <is>
          <t>KINOSIS K1B</t>
        </is>
      </c>
      <c r="E92" s="17" t="inlineStr">
        <is>
          <t>CA23007</t>
        </is>
      </c>
      <c r="F92" s="17" t="inlineStr">
        <is>
          <t>29103-TIT-2075</t>
        </is>
      </c>
      <c r="G92" s="17" t="inlineStr">
        <is>
          <t>Temperature Indicating Transmitter</t>
        </is>
      </c>
      <c r="H92" s="17" t="inlineStr">
        <is>
          <t>PRODUCED EMULSION</t>
        </is>
      </c>
      <c r="I92" s="17" t="inlineStr">
        <is>
          <t>PAD R S07 RETURN FLUID TO PROD WELL HEADER</t>
        </is>
      </c>
      <c r="J92" s="17" t="inlineStr">
        <is>
          <t>29103-25J-272-01</t>
        </is>
      </c>
      <c r="K92" s="17" t="inlineStr">
        <is>
          <t>29103-4"-P-2701-DAPC0-64H-ET</t>
        </is>
      </c>
      <c r="L92" s="17" t="inlineStr">
        <is>
          <t>ROSEMOUNT</t>
        </is>
      </c>
      <c r="M92" s="17" t="inlineStr">
        <is>
          <t>3144PD1A1K6M5Q4C8BR5XA</t>
        </is>
      </c>
      <c r="N92" s="17" t="n"/>
      <c r="O92" s="17" t="inlineStr">
        <is>
          <t xml:space="preserve"> -50 - 300°C</t>
        </is>
      </c>
      <c r="P92" s="17" t="inlineStr">
        <is>
          <t xml:space="preserve"> -200 - 600°C</t>
        </is>
      </c>
      <c r="Q92" s="17" t="inlineStr">
        <is>
          <t>N/A</t>
        </is>
      </c>
      <c r="R92" s="17" t="inlineStr">
        <is>
          <t>Yes</t>
        </is>
      </c>
      <c r="S92" s="17" t="inlineStr">
        <is>
          <t>4-20 mA w/ HART</t>
        </is>
      </c>
      <c r="T92" s="17" t="inlineStr">
        <is>
          <t>N/A</t>
        </is>
      </c>
      <c r="U92" s="17" t="inlineStr">
        <is>
          <t>N/A</t>
        </is>
      </c>
      <c r="V92" s="17" t="inlineStr">
        <is>
          <t>LO</t>
        </is>
      </c>
      <c r="W92" s="17" t="inlineStr">
        <is>
          <t>LO</t>
        </is>
      </c>
      <c r="X92" s="17" t="inlineStr">
        <is>
          <t>LO</t>
        </is>
      </c>
      <c r="Y92" s="17" t="inlineStr">
        <is>
          <t>LO</t>
        </is>
      </c>
      <c r="Z92" s="17" t="inlineStr">
        <is>
          <t>N/A</t>
        </is>
      </c>
      <c r="AA92" s="17" t="inlineStr">
        <is>
          <t>N/A</t>
        </is>
      </c>
      <c r="AB92" s="17" t="inlineStr">
        <is>
          <t>LO</t>
        </is>
      </c>
      <c r="AC92" s="17" t="inlineStr">
        <is>
          <t>LO</t>
        </is>
      </c>
      <c r="AD92" s="17" t="inlineStr">
        <is>
          <t>N/A</t>
        </is>
      </c>
      <c r="AE92" s="17" t="inlineStr">
        <is>
          <t>LO</t>
        </is>
      </c>
      <c r="AF92" s="17" t="inlineStr">
        <is>
          <t>LO</t>
        </is>
      </c>
      <c r="AG92" s="17" t="inlineStr">
        <is>
          <t>LO</t>
        </is>
      </c>
      <c r="AH92" s="17" t="n">
        <v>23.8</v>
      </c>
      <c r="AI92" s="17" t="inlineStr">
        <is>
          <t>Pass</t>
        </is>
      </c>
      <c r="AJ92" s="17" t="inlineStr">
        <is>
          <t>N/A</t>
        </is>
      </c>
      <c r="AK92" s="17" t="inlineStr">
        <is>
          <t>N/A</t>
        </is>
      </c>
      <c r="AL92" s="17" t="inlineStr">
        <is>
          <t>Pass</t>
        </is>
      </c>
      <c r="AM92" s="17" t="inlineStr">
        <is>
          <t>Pass</t>
        </is>
      </c>
      <c r="AN92" s="17" t="inlineStr">
        <is>
          <t>N/A</t>
        </is>
      </c>
      <c r="AO92" s="17" t="inlineStr">
        <is>
          <t>Pass</t>
        </is>
      </c>
      <c r="AP92" s="17" t="inlineStr">
        <is>
          <t>N/A</t>
        </is>
      </c>
      <c r="AQ92" s="17" t="inlineStr">
        <is>
          <t>N/A</t>
        </is>
      </c>
      <c r="AR92" s="17" t="inlineStr">
        <is>
          <t>Pass</t>
        </is>
      </c>
      <c r="AS92" s="17" t="inlineStr">
        <is>
          <t>Pass</t>
        </is>
      </c>
      <c r="AT92" s="17" t="inlineStr">
        <is>
          <t>N/A</t>
        </is>
      </c>
      <c r="AU92" s="17" t="inlineStr">
        <is>
          <t>N/A</t>
        </is>
      </c>
      <c r="AV92" s="17" t="inlineStr">
        <is>
          <t xml:space="preserve">FLUKE </t>
        </is>
      </c>
      <c r="AW92" s="17" t="inlineStr">
        <is>
          <t>1551A EX</t>
        </is>
      </c>
      <c r="AX92" s="17" t="n">
        <v>6627011</v>
      </c>
      <c r="AY92" s="17" t="inlineStr">
        <is>
          <t>'2026-05-13</t>
        </is>
      </c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inlineStr">
        <is>
          <t>Levy Ostrup</t>
        </is>
      </c>
      <c r="CY92" s="17" t="inlineStr">
        <is>
          <t>'2026-08-01</t>
        </is>
      </c>
      <c r="CZ92" s="17" t="n"/>
      <c r="DA92" s="17" t="n"/>
      <c r="DB92" s="17" t="n"/>
      <c r="DC92" s="17" t="n"/>
    </row>
    <row r="93">
      <c r="A93" s="17" t="n"/>
      <c r="B93" s="17" t="n"/>
      <c r="C93" s="17" t="inlineStr">
        <is>
          <t>K1B WELL PAD PROJECT</t>
        </is>
      </c>
      <c r="D93" s="17" t="inlineStr">
        <is>
          <t>KINOSIS K1B</t>
        </is>
      </c>
      <c r="E93" s="17" t="inlineStr">
        <is>
          <t>CA23007</t>
        </is>
      </c>
      <c r="F93" s="17" t="inlineStr">
        <is>
          <t>29103-FIT-2015</t>
        </is>
      </c>
      <c r="G93" s="17" t="inlineStr">
        <is>
          <t>Vortex Flow Meter</t>
        </is>
      </c>
      <c r="H93" s="17" t="inlineStr">
        <is>
          <t>NATURAL GAS</t>
        </is>
      </c>
      <c r="I93" s="17" t="inlineStr">
        <is>
          <t>PAD R S01 NG TO INJC WELL TOE FLOW CTRL</t>
        </is>
      </c>
      <c r="J93" s="17" t="inlineStr">
        <is>
          <t>29103-25J-211-01</t>
        </is>
      </c>
      <c r="K93" s="17" t="inlineStr">
        <is>
          <t>29103-1"-FG-2105-DLHB0-38H</t>
        </is>
      </c>
      <c r="L93" s="17" t="inlineStr">
        <is>
          <t>ROSEMOUNT</t>
        </is>
      </c>
      <c r="M93" s="17" t="inlineStr">
        <is>
          <t>8800DF010SA8N1D1K6M5Q5Q8Q66Q71Q77</t>
        </is>
      </c>
      <c r="N93" s="17" t="n"/>
      <c r="O93" s="17" t="inlineStr">
        <is>
          <t>0 to 30 m3/h @flow</t>
        </is>
      </c>
      <c r="P93" s="17" t="inlineStr">
        <is>
          <t>1.82 to 90.91 m3/h @flow</t>
        </is>
      </c>
      <c r="Q93" s="17" t="inlineStr">
        <is>
          <t>N/A</t>
        </is>
      </c>
      <c r="R93" s="17" t="inlineStr">
        <is>
          <t>Yes</t>
        </is>
      </c>
      <c r="S93" s="17" t="inlineStr">
        <is>
          <t>4-20 mA w/ HART</t>
        </is>
      </c>
      <c r="T93" s="17" t="inlineStr">
        <is>
          <t>N/A</t>
        </is>
      </c>
      <c r="U93" s="17" t="inlineStr">
        <is>
          <t>N/A</t>
        </is>
      </c>
      <c r="V93" s="17" t="inlineStr">
        <is>
          <t>LO</t>
        </is>
      </c>
      <c r="W93" s="17" t="inlineStr">
        <is>
          <t>LO</t>
        </is>
      </c>
      <c r="X93" s="17" t="inlineStr">
        <is>
          <t>LO</t>
        </is>
      </c>
      <c r="Y93" s="17" t="inlineStr">
        <is>
          <t>LO</t>
        </is>
      </c>
      <c r="Z93" s="17" t="inlineStr">
        <is>
          <t>N/A</t>
        </is>
      </c>
      <c r="AA93" s="17" t="inlineStr">
        <is>
          <t>N/A</t>
        </is>
      </c>
      <c r="AB93" s="17" t="inlineStr">
        <is>
          <t>LO</t>
        </is>
      </c>
      <c r="AC93" s="17" t="inlineStr">
        <is>
          <t>LO</t>
        </is>
      </c>
      <c r="AD93" s="17" t="inlineStr">
        <is>
          <t>N/A</t>
        </is>
      </c>
      <c r="AE93" s="17" t="inlineStr">
        <is>
          <t>LO</t>
        </is>
      </c>
      <c r="AF93" s="17" t="inlineStr">
        <is>
          <t>LO</t>
        </is>
      </c>
      <c r="AG93" s="17" t="inlineStr">
        <is>
          <t>LO</t>
        </is>
      </c>
      <c r="AH93" s="17" t="n">
        <v>23.5</v>
      </c>
      <c r="AI93" s="17" t="inlineStr">
        <is>
          <t>Pass</t>
        </is>
      </c>
      <c r="AJ93" s="17" t="inlineStr">
        <is>
          <t>N/A</t>
        </is>
      </c>
      <c r="AK93" s="17" t="inlineStr">
        <is>
          <t>N/A</t>
        </is>
      </c>
      <c r="AL93" s="17" t="inlineStr">
        <is>
          <t>Pass</t>
        </is>
      </c>
      <c r="AM93" s="17" t="inlineStr">
        <is>
          <t>Pass</t>
        </is>
      </c>
      <c r="AN93" s="17" t="inlineStr">
        <is>
          <t>N/A</t>
        </is>
      </c>
      <c r="AO93" s="17" t="inlineStr">
        <is>
          <t>Pass</t>
        </is>
      </c>
      <c r="AP93" s="17" t="inlineStr">
        <is>
          <t>N/A</t>
        </is>
      </c>
      <c r="AQ93" s="17" t="inlineStr">
        <is>
          <t>N/A</t>
        </is>
      </c>
      <c r="AR93" s="17" t="inlineStr">
        <is>
          <t>Pass</t>
        </is>
      </c>
      <c r="AS93" s="17" t="inlineStr">
        <is>
          <t>Pass</t>
        </is>
      </c>
      <c r="AT93" s="17" t="inlineStr">
        <is>
          <t>N/A</t>
        </is>
      </c>
      <c r="AU93" s="17" t="inlineStr">
        <is>
          <t>N/A</t>
        </is>
      </c>
      <c r="AV93" s="17" t="inlineStr">
        <is>
          <t>EMERSON</t>
        </is>
      </c>
      <c r="AW93" s="17" t="inlineStr">
        <is>
          <t>TREX</t>
        </is>
      </c>
      <c r="AX93" s="17" t="inlineStr">
        <is>
          <t>210100082367</t>
        </is>
      </c>
      <c r="AY93" s="37" t="inlineStr">
        <is>
          <t>'2026-07-31</t>
        </is>
      </c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inlineStr">
        <is>
          <t>Levy Ostrup</t>
        </is>
      </c>
      <c r="CY93" s="17" t="inlineStr">
        <is>
          <t>'2026-08-01</t>
        </is>
      </c>
      <c r="CZ93" s="17" t="n"/>
      <c r="DA93" s="17" t="n"/>
      <c r="DB93" s="17" t="n"/>
      <c r="DC93" s="17" t="n"/>
    </row>
    <row r="94">
      <c r="A94" s="17" t="n"/>
      <c r="B94" s="17" t="n"/>
      <c r="C94" s="17" t="inlineStr">
        <is>
          <t>K1B WELL PAD PROJECT</t>
        </is>
      </c>
      <c r="D94" s="17" t="inlineStr">
        <is>
          <t>KINOSIS K1B</t>
        </is>
      </c>
      <c r="E94" s="17" t="inlineStr">
        <is>
          <t>CA23007</t>
        </is>
      </c>
      <c r="F94" s="17" t="inlineStr">
        <is>
          <t>29103-FIT-2035</t>
        </is>
      </c>
      <c r="G94" s="17" t="inlineStr">
        <is>
          <t>Vortex Flow Meter</t>
        </is>
      </c>
      <c r="H94" s="17" t="inlineStr">
        <is>
          <t>NATURAL GAS</t>
        </is>
      </c>
      <c r="I94" s="17" t="inlineStr">
        <is>
          <t>PAD R S03 NG TO INJC WELL TOE FLOW CTRL</t>
        </is>
      </c>
      <c r="J94" s="17" t="inlineStr">
        <is>
          <t>29103-25J-231-01</t>
        </is>
      </c>
      <c r="K94" s="17" t="inlineStr">
        <is>
          <t>29103-1"-FG-2305-DLHB0-38H</t>
        </is>
      </c>
      <c r="L94" s="17" t="inlineStr">
        <is>
          <t>ROSEMOUNT</t>
        </is>
      </c>
      <c r="M94" s="17" t="inlineStr">
        <is>
          <t>8800DF010SA8N1D1K6M5Q5Q8Q66Q71Q77</t>
        </is>
      </c>
      <c r="N94" s="17" t="n"/>
      <c r="O94" s="17" t="inlineStr">
        <is>
          <t>0 to 30 m3/h @flow</t>
        </is>
      </c>
      <c r="P94" s="17" t="inlineStr">
        <is>
          <t>1.82 to 90.91 m3/h @flow</t>
        </is>
      </c>
      <c r="Q94" s="17" t="inlineStr">
        <is>
          <t>N/A</t>
        </is>
      </c>
      <c r="R94" s="17" t="inlineStr">
        <is>
          <t>Yes</t>
        </is>
      </c>
      <c r="S94" s="17" t="inlineStr">
        <is>
          <t>4-20 mA w/ HART</t>
        </is>
      </c>
      <c r="T94" s="17" t="inlineStr">
        <is>
          <t>N/A</t>
        </is>
      </c>
      <c r="U94" s="17" t="inlineStr">
        <is>
          <t>N/A</t>
        </is>
      </c>
      <c r="V94" s="17" t="inlineStr">
        <is>
          <t>LO</t>
        </is>
      </c>
      <c r="W94" s="17" t="inlineStr">
        <is>
          <t>LO</t>
        </is>
      </c>
      <c r="X94" s="17" t="inlineStr">
        <is>
          <t>LO</t>
        </is>
      </c>
      <c r="Y94" s="17" t="inlineStr">
        <is>
          <t>LO</t>
        </is>
      </c>
      <c r="Z94" s="17" t="inlineStr">
        <is>
          <t>N/A</t>
        </is>
      </c>
      <c r="AA94" s="17" t="inlineStr">
        <is>
          <t>N/A</t>
        </is>
      </c>
      <c r="AB94" s="17" t="inlineStr">
        <is>
          <t>LO</t>
        </is>
      </c>
      <c r="AC94" s="17" t="inlineStr">
        <is>
          <t>LO</t>
        </is>
      </c>
      <c r="AD94" s="17" t="inlineStr">
        <is>
          <t>N/A</t>
        </is>
      </c>
      <c r="AE94" s="17" t="inlineStr">
        <is>
          <t>LO</t>
        </is>
      </c>
      <c r="AF94" s="17" t="inlineStr">
        <is>
          <t>LO</t>
        </is>
      </c>
      <c r="AG94" s="17" t="inlineStr">
        <is>
          <t>LO</t>
        </is>
      </c>
      <c r="AH94" s="17" t="n">
        <v>23.8</v>
      </c>
      <c r="AI94" s="17" t="inlineStr">
        <is>
          <t>Pass</t>
        </is>
      </c>
      <c r="AJ94" s="17" t="inlineStr">
        <is>
          <t>N/A</t>
        </is>
      </c>
      <c r="AK94" s="17" t="inlineStr">
        <is>
          <t>N/A</t>
        </is>
      </c>
      <c r="AL94" s="17" t="inlineStr">
        <is>
          <t>Pass</t>
        </is>
      </c>
      <c r="AM94" s="17" t="inlineStr">
        <is>
          <t>Pass</t>
        </is>
      </c>
      <c r="AN94" s="17" t="inlineStr">
        <is>
          <t>N/A</t>
        </is>
      </c>
      <c r="AO94" s="17" t="inlineStr">
        <is>
          <t>Pass</t>
        </is>
      </c>
      <c r="AP94" s="17" t="inlineStr">
        <is>
          <t>N/A</t>
        </is>
      </c>
      <c r="AQ94" s="17" t="inlineStr">
        <is>
          <t>N/A</t>
        </is>
      </c>
      <c r="AR94" s="17" t="inlineStr">
        <is>
          <t>Pass</t>
        </is>
      </c>
      <c r="AS94" s="17" t="inlineStr">
        <is>
          <t>Pass</t>
        </is>
      </c>
      <c r="AT94" s="17" t="inlineStr">
        <is>
          <t>N/A</t>
        </is>
      </c>
      <c r="AU94" s="17" t="inlineStr">
        <is>
          <t>N/A</t>
        </is>
      </c>
      <c r="AV94" s="17" t="inlineStr">
        <is>
          <t>EMERSON</t>
        </is>
      </c>
      <c r="AW94" s="17" t="inlineStr">
        <is>
          <t>TREX</t>
        </is>
      </c>
      <c r="AX94" s="17" t="inlineStr">
        <is>
          <t>210100082367</t>
        </is>
      </c>
      <c r="AY94" s="37" t="inlineStr">
        <is>
          <t>'2026-07-31</t>
        </is>
      </c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inlineStr">
        <is>
          <t>Levy Ostrup</t>
        </is>
      </c>
      <c r="CY94" s="17" t="inlineStr">
        <is>
          <t>'2026-08-01</t>
        </is>
      </c>
      <c r="CZ94" s="17" t="n"/>
      <c r="DA94" s="17" t="n"/>
      <c r="DB94" s="17" t="n"/>
      <c r="DC94" s="17" t="n"/>
    </row>
    <row r="95">
      <c r="A95" s="17" t="n"/>
      <c r="B95" s="17" t="n"/>
      <c r="C95" s="17" t="inlineStr">
        <is>
          <t>K1B WELL PAD PROJECT</t>
        </is>
      </c>
      <c r="D95" s="17" t="inlineStr">
        <is>
          <t>KINOSIS K1B</t>
        </is>
      </c>
      <c r="E95" s="17" t="inlineStr">
        <is>
          <t>CA23007</t>
        </is>
      </c>
      <c r="F95" s="17" t="inlineStr">
        <is>
          <t>29103-FIT-2055</t>
        </is>
      </c>
      <c r="G95" s="17" t="inlineStr">
        <is>
          <t>Vortex Flow Meter</t>
        </is>
      </c>
      <c r="H95" s="17" t="inlineStr">
        <is>
          <t>NATURAL GAS</t>
        </is>
      </c>
      <c r="I95" s="17" t="inlineStr">
        <is>
          <t>PAD R S05 NG TO INJC WELL TOE FLOW CTRL</t>
        </is>
      </c>
      <c r="J95" s="17" t="inlineStr">
        <is>
          <t>29103-25J-251-01</t>
        </is>
      </c>
      <c r="K95" s="17" t="inlineStr">
        <is>
          <t>29103-1"-FG-2505-DLHB0-38H</t>
        </is>
      </c>
      <c r="L95" s="17" t="inlineStr">
        <is>
          <t>ROSEMOUNT</t>
        </is>
      </c>
      <c r="M95" s="17" t="inlineStr">
        <is>
          <t>8800DF010SA8N1D1K6M5Q5Q8Q66Q71Q77</t>
        </is>
      </c>
      <c r="N95" s="17" t="n"/>
      <c r="O95" s="17" t="inlineStr">
        <is>
          <t>0 to 30 m3/h @flow</t>
        </is>
      </c>
      <c r="P95" s="17" t="inlineStr">
        <is>
          <t>1.82 to 90.91 m3/h @flow</t>
        </is>
      </c>
      <c r="Q95" s="17" t="inlineStr">
        <is>
          <t>N/A</t>
        </is>
      </c>
      <c r="R95" s="17" t="inlineStr">
        <is>
          <t>Yes</t>
        </is>
      </c>
      <c r="S95" s="17" t="inlineStr">
        <is>
          <t>4-20 mA w/ HART</t>
        </is>
      </c>
      <c r="T95" s="17" t="inlineStr">
        <is>
          <t>N/A</t>
        </is>
      </c>
      <c r="U95" s="17" t="inlineStr">
        <is>
          <t>N/A</t>
        </is>
      </c>
      <c r="V95" s="17" t="inlineStr">
        <is>
          <t>LO</t>
        </is>
      </c>
      <c r="W95" s="17" t="inlineStr">
        <is>
          <t>LO</t>
        </is>
      </c>
      <c r="X95" s="17" t="inlineStr">
        <is>
          <t>LO</t>
        </is>
      </c>
      <c r="Y95" s="17" t="inlineStr">
        <is>
          <t>LO</t>
        </is>
      </c>
      <c r="Z95" s="17" t="inlineStr">
        <is>
          <t>N/A</t>
        </is>
      </c>
      <c r="AA95" s="17" t="inlineStr">
        <is>
          <t>N/A</t>
        </is>
      </c>
      <c r="AB95" s="17" t="inlineStr">
        <is>
          <t>LO</t>
        </is>
      </c>
      <c r="AC95" s="17" t="inlineStr">
        <is>
          <t>LO</t>
        </is>
      </c>
      <c r="AD95" s="17" t="inlineStr">
        <is>
          <t>N/A</t>
        </is>
      </c>
      <c r="AE95" s="17" t="inlineStr">
        <is>
          <t>LO</t>
        </is>
      </c>
      <c r="AF95" s="17" t="inlineStr">
        <is>
          <t>LO</t>
        </is>
      </c>
      <c r="AG95" s="17" t="inlineStr">
        <is>
          <t>LO</t>
        </is>
      </c>
      <c r="AH95" s="17" t="n">
        <v>23.8</v>
      </c>
      <c r="AI95" s="17" t="inlineStr">
        <is>
          <t>Pass</t>
        </is>
      </c>
      <c r="AJ95" s="17" t="inlineStr">
        <is>
          <t>N/A</t>
        </is>
      </c>
      <c r="AK95" s="17" t="inlineStr">
        <is>
          <t>N/A</t>
        </is>
      </c>
      <c r="AL95" s="17" t="inlineStr">
        <is>
          <t>Pass</t>
        </is>
      </c>
      <c r="AM95" s="17" t="inlineStr">
        <is>
          <t>Pass</t>
        </is>
      </c>
      <c r="AN95" s="17" t="inlineStr">
        <is>
          <t>N/A</t>
        </is>
      </c>
      <c r="AO95" s="17" t="inlineStr">
        <is>
          <t>Pass</t>
        </is>
      </c>
      <c r="AP95" s="17" t="inlineStr">
        <is>
          <t>N/A</t>
        </is>
      </c>
      <c r="AQ95" s="17" t="inlineStr">
        <is>
          <t>N/A</t>
        </is>
      </c>
      <c r="AR95" s="17" t="inlineStr">
        <is>
          <t>Pass</t>
        </is>
      </c>
      <c r="AS95" s="17" t="inlineStr">
        <is>
          <t>Pass</t>
        </is>
      </c>
      <c r="AT95" s="17" t="inlineStr">
        <is>
          <t>N/A</t>
        </is>
      </c>
      <c r="AU95" s="17" t="inlineStr">
        <is>
          <t>N/A</t>
        </is>
      </c>
      <c r="AV95" s="17" t="inlineStr">
        <is>
          <t>EMERSON</t>
        </is>
      </c>
      <c r="AW95" s="17" t="inlineStr">
        <is>
          <t>TREX</t>
        </is>
      </c>
      <c r="AX95" s="17" t="inlineStr">
        <is>
          <t>210100082367</t>
        </is>
      </c>
      <c r="AY95" s="37" t="inlineStr">
        <is>
          <t>'2026-07-31</t>
        </is>
      </c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inlineStr">
        <is>
          <t>Levy Ostrup</t>
        </is>
      </c>
      <c r="CY95" s="17" t="inlineStr">
        <is>
          <t>'2026-08-01</t>
        </is>
      </c>
      <c r="CZ95" s="17" t="n"/>
      <c r="DA95" s="17" t="n"/>
      <c r="DB95" s="17" t="n"/>
      <c r="DC95" s="17" t="n"/>
    </row>
    <row r="96">
      <c r="A96" s="17" t="n"/>
      <c r="B96" s="17" t="n"/>
      <c r="C96" s="17" t="inlineStr">
        <is>
          <t>K1B WELL PAD PROJECT</t>
        </is>
      </c>
      <c r="D96" s="17" t="inlineStr">
        <is>
          <t>KINOSIS K1B</t>
        </is>
      </c>
      <c r="E96" s="17" t="inlineStr">
        <is>
          <t>CA23007</t>
        </is>
      </c>
      <c r="F96" s="17" t="inlineStr">
        <is>
          <t>29103-PIT-2013</t>
        </is>
      </c>
      <c r="G96" s="17" t="inlineStr">
        <is>
          <t>Pressure Transmitter</t>
        </is>
      </c>
      <c r="H96" s="17" t="inlineStr">
        <is>
          <t>NATURAL GAS</t>
        </is>
      </c>
      <c r="I96" s="17" t="inlineStr">
        <is>
          <t>PAD R S01 NG INJECTION PRESSURE</t>
        </is>
      </c>
      <c r="J96" s="17" t="inlineStr">
        <is>
          <t>29103-25J-211-01</t>
        </is>
      </c>
      <c r="K96" s="17" t="inlineStr">
        <is>
          <t>29103-1"-FG-2103-DLHB0-38H-ET</t>
        </is>
      </c>
      <c r="L96" s="17" t="inlineStr">
        <is>
          <t>ROSEMOUNT</t>
        </is>
      </c>
      <c r="M96" s="17" t="inlineStr">
        <is>
          <t>3051T</t>
        </is>
      </c>
      <c r="N96" s="17" t="n"/>
      <c r="O96" s="17" t="inlineStr">
        <is>
          <t>0 - 4000 kPa-g</t>
        </is>
      </c>
      <c r="P96" s="17" t="inlineStr">
        <is>
          <t>-101 to 5515 kPa-g</t>
        </is>
      </c>
      <c r="Q96" s="17" t="inlineStr">
        <is>
          <t>N/A</t>
        </is>
      </c>
      <c r="R96" s="17" t="inlineStr">
        <is>
          <t>YES</t>
        </is>
      </c>
      <c r="S96" s="17" t="inlineStr">
        <is>
          <t>4-20 mA w/ HART</t>
        </is>
      </c>
      <c r="T96" s="17" t="inlineStr">
        <is>
          <t>N/A</t>
        </is>
      </c>
      <c r="U96" s="17" t="inlineStr">
        <is>
          <t>N/A</t>
        </is>
      </c>
      <c r="V96" s="17" t="inlineStr">
        <is>
          <t>LO</t>
        </is>
      </c>
      <c r="W96" s="17" t="inlineStr">
        <is>
          <t>LO</t>
        </is>
      </c>
      <c r="X96" s="17" t="inlineStr">
        <is>
          <t>LO</t>
        </is>
      </c>
      <c r="Y96" s="17" t="inlineStr">
        <is>
          <t>LO</t>
        </is>
      </c>
      <c r="Z96" s="17" t="inlineStr">
        <is>
          <t>N/A</t>
        </is>
      </c>
      <c r="AA96" s="17" t="inlineStr">
        <is>
          <t>LO</t>
        </is>
      </c>
      <c r="AB96" s="17" t="inlineStr">
        <is>
          <t>LO</t>
        </is>
      </c>
      <c r="AC96" s="17" t="inlineStr">
        <is>
          <t>LO</t>
        </is>
      </c>
      <c r="AD96" s="17" t="inlineStr">
        <is>
          <t>N/A</t>
        </is>
      </c>
      <c r="AE96" s="17" t="inlineStr">
        <is>
          <t>LO</t>
        </is>
      </c>
      <c r="AF96" s="17" t="inlineStr">
        <is>
          <t>LO</t>
        </is>
      </c>
      <c r="AG96" s="17" t="inlineStr">
        <is>
          <t>LO</t>
        </is>
      </c>
      <c r="AH96" s="17" t="n">
        <v>23.4</v>
      </c>
      <c r="AI96" s="17" t="inlineStr">
        <is>
          <t>Pass</t>
        </is>
      </c>
      <c r="AJ96" s="17" t="inlineStr">
        <is>
          <t>N/A</t>
        </is>
      </c>
      <c r="AK96" s="17" t="inlineStr">
        <is>
          <t>N/A</t>
        </is>
      </c>
      <c r="AL96" s="17" t="inlineStr">
        <is>
          <t>Pass</t>
        </is>
      </c>
      <c r="AM96" s="17" t="inlineStr">
        <is>
          <t>Pass</t>
        </is>
      </c>
      <c r="AN96" s="17" t="inlineStr">
        <is>
          <t>N/A</t>
        </is>
      </c>
      <c r="AO96" s="17" t="inlineStr">
        <is>
          <t>Pass</t>
        </is>
      </c>
      <c r="AP96" s="17" t="inlineStr">
        <is>
          <t>N/A</t>
        </is>
      </c>
      <c r="AQ96" s="17" t="inlineStr">
        <is>
          <t>N/A</t>
        </is>
      </c>
      <c r="AR96" s="17" t="inlineStr">
        <is>
          <t>Pass</t>
        </is>
      </c>
      <c r="AS96" s="17" t="inlineStr">
        <is>
          <t>Pass</t>
        </is>
      </c>
      <c r="AT96" s="17" t="inlineStr">
        <is>
          <t>N/A</t>
        </is>
      </c>
      <c r="AU96" s="17" t="inlineStr">
        <is>
          <t>N/A</t>
        </is>
      </c>
      <c r="AV96" s="17" t="inlineStr">
        <is>
          <t>CRYSTAL ENGINEERING</t>
        </is>
      </c>
      <c r="AW96" s="17" t="inlineStr">
        <is>
          <t>IS33-36/5000 PSI</t>
        </is>
      </c>
      <c r="AX96" s="17" t="inlineStr">
        <is>
          <t>4530-525617</t>
        </is>
      </c>
      <c r="AY96" s="37" t="inlineStr">
        <is>
          <t>'2026-07-02</t>
        </is>
      </c>
      <c r="AZ96" s="17" t="inlineStr">
        <is>
          <t>EMERSON</t>
        </is>
      </c>
      <c r="BA96" s="17" t="inlineStr">
        <is>
          <t>TREX</t>
        </is>
      </c>
      <c r="BB96" s="17" t="inlineStr">
        <is>
          <t>210100082367</t>
        </is>
      </c>
      <c r="BC96" s="37" t="inlineStr">
        <is>
          <t>'2026-07-31</t>
        </is>
      </c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inlineStr">
        <is>
          <t>Levy Ostrup</t>
        </is>
      </c>
      <c r="CY96" s="17" t="inlineStr">
        <is>
          <t>'2026-08-01</t>
        </is>
      </c>
      <c r="CZ96" s="17" t="n"/>
      <c r="DA96" s="17" t="n"/>
      <c r="DB96" s="17" t="n"/>
      <c r="DC96" s="17" t="n"/>
    </row>
    <row r="97">
      <c r="A97" s="17" t="n"/>
      <c r="B97" s="17" t="n"/>
      <c r="C97" s="17" t="inlineStr">
        <is>
          <t>K1B WELL PAD PROJECT</t>
        </is>
      </c>
      <c r="D97" s="17" t="inlineStr">
        <is>
          <t>KINOSIS K1B</t>
        </is>
      </c>
      <c r="E97" s="17" t="inlineStr">
        <is>
          <t>CA23007</t>
        </is>
      </c>
      <c r="F97" s="17" t="inlineStr">
        <is>
          <t>29103-PIT-2017</t>
        </is>
      </c>
      <c r="G97" s="17" t="inlineStr">
        <is>
          <t>Pressure Transmitter</t>
        </is>
      </c>
      <c r="H97" s="17" t="inlineStr">
        <is>
          <t>NATURAL GAS</t>
        </is>
      </c>
      <c r="I97" s="17" t="inlineStr">
        <is>
          <t>PAD R P01 NG INJC PRESSURE</t>
        </is>
      </c>
      <c r="J97" s="17" t="inlineStr">
        <is>
          <t>29103-25J-212-01</t>
        </is>
      </c>
      <c r="K97" s="17" t="inlineStr">
        <is>
          <t>29103-1"-FG-2101-DLHB0-38H-ET</t>
        </is>
      </c>
      <c r="L97" s="17" t="inlineStr">
        <is>
          <t>ROSEMOUNT</t>
        </is>
      </c>
      <c r="M97" s="17" t="inlineStr">
        <is>
          <t>3051T</t>
        </is>
      </c>
      <c r="N97" s="17" t="n"/>
      <c r="O97" s="17" t="inlineStr">
        <is>
          <t>0 - 4000 kPa-g</t>
        </is>
      </c>
      <c r="P97" s="17" t="inlineStr">
        <is>
          <t>-101 - 5515 kPa-g</t>
        </is>
      </c>
      <c r="Q97" s="17" t="inlineStr">
        <is>
          <t>N/A</t>
        </is>
      </c>
      <c r="R97" s="17" t="inlineStr">
        <is>
          <t>YES</t>
        </is>
      </c>
      <c r="S97" s="17" t="inlineStr">
        <is>
          <t>4-20 mA w/ HART</t>
        </is>
      </c>
      <c r="T97" s="17" t="inlineStr">
        <is>
          <t>N/A</t>
        </is>
      </c>
      <c r="U97" s="17" t="inlineStr">
        <is>
          <t>N/A</t>
        </is>
      </c>
      <c r="V97" s="17" t="inlineStr">
        <is>
          <t>LO</t>
        </is>
      </c>
      <c r="W97" s="17" t="inlineStr">
        <is>
          <t>LO</t>
        </is>
      </c>
      <c r="X97" s="17" t="inlineStr">
        <is>
          <t>LO</t>
        </is>
      </c>
      <c r="Y97" s="17" t="inlineStr">
        <is>
          <t>LO</t>
        </is>
      </c>
      <c r="Z97" s="17" t="inlineStr">
        <is>
          <t>N/A</t>
        </is>
      </c>
      <c r="AA97" s="17" t="inlineStr">
        <is>
          <t>LO</t>
        </is>
      </c>
      <c r="AB97" s="17" t="inlineStr">
        <is>
          <t>LO</t>
        </is>
      </c>
      <c r="AC97" s="17" t="inlineStr">
        <is>
          <t>LO</t>
        </is>
      </c>
      <c r="AD97" s="17" t="inlineStr">
        <is>
          <t>N/A</t>
        </is>
      </c>
      <c r="AE97" s="17" t="inlineStr">
        <is>
          <t>LO</t>
        </is>
      </c>
      <c r="AF97" s="17" t="inlineStr">
        <is>
          <t>LO</t>
        </is>
      </c>
      <c r="AG97" s="17" t="inlineStr">
        <is>
          <t>LO</t>
        </is>
      </c>
      <c r="AH97" s="17" t="n">
        <v>23.4</v>
      </c>
      <c r="AI97" s="17" t="inlineStr">
        <is>
          <t>Pass</t>
        </is>
      </c>
      <c r="AJ97" s="17" t="inlineStr">
        <is>
          <t>N/A</t>
        </is>
      </c>
      <c r="AK97" s="17" t="inlineStr">
        <is>
          <t>N/A</t>
        </is>
      </c>
      <c r="AL97" s="17" t="inlineStr">
        <is>
          <t>Pass</t>
        </is>
      </c>
      <c r="AM97" s="17" t="inlineStr">
        <is>
          <t>Pass</t>
        </is>
      </c>
      <c r="AN97" s="17" t="inlineStr">
        <is>
          <t>N/A</t>
        </is>
      </c>
      <c r="AO97" s="17" t="inlineStr">
        <is>
          <t>Pass</t>
        </is>
      </c>
      <c r="AP97" s="17" t="inlineStr">
        <is>
          <t>N/A</t>
        </is>
      </c>
      <c r="AQ97" s="17" t="inlineStr">
        <is>
          <t>N/A</t>
        </is>
      </c>
      <c r="AR97" s="17" t="inlineStr">
        <is>
          <t>Pass</t>
        </is>
      </c>
      <c r="AS97" s="17" t="inlineStr">
        <is>
          <t>Pass</t>
        </is>
      </c>
      <c r="AT97" s="17" t="inlineStr">
        <is>
          <t>N/A</t>
        </is>
      </c>
      <c r="AU97" s="17" t="inlineStr">
        <is>
          <t>N/A</t>
        </is>
      </c>
      <c r="AV97" s="17" t="inlineStr">
        <is>
          <t>CRYSTAL ENGINEERING</t>
        </is>
      </c>
      <c r="AW97" s="17" t="inlineStr">
        <is>
          <t>IS33-36/5000 PSI</t>
        </is>
      </c>
      <c r="AX97" s="17" t="inlineStr">
        <is>
          <t>4530-525617</t>
        </is>
      </c>
      <c r="AY97" s="37" t="inlineStr">
        <is>
          <t>'2026-07-02</t>
        </is>
      </c>
      <c r="AZ97" s="17" t="inlineStr">
        <is>
          <t>EMERSON</t>
        </is>
      </c>
      <c r="BA97" s="17" t="inlineStr">
        <is>
          <t>TREX</t>
        </is>
      </c>
      <c r="BB97" s="17" t="inlineStr">
        <is>
          <t>210100082367</t>
        </is>
      </c>
      <c r="BC97" s="37" t="inlineStr">
        <is>
          <t>'2026-07-31</t>
        </is>
      </c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inlineStr">
        <is>
          <t>Levy Ostrup</t>
        </is>
      </c>
      <c r="CY97" s="17" t="inlineStr">
        <is>
          <t>'2026-08-01</t>
        </is>
      </c>
      <c r="CZ97" s="17" t="n"/>
      <c r="DA97" s="17" t="n"/>
      <c r="DB97" s="17" t="n"/>
      <c r="DC97" s="17" t="n"/>
    </row>
    <row r="98">
      <c r="A98" s="17" t="n"/>
      <c r="B98" s="17" t="n"/>
      <c r="C98" s="17" t="inlineStr">
        <is>
          <t>K1B WELL PAD PROJECT</t>
        </is>
      </c>
      <c r="D98" s="17" t="inlineStr">
        <is>
          <t>KINOSIS K1B</t>
        </is>
      </c>
      <c r="E98" s="17" t="inlineStr">
        <is>
          <t>CA23007</t>
        </is>
      </c>
      <c r="F98" s="17" t="inlineStr">
        <is>
          <t>29103-PIT-2023</t>
        </is>
      </c>
      <c r="G98" s="17" t="inlineStr">
        <is>
          <t>Pressure Transmitter</t>
        </is>
      </c>
      <c r="H98" s="17" t="inlineStr">
        <is>
          <t>NATURAL GAS</t>
        </is>
      </c>
      <c r="I98" s="17" t="inlineStr">
        <is>
          <t>PAD R S02 NG INJECTION PRESSURE</t>
        </is>
      </c>
      <c r="J98" s="17" t="inlineStr">
        <is>
          <t>29103-25J-221-01</t>
        </is>
      </c>
      <c r="K98" s="17" t="inlineStr">
        <is>
          <t>29103-1"-FG-2203-DLHB0-38H-ET</t>
        </is>
      </c>
      <c r="L98" s="17" t="inlineStr">
        <is>
          <t>ROSEMOUNT</t>
        </is>
      </c>
      <c r="M98" s="17" t="inlineStr">
        <is>
          <t>3051T</t>
        </is>
      </c>
      <c r="N98" s="17" t="n"/>
      <c r="O98" s="17" t="inlineStr">
        <is>
          <t>0 - 4000 kPa-g</t>
        </is>
      </c>
      <c r="P98" s="17" t="inlineStr">
        <is>
          <t>-101 - 5515 kPa-g</t>
        </is>
      </c>
      <c r="Q98" s="17" t="inlineStr">
        <is>
          <t>N/A</t>
        </is>
      </c>
      <c r="R98" s="17" t="inlineStr">
        <is>
          <t>YES</t>
        </is>
      </c>
      <c r="S98" s="17" t="inlineStr">
        <is>
          <t>4-20 mA w/ HART</t>
        </is>
      </c>
      <c r="T98" s="17" t="inlineStr">
        <is>
          <t>N/A</t>
        </is>
      </c>
      <c r="U98" s="17" t="inlineStr">
        <is>
          <t>N/A</t>
        </is>
      </c>
      <c r="V98" s="17" t="inlineStr">
        <is>
          <t>LO</t>
        </is>
      </c>
      <c r="W98" s="17" t="inlineStr">
        <is>
          <t>LO</t>
        </is>
      </c>
      <c r="X98" s="17" t="inlineStr">
        <is>
          <t>LO</t>
        </is>
      </c>
      <c r="Y98" s="17" t="inlineStr">
        <is>
          <t>LO</t>
        </is>
      </c>
      <c r="Z98" s="17" t="inlineStr">
        <is>
          <t>N/A</t>
        </is>
      </c>
      <c r="AA98" s="17" t="inlineStr">
        <is>
          <t>LO</t>
        </is>
      </c>
      <c r="AB98" s="17" t="inlineStr">
        <is>
          <t>LO</t>
        </is>
      </c>
      <c r="AC98" s="17" t="inlineStr">
        <is>
          <t>LO</t>
        </is>
      </c>
      <c r="AD98" s="17" t="inlineStr">
        <is>
          <t>N/A</t>
        </is>
      </c>
      <c r="AE98" s="17" t="inlineStr">
        <is>
          <t>LO</t>
        </is>
      </c>
      <c r="AF98" s="17" t="inlineStr">
        <is>
          <t>LO</t>
        </is>
      </c>
      <c r="AG98" s="17" t="inlineStr">
        <is>
          <t>LO</t>
        </is>
      </c>
      <c r="AH98" s="17" t="n">
        <v>23.4</v>
      </c>
      <c r="AI98" s="17" t="inlineStr">
        <is>
          <t>Pass</t>
        </is>
      </c>
      <c r="AJ98" s="17" t="inlineStr">
        <is>
          <t>N/A</t>
        </is>
      </c>
      <c r="AK98" s="17" t="inlineStr">
        <is>
          <t>N/A</t>
        </is>
      </c>
      <c r="AL98" s="17" t="inlineStr">
        <is>
          <t>Pass</t>
        </is>
      </c>
      <c r="AM98" s="17" t="inlineStr">
        <is>
          <t>Pass</t>
        </is>
      </c>
      <c r="AN98" s="17" t="inlineStr">
        <is>
          <t>N/A</t>
        </is>
      </c>
      <c r="AO98" s="17" t="inlineStr">
        <is>
          <t>Pass</t>
        </is>
      </c>
      <c r="AP98" s="17" t="inlineStr">
        <is>
          <t>N/A</t>
        </is>
      </c>
      <c r="AQ98" s="17" t="inlineStr">
        <is>
          <t>N/A</t>
        </is>
      </c>
      <c r="AR98" s="17" t="inlineStr">
        <is>
          <t>Pass</t>
        </is>
      </c>
      <c r="AS98" s="17" t="inlineStr">
        <is>
          <t>Pass</t>
        </is>
      </c>
      <c r="AT98" s="17" t="inlineStr">
        <is>
          <t>N/A</t>
        </is>
      </c>
      <c r="AU98" s="17" t="inlineStr">
        <is>
          <t>N/A</t>
        </is>
      </c>
      <c r="AV98" s="17" t="inlineStr">
        <is>
          <t>CRYSTAL ENGINEERING</t>
        </is>
      </c>
      <c r="AW98" s="17" t="inlineStr">
        <is>
          <t>IS33-36/5000 PSI</t>
        </is>
      </c>
      <c r="AX98" s="17" t="inlineStr">
        <is>
          <t>4530-525617</t>
        </is>
      </c>
      <c r="AY98" s="37" t="inlineStr">
        <is>
          <t>'2026-07-02</t>
        </is>
      </c>
      <c r="AZ98" s="17" t="inlineStr">
        <is>
          <t>EMERSON</t>
        </is>
      </c>
      <c r="BA98" s="17" t="inlineStr">
        <is>
          <t>TREX</t>
        </is>
      </c>
      <c r="BB98" s="17" t="inlineStr">
        <is>
          <t>210100082367</t>
        </is>
      </c>
      <c r="BC98" s="37" t="inlineStr">
        <is>
          <t>'2026-07-31</t>
        </is>
      </c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inlineStr">
        <is>
          <t>Levy Ostrup</t>
        </is>
      </c>
      <c r="CY98" s="17" t="inlineStr">
        <is>
          <t>'2026-08-01</t>
        </is>
      </c>
      <c r="CZ98" s="17" t="n"/>
      <c r="DA98" s="17" t="n"/>
      <c r="DB98" s="17" t="n"/>
      <c r="DC98" s="17" t="n"/>
    </row>
    <row r="99">
      <c r="A99" s="17" t="n"/>
      <c r="B99" s="17" t="n"/>
      <c r="C99" s="17" t="inlineStr">
        <is>
          <t>K1B WELL PAD PROJECT</t>
        </is>
      </c>
      <c r="D99" s="17" t="inlineStr">
        <is>
          <t>KINOSIS K1B</t>
        </is>
      </c>
      <c r="E99" s="17" t="inlineStr">
        <is>
          <t>CA23007</t>
        </is>
      </c>
      <c r="F99" s="17" t="inlineStr">
        <is>
          <t>29103-PIT-2027</t>
        </is>
      </c>
      <c r="G99" s="17" t="inlineStr">
        <is>
          <t>Pressure Transmitter</t>
        </is>
      </c>
      <c r="H99" s="17" t="inlineStr">
        <is>
          <t>NATURAL GAS</t>
        </is>
      </c>
      <c r="I99" s="17" t="inlineStr">
        <is>
          <t>PAD R P02 NG INJC PRESSURE</t>
        </is>
      </c>
      <c r="J99" s="17" t="inlineStr">
        <is>
          <t>29103-25J-222-01</t>
        </is>
      </c>
      <c r="K99" s="17" t="inlineStr">
        <is>
          <t>29103-1"-FG-2201-DLHB0-38H-ET</t>
        </is>
      </c>
      <c r="L99" s="17" t="inlineStr">
        <is>
          <t>ROSEMOUNT</t>
        </is>
      </c>
      <c r="M99" s="17" t="inlineStr">
        <is>
          <t>3051T</t>
        </is>
      </c>
      <c r="N99" s="17" t="n"/>
      <c r="O99" s="17" t="inlineStr">
        <is>
          <t>0 - 4000 kPa-g</t>
        </is>
      </c>
      <c r="P99" s="17" t="inlineStr">
        <is>
          <t>-101 - 5515 kPa-g</t>
        </is>
      </c>
      <c r="Q99" s="17" t="inlineStr">
        <is>
          <t>N/A</t>
        </is>
      </c>
      <c r="R99" s="17" t="inlineStr">
        <is>
          <t>YES</t>
        </is>
      </c>
      <c r="S99" s="17" t="inlineStr">
        <is>
          <t>4-20 mA w/ HART</t>
        </is>
      </c>
      <c r="T99" s="17" t="inlineStr">
        <is>
          <t>N/A</t>
        </is>
      </c>
      <c r="U99" s="17" t="inlineStr">
        <is>
          <t>N/A</t>
        </is>
      </c>
      <c r="V99" s="17" t="inlineStr">
        <is>
          <t>LO</t>
        </is>
      </c>
      <c r="W99" s="17" t="inlineStr">
        <is>
          <t>LO</t>
        </is>
      </c>
      <c r="X99" s="17" t="inlineStr">
        <is>
          <t>LO</t>
        </is>
      </c>
      <c r="Y99" s="17" t="inlineStr">
        <is>
          <t>LO</t>
        </is>
      </c>
      <c r="Z99" s="17" t="inlineStr">
        <is>
          <t>N/A</t>
        </is>
      </c>
      <c r="AA99" s="17" t="inlineStr">
        <is>
          <t>LO</t>
        </is>
      </c>
      <c r="AB99" s="17" t="inlineStr">
        <is>
          <t>LO</t>
        </is>
      </c>
      <c r="AC99" s="17" t="inlineStr">
        <is>
          <t>LO</t>
        </is>
      </c>
      <c r="AD99" s="17" t="inlineStr">
        <is>
          <t>N/A</t>
        </is>
      </c>
      <c r="AE99" s="17" t="inlineStr">
        <is>
          <t>LO</t>
        </is>
      </c>
      <c r="AF99" s="17" t="inlineStr">
        <is>
          <t>LO</t>
        </is>
      </c>
      <c r="AG99" s="17" t="inlineStr">
        <is>
          <t>LO</t>
        </is>
      </c>
      <c r="AH99" s="17" t="n">
        <v>23.4</v>
      </c>
      <c r="AI99" s="17" t="inlineStr">
        <is>
          <t>Pass</t>
        </is>
      </c>
      <c r="AJ99" s="17" t="inlineStr">
        <is>
          <t>N/A</t>
        </is>
      </c>
      <c r="AK99" s="17" t="inlineStr">
        <is>
          <t>N/A</t>
        </is>
      </c>
      <c r="AL99" s="17" t="inlineStr">
        <is>
          <t>Pass</t>
        </is>
      </c>
      <c r="AM99" s="17" t="inlineStr">
        <is>
          <t>Pass</t>
        </is>
      </c>
      <c r="AN99" s="17" t="inlineStr">
        <is>
          <t>N/A</t>
        </is>
      </c>
      <c r="AO99" s="17" t="inlineStr">
        <is>
          <t>Pass</t>
        </is>
      </c>
      <c r="AP99" s="17" t="inlineStr">
        <is>
          <t>N/A</t>
        </is>
      </c>
      <c r="AQ99" s="17" t="inlineStr">
        <is>
          <t>N/A</t>
        </is>
      </c>
      <c r="AR99" s="17" t="inlineStr">
        <is>
          <t>Pass</t>
        </is>
      </c>
      <c r="AS99" s="17" t="inlineStr">
        <is>
          <t>Pass</t>
        </is>
      </c>
      <c r="AT99" s="17" t="inlineStr">
        <is>
          <t>N/A</t>
        </is>
      </c>
      <c r="AU99" s="17" t="inlineStr">
        <is>
          <t>N/A</t>
        </is>
      </c>
      <c r="AV99" s="17" t="inlineStr">
        <is>
          <t>CRYSTAL ENGINEERING</t>
        </is>
      </c>
      <c r="AW99" s="17" t="inlineStr">
        <is>
          <t>IS33-36/5000 PSI</t>
        </is>
      </c>
      <c r="AX99" s="17" t="inlineStr">
        <is>
          <t>4530-525617</t>
        </is>
      </c>
      <c r="AY99" s="37" t="inlineStr">
        <is>
          <t>'2026-07-02</t>
        </is>
      </c>
      <c r="AZ99" s="17" t="inlineStr">
        <is>
          <t>EMERSON</t>
        </is>
      </c>
      <c r="BA99" s="17" t="inlineStr">
        <is>
          <t>TREX</t>
        </is>
      </c>
      <c r="BB99" s="17" t="inlineStr">
        <is>
          <t>210100082367</t>
        </is>
      </c>
      <c r="BC99" s="37" t="inlineStr">
        <is>
          <t>'2026-07-31</t>
        </is>
      </c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inlineStr">
        <is>
          <t>Levy Ostrup</t>
        </is>
      </c>
      <c r="CY99" s="17" t="inlineStr">
        <is>
          <t>'2026-08-01</t>
        </is>
      </c>
      <c r="CZ99" s="17" t="n"/>
      <c r="DA99" s="17" t="n"/>
      <c r="DB99" s="17" t="n"/>
      <c r="DC99" s="17" t="n"/>
    </row>
    <row r="100">
      <c r="A100" s="17" t="n"/>
      <c r="B100" s="17" t="n"/>
      <c r="C100" s="17" t="inlineStr">
        <is>
          <t>K1B WELL PAD PROJECT</t>
        </is>
      </c>
      <c r="D100" s="17" t="inlineStr">
        <is>
          <t>KINOSIS K1B</t>
        </is>
      </c>
      <c r="E100" s="17" t="inlineStr">
        <is>
          <t>CA23007</t>
        </is>
      </c>
      <c r="F100" s="17" t="inlineStr">
        <is>
          <t>29103-PIT-2033</t>
        </is>
      </c>
      <c r="G100" s="17" t="inlineStr">
        <is>
          <t>Pressure Transmitter</t>
        </is>
      </c>
      <c r="H100" s="17" t="inlineStr">
        <is>
          <t>NATURAL GAS</t>
        </is>
      </c>
      <c r="I100" s="17" t="inlineStr">
        <is>
          <t>PAD R S03 NG INJECTION PRESSURE</t>
        </is>
      </c>
      <c r="J100" s="17" t="inlineStr">
        <is>
          <t>29103-25J-231-01</t>
        </is>
      </c>
      <c r="K100" s="17" t="inlineStr">
        <is>
          <t>29103-1"-FG-2303-DLHB0-38H-ET</t>
        </is>
      </c>
      <c r="L100" s="17" t="inlineStr">
        <is>
          <t>ROSEMOUNT</t>
        </is>
      </c>
      <c r="M100" s="17" t="inlineStr">
        <is>
          <t>3051T</t>
        </is>
      </c>
      <c r="N100" s="17" t="n"/>
      <c r="O100" s="17" t="inlineStr">
        <is>
          <t>0 - 4000 kPa-g</t>
        </is>
      </c>
      <c r="P100" s="17" t="inlineStr">
        <is>
          <t>-101 - 5515 kPa-g</t>
        </is>
      </c>
      <c r="Q100" s="17" t="inlineStr">
        <is>
          <t>N/A</t>
        </is>
      </c>
      <c r="R100" s="17" t="inlineStr">
        <is>
          <t>YES</t>
        </is>
      </c>
      <c r="S100" s="17" t="inlineStr">
        <is>
          <t>4-20 mA w/ HART</t>
        </is>
      </c>
      <c r="T100" s="17" t="inlineStr">
        <is>
          <t>N/A</t>
        </is>
      </c>
      <c r="U100" s="17" t="inlineStr">
        <is>
          <t>N/A</t>
        </is>
      </c>
      <c r="V100" s="17" t="inlineStr">
        <is>
          <t>LO</t>
        </is>
      </c>
      <c r="W100" s="17" t="inlineStr">
        <is>
          <t>LO</t>
        </is>
      </c>
      <c r="X100" s="17" t="inlineStr">
        <is>
          <t>LO</t>
        </is>
      </c>
      <c r="Y100" s="17" t="inlineStr">
        <is>
          <t>LO</t>
        </is>
      </c>
      <c r="Z100" s="17" t="inlineStr">
        <is>
          <t>N/A</t>
        </is>
      </c>
      <c r="AA100" s="17" t="inlineStr">
        <is>
          <t>LO</t>
        </is>
      </c>
      <c r="AB100" s="17" t="inlineStr">
        <is>
          <t>LO</t>
        </is>
      </c>
      <c r="AC100" s="17" t="inlineStr">
        <is>
          <t>LO</t>
        </is>
      </c>
      <c r="AD100" s="17" t="inlineStr">
        <is>
          <t>N/A</t>
        </is>
      </c>
      <c r="AE100" s="17" t="inlineStr">
        <is>
          <t>LO</t>
        </is>
      </c>
      <c r="AF100" s="17" t="inlineStr">
        <is>
          <t>LO</t>
        </is>
      </c>
      <c r="AG100" s="17" t="inlineStr">
        <is>
          <t>LO</t>
        </is>
      </c>
      <c r="AH100" s="17" t="n">
        <v>23.4</v>
      </c>
      <c r="AI100" s="17" t="inlineStr">
        <is>
          <t>Pass</t>
        </is>
      </c>
      <c r="AJ100" s="17" t="inlineStr">
        <is>
          <t>N/A</t>
        </is>
      </c>
      <c r="AK100" s="17" t="inlineStr">
        <is>
          <t>N/A</t>
        </is>
      </c>
      <c r="AL100" s="17" t="inlineStr">
        <is>
          <t>Pass</t>
        </is>
      </c>
      <c r="AM100" s="17" t="inlineStr">
        <is>
          <t>Pass</t>
        </is>
      </c>
      <c r="AN100" s="17" t="inlineStr">
        <is>
          <t>N/A</t>
        </is>
      </c>
      <c r="AO100" s="17" t="inlineStr">
        <is>
          <t>Pass</t>
        </is>
      </c>
      <c r="AP100" s="17" t="inlineStr">
        <is>
          <t>N/A</t>
        </is>
      </c>
      <c r="AQ100" s="17" t="inlineStr">
        <is>
          <t>N/A</t>
        </is>
      </c>
      <c r="AR100" s="17" t="inlineStr">
        <is>
          <t>Pass</t>
        </is>
      </c>
      <c r="AS100" s="17" t="inlineStr">
        <is>
          <t>Pass</t>
        </is>
      </c>
      <c r="AT100" s="17" t="inlineStr">
        <is>
          <t>N/A</t>
        </is>
      </c>
      <c r="AU100" s="17" t="inlineStr">
        <is>
          <t>N/A</t>
        </is>
      </c>
      <c r="AV100" s="17" t="inlineStr">
        <is>
          <t>CRYSTAL ENGINEERING</t>
        </is>
      </c>
      <c r="AW100" s="17" t="inlineStr">
        <is>
          <t>IS33-36/5000 PSI</t>
        </is>
      </c>
      <c r="AX100" s="17" t="inlineStr">
        <is>
          <t>4530-525617</t>
        </is>
      </c>
      <c r="AY100" s="37" t="inlineStr">
        <is>
          <t>'2026-07-02</t>
        </is>
      </c>
      <c r="AZ100" s="17" t="inlineStr">
        <is>
          <t>EMERSON</t>
        </is>
      </c>
      <c r="BA100" s="17" t="inlineStr">
        <is>
          <t>TREX</t>
        </is>
      </c>
      <c r="BB100" s="17" t="inlineStr">
        <is>
          <t>210100082367</t>
        </is>
      </c>
      <c r="BC100" s="37" t="inlineStr">
        <is>
          <t>'2026-07-31</t>
        </is>
      </c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inlineStr">
        <is>
          <t>Levy Ostrup</t>
        </is>
      </c>
      <c r="CY100" s="17" t="inlineStr">
        <is>
          <t>'2026-08-01</t>
        </is>
      </c>
      <c r="CZ100" s="17" t="n"/>
      <c r="DA100" s="17" t="n"/>
      <c r="DB100" s="17" t="n"/>
      <c r="DC100" s="17" t="n"/>
    </row>
    <row r="101">
      <c r="A101" s="17" t="n"/>
      <c r="B101" s="17" t="n"/>
      <c r="C101" s="17" t="inlineStr">
        <is>
          <t>K1B WELL PAD PROJECT</t>
        </is>
      </c>
      <c r="D101" s="17" t="inlineStr">
        <is>
          <t>KINOSIS K1B</t>
        </is>
      </c>
      <c r="E101" s="17" t="inlineStr">
        <is>
          <t>CA23007</t>
        </is>
      </c>
      <c r="F101" s="17" t="inlineStr">
        <is>
          <t>29103-PIT-2037</t>
        </is>
      </c>
      <c r="G101" s="17" t="inlineStr">
        <is>
          <t>Pressure Transmitter</t>
        </is>
      </c>
      <c r="H101" s="17" t="inlineStr">
        <is>
          <t>NATURAL GAS</t>
        </is>
      </c>
      <c r="I101" s="17" t="inlineStr">
        <is>
          <t>PAD R P03 NG INJC PRESSURE</t>
        </is>
      </c>
      <c r="J101" s="17" t="inlineStr">
        <is>
          <t>29103-25J-232-01</t>
        </is>
      </c>
      <c r="K101" s="17" t="inlineStr">
        <is>
          <t>29103-1"-FG-2301-DLHB0-38H-ET</t>
        </is>
      </c>
      <c r="L101" s="17" t="inlineStr">
        <is>
          <t>ROSEMOUNT</t>
        </is>
      </c>
      <c r="M101" s="17" t="inlineStr">
        <is>
          <t>3051T</t>
        </is>
      </c>
      <c r="N101" s="17" t="n"/>
      <c r="O101" s="17" t="inlineStr">
        <is>
          <t>0 - 4000 kPa-g</t>
        </is>
      </c>
      <c r="P101" s="17" t="inlineStr">
        <is>
          <t>-101 - 5515 kPa-g</t>
        </is>
      </c>
      <c r="Q101" s="17" t="inlineStr">
        <is>
          <t>N/A</t>
        </is>
      </c>
      <c r="R101" s="17" t="inlineStr">
        <is>
          <t>YES</t>
        </is>
      </c>
      <c r="S101" s="17" t="inlineStr">
        <is>
          <t>4-20 mA w/ HART</t>
        </is>
      </c>
      <c r="T101" s="17" t="inlineStr">
        <is>
          <t>N/A</t>
        </is>
      </c>
      <c r="U101" s="17" t="inlineStr">
        <is>
          <t>N/A</t>
        </is>
      </c>
      <c r="V101" s="17" t="inlineStr">
        <is>
          <t>LO</t>
        </is>
      </c>
      <c r="W101" s="17" t="inlineStr">
        <is>
          <t>LO</t>
        </is>
      </c>
      <c r="X101" s="17" t="inlineStr">
        <is>
          <t>LO</t>
        </is>
      </c>
      <c r="Y101" s="17" t="inlineStr">
        <is>
          <t>LO</t>
        </is>
      </c>
      <c r="Z101" s="17" t="inlineStr">
        <is>
          <t>N/A</t>
        </is>
      </c>
      <c r="AA101" s="17" t="inlineStr">
        <is>
          <t>LO</t>
        </is>
      </c>
      <c r="AB101" s="17" t="inlineStr">
        <is>
          <t>LO</t>
        </is>
      </c>
      <c r="AC101" s="17" t="inlineStr">
        <is>
          <t>LO</t>
        </is>
      </c>
      <c r="AD101" s="17" t="inlineStr">
        <is>
          <t>N/A</t>
        </is>
      </c>
      <c r="AE101" s="17" t="inlineStr">
        <is>
          <t>LO</t>
        </is>
      </c>
      <c r="AF101" s="17" t="inlineStr">
        <is>
          <t>LO</t>
        </is>
      </c>
      <c r="AG101" s="17" t="inlineStr">
        <is>
          <t>LO</t>
        </is>
      </c>
      <c r="AH101" s="17" t="n">
        <v>23.4</v>
      </c>
      <c r="AI101" s="17" t="inlineStr">
        <is>
          <t>Pass</t>
        </is>
      </c>
      <c r="AJ101" s="17" t="inlineStr">
        <is>
          <t>N/A</t>
        </is>
      </c>
      <c r="AK101" s="17" t="inlineStr">
        <is>
          <t>N/A</t>
        </is>
      </c>
      <c r="AL101" s="17" t="inlineStr">
        <is>
          <t>Pass</t>
        </is>
      </c>
      <c r="AM101" s="17" t="inlineStr">
        <is>
          <t>Pass</t>
        </is>
      </c>
      <c r="AN101" s="17" t="inlineStr">
        <is>
          <t>N/A</t>
        </is>
      </c>
      <c r="AO101" s="17" t="inlineStr">
        <is>
          <t>Pass</t>
        </is>
      </c>
      <c r="AP101" s="17" t="inlineStr">
        <is>
          <t>N/A</t>
        </is>
      </c>
      <c r="AQ101" s="17" t="inlineStr">
        <is>
          <t>N/A</t>
        </is>
      </c>
      <c r="AR101" s="17" t="inlineStr">
        <is>
          <t>Pass</t>
        </is>
      </c>
      <c r="AS101" s="17" t="inlineStr">
        <is>
          <t>Pass</t>
        </is>
      </c>
      <c r="AT101" s="17" t="inlineStr">
        <is>
          <t>N/A</t>
        </is>
      </c>
      <c r="AU101" s="17" t="inlineStr">
        <is>
          <t>N/A</t>
        </is>
      </c>
      <c r="AV101" s="17" t="inlineStr">
        <is>
          <t>CRYSTAL ENGINEERING</t>
        </is>
      </c>
      <c r="AW101" s="17" t="inlineStr">
        <is>
          <t>IS33-36/5000 PSI</t>
        </is>
      </c>
      <c r="AX101" s="17" t="inlineStr">
        <is>
          <t>4530-525617</t>
        </is>
      </c>
      <c r="AY101" s="37" t="inlineStr">
        <is>
          <t>'2026-07-02</t>
        </is>
      </c>
      <c r="AZ101" s="17" t="inlineStr">
        <is>
          <t>EMERSON</t>
        </is>
      </c>
      <c r="BA101" s="17" t="inlineStr">
        <is>
          <t>TREX</t>
        </is>
      </c>
      <c r="BB101" s="17" t="inlineStr">
        <is>
          <t>210100082367</t>
        </is>
      </c>
      <c r="BC101" s="37" t="inlineStr">
        <is>
          <t>'2026-07-31</t>
        </is>
      </c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inlineStr">
        <is>
          <t>Levy Ostrup</t>
        </is>
      </c>
      <c r="CY101" s="17" t="inlineStr">
        <is>
          <t>'2026-08-01</t>
        </is>
      </c>
      <c r="CZ101" s="17" t="n"/>
      <c r="DA101" s="17" t="n"/>
      <c r="DB101" s="17" t="n"/>
      <c r="DC101" s="17" t="n"/>
    </row>
    <row r="102">
      <c r="A102" s="17" t="n"/>
      <c r="B102" s="17" t="n"/>
      <c r="C102" s="17" t="inlineStr">
        <is>
          <t>K1B WELL PAD PROJECT</t>
        </is>
      </c>
      <c r="D102" s="17" t="inlineStr">
        <is>
          <t>KINOSIS K1B</t>
        </is>
      </c>
      <c r="E102" s="17" t="inlineStr">
        <is>
          <t>CA23007</t>
        </is>
      </c>
      <c r="F102" s="17" t="inlineStr">
        <is>
          <t>29103-PIT-2043</t>
        </is>
      </c>
      <c r="G102" s="17" t="inlineStr">
        <is>
          <t>Pressure Transmitter</t>
        </is>
      </c>
      <c r="H102" s="17" t="inlineStr">
        <is>
          <t>NATURAL GAS</t>
        </is>
      </c>
      <c r="I102" s="17" t="inlineStr">
        <is>
          <t>PAD R S04 NG INJECTION PRESSURE</t>
        </is>
      </c>
      <c r="J102" s="17" t="inlineStr">
        <is>
          <t>29103-25J-241-01</t>
        </is>
      </c>
      <c r="K102" s="17" t="inlineStr">
        <is>
          <t>29103-1"-FG-2403-DLHB0-38H-ET</t>
        </is>
      </c>
      <c r="L102" s="17" t="inlineStr">
        <is>
          <t>ROSEMOUNT</t>
        </is>
      </c>
      <c r="M102" s="17" t="inlineStr">
        <is>
          <t>3051T</t>
        </is>
      </c>
      <c r="N102" s="17" t="n"/>
      <c r="O102" s="17" t="inlineStr">
        <is>
          <t>0 - 4000 kPa-g</t>
        </is>
      </c>
      <c r="P102" s="17" t="inlineStr">
        <is>
          <t>-101 - 5515 kPa-g</t>
        </is>
      </c>
      <c r="Q102" s="17" t="inlineStr">
        <is>
          <t>N/A</t>
        </is>
      </c>
      <c r="R102" s="17" t="inlineStr">
        <is>
          <t>YES</t>
        </is>
      </c>
      <c r="S102" s="17" t="inlineStr">
        <is>
          <t>4-20 mA w/ HART</t>
        </is>
      </c>
      <c r="T102" s="17" t="inlineStr">
        <is>
          <t>N/A</t>
        </is>
      </c>
      <c r="U102" s="17" t="inlineStr">
        <is>
          <t>N/A</t>
        </is>
      </c>
      <c r="V102" s="17" t="inlineStr">
        <is>
          <t>LO</t>
        </is>
      </c>
      <c r="W102" s="17" t="inlineStr">
        <is>
          <t>LO</t>
        </is>
      </c>
      <c r="X102" s="17" t="inlineStr">
        <is>
          <t>LO</t>
        </is>
      </c>
      <c r="Y102" s="17" t="inlineStr">
        <is>
          <t>LO</t>
        </is>
      </c>
      <c r="Z102" s="17" t="inlineStr">
        <is>
          <t>N/A</t>
        </is>
      </c>
      <c r="AA102" s="17" t="inlineStr">
        <is>
          <t>LO</t>
        </is>
      </c>
      <c r="AB102" s="17" t="inlineStr">
        <is>
          <t>LO</t>
        </is>
      </c>
      <c r="AC102" s="17" t="inlineStr">
        <is>
          <t>LO</t>
        </is>
      </c>
      <c r="AD102" s="17" t="inlineStr">
        <is>
          <t>N/A</t>
        </is>
      </c>
      <c r="AE102" s="17" t="inlineStr">
        <is>
          <t>LO</t>
        </is>
      </c>
      <c r="AF102" s="17" t="inlineStr">
        <is>
          <t>LO</t>
        </is>
      </c>
      <c r="AG102" s="17" t="inlineStr">
        <is>
          <t>LO</t>
        </is>
      </c>
      <c r="AH102" s="17" t="n">
        <v>23.4</v>
      </c>
      <c r="AI102" s="17" t="inlineStr">
        <is>
          <t>Pass</t>
        </is>
      </c>
      <c r="AJ102" s="17" t="inlineStr">
        <is>
          <t>N/A</t>
        </is>
      </c>
      <c r="AK102" s="17" t="inlineStr">
        <is>
          <t>N/A</t>
        </is>
      </c>
      <c r="AL102" s="17" t="inlineStr">
        <is>
          <t>Pass</t>
        </is>
      </c>
      <c r="AM102" s="17" t="inlineStr">
        <is>
          <t>Pass</t>
        </is>
      </c>
      <c r="AN102" s="17" t="inlineStr">
        <is>
          <t>N/A</t>
        </is>
      </c>
      <c r="AO102" s="17" t="inlineStr">
        <is>
          <t>Pass</t>
        </is>
      </c>
      <c r="AP102" s="17" t="inlineStr">
        <is>
          <t>N/A</t>
        </is>
      </c>
      <c r="AQ102" s="17" t="inlineStr">
        <is>
          <t>N/A</t>
        </is>
      </c>
      <c r="AR102" s="17" t="inlineStr">
        <is>
          <t>Pass</t>
        </is>
      </c>
      <c r="AS102" s="17" t="inlineStr">
        <is>
          <t>Pass</t>
        </is>
      </c>
      <c r="AT102" s="17" t="inlineStr">
        <is>
          <t>N/A</t>
        </is>
      </c>
      <c r="AU102" s="17" t="inlineStr">
        <is>
          <t>N/A</t>
        </is>
      </c>
      <c r="AV102" s="17" t="inlineStr">
        <is>
          <t>CRYSTAL ENGINEERING</t>
        </is>
      </c>
      <c r="AW102" s="17" t="inlineStr">
        <is>
          <t>IS33-36/5000 PSI</t>
        </is>
      </c>
      <c r="AX102" s="17" t="inlineStr">
        <is>
          <t>4530-525617</t>
        </is>
      </c>
      <c r="AY102" s="37" t="inlineStr">
        <is>
          <t>'2026-07-02</t>
        </is>
      </c>
      <c r="AZ102" s="17" t="inlineStr">
        <is>
          <t>EMERSON</t>
        </is>
      </c>
      <c r="BA102" s="17" t="inlineStr">
        <is>
          <t>TREX</t>
        </is>
      </c>
      <c r="BB102" s="17" t="inlineStr">
        <is>
          <t>210100082367</t>
        </is>
      </c>
      <c r="BC102" s="37" t="inlineStr">
        <is>
          <t>'2026-07-31</t>
        </is>
      </c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inlineStr">
        <is>
          <t>Levy Ostrup</t>
        </is>
      </c>
      <c r="CY102" s="17" t="inlineStr">
        <is>
          <t>'2026-08-01</t>
        </is>
      </c>
      <c r="CZ102" s="17" t="n"/>
      <c r="DA102" s="17" t="n"/>
      <c r="DB102" s="17" t="n"/>
      <c r="DC102" s="17" t="n"/>
    </row>
    <row r="103">
      <c r="A103" s="17" t="n"/>
      <c r="B103" s="17" t="n"/>
      <c r="C103" s="17" t="inlineStr">
        <is>
          <t>K1B WELL PAD PROJECT</t>
        </is>
      </c>
      <c r="D103" s="17" t="inlineStr">
        <is>
          <t>KINOSIS K1B</t>
        </is>
      </c>
      <c r="E103" s="17" t="inlineStr">
        <is>
          <t>CA23007</t>
        </is>
      </c>
      <c r="F103" s="17" t="inlineStr">
        <is>
          <t>29103-PIT-2047</t>
        </is>
      </c>
      <c r="G103" s="17" t="inlineStr">
        <is>
          <t>Pressure Transmitter</t>
        </is>
      </c>
      <c r="H103" s="17" t="inlineStr">
        <is>
          <t>NATURAL GAS</t>
        </is>
      </c>
      <c r="I103" s="17" t="inlineStr">
        <is>
          <t>PAD R P04 NG INJC PRESSURE</t>
        </is>
      </c>
      <c r="J103" s="17" t="inlineStr">
        <is>
          <t>29103-25J-242-01</t>
        </is>
      </c>
      <c r="K103" s="17" t="inlineStr">
        <is>
          <t>29103-1"-FG-2401-DLHB0-38H-ET</t>
        </is>
      </c>
      <c r="L103" s="17" t="inlineStr">
        <is>
          <t>ROSEMOUNT</t>
        </is>
      </c>
      <c r="M103" s="17" t="inlineStr">
        <is>
          <t>3051T</t>
        </is>
      </c>
      <c r="N103" s="17" t="n"/>
      <c r="O103" s="17" t="inlineStr">
        <is>
          <t>0 - 4000 kPa-g</t>
        </is>
      </c>
      <c r="P103" s="17" t="inlineStr">
        <is>
          <t>-101 - 5515 kPa-g</t>
        </is>
      </c>
      <c r="Q103" s="17" t="inlineStr">
        <is>
          <t>N/A</t>
        </is>
      </c>
      <c r="R103" s="17" t="inlineStr">
        <is>
          <t>YES</t>
        </is>
      </c>
      <c r="S103" s="17" t="inlineStr">
        <is>
          <t>4-20 mA w/ HART</t>
        </is>
      </c>
      <c r="T103" s="17" t="inlineStr">
        <is>
          <t>N/A</t>
        </is>
      </c>
      <c r="U103" s="17" t="inlineStr">
        <is>
          <t>N/A</t>
        </is>
      </c>
      <c r="V103" s="17" t="inlineStr">
        <is>
          <t>LO</t>
        </is>
      </c>
      <c r="W103" s="17" t="inlineStr">
        <is>
          <t>LO</t>
        </is>
      </c>
      <c r="X103" s="17" t="inlineStr">
        <is>
          <t>LO</t>
        </is>
      </c>
      <c r="Y103" s="17" t="inlineStr">
        <is>
          <t>LO</t>
        </is>
      </c>
      <c r="Z103" s="17" t="inlineStr">
        <is>
          <t>N/A</t>
        </is>
      </c>
      <c r="AA103" s="17" t="inlineStr">
        <is>
          <t>LO</t>
        </is>
      </c>
      <c r="AB103" s="17" t="inlineStr">
        <is>
          <t>LO</t>
        </is>
      </c>
      <c r="AC103" s="17" t="inlineStr">
        <is>
          <t>LO</t>
        </is>
      </c>
      <c r="AD103" s="17" t="inlineStr">
        <is>
          <t>N/A</t>
        </is>
      </c>
      <c r="AE103" s="17" t="inlineStr">
        <is>
          <t>LO</t>
        </is>
      </c>
      <c r="AF103" s="17" t="inlineStr">
        <is>
          <t>LO</t>
        </is>
      </c>
      <c r="AG103" s="17" t="inlineStr">
        <is>
          <t>LO</t>
        </is>
      </c>
      <c r="AH103" s="17" t="n">
        <v>23.4</v>
      </c>
      <c r="AI103" s="17" t="inlineStr">
        <is>
          <t>Pass</t>
        </is>
      </c>
      <c r="AJ103" s="17" t="inlineStr">
        <is>
          <t>N/A</t>
        </is>
      </c>
      <c r="AK103" s="17" t="inlineStr">
        <is>
          <t>N/A</t>
        </is>
      </c>
      <c r="AL103" s="17" t="inlineStr">
        <is>
          <t>Pass</t>
        </is>
      </c>
      <c r="AM103" s="17" t="inlineStr">
        <is>
          <t>Pass</t>
        </is>
      </c>
      <c r="AN103" s="17" t="inlineStr">
        <is>
          <t>N/A</t>
        </is>
      </c>
      <c r="AO103" s="17" t="inlineStr">
        <is>
          <t>Pass</t>
        </is>
      </c>
      <c r="AP103" s="17" t="inlineStr">
        <is>
          <t>N/A</t>
        </is>
      </c>
      <c r="AQ103" s="17" t="inlineStr">
        <is>
          <t>N/A</t>
        </is>
      </c>
      <c r="AR103" s="17" t="inlineStr">
        <is>
          <t>Pass</t>
        </is>
      </c>
      <c r="AS103" s="17" t="inlineStr">
        <is>
          <t>Pass</t>
        </is>
      </c>
      <c r="AT103" s="17" t="inlineStr">
        <is>
          <t>N/A</t>
        </is>
      </c>
      <c r="AU103" s="17" t="inlineStr">
        <is>
          <t>N/A</t>
        </is>
      </c>
      <c r="AV103" s="17" t="inlineStr">
        <is>
          <t>CRYSTAL ENGINEERING</t>
        </is>
      </c>
      <c r="AW103" s="17" t="inlineStr">
        <is>
          <t>IS33-36/5000 PSI</t>
        </is>
      </c>
      <c r="AX103" s="17" t="inlineStr">
        <is>
          <t>4530-525617</t>
        </is>
      </c>
      <c r="AY103" s="37" t="inlineStr">
        <is>
          <t>'2026-07-02</t>
        </is>
      </c>
      <c r="AZ103" s="17" t="inlineStr">
        <is>
          <t>EMERSON</t>
        </is>
      </c>
      <c r="BA103" s="17" t="inlineStr">
        <is>
          <t>TREX</t>
        </is>
      </c>
      <c r="BB103" s="17" t="inlineStr">
        <is>
          <t>210100082367</t>
        </is>
      </c>
      <c r="BC103" s="37" t="inlineStr">
        <is>
          <t>'2026-07-31</t>
        </is>
      </c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inlineStr">
        <is>
          <t>Levy Ostrup</t>
        </is>
      </c>
      <c r="CY103" s="17" t="inlineStr">
        <is>
          <t>'2026-08-01</t>
        </is>
      </c>
      <c r="CZ103" s="17" t="n"/>
      <c r="DA103" s="17" t="n"/>
      <c r="DB103" s="17" t="n"/>
      <c r="DC103" s="17" t="n"/>
    </row>
    <row r="104">
      <c r="A104" s="17" t="n"/>
      <c r="B104" s="17" t="n"/>
      <c r="C104" s="17" t="inlineStr">
        <is>
          <t>K1B WELL PAD PROJECT</t>
        </is>
      </c>
      <c r="D104" s="17" t="inlineStr">
        <is>
          <t>KINOSIS K1B</t>
        </is>
      </c>
      <c r="E104" s="17" t="inlineStr">
        <is>
          <t>CA23007</t>
        </is>
      </c>
      <c r="F104" s="17" t="inlineStr">
        <is>
          <t>29103-PIT-2057</t>
        </is>
      </c>
      <c r="G104" s="17" t="inlineStr">
        <is>
          <t>Pressure Transmitter</t>
        </is>
      </c>
      <c r="H104" s="17" t="inlineStr">
        <is>
          <t>NATURAL GAS</t>
        </is>
      </c>
      <c r="I104" s="17" t="inlineStr">
        <is>
          <t>PAD R P05 NG INJC PRESSURE</t>
        </is>
      </c>
      <c r="J104" s="17" t="inlineStr">
        <is>
          <t>29103-25J-252-01</t>
        </is>
      </c>
      <c r="K104" s="17" t="inlineStr">
        <is>
          <t>29103-1"-FG-2501-DLHB0-38H-ET</t>
        </is>
      </c>
      <c r="L104" s="17" t="inlineStr">
        <is>
          <t>ROSEMOUNT</t>
        </is>
      </c>
      <c r="M104" s="17" t="inlineStr">
        <is>
          <t>3051T</t>
        </is>
      </c>
      <c r="N104" s="17" t="n"/>
      <c r="O104" s="17" t="inlineStr">
        <is>
          <t>0 - 4000 kPa-g</t>
        </is>
      </c>
      <c r="P104" s="17" t="inlineStr">
        <is>
          <t>-101 - 5515 kPa-g</t>
        </is>
      </c>
      <c r="Q104" s="17" t="inlineStr">
        <is>
          <t>N/A</t>
        </is>
      </c>
      <c r="R104" s="17" t="inlineStr">
        <is>
          <t>YES</t>
        </is>
      </c>
      <c r="S104" s="17" t="inlineStr">
        <is>
          <t>4-20 mA w/ HART</t>
        </is>
      </c>
      <c r="T104" s="17" t="inlineStr">
        <is>
          <t>N/A</t>
        </is>
      </c>
      <c r="U104" s="17" t="inlineStr">
        <is>
          <t>N/A</t>
        </is>
      </c>
      <c r="V104" s="17" t="inlineStr">
        <is>
          <t>LO</t>
        </is>
      </c>
      <c r="W104" s="17" t="inlineStr">
        <is>
          <t>LO</t>
        </is>
      </c>
      <c r="X104" s="17" t="inlineStr">
        <is>
          <t>LO</t>
        </is>
      </c>
      <c r="Y104" s="17" t="inlineStr">
        <is>
          <t>LO</t>
        </is>
      </c>
      <c r="Z104" s="17" t="inlineStr">
        <is>
          <t>N/A</t>
        </is>
      </c>
      <c r="AA104" s="17" t="inlineStr">
        <is>
          <t>LO</t>
        </is>
      </c>
      <c r="AB104" s="17" t="inlineStr">
        <is>
          <t>LO</t>
        </is>
      </c>
      <c r="AC104" s="17" t="inlineStr">
        <is>
          <t>LO</t>
        </is>
      </c>
      <c r="AD104" s="17" t="inlineStr">
        <is>
          <t>N/A</t>
        </is>
      </c>
      <c r="AE104" s="17" t="inlineStr">
        <is>
          <t>LO</t>
        </is>
      </c>
      <c r="AF104" s="17" t="inlineStr">
        <is>
          <t>LO</t>
        </is>
      </c>
      <c r="AG104" s="17" t="inlineStr">
        <is>
          <t>LO</t>
        </is>
      </c>
      <c r="AH104" s="17" t="n">
        <v>23.4</v>
      </c>
      <c r="AI104" s="17" t="inlineStr">
        <is>
          <t>Pass</t>
        </is>
      </c>
      <c r="AJ104" s="17" t="inlineStr">
        <is>
          <t>N/A</t>
        </is>
      </c>
      <c r="AK104" s="17" t="inlineStr">
        <is>
          <t>N/A</t>
        </is>
      </c>
      <c r="AL104" s="17" t="inlineStr">
        <is>
          <t>Pass</t>
        </is>
      </c>
      <c r="AM104" s="17" t="inlineStr">
        <is>
          <t>Pass</t>
        </is>
      </c>
      <c r="AN104" s="17" t="inlineStr">
        <is>
          <t>N/A</t>
        </is>
      </c>
      <c r="AO104" s="17" t="inlineStr">
        <is>
          <t>Pass</t>
        </is>
      </c>
      <c r="AP104" s="17" t="inlineStr">
        <is>
          <t>N/A</t>
        </is>
      </c>
      <c r="AQ104" s="17" t="inlineStr">
        <is>
          <t>N/A</t>
        </is>
      </c>
      <c r="AR104" s="17" t="inlineStr">
        <is>
          <t>Pass</t>
        </is>
      </c>
      <c r="AS104" s="17" t="inlineStr">
        <is>
          <t>Pass</t>
        </is>
      </c>
      <c r="AT104" s="17" t="inlineStr">
        <is>
          <t>N/A</t>
        </is>
      </c>
      <c r="AU104" s="17" t="inlineStr">
        <is>
          <t>N/A</t>
        </is>
      </c>
      <c r="AV104" s="17" t="inlineStr">
        <is>
          <t>CRYSTAL ENGINEERING</t>
        </is>
      </c>
      <c r="AW104" s="17" t="inlineStr">
        <is>
          <t>IS33-36/5000 PSI</t>
        </is>
      </c>
      <c r="AX104" s="17" t="inlineStr">
        <is>
          <t>4530-525617</t>
        </is>
      </c>
      <c r="AY104" s="37" t="inlineStr">
        <is>
          <t>'2026-07-02</t>
        </is>
      </c>
      <c r="AZ104" s="17" t="inlineStr">
        <is>
          <t>EMERSON</t>
        </is>
      </c>
      <c r="BA104" s="17" t="inlineStr">
        <is>
          <t>TREX</t>
        </is>
      </c>
      <c r="BB104" s="17" t="inlineStr">
        <is>
          <t>210100082367</t>
        </is>
      </c>
      <c r="BC104" s="37" t="inlineStr">
        <is>
          <t>'2026-07-31</t>
        </is>
      </c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inlineStr">
        <is>
          <t>Levy Ostrup</t>
        </is>
      </c>
      <c r="CY104" s="17" t="inlineStr">
        <is>
          <t>'2026-08-01</t>
        </is>
      </c>
      <c r="CZ104" s="17" t="n"/>
      <c r="DA104" s="17" t="n"/>
      <c r="DB104" s="17" t="n"/>
      <c r="DC104" s="17" t="n"/>
    </row>
    <row r="105">
      <c r="A105" s="17" t="n"/>
      <c r="B105" s="17" t="n"/>
      <c r="C105" s="17" t="inlineStr">
        <is>
          <t>K1B WELL PAD PROJECT</t>
        </is>
      </c>
      <c r="D105" s="17" t="inlineStr">
        <is>
          <t>KINOSIS K1B</t>
        </is>
      </c>
      <c r="E105" s="17" t="inlineStr">
        <is>
          <t>CA23007</t>
        </is>
      </c>
      <c r="F105" s="17" t="inlineStr">
        <is>
          <t>29103-PIT-2063</t>
        </is>
      </c>
      <c r="G105" s="17" t="inlineStr">
        <is>
          <t>Pressure Transmitter</t>
        </is>
      </c>
      <c r="H105" s="17" t="inlineStr">
        <is>
          <t>NATURAL GAS</t>
        </is>
      </c>
      <c r="I105" s="17" t="inlineStr">
        <is>
          <t>PAD R S06 NG INJECTION PRESSURE</t>
        </is>
      </c>
      <c r="J105" s="17" t="inlineStr">
        <is>
          <t>29103-25J-261-01</t>
        </is>
      </c>
      <c r="K105" s="17" t="inlineStr">
        <is>
          <t>29103-1"-FG-2603-DLHB0-38H-ET</t>
        </is>
      </c>
      <c r="L105" s="17" t="inlineStr">
        <is>
          <t>ROSEMOUNT</t>
        </is>
      </c>
      <c r="M105" s="17" t="inlineStr">
        <is>
          <t>3051T</t>
        </is>
      </c>
      <c r="N105" s="17" t="n"/>
      <c r="O105" s="17" t="inlineStr">
        <is>
          <t>0 - 4000 kPa-g</t>
        </is>
      </c>
      <c r="P105" s="17" t="inlineStr">
        <is>
          <t>-101 - 5515 kPa-g</t>
        </is>
      </c>
      <c r="Q105" s="17" t="inlineStr">
        <is>
          <t>N/A</t>
        </is>
      </c>
      <c r="R105" s="17" t="inlineStr">
        <is>
          <t>YES</t>
        </is>
      </c>
      <c r="S105" s="17" t="inlineStr">
        <is>
          <t>4-20 mA w/ HART</t>
        </is>
      </c>
      <c r="T105" s="17" t="inlineStr">
        <is>
          <t>N/A</t>
        </is>
      </c>
      <c r="U105" s="17" t="inlineStr">
        <is>
          <t>N/A</t>
        </is>
      </c>
      <c r="V105" s="17" t="inlineStr">
        <is>
          <t>LO</t>
        </is>
      </c>
      <c r="W105" s="17" t="inlineStr">
        <is>
          <t>LO</t>
        </is>
      </c>
      <c r="X105" s="17" t="inlineStr">
        <is>
          <t>LO</t>
        </is>
      </c>
      <c r="Y105" s="17" t="inlineStr">
        <is>
          <t>LO</t>
        </is>
      </c>
      <c r="Z105" s="17" t="inlineStr">
        <is>
          <t>N/A</t>
        </is>
      </c>
      <c r="AA105" s="17" t="inlineStr">
        <is>
          <t>LO</t>
        </is>
      </c>
      <c r="AB105" s="17" t="inlineStr">
        <is>
          <t>LO</t>
        </is>
      </c>
      <c r="AC105" s="17" t="inlineStr">
        <is>
          <t>LO</t>
        </is>
      </c>
      <c r="AD105" s="17" t="inlineStr">
        <is>
          <t>N/A</t>
        </is>
      </c>
      <c r="AE105" s="17" t="inlineStr">
        <is>
          <t>LO</t>
        </is>
      </c>
      <c r="AF105" s="17" t="inlineStr">
        <is>
          <t>LO</t>
        </is>
      </c>
      <c r="AG105" s="17" t="inlineStr">
        <is>
          <t>LO</t>
        </is>
      </c>
      <c r="AH105" s="17" t="n">
        <v>23.4</v>
      </c>
      <c r="AI105" s="17" t="inlineStr">
        <is>
          <t>Pass</t>
        </is>
      </c>
      <c r="AJ105" s="17" t="inlineStr">
        <is>
          <t>N/A</t>
        </is>
      </c>
      <c r="AK105" s="17" t="inlineStr">
        <is>
          <t>N/A</t>
        </is>
      </c>
      <c r="AL105" s="17" t="inlineStr">
        <is>
          <t>Pass</t>
        </is>
      </c>
      <c r="AM105" s="17" t="inlineStr">
        <is>
          <t>Pass</t>
        </is>
      </c>
      <c r="AN105" s="17" t="inlineStr">
        <is>
          <t>N/A</t>
        </is>
      </c>
      <c r="AO105" s="17" t="inlineStr">
        <is>
          <t>Pass</t>
        </is>
      </c>
      <c r="AP105" s="17" t="inlineStr">
        <is>
          <t>N/A</t>
        </is>
      </c>
      <c r="AQ105" s="17" t="inlineStr">
        <is>
          <t>N/A</t>
        </is>
      </c>
      <c r="AR105" s="17" t="inlineStr">
        <is>
          <t>Pass</t>
        </is>
      </c>
      <c r="AS105" s="17" t="inlineStr">
        <is>
          <t>Pass</t>
        </is>
      </c>
      <c r="AT105" s="17" t="inlineStr">
        <is>
          <t>N/A</t>
        </is>
      </c>
      <c r="AU105" s="17" t="inlineStr">
        <is>
          <t>N/A</t>
        </is>
      </c>
      <c r="AV105" s="17" t="inlineStr">
        <is>
          <t>CRYSTAL ENGINEERING</t>
        </is>
      </c>
      <c r="AW105" s="17" t="inlineStr">
        <is>
          <t>IS33-36/5000 PSI</t>
        </is>
      </c>
      <c r="AX105" s="17" t="inlineStr">
        <is>
          <t>4530-525617</t>
        </is>
      </c>
      <c r="AY105" s="37" t="inlineStr">
        <is>
          <t>'2026-07-02</t>
        </is>
      </c>
      <c r="AZ105" s="17" t="inlineStr">
        <is>
          <t>EMERSON</t>
        </is>
      </c>
      <c r="BA105" s="17" t="inlineStr">
        <is>
          <t>TREX</t>
        </is>
      </c>
      <c r="BB105" s="17" t="inlineStr">
        <is>
          <t>210100082367</t>
        </is>
      </c>
      <c r="BC105" s="37" t="inlineStr">
        <is>
          <t>'2026-07-31</t>
        </is>
      </c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inlineStr">
        <is>
          <t>Levy Ostrup</t>
        </is>
      </c>
      <c r="CY105" s="17" t="inlineStr">
        <is>
          <t>'2026-08-01</t>
        </is>
      </c>
      <c r="CZ105" s="17" t="n"/>
      <c r="DA105" s="17" t="n"/>
      <c r="DB105" s="17" t="n"/>
      <c r="DC105" s="17" t="n"/>
    </row>
    <row r="106">
      <c r="A106" s="17" t="n"/>
      <c r="B106" s="17" t="n"/>
      <c r="C106" s="17" t="inlineStr">
        <is>
          <t>K1B WELL PAD PROJECT</t>
        </is>
      </c>
      <c r="D106" s="17" t="inlineStr">
        <is>
          <t>KINOSIS K1B</t>
        </is>
      </c>
      <c r="E106" s="17" t="inlineStr">
        <is>
          <t>CA23007</t>
        </is>
      </c>
      <c r="F106" s="17" t="inlineStr">
        <is>
          <t>29103-PIT-2067</t>
        </is>
      </c>
      <c r="G106" s="17" t="inlineStr">
        <is>
          <t>Pressure Transmitter</t>
        </is>
      </c>
      <c r="H106" s="17" t="inlineStr">
        <is>
          <t>NATURAL GAS</t>
        </is>
      </c>
      <c r="I106" s="17" t="inlineStr">
        <is>
          <t>PAD R P06 NG INJC PRESSURE</t>
        </is>
      </c>
      <c r="J106" s="17" t="inlineStr">
        <is>
          <t>29103-25J-262-01</t>
        </is>
      </c>
      <c r="K106" s="17" t="inlineStr">
        <is>
          <t>29103-1"-FG-2601-DLHB0-38H-ET</t>
        </is>
      </c>
      <c r="L106" s="17" t="inlineStr">
        <is>
          <t>ROSEMOUNT</t>
        </is>
      </c>
      <c r="M106" s="17" t="inlineStr">
        <is>
          <t>3051T</t>
        </is>
      </c>
      <c r="N106" s="17" t="n"/>
      <c r="O106" s="17" t="inlineStr">
        <is>
          <t>0 - 4000 kPa-g</t>
        </is>
      </c>
      <c r="P106" s="17" t="inlineStr">
        <is>
          <t>-101 - 5515 kPa-g</t>
        </is>
      </c>
      <c r="Q106" s="17" t="inlineStr">
        <is>
          <t>N/A</t>
        </is>
      </c>
      <c r="R106" s="17" t="inlineStr">
        <is>
          <t>YES</t>
        </is>
      </c>
      <c r="S106" s="17" t="inlineStr">
        <is>
          <t>4-20 mA w/ HART</t>
        </is>
      </c>
      <c r="T106" s="17" t="inlineStr">
        <is>
          <t>N/A</t>
        </is>
      </c>
      <c r="U106" s="17" t="inlineStr">
        <is>
          <t>N/A</t>
        </is>
      </c>
      <c r="V106" s="17" t="inlineStr">
        <is>
          <t>LO</t>
        </is>
      </c>
      <c r="W106" s="17" t="inlineStr">
        <is>
          <t>LO</t>
        </is>
      </c>
      <c r="X106" s="17" t="inlineStr">
        <is>
          <t>LO</t>
        </is>
      </c>
      <c r="Y106" s="17" t="inlineStr">
        <is>
          <t>LO</t>
        </is>
      </c>
      <c r="Z106" s="17" t="inlineStr">
        <is>
          <t>N/A</t>
        </is>
      </c>
      <c r="AA106" s="17" t="inlineStr">
        <is>
          <t>LO</t>
        </is>
      </c>
      <c r="AB106" s="17" t="inlineStr">
        <is>
          <t>LO</t>
        </is>
      </c>
      <c r="AC106" s="17" t="inlineStr">
        <is>
          <t>LO</t>
        </is>
      </c>
      <c r="AD106" s="17" t="inlineStr">
        <is>
          <t>N/A</t>
        </is>
      </c>
      <c r="AE106" s="17" t="inlineStr">
        <is>
          <t>LO</t>
        </is>
      </c>
      <c r="AF106" s="17" t="inlineStr">
        <is>
          <t>LO</t>
        </is>
      </c>
      <c r="AG106" s="17" t="inlineStr">
        <is>
          <t>LO</t>
        </is>
      </c>
      <c r="AH106" s="17" t="n">
        <v>23.4</v>
      </c>
      <c r="AI106" s="17" t="inlineStr">
        <is>
          <t>Pass</t>
        </is>
      </c>
      <c r="AJ106" s="17" t="inlineStr">
        <is>
          <t>N/A</t>
        </is>
      </c>
      <c r="AK106" s="17" t="inlineStr">
        <is>
          <t>N/A</t>
        </is>
      </c>
      <c r="AL106" s="17" t="inlineStr">
        <is>
          <t>Pass</t>
        </is>
      </c>
      <c r="AM106" s="17" t="inlineStr">
        <is>
          <t>Pass</t>
        </is>
      </c>
      <c r="AN106" s="17" t="inlineStr">
        <is>
          <t>N/A</t>
        </is>
      </c>
      <c r="AO106" s="17" t="inlineStr">
        <is>
          <t>Pass</t>
        </is>
      </c>
      <c r="AP106" s="17" t="inlineStr">
        <is>
          <t>N/A</t>
        </is>
      </c>
      <c r="AQ106" s="17" t="inlineStr">
        <is>
          <t>N/A</t>
        </is>
      </c>
      <c r="AR106" s="17" t="inlineStr">
        <is>
          <t>Pass</t>
        </is>
      </c>
      <c r="AS106" s="17" t="inlineStr">
        <is>
          <t>Pass</t>
        </is>
      </c>
      <c r="AT106" s="17" t="inlineStr">
        <is>
          <t>N/A</t>
        </is>
      </c>
      <c r="AU106" s="17" t="inlineStr">
        <is>
          <t>N/A</t>
        </is>
      </c>
      <c r="AV106" s="17" t="inlineStr">
        <is>
          <t>CRYSTAL ENGINEERING</t>
        </is>
      </c>
      <c r="AW106" s="17" t="inlineStr">
        <is>
          <t>IS33-36/5000 PSI</t>
        </is>
      </c>
      <c r="AX106" s="17" t="inlineStr">
        <is>
          <t>4530-525617</t>
        </is>
      </c>
      <c r="AY106" s="37" t="inlineStr">
        <is>
          <t>'2026-07-02</t>
        </is>
      </c>
      <c r="AZ106" s="17" t="inlineStr">
        <is>
          <t>EMERSON</t>
        </is>
      </c>
      <c r="BA106" s="17" t="inlineStr">
        <is>
          <t>TREX</t>
        </is>
      </c>
      <c r="BB106" s="17" t="inlineStr">
        <is>
          <t>210100082367</t>
        </is>
      </c>
      <c r="BC106" s="37" t="inlineStr">
        <is>
          <t>'2026-07-31</t>
        </is>
      </c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inlineStr">
        <is>
          <t>Levy Ostrup</t>
        </is>
      </c>
      <c r="CY106" s="17" t="inlineStr">
        <is>
          <t>'2026-08-01</t>
        </is>
      </c>
      <c r="CZ106" s="17" t="n"/>
      <c r="DA106" s="17" t="n"/>
      <c r="DB106" s="17" t="n"/>
      <c r="DC106" s="17" t="n"/>
    </row>
    <row r="107">
      <c r="A107" s="17" t="n"/>
      <c r="B107" s="17" t="n"/>
      <c r="C107" s="17" t="inlineStr">
        <is>
          <t>K1B WELL PAD PROJECT</t>
        </is>
      </c>
      <c r="D107" s="17" t="inlineStr">
        <is>
          <t>KINOSIS K1B</t>
        </is>
      </c>
      <c r="E107" s="17" t="inlineStr">
        <is>
          <t>CA23007</t>
        </is>
      </c>
      <c r="F107" s="17" t="inlineStr">
        <is>
          <t>29103-PIT-2073</t>
        </is>
      </c>
      <c r="G107" s="17" t="inlineStr">
        <is>
          <t>Pressure Transmitter</t>
        </is>
      </c>
      <c r="H107" s="17" t="inlineStr">
        <is>
          <t>NATURAL GAS</t>
        </is>
      </c>
      <c r="I107" s="17" t="inlineStr">
        <is>
          <t>PAD R S07 NG INJECTION PRESSURE</t>
        </is>
      </c>
      <c r="J107" s="17" t="inlineStr">
        <is>
          <t>29103-25J-271-01</t>
        </is>
      </c>
      <c r="K107" s="17" t="inlineStr">
        <is>
          <t>29103-1"-FG-2703-DLHB0-38H-ET</t>
        </is>
      </c>
      <c r="L107" s="17" t="inlineStr">
        <is>
          <t>ROSEMOUNT</t>
        </is>
      </c>
      <c r="M107" s="17" t="inlineStr">
        <is>
          <t>3051T</t>
        </is>
      </c>
      <c r="N107" s="17" t="n"/>
      <c r="O107" s="17" t="inlineStr">
        <is>
          <t>0 - 4000 kPa-g</t>
        </is>
      </c>
      <c r="P107" s="17" t="inlineStr">
        <is>
          <t>-101 - 5515 kPa-g</t>
        </is>
      </c>
      <c r="Q107" s="17" t="inlineStr">
        <is>
          <t>N/A</t>
        </is>
      </c>
      <c r="R107" s="17" t="inlineStr">
        <is>
          <t>YES</t>
        </is>
      </c>
      <c r="S107" s="17" t="inlineStr">
        <is>
          <t>4-20 mA w/ HART</t>
        </is>
      </c>
      <c r="T107" s="17" t="inlineStr">
        <is>
          <t>N/A</t>
        </is>
      </c>
      <c r="U107" s="17" t="inlineStr">
        <is>
          <t>N/A</t>
        </is>
      </c>
      <c r="V107" s="17" t="inlineStr">
        <is>
          <t>LO</t>
        </is>
      </c>
      <c r="W107" s="17" t="inlineStr">
        <is>
          <t>LO</t>
        </is>
      </c>
      <c r="X107" s="17" t="inlineStr">
        <is>
          <t>LO</t>
        </is>
      </c>
      <c r="Y107" s="17" t="inlineStr">
        <is>
          <t>LO</t>
        </is>
      </c>
      <c r="Z107" s="17" t="inlineStr">
        <is>
          <t>N/A</t>
        </is>
      </c>
      <c r="AA107" s="17" t="inlineStr">
        <is>
          <t>LO</t>
        </is>
      </c>
      <c r="AB107" s="17" t="inlineStr">
        <is>
          <t>LO</t>
        </is>
      </c>
      <c r="AC107" s="17" t="inlineStr">
        <is>
          <t>LO</t>
        </is>
      </c>
      <c r="AD107" s="17" t="inlineStr">
        <is>
          <t>N/A</t>
        </is>
      </c>
      <c r="AE107" s="17" t="inlineStr">
        <is>
          <t>LO</t>
        </is>
      </c>
      <c r="AF107" s="17" t="inlineStr">
        <is>
          <t>LO</t>
        </is>
      </c>
      <c r="AG107" s="17" t="inlineStr">
        <is>
          <t>LO</t>
        </is>
      </c>
      <c r="AH107" s="17" t="n">
        <v>23.4</v>
      </c>
      <c r="AI107" s="17" t="inlineStr">
        <is>
          <t>Pass</t>
        </is>
      </c>
      <c r="AJ107" s="17" t="inlineStr">
        <is>
          <t>N/A</t>
        </is>
      </c>
      <c r="AK107" s="17" t="inlineStr">
        <is>
          <t>N/A</t>
        </is>
      </c>
      <c r="AL107" s="17" t="inlineStr">
        <is>
          <t>Pass</t>
        </is>
      </c>
      <c r="AM107" s="17" t="inlineStr">
        <is>
          <t>Pass</t>
        </is>
      </c>
      <c r="AN107" s="17" t="inlineStr">
        <is>
          <t>N/A</t>
        </is>
      </c>
      <c r="AO107" s="17" t="inlineStr">
        <is>
          <t>Pass</t>
        </is>
      </c>
      <c r="AP107" s="17" t="inlineStr">
        <is>
          <t>N/A</t>
        </is>
      </c>
      <c r="AQ107" s="17" t="inlineStr">
        <is>
          <t>N/A</t>
        </is>
      </c>
      <c r="AR107" s="17" t="inlineStr">
        <is>
          <t>Pass</t>
        </is>
      </c>
      <c r="AS107" s="17" t="inlineStr">
        <is>
          <t>Pass</t>
        </is>
      </c>
      <c r="AT107" s="17" t="inlineStr">
        <is>
          <t>N/A</t>
        </is>
      </c>
      <c r="AU107" s="17" t="inlineStr">
        <is>
          <t>N/A</t>
        </is>
      </c>
      <c r="AV107" s="17" t="inlineStr">
        <is>
          <t>CRYSTAL ENGINEERING</t>
        </is>
      </c>
      <c r="AW107" s="17" t="inlineStr">
        <is>
          <t>IS33-36/5000 PSI</t>
        </is>
      </c>
      <c r="AX107" s="17" t="inlineStr">
        <is>
          <t>4530-525617</t>
        </is>
      </c>
      <c r="AY107" s="37" t="inlineStr">
        <is>
          <t>'2026-07-02</t>
        </is>
      </c>
      <c r="AZ107" s="17" t="inlineStr">
        <is>
          <t>EMERSON</t>
        </is>
      </c>
      <c r="BA107" s="17" t="inlineStr">
        <is>
          <t>TREX</t>
        </is>
      </c>
      <c r="BB107" s="17" t="inlineStr">
        <is>
          <t>210100082367</t>
        </is>
      </c>
      <c r="BC107" s="37" t="inlineStr">
        <is>
          <t>'2026-07-31</t>
        </is>
      </c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inlineStr">
        <is>
          <t>Levy Ostrup</t>
        </is>
      </c>
      <c r="CY107" s="17" t="inlineStr">
        <is>
          <t>'2026-08-01</t>
        </is>
      </c>
      <c r="CZ107" s="17" t="n"/>
      <c r="DA107" s="17" t="n"/>
      <c r="DB107" s="17" t="n"/>
      <c r="DC107" s="17" t="n"/>
    </row>
    <row r="108">
      <c r="A108" s="17" t="n"/>
      <c r="B108" s="17" t="n"/>
      <c r="C108" s="17" t="inlineStr">
        <is>
          <t>K1B WELL PAD PROJECT</t>
        </is>
      </c>
      <c r="D108" s="17" t="inlineStr">
        <is>
          <t>KINOSIS K1B</t>
        </is>
      </c>
      <c r="E108" s="17" t="inlineStr">
        <is>
          <t>CA23007</t>
        </is>
      </c>
      <c r="F108" s="17" t="inlineStr">
        <is>
          <t>29103-PIT-2077</t>
        </is>
      </c>
      <c r="G108" s="17" t="inlineStr">
        <is>
          <t>Pressure Transmitter</t>
        </is>
      </c>
      <c r="H108" s="17" t="inlineStr">
        <is>
          <t>NATURAL GAS</t>
        </is>
      </c>
      <c r="I108" s="17" t="inlineStr">
        <is>
          <t>PAD R P07 NG INJC PRESSURE</t>
        </is>
      </c>
      <c r="J108" s="17" t="inlineStr">
        <is>
          <t>29103-25J-272-01</t>
        </is>
      </c>
      <c r="K108" s="17" t="inlineStr">
        <is>
          <t>29103-1"-FG-2701-DLHB0-38H-ET</t>
        </is>
      </c>
      <c r="L108" s="17" t="inlineStr">
        <is>
          <t>ROSEMOUNT</t>
        </is>
      </c>
      <c r="M108" s="17" t="inlineStr">
        <is>
          <t>3051T</t>
        </is>
      </c>
      <c r="N108" s="17" t="n"/>
      <c r="O108" s="17" t="inlineStr">
        <is>
          <t>0 - 4000 kPa-g</t>
        </is>
      </c>
      <c r="P108" s="17" t="inlineStr">
        <is>
          <t>-101 - 5515 kPa-g</t>
        </is>
      </c>
      <c r="Q108" s="17" t="inlineStr">
        <is>
          <t>N/A</t>
        </is>
      </c>
      <c r="R108" s="17" t="inlineStr">
        <is>
          <t>YES</t>
        </is>
      </c>
      <c r="S108" s="17" t="inlineStr">
        <is>
          <t>4-20 mA w/ HART</t>
        </is>
      </c>
      <c r="T108" s="17" t="inlineStr">
        <is>
          <t>N/A</t>
        </is>
      </c>
      <c r="U108" s="17" t="inlineStr">
        <is>
          <t>N/A</t>
        </is>
      </c>
      <c r="V108" s="17" t="inlineStr">
        <is>
          <t>LO</t>
        </is>
      </c>
      <c r="W108" s="17" t="inlineStr">
        <is>
          <t>LO</t>
        </is>
      </c>
      <c r="X108" s="17" t="inlineStr">
        <is>
          <t>LO</t>
        </is>
      </c>
      <c r="Y108" s="17" t="inlineStr">
        <is>
          <t>LO</t>
        </is>
      </c>
      <c r="Z108" s="17" t="inlineStr">
        <is>
          <t>N/A</t>
        </is>
      </c>
      <c r="AA108" s="17" t="inlineStr">
        <is>
          <t>LO</t>
        </is>
      </c>
      <c r="AB108" s="17" t="inlineStr">
        <is>
          <t>LO</t>
        </is>
      </c>
      <c r="AC108" s="17" t="inlineStr">
        <is>
          <t>LO</t>
        </is>
      </c>
      <c r="AD108" s="17" t="inlineStr">
        <is>
          <t>N/A</t>
        </is>
      </c>
      <c r="AE108" s="17" t="inlineStr">
        <is>
          <t>LO</t>
        </is>
      </c>
      <c r="AF108" s="17" t="inlineStr">
        <is>
          <t>LO</t>
        </is>
      </c>
      <c r="AG108" s="17" t="inlineStr">
        <is>
          <t>LO</t>
        </is>
      </c>
      <c r="AH108" s="17" t="n">
        <v>23.4</v>
      </c>
      <c r="AI108" s="17" t="inlineStr">
        <is>
          <t>Pass</t>
        </is>
      </c>
      <c r="AJ108" s="17" t="inlineStr">
        <is>
          <t>N/A</t>
        </is>
      </c>
      <c r="AK108" s="17" t="inlineStr">
        <is>
          <t>N/A</t>
        </is>
      </c>
      <c r="AL108" s="17" t="inlineStr">
        <is>
          <t>Pass</t>
        </is>
      </c>
      <c r="AM108" s="17" t="inlineStr">
        <is>
          <t>Pass</t>
        </is>
      </c>
      <c r="AN108" s="17" t="inlineStr">
        <is>
          <t>N/A</t>
        </is>
      </c>
      <c r="AO108" s="17" t="inlineStr">
        <is>
          <t>Pass</t>
        </is>
      </c>
      <c r="AP108" s="17" t="inlineStr">
        <is>
          <t>N/A</t>
        </is>
      </c>
      <c r="AQ108" s="17" t="inlineStr">
        <is>
          <t>N/A</t>
        </is>
      </c>
      <c r="AR108" s="17" t="inlineStr">
        <is>
          <t>Pass</t>
        </is>
      </c>
      <c r="AS108" s="17" t="inlineStr">
        <is>
          <t>Pass</t>
        </is>
      </c>
      <c r="AT108" s="17" t="inlineStr">
        <is>
          <t>N/A</t>
        </is>
      </c>
      <c r="AU108" s="17" t="inlineStr">
        <is>
          <t>N/A</t>
        </is>
      </c>
      <c r="AV108" s="17" t="inlineStr">
        <is>
          <t>CRYSTAL ENGINEERING</t>
        </is>
      </c>
      <c r="AW108" s="17" t="inlineStr">
        <is>
          <t>IS33-36/5000 PSI</t>
        </is>
      </c>
      <c r="AX108" s="17" t="inlineStr">
        <is>
          <t>4530-525617</t>
        </is>
      </c>
      <c r="AY108" s="37" t="inlineStr">
        <is>
          <t>'2026-07-02</t>
        </is>
      </c>
      <c r="AZ108" s="17" t="inlineStr">
        <is>
          <t>EMERSON</t>
        </is>
      </c>
      <c r="BA108" s="17" t="inlineStr">
        <is>
          <t>TREX</t>
        </is>
      </c>
      <c r="BB108" s="17" t="inlineStr">
        <is>
          <t>210100082367</t>
        </is>
      </c>
      <c r="BC108" s="37" t="inlineStr">
        <is>
          <t>'2026-07-31</t>
        </is>
      </c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inlineStr">
        <is>
          <t>Levy Ostrup</t>
        </is>
      </c>
      <c r="CY108" s="17" t="inlineStr">
        <is>
          <t>'2026-08-01</t>
        </is>
      </c>
      <c r="CZ108" s="17" t="n"/>
      <c r="DA108" s="17" t="n"/>
      <c r="DB108" s="17" t="n"/>
      <c r="DC108" s="17" t="n"/>
    </row>
    <row r="109">
      <c r="A109" s="17" t="n"/>
      <c r="B109" s="17" t="n"/>
      <c r="C109" s="17" t="inlineStr">
        <is>
          <t>K1B WELL PAD PROJECT</t>
        </is>
      </c>
      <c r="D109" s="17" t="inlineStr">
        <is>
          <t>KINOSIS K1B</t>
        </is>
      </c>
      <c r="E109" s="17" t="inlineStr">
        <is>
          <t>CA23007</t>
        </is>
      </c>
      <c r="F109" s="17" t="inlineStr">
        <is>
          <t>29103-PIT-2053</t>
        </is>
      </c>
      <c r="G109" s="17" t="inlineStr">
        <is>
          <t>Pressure Transmitter</t>
        </is>
      </c>
      <c r="H109" s="17" t="inlineStr">
        <is>
          <t>NATURAL GAS</t>
        </is>
      </c>
      <c r="I109" s="17" t="inlineStr">
        <is>
          <t>PAD R S05 NG INJECTION PRESSURE</t>
        </is>
      </c>
      <c r="J109" s="17" t="inlineStr">
        <is>
          <t>29103-25J-251-01</t>
        </is>
      </c>
      <c r="K109" s="17" t="inlineStr">
        <is>
          <t>29103-1"-FG-2503-DLHB0-38H-ET</t>
        </is>
      </c>
      <c r="L109" s="17" t="inlineStr">
        <is>
          <t>ROSEMOUNT</t>
        </is>
      </c>
      <c r="M109" s="17" t="inlineStr">
        <is>
          <t>3051T</t>
        </is>
      </c>
      <c r="N109" s="17" t="n"/>
      <c r="O109" s="17" t="inlineStr">
        <is>
          <t>0 - 4000 kPa-g</t>
        </is>
      </c>
      <c r="P109" s="17" t="inlineStr">
        <is>
          <t>-101 - 5515 kPa-g</t>
        </is>
      </c>
      <c r="Q109" s="17" t="inlineStr">
        <is>
          <t>N/A</t>
        </is>
      </c>
      <c r="R109" s="17" t="inlineStr">
        <is>
          <t>YES</t>
        </is>
      </c>
      <c r="S109" s="17" t="inlineStr">
        <is>
          <t>4-20 mA w/ HART</t>
        </is>
      </c>
      <c r="T109" s="17" t="inlineStr">
        <is>
          <t>N/A</t>
        </is>
      </c>
      <c r="U109" s="17" t="inlineStr">
        <is>
          <t>N/A</t>
        </is>
      </c>
      <c r="V109" s="17" t="inlineStr">
        <is>
          <t>LO</t>
        </is>
      </c>
      <c r="W109" s="17" t="inlineStr">
        <is>
          <t>LO</t>
        </is>
      </c>
      <c r="X109" s="17" t="inlineStr">
        <is>
          <t>LO</t>
        </is>
      </c>
      <c r="Y109" s="17" t="inlineStr">
        <is>
          <t>LO</t>
        </is>
      </c>
      <c r="Z109" s="17" t="inlineStr">
        <is>
          <t>N/A</t>
        </is>
      </c>
      <c r="AA109" s="17" t="inlineStr">
        <is>
          <t>LO</t>
        </is>
      </c>
      <c r="AB109" s="17" t="inlineStr">
        <is>
          <t>LO</t>
        </is>
      </c>
      <c r="AC109" s="17" t="inlineStr">
        <is>
          <t>LO</t>
        </is>
      </c>
      <c r="AD109" s="17" t="inlineStr">
        <is>
          <t>N/A</t>
        </is>
      </c>
      <c r="AE109" s="17" t="inlineStr">
        <is>
          <t>LO</t>
        </is>
      </c>
      <c r="AF109" s="17" t="inlineStr">
        <is>
          <t>LO</t>
        </is>
      </c>
      <c r="AG109" s="17" t="inlineStr">
        <is>
          <t>LO</t>
        </is>
      </c>
      <c r="AH109" s="17" t="n">
        <v>23.4</v>
      </c>
      <c r="AI109" s="17" t="inlineStr">
        <is>
          <t>Pass</t>
        </is>
      </c>
      <c r="AJ109" s="17" t="inlineStr">
        <is>
          <t>N/A</t>
        </is>
      </c>
      <c r="AK109" s="17" t="inlineStr">
        <is>
          <t>N/A</t>
        </is>
      </c>
      <c r="AL109" s="17" t="inlineStr">
        <is>
          <t>Pass</t>
        </is>
      </c>
      <c r="AM109" s="17" t="inlineStr">
        <is>
          <t>Pass</t>
        </is>
      </c>
      <c r="AN109" s="17" t="inlineStr">
        <is>
          <t>N/A</t>
        </is>
      </c>
      <c r="AO109" s="17" t="inlineStr">
        <is>
          <t>Pass</t>
        </is>
      </c>
      <c r="AP109" s="17" t="inlineStr">
        <is>
          <t>N/A</t>
        </is>
      </c>
      <c r="AQ109" s="17" t="inlineStr">
        <is>
          <t>N/A</t>
        </is>
      </c>
      <c r="AR109" s="17" t="inlineStr">
        <is>
          <t>Pass</t>
        </is>
      </c>
      <c r="AS109" s="17" t="inlineStr">
        <is>
          <t>Pass</t>
        </is>
      </c>
      <c r="AT109" s="17" t="inlineStr">
        <is>
          <t>N/A</t>
        </is>
      </c>
      <c r="AU109" s="17" t="inlineStr">
        <is>
          <t>N/A</t>
        </is>
      </c>
      <c r="AV109" s="17" t="inlineStr">
        <is>
          <t>CRYSTAL ENGINEERING</t>
        </is>
      </c>
      <c r="AW109" s="17" t="inlineStr">
        <is>
          <t>IS33-36/5000 PSI</t>
        </is>
      </c>
      <c r="AX109" s="17" t="inlineStr">
        <is>
          <t>4530-525617</t>
        </is>
      </c>
      <c r="AY109" s="37" t="inlineStr">
        <is>
          <t>'2026-07-02</t>
        </is>
      </c>
      <c r="AZ109" s="17" t="inlineStr">
        <is>
          <t>EMERSON</t>
        </is>
      </c>
      <c r="BA109" s="17" t="inlineStr">
        <is>
          <t>TREX</t>
        </is>
      </c>
      <c r="BB109" s="17" t="inlineStr">
        <is>
          <t>210100082367</t>
        </is>
      </c>
      <c r="BC109" s="37" t="inlineStr">
        <is>
          <t>'2026-07-31</t>
        </is>
      </c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inlineStr">
        <is>
          <t>Levy Ostrup</t>
        </is>
      </c>
      <c r="CY109" s="17" t="inlineStr">
        <is>
          <t>'2026-08-01</t>
        </is>
      </c>
      <c r="CZ109" s="17" t="n"/>
      <c r="DA109" s="17" t="n"/>
      <c r="DB109" s="17" t="n"/>
      <c r="DC109" s="17" t="n"/>
    </row>
    <row r="110">
      <c r="A110" s="17" t="n"/>
      <c r="B110" s="17" t="n"/>
      <c r="C110" s="17" t="inlineStr">
        <is>
          <t>K1B WELL PAD PROJECT</t>
        </is>
      </c>
      <c r="D110" s="17" t="inlineStr">
        <is>
          <t>KINOSIS K1B</t>
        </is>
      </c>
      <c r="E110" s="17" t="inlineStr">
        <is>
          <t>CA23007</t>
        </is>
      </c>
      <c r="F110" s="17" t="inlineStr">
        <is>
          <t>29103-PIT-2173</t>
        </is>
      </c>
      <c r="G110" s="17" t="inlineStr">
        <is>
          <t>Pressure Transmitter</t>
        </is>
      </c>
      <c r="H110" s="17" t="n"/>
      <c r="I110" s="17" t="inlineStr">
        <is>
          <t>INSTRUMENT AIR HEADER PAD R PRESSURE</t>
        </is>
      </c>
      <c r="J110" s="17" t="inlineStr">
        <is>
          <t>29103-25J-001-03</t>
        </is>
      </c>
      <c r="K110" s="17" t="inlineStr">
        <is>
          <t>29103-3"-IA-0003-ALDB0</t>
        </is>
      </c>
      <c r="L110" s="17" t="inlineStr">
        <is>
          <t>ROSEMOUNT</t>
        </is>
      </c>
      <c r="M110" s="17" t="inlineStr">
        <is>
          <t>3051T</t>
        </is>
      </c>
      <c r="N110" s="17" t="inlineStr">
        <is>
          <t>26SIPG3884463</t>
        </is>
      </c>
      <c r="O110" s="17" t="inlineStr">
        <is>
          <t>0 to 1500 kPa-g</t>
        </is>
      </c>
      <c r="P110" s="17" t="inlineStr">
        <is>
          <t>-101 to 5515 kPa-g</t>
        </is>
      </c>
      <c r="Q110" s="17" t="n"/>
      <c r="R110" s="17" t="inlineStr">
        <is>
          <t>Yes</t>
        </is>
      </c>
      <c r="S110" s="17" t="inlineStr">
        <is>
          <t>4-20 mA / HART</t>
        </is>
      </c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3" operator="equal" dxfId="0">
      <formula>"Y"</formula>
    </cfRule>
  </conditionalFormatting>
  <dataValidations count="3">
    <dataValidation sqref="AI5:AU304 CV5:CV304" showDropDown="0" showInputMessage="0" showErrorMessage="0" allowBlank="1" type="list">
      <formula1>L_system_results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5:A304" showDropDown="0" showInputMessage="0" showErrorMessage="0" allowBlank="1" type="list">
      <formula1>L_asme_code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>
    <outlinePr summaryBelow="1" summaryRight="1"/>
    <pageSetUpPr/>
  </sheetPr>
  <dimension ref="A1:CL304"/>
  <sheetViews>
    <sheetView tabSelected="1" topLeftCell="C1" workbookViewId="0">
      <selection activeCell="C5" sqref="C5:E6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inlineStr">
        <is>
          <t>N</t>
        </is>
      </c>
      <c r="B4" s="16" t="n"/>
      <c r="C4" s="16" t="n"/>
      <c r="D4" s="16" t="n"/>
      <c r="E4" s="16" t="n"/>
      <c r="F4" s="16" t="n"/>
      <c r="G4" s="16" t="inlineStr">
        <is>
          <t>29103-25J-106-01</t>
        </is>
      </c>
      <c r="H4" s="16" t="inlineStr">
        <is>
          <t>29103-16"-ST-1800-DASB0-90H</t>
        </is>
      </c>
      <c r="I4" s="16" t="inlineStr">
        <is>
          <t>29103-PV-1200</t>
        </is>
      </c>
      <c r="J4" s="16" t="n"/>
      <c r="K4" s="16" t="inlineStr">
        <is>
          <t>PCV</t>
        </is>
      </c>
      <c r="L4" s="16" t="n"/>
      <c r="M4" s="16" t="inlineStr">
        <is>
          <t>N/A</t>
        </is>
      </c>
      <c r="N4" s="16" t="inlineStr">
        <is>
          <t>51</t>
        </is>
      </c>
      <c r="O4" s="16" t="inlineStr">
        <is>
          <t>CA6NM SS/Nitrided</t>
        </is>
      </c>
      <c r="P4" s="16" t="inlineStr">
        <is>
          <t>A487 gr CA6NM HF</t>
        </is>
      </c>
      <c r="Q4" s="16" t="inlineStr">
        <is>
          <t>N/A</t>
        </is>
      </c>
      <c r="R4" s="16" t="inlineStr">
        <is>
          <t>N/A</t>
        </is>
      </c>
      <c r="S4" s="16" t="inlineStr">
        <is>
          <t>Inch</t>
        </is>
      </c>
      <c r="T4" s="16" t="inlineStr">
        <is>
          <t>3</t>
        </is>
      </c>
      <c r="U4" s="16" t="inlineStr">
        <is>
          <t>N/A</t>
        </is>
      </c>
      <c r="V4" s="16" t="inlineStr">
        <is>
          <t>SVI3</t>
        </is>
      </c>
      <c r="W4" s="16" t="inlineStr">
        <is>
          <t>IV</t>
        </is>
      </c>
      <c r="X4" s="16" t="inlineStr">
        <is>
          <t>1500</t>
        </is>
      </c>
      <c r="Y4" s="16" t="inlineStr">
        <is>
          <t>N/A</t>
        </is>
      </c>
      <c r="Z4" s="16" t="inlineStr">
        <is>
          <t>N/A</t>
        </is>
      </c>
      <c r="AA4" s="16" t="inlineStr">
        <is>
          <t>12"</t>
        </is>
      </c>
      <c r="AB4" s="16" t="inlineStr">
        <is>
          <t>Flanged</t>
        </is>
      </c>
      <c r="AC4" s="16" t="inlineStr">
        <is>
          <t>N/A</t>
        </is>
      </c>
      <c r="AD4" s="16" t="inlineStr">
        <is>
          <t>N/A</t>
        </is>
      </c>
      <c r="AE4" s="16" t="inlineStr">
        <is>
          <t>0C18929.52</t>
        </is>
      </c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inlineStr">
        <is>
          <t>EMERSON</t>
        </is>
      </c>
      <c r="CF4" s="16" t="inlineStr">
        <is>
          <t>TREX</t>
        </is>
      </c>
      <c r="CG4" s="16" t="inlineStr">
        <is>
          <t>210100082367</t>
        </is>
      </c>
      <c r="CH4" s="16" t="inlineStr">
        <is>
          <t>'2026-07-31</t>
        </is>
      </c>
      <c r="CI4" s="16" t="n"/>
      <c r="CJ4" s="16" t="n"/>
      <c r="CK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CA23007</t>
        </is>
      </c>
      <c r="E5" s="17" t="inlineStr">
        <is>
          <t>KINOSIS K1B</t>
        </is>
      </c>
      <c r="F5" s="17" t="inlineStr">
        <is>
          <t>STEAM</t>
        </is>
      </c>
      <c r="G5" s="17" t="inlineStr">
        <is>
          <t>29103-25J-106-01</t>
        </is>
      </c>
      <c r="H5" s="17" t="inlineStr">
        <is>
          <t>29103-16"-ST-1800-DASB0-90H</t>
        </is>
      </c>
      <c r="I5" s="17" t="inlineStr">
        <is>
          <t>29103-PV-1200</t>
        </is>
      </c>
      <c r="J5" s="17" t="n"/>
      <c r="K5" s="17" t="inlineStr">
        <is>
          <t>PCV</t>
        </is>
      </c>
      <c r="L5" s="17" t="n"/>
      <c r="M5" s="17" t="inlineStr">
        <is>
          <t>S-26-019797</t>
        </is>
      </c>
      <c r="N5" s="17" t="n">
        <v>51</v>
      </c>
      <c r="O5" s="17" t="inlineStr">
        <is>
          <t>CA6NM SS/Nitrided</t>
        </is>
      </c>
      <c r="P5" s="17" t="inlineStr">
        <is>
          <t>A487 gr CA6NM HF</t>
        </is>
      </c>
      <c r="Q5" s="17" t="inlineStr">
        <is>
          <t>N/A</t>
        </is>
      </c>
      <c r="R5" s="17" t="n">
        <v>41000</v>
      </c>
      <c r="S5" s="17" t="inlineStr">
        <is>
          <t>Inch</t>
        </is>
      </c>
      <c r="T5" s="17" t="inlineStr">
        <is>
          <t>3"</t>
        </is>
      </c>
      <c r="U5" s="17" t="inlineStr">
        <is>
          <t>F005382540</t>
        </is>
      </c>
      <c r="V5" s="17" t="inlineStr">
        <is>
          <t>SVI3</t>
        </is>
      </c>
      <c r="W5" s="17" t="inlineStr">
        <is>
          <t>IV</t>
        </is>
      </c>
      <c r="X5" s="17" t="n">
        <v>1500</v>
      </c>
      <c r="Y5" s="17" t="inlineStr">
        <is>
          <t>N/A</t>
        </is>
      </c>
      <c r="Z5" s="17" t="inlineStr">
        <is>
          <t>N/A</t>
        </is>
      </c>
      <c r="AA5" s="17" t="n">
        <v>12</v>
      </c>
      <c r="AB5" s="17" t="inlineStr">
        <is>
          <t>Flanged</t>
        </is>
      </c>
      <c r="AC5" s="17" t="inlineStr">
        <is>
          <t>N/A</t>
        </is>
      </c>
      <c r="AD5" s="17" t="inlineStr">
        <is>
          <t>N/A</t>
        </is>
      </c>
      <c r="AE5" s="17" t="inlineStr">
        <is>
          <t>0C18929.52</t>
        </is>
      </c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inlineStr">
        <is>
          <t>EMERSON</t>
        </is>
      </c>
      <c r="CF5" s="17" t="inlineStr">
        <is>
          <t>TREX</t>
        </is>
      </c>
      <c r="CG5" s="17" t="inlineStr">
        <is>
          <t>210100082367</t>
        </is>
      </c>
      <c r="CH5" s="17" t="inlineStr">
        <is>
          <t>'2026-07-31</t>
        </is>
      </c>
      <c r="CI5" s="17" t="n"/>
      <c r="CJ5" s="17" t="inlineStr">
        <is>
          <t>Levy Ostrup</t>
        </is>
      </c>
      <c r="CK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CA23007</t>
        </is>
      </c>
      <c r="E6" s="17" t="inlineStr">
        <is>
          <t>KINOSIS K1B</t>
        </is>
      </c>
      <c r="F6" s="17" t="inlineStr">
        <is>
          <t>STEAM</t>
        </is>
      </c>
      <c r="G6" s="17" t="inlineStr">
        <is>
          <t>29103-25J-111-01</t>
        </is>
      </c>
      <c r="H6" s="17" t="inlineStr">
        <is>
          <t>29103-6"-ST-1102-BASB0-64H</t>
        </is>
      </c>
      <c r="I6" s="17" t="inlineStr">
        <is>
          <t>29103-FV-1011</t>
        </is>
      </c>
      <c r="J6" s="17" t="n"/>
      <c r="K6" s="17" t="inlineStr">
        <is>
          <t>FCV</t>
        </is>
      </c>
      <c r="L6" s="17" t="n"/>
      <c r="M6" s="17" t="n">
        <v>1000383587</v>
      </c>
      <c r="N6" s="17" t="inlineStr">
        <is>
          <t>PDA200</t>
        </is>
      </c>
      <c r="O6" s="17" t="inlineStr">
        <is>
          <t>5CB TC</t>
        </is>
      </c>
      <c r="P6" s="17" t="inlineStr">
        <is>
          <t>TC c/w S17400 carrier</t>
        </is>
      </c>
      <c r="Q6" s="17" t="n">
        <v>1000383579</v>
      </c>
      <c r="R6" s="17" t="inlineStr">
        <is>
          <t>P3E HT</t>
        </is>
      </c>
      <c r="S6" s="17" t="inlineStr">
        <is>
          <t>Inch</t>
        </is>
      </c>
      <c r="T6" s="17" t="inlineStr">
        <is>
          <t>4"</t>
        </is>
      </c>
      <c r="U6" s="17" t="inlineStr">
        <is>
          <t>F005340804</t>
        </is>
      </c>
      <c r="V6" s="17" t="inlineStr">
        <is>
          <t>DVC-6200</t>
        </is>
      </c>
      <c r="W6" s="17" t="inlineStr">
        <is>
          <t>V</t>
        </is>
      </c>
      <c r="X6" s="17" t="n">
        <v>900</v>
      </c>
      <c r="Y6" s="17" t="inlineStr">
        <is>
          <t>N/A</t>
        </is>
      </c>
      <c r="Z6" s="17" t="inlineStr">
        <is>
          <t>N/A</t>
        </is>
      </c>
      <c r="AA6" s="17" t="n">
        <v>2.15</v>
      </c>
      <c r="AB6" s="17" t="inlineStr">
        <is>
          <t>Flanged</t>
        </is>
      </c>
      <c r="AC6" s="17" t="inlineStr">
        <is>
          <t>N/A</t>
        </is>
      </c>
      <c r="AD6" s="17" t="inlineStr">
        <is>
          <t>N/A</t>
        </is>
      </c>
      <c r="AE6" s="17" t="inlineStr">
        <is>
          <t>0C00070.2</t>
        </is>
      </c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inlineStr">
        <is>
          <t>EMERSON</t>
        </is>
      </c>
      <c r="CF6" s="17" t="inlineStr">
        <is>
          <t>TREX</t>
        </is>
      </c>
      <c r="CG6" s="17" t="inlineStr">
        <is>
          <t>210100082367</t>
        </is>
      </c>
      <c r="CH6" s="17" t="inlineStr">
        <is>
          <t>'2026-07-31</t>
        </is>
      </c>
      <c r="CI6" s="17" t="n"/>
      <c r="CJ6" s="17" t="inlineStr">
        <is>
          <t>Levy Ostrup</t>
        </is>
      </c>
      <c r="CK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CA23007</t>
        </is>
      </c>
      <c r="E7" s="17" t="inlineStr">
        <is>
          <t>KINOSIS K1B</t>
        </is>
      </c>
      <c r="F7" s="17" t="inlineStr">
        <is>
          <t>STEAM</t>
        </is>
      </c>
      <c r="G7" s="17" t="inlineStr">
        <is>
          <t>29103-25J-111-01</t>
        </is>
      </c>
      <c r="H7" s="17" t="inlineStr">
        <is>
          <t>29103-3"-ST-1101-DASB0-64H</t>
        </is>
      </c>
      <c r="I7" s="17" t="inlineStr">
        <is>
          <t>29103-FV-1012</t>
        </is>
      </c>
      <c r="J7" s="17" t="n"/>
      <c r="K7" s="17" t="inlineStr">
        <is>
          <t>FCV</t>
        </is>
      </c>
      <c r="L7" s="17" t="n"/>
      <c r="M7" s="17" t="n">
        <v>1000383583</v>
      </c>
      <c r="N7" s="17" t="inlineStr">
        <is>
          <t>PDA200</t>
        </is>
      </c>
      <c r="O7" s="17" t="inlineStr">
        <is>
          <t>5CB TC</t>
        </is>
      </c>
      <c r="P7" s="17" t="inlineStr">
        <is>
          <t>TC c/w S17400 carrier</t>
        </is>
      </c>
      <c r="Q7" s="17" t="n">
        <v>1000389735</v>
      </c>
      <c r="R7" s="17" t="inlineStr">
        <is>
          <t>P25E HT</t>
        </is>
      </c>
      <c r="S7" s="17" t="inlineStr">
        <is>
          <t>Inch</t>
        </is>
      </c>
      <c r="T7" s="17" t="inlineStr">
        <is>
          <t>3"</t>
        </is>
      </c>
      <c r="U7" s="17" t="inlineStr">
        <is>
          <t>F005340807</t>
        </is>
      </c>
      <c r="V7" s="17" t="inlineStr">
        <is>
          <t>DVC-6200</t>
        </is>
      </c>
      <c r="W7" s="17" t="inlineStr">
        <is>
          <t>V</t>
        </is>
      </c>
      <c r="X7" s="17" t="n">
        <v>900</v>
      </c>
      <c r="Y7" s="17" t="inlineStr">
        <is>
          <t>N/A</t>
        </is>
      </c>
      <c r="Z7" s="17" t="inlineStr">
        <is>
          <t>N/A</t>
        </is>
      </c>
      <c r="AA7" s="17" t="n">
        <v>1.5</v>
      </c>
      <c r="AB7" s="17" t="inlineStr">
        <is>
          <t>Flanged</t>
        </is>
      </c>
      <c r="AC7" s="17" t="inlineStr">
        <is>
          <t>N/A</t>
        </is>
      </c>
      <c r="AD7" s="17" t="inlineStr">
        <is>
          <t>N/A</t>
        </is>
      </c>
      <c r="AE7" s="17" t="inlineStr">
        <is>
          <t>0C00070.2</t>
        </is>
      </c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inlineStr">
        <is>
          <t>EMERSON</t>
        </is>
      </c>
      <c r="CF7" s="17" t="inlineStr">
        <is>
          <t>TREX</t>
        </is>
      </c>
      <c r="CG7" s="17" t="inlineStr">
        <is>
          <t>210100082367</t>
        </is>
      </c>
      <c r="CH7" s="17" t="inlineStr">
        <is>
          <t>'2026-07-31</t>
        </is>
      </c>
      <c r="CI7" s="17" t="n"/>
      <c r="CJ7" s="17" t="inlineStr">
        <is>
          <t>Levy Ostrup</t>
        </is>
      </c>
      <c r="CK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CA23007</t>
        </is>
      </c>
      <c r="E8" s="17" t="inlineStr">
        <is>
          <t>KINOSIS K1B</t>
        </is>
      </c>
      <c r="F8" s="17" t="inlineStr">
        <is>
          <t>STEAM</t>
        </is>
      </c>
      <c r="G8" s="17" t="inlineStr">
        <is>
          <t>29103-25J-121-01</t>
        </is>
      </c>
      <c r="H8" s="17" t="inlineStr">
        <is>
          <t>29103-6"-ST-1202-DASB0-64H</t>
        </is>
      </c>
      <c r="I8" s="17" t="inlineStr">
        <is>
          <t>29103-FV-1021</t>
        </is>
      </c>
      <c r="J8" s="17" t="n"/>
      <c r="K8" s="17" t="inlineStr">
        <is>
          <t>FCV</t>
        </is>
      </c>
      <c r="L8" s="17" t="n"/>
      <c r="M8" s="17" t="n">
        <v>1000383602</v>
      </c>
      <c r="N8" s="17" t="inlineStr">
        <is>
          <t>PDA200</t>
        </is>
      </c>
      <c r="O8" s="17" t="inlineStr">
        <is>
          <t>5CB TC</t>
        </is>
      </c>
      <c r="P8" s="17" t="inlineStr">
        <is>
          <t>TC c/w S17400 carrier</t>
        </is>
      </c>
      <c r="Q8" s="17" t="n">
        <v>1000383595</v>
      </c>
      <c r="R8" s="17" t="inlineStr">
        <is>
          <t>P3E HT</t>
        </is>
      </c>
      <c r="S8" s="17" t="inlineStr">
        <is>
          <t>Inch</t>
        </is>
      </c>
      <c r="T8" s="17" t="inlineStr">
        <is>
          <t>4"</t>
        </is>
      </c>
      <c r="U8" s="17" t="inlineStr">
        <is>
          <t>F005340829</t>
        </is>
      </c>
      <c r="V8" s="17" t="inlineStr">
        <is>
          <t>DVC-6200</t>
        </is>
      </c>
      <c r="W8" s="17" t="inlineStr">
        <is>
          <t>V</t>
        </is>
      </c>
      <c r="X8" s="17" t="n">
        <v>900</v>
      </c>
      <c r="Y8" s="17" t="inlineStr">
        <is>
          <t>N/A</t>
        </is>
      </c>
      <c r="Z8" s="17" t="inlineStr">
        <is>
          <t>N/A</t>
        </is>
      </c>
      <c r="AA8" s="17" t="n">
        <v>2.15</v>
      </c>
      <c r="AB8" s="17" t="inlineStr">
        <is>
          <t>Flanged</t>
        </is>
      </c>
      <c r="AC8" s="17" t="inlineStr">
        <is>
          <t>N/A</t>
        </is>
      </c>
      <c r="AD8" s="17" t="inlineStr">
        <is>
          <t>N/A</t>
        </is>
      </c>
      <c r="AE8" s="17" t="inlineStr">
        <is>
          <t>0C00070.2</t>
        </is>
      </c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inlineStr">
        <is>
          <t>EMERSON</t>
        </is>
      </c>
      <c r="CF8" s="17" t="inlineStr">
        <is>
          <t>TREX</t>
        </is>
      </c>
      <c r="CG8" s="17" t="inlineStr">
        <is>
          <t>210100082367</t>
        </is>
      </c>
      <c r="CH8" s="17" t="inlineStr">
        <is>
          <t>'2026-07-31</t>
        </is>
      </c>
      <c r="CI8" s="17" t="n"/>
      <c r="CJ8" s="17" t="inlineStr">
        <is>
          <t>Levy Ostrup</t>
        </is>
      </c>
      <c r="CK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CA23007</t>
        </is>
      </c>
      <c r="E9" s="17" t="inlineStr">
        <is>
          <t>KINOSIS K1B</t>
        </is>
      </c>
      <c r="F9" s="17" t="inlineStr">
        <is>
          <t>STEAM</t>
        </is>
      </c>
      <c r="G9" s="17" t="inlineStr">
        <is>
          <t>29103-25J-121-01</t>
        </is>
      </c>
      <c r="H9" s="17" t="inlineStr">
        <is>
          <t>29103-3"-ST-1201-DASB0-64H</t>
        </is>
      </c>
      <c r="I9" s="17" t="inlineStr">
        <is>
          <t>29103-FV-1022</t>
        </is>
      </c>
      <c r="J9" s="17" t="n"/>
      <c r="K9" s="17" t="inlineStr">
        <is>
          <t>FCV</t>
        </is>
      </c>
      <c r="L9" s="17" t="n"/>
      <c r="M9" s="17" t="n">
        <v>1000383533</v>
      </c>
      <c r="N9" s="17" t="inlineStr">
        <is>
          <t>PDA200</t>
        </is>
      </c>
      <c r="O9" s="17" t="inlineStr">
        <is>
          <t>5CB TC</t>
        </is>
      </c>
      <c r="P9" s="17" t="inlineStr">
        <is>
          <t>TC c/c S17400 carrier</t>
        </is>
      </c>
      <c r="Q9" s="17" t="n">
        <v>1000389751</v>
      </c>
      <c r="R9" s="17" t="inlineStr">
        <is>
          <t>P25E HT</t>
        </is>
      </c>
      <c r="S9" s="17" t="inlineStr">
        <is>
          <t>Inch</t>
        </is>
      </c>
      <c r="T9" s="17" t="inlineStr">
        <is>
          <t>3"</t>
        </is>
      </c>
      <c r="U9" s="17" t="inlineStr">
        <is>
          <t>F005209238</t>
        </is>
      </c>
      <c r="V9" s="17" t="inlineStr">
        <is>
          <t>DVC-6200</t>
        </is>
      </c>
      <c r="W9" s="17" t="inlineStr">
        <is>
          <t>V</t>
        </is>
      </c>
      <c r="X9" s="17" t="n">
        <v>900</v>
      </c>
      <c r="Y9" s="17" t="inlineStr">
        <is>
          <t>N/A</t>
        </is>
      </c>
      <c r="Z9" s="17" t="inlineStr">
        <is>
          <t>N/A</t>
        </is>
      </c>
      <c r="AA9" s="17" t="n">
        <v>1.5</v>
      </c>
      <c r="AB9" s="17" t="inlineStr">
        <is>
          <t>Flanged</t>
        </is>
      </c>
      <c r="AC9" s="17" t="inlineStr">
        <is>
          <t>N/A</t>
        </is>
      </c>
      <c r="AD9" s="17" t="inlineStr">
        <is>
          <t>N/A</t>
        </is>
      </c>
      <c r="AE9" s="17" t="inlineStr">
        <is>
          <t>0C00070.2</t>
        </is>
      </c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inlineStr">
        <is>
          <t>EMERSON</t>
        </is>
      </c>
      <c r="CF9" s="17" t="inlineStr">
        <is>
          <t>TREX</t>
        </is>
      </c>
      <c r="CG9" s="17" t="inlineStr">
        <is>
          <t>210100082367</t>
        </is>
      </c>
      <c r="CH9" s="17" t="inlineStr">
        <is>
          <t>'2026-07-31</t>
        </is>
      </c>
      <c r="CI9" s="17" t="n"/>
      <c r="CJ9" s="17" t="inlineStr">
        <is>
          <t>Levy Ostrup</t>
        </is>
      </c>
      <c r="CK9" s="17" t="n"/>
    </row>
    <row r="10">
      <c r="A10" s="17" t="n"/>
      <c r="B10" s="17" t="n"/>
      <c r="C10" s="17" t="inlineStr">
        <is>
          <t>K1B WELL PAD PROJECT</t>
        </is>
      </c>
      <c r="D10" s="17" t="inlineStr">
        <is>
          <t>CA23007</t>
        </is>
      </c>
      <c r="E10" s="17" t="inlineStr">
        <is>
          <t>KINOSIS K1B</t>
        </is>
      </c>
      <c r="F10" s="17" t="inlineStr">
        <is>
          <t>STEAM</t>
        </is>
      </c>
      <c r="G10" s="17" t="inlineStr">
        <is>
          <t>29103-25J-131-01</t>
        </is>
      </c>
      <c r="H10" s="17" t="inlineStr">
        <is>
          <t>29103-6"-ST-1302-DASB0-64H</t>
        </is>
      </c>
      <c r="I10" s="17" t="inlineStr">
        <is>
          <t>29103-FV-1031</t>
        </is>
      </c>
      <c r="J10" s="17" t="n"/>
      <c r="K10" s="17" t="inlineStr">
        <is>
          <t>FCV</t>
        </is>
      </c>
      <c r="L10" s="17" t="n"/>
      <c r="M10" s="17" t="n">
        <v>1000383588</v>
      </c>
      <c r="N10" s="17" t="inlineStr">
        <is>
          <t>PDA200</t>
        </is>
      </c>
      <c r="O10" s="17" t="inlineStr">
        <is>
          <t>5CB TC</t>
        </is>
      </c>
      <c r="P10" s="17" t="inlineStr">
        <is>
          <t>TC c/w S17400 carrier</t>
        </is>
      </c>
      <c r="Q10" s="17" t="n">
        <v>1000383580</v>
      </c>
      <c r="R10" s="17" t="inlineStr">
        <is>
          <t>P3E HT</t>
        </is>
      </c>
      <c r="S10" s="17" t="inlineStr">
        <is>
          <t>Inch</t>
        </is>
      </c>
      <c r="T10" s="17" t="inlineStr">
        <is>
          <t>4"</t>
        </is>
      </c>
      <c r="U10" s="17" t="inlineStr">
        <is>
          <t>F005340815</t>
        </is>
      </c>
      <c r="V10" s="17" t="inlineStr">
        <is>
          <t>DVC-6200</t>
        </is>
      </c>
      <c r="W10" s="17" t="inlineStr">
        <is>
          <t>V</t>
        </is>
      </c>
      <c r="X10" s="17" t="n">
        <v>900</v>
      </c>
      <c r="Y10" s="17" t="inlineStr">
        <is>
          <t>N/A</t>
        </is>
      </c>
      <c r="Z10" s="17" t="inlineStr">
        <is>
          <t>N/A</t>
        </is>
      </c>
      <c r="AA10" s="17" t="n">
        <v>2.15</v>
      </c>
      <c r="AB10" s="17" t="inlineStr">
        <is>
          <t>Flanged</t>
        </is>
      </c>
      <c r="AC10" s="17" t="inlineStr">
        <is>
          <t>N/A</t>
        </is>
      </c>
      <c r="AD10" s="17" t="inlineStr">
        <is>
          <t>N/A</t>
        </is>
      </c>
      <c r="AE10" s="17" t="inlineStr">
        <is>
          <t>0C00070.2</t>
        </is>
      </c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inlineStr">
        <is>
          <t>EMERSON</t>
        </is>
      </c>
      <c r="CF10" s="17" t="inlineStr">
        <is>
          <t>TREX</t>
        </is>
      </c>
      <c r="CG10" s="17" t="inlineStr">
        <is>
          <t>210100082367</t>
        </is>
      </c>
      <c r="CH10" s="17" t="inlineStr">
        <is>
          <t>'2026-07-31</t>
        </is>
      </c>
      <c r="CI10" s="17" t="n"/>
      <c r="CJ10" s="17" t="inlineStr">
        <is>
          <t>Levy Ostrup</t>
        </is>
      </c>
      <c r="CK10" s="17" t="n"/>
    </row>
    <row r="11">
      <c r="A11" s="17" t="n"/>
      <c r="B11" s="17" t="n"/>
      <c r="C11" s="17" t="inlineStr">
        <is>
          <t>K1B WELL PAD PROJECT</t>
        </is>
      </c>
      <c r="D11" s="17" t="inlineStr">
        <is>
          <t>CA23007</t>
        </is>
      </c>
      <c r="E11" s="17" t="inlineStr">
        <is>
          <t>KINOSIS K1B</t>
        </is>
      </c>
      <c r="F11" s="17" t="inlineStr">
        <is>
          <t>STEAM</t>
        </is>
      </c>
      <c r="G11" s="17" t="inlineStr">
        <is>
          <t>29103-25J-131-01</t>
        </is>
      </c>
      <c r="H11" s="17" t="inlineStr">
        <is>
          <t>29103-3"-ST-1301-DASB0-64H</t>
        </is>
      </c>
      <c r="I11" s="17" t="inlineStr">
        <is>
          <t>29103-FV-1032</t>
        </is>
      </c>
      <c r="J11" s="17" t="n"/>
      <c r="K11" s="17" t="inlineStr">
        <is>
          <t>FCV</t>
        </is>
      </c>
      <c r="L11" s="17" t="n"/>
      <c r="M11" s="17" t="inlineStr">
        <is>
          <t>1000383564</t>
        </is>
      </c>
      <c r="N11" s="17" t="inlineStr">
        <is>
          <t>PDA200</t>
        </is>
      </c>
      <c r="O11" s="17" t="inlineStr">
        <is>
          <t>5CB TC</t>
        </is>
      </c>
      <c r="P11" s="17" t="inlineStr">
        <is>
          <t>TC c/w S17400 carrier</t>
        </is>
      </c>
      <c r="Q11" s="17" t="inlineStr">
        <is>
          <t>1000389736</t>
        </is>
      </c>
      <c r="R11" s="17" t="inlineStr">
        <is>
          <t>P25E HT</t>
        </is>
      </c>
      <c r="S11" s="17" t="inlineStr">
        <is>
          <t>Inch</t>
        </is>
      </c>
      <c r="T11" s="17" t="inlineStr">
        <is>
          <t>3"</t>
        </is>
      </c>
      <c r="U11" s="17" t="inlineStr">
        <is>
          <t>F005340816</t>
        </is>
      </c>
      <c r="V11" s="17" t="inlineStr">
        <is>
          <t>DVC-6200</t>
        </is>
      </c>
      <c r="W11" s="17" t="inlineStr">
        <is>
          <t>V</t>
        </is>
      </c>
      <c r="X11" s="17" t="inlineStr">
        <is>
          <t>900</t>
        </is>
      </c>
      <c r="Y11" s="17" t="inlineStr">
        <is>
          <t>N/A</t>
        </is>
      </c>
      <c r="Z11" s="17" t="inlineStr">
        <is>
          <t>N/A</t>
        </is>
      </c>
      <c r="AA11" s="17" t="inlineStr">
        <is>
          <t>1.5</t>
        </is>
      </c>
      <c r="AB11" s="17" t="inlineStr">
        <is>
          <t>Flanged</t>
        </is>
      </c>
      <c r="AC11" s="17" t="inlineStr">
        <is>
          <t>N/A</t>
        </is>
      </c>
      <c r="AD11" s="17" t="inlineStr">
        <is>
          <t>N/A</t>
        </is>
      </c>
      <c r="AE11" s="17" t="inlineStr">
        <is>
          <t>0C00070.2</t>
        </is>
      </c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inlineStr">
        <is>
          <t>EMERSON</t>
        </is>
      </c>
      <c r="CF11" s="17" t="inlineStr">
        <is>
          <t>TREX</t>
        </is>
      </c>
      <c r="CG11" s="17" t="inlineStr">
        <is>
          <t>210100082367</t>
        </is>
      </c>
      <c r="CH11" s="17" t="inlineStr">
        <is>
          <t>'2026-07-31</t>
        </is>
      </c>
      <c r="CI11" s="17" t="n"/>
      <c r="CJ11" s="17" t="inlineStr">
        <is>
          <t>Levy Ostrup</t>
        </is>
      </c>
      <c r="CK11" s="17" t="n"/>
    </row>
    <row r="12">
      <c r="A12" s="17" t="n"/>
      <c r="B12" s="17" t="n"/>
      <c r="C12" s="17" t="inlineStr">
        <is>
          <t>K1B WELL PAD PROJECT</t>
        </is>
      </c>
      <c r="D12" s="17" t="inlineStr">
        <is>
          <t>CA23007</t>
        </is>
      </c>
      <c r="E12" s="17" t="inlineStr">
        <is>
          <t>KINOSIS K1B</t>
        </is>
      </c>
      <c r="F12" s="17" t="inlineStr">
        <is>
          <t>STEAM</t>
        </is>
      </c>
      <c r="G12" s="17" t="inlineStr">
        <is>
          <t>29103-25J-141-01</t>
        </is>
      </c>
      <c r="H12" s="17" t="inlineStr">
        <is>
          <t>29103-6"-ST-1402-DASB0-64H</t>
        </is>
      </c>
      <c r="I12" s="17" t="inlineStr">
        <is>
          <t>29103-FV-1041</t>
        </is>
      </c>
      <c r="J12" s="17" t="n"/>
      <c r="K12" s="17" t="inlineStr">
        <is>
          <t>FCV</t>
        </is>
      </c>
      <c r="L12" s="17" t="n"/>
      <c r="M12" s="17" t="n">
        <v>1000383603</v>
      </c>
      <c r="N12" s="17" t="inlineStr">
        <is>
          <t>PDA200</t>
        </is>
      </c>
      <c r="O12" s="17" t="inlineStr">
        <is>
          <t>5CB TC</t>
        </is>
      </c>
      <c r="P12" s="17" t="inlineStr">
        <is>
          <t>TC c/w S17400 carrier</t>
        </is>
      </c>
      <c r="Q12" s="17" t="n">
        <v>1000383596</v>
      </c>
      <c r="R12" s="17" t="inlineStr">
        <is>
          <t>P3E HT</t>
        </is>
      </c>
      <c r="S12" s="17" t="inlineStr">
        <is>
          <t>Inch</t>
        </is>
      </c>
      <c r="T12" s="17" t="inlineStr">
        <is>
          <t>4"</t>
        </is>
      </c>
      <c r="U12" s="17" t="inlineStr">
        <is>
          <t>F005340813</t>
        </is>
      </c>
      <c r="V12" s="17" t="inlineStr">
        <is>
          <t>DVC-6200</t>
        </is>
      </c>
      <c r="W12" s="17" t="inlineStr">
        <is>
          <t>V</t>
        </is>
      </c>
      <c r="X12" s="17" t="n">
        <v>900</v>
      </c>
      <c r="Y12" s="17" t="inlineStr">
        <is>
          <t>N/A</t>
        </is>
      </c>
      <c r="Z12" s="17" t="inlineStr">
        <is>
          <t>N/A</t>
        </is>
      </c>
      <c r="AA12" s="17" t="n">
        <v>2.15</v>
      </c>
      <c r="AB12" s="17" t="inlineStr">
        <is>
          <t>Flanged</t>
        </is>
      </c>
      <c r="AC12" s="17" t="inlineStr">
        <is>
          <t>N/A</t>
        </is>
      </c>
      <c r="AD12" s="17" t="inlineStr">
        <is>
          <t>N/A</t>
        </is>
      </c>
      <c r="AE12" s="17" t="inlineStr">
        <is>
          <t>0C00070.2</t>
        </is>
      </c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inlineStr">
        <is>
          <t>EMERSON</t>
        </is>
      </c>
      <c r="CF12" s="17" t="inlineStr">
        <is>
          <t>TREX</t>
        </is>
      </c>
      <c r="CG12" s="17" t="inlineStr">
        <is>
          <t>210100082367</t>
        </is>
      </c>
      <c r="CH12" s="17" t="inlineStr">
        <is>
          <t>'2026-07-31</t>
        </is>
      </c>
      <c r="CI12" s="17" t="n"/>
      <c r="CJ12" s="17" t="inlineStr">
        <is>
          <t>Levy Ostrup</t>
        </is>
      </c>
      <c r="CK12" s="17" t="n"/>
    </row>
    <row r="13">
      <c r="A13" s="17" t="n"/>
      <c r="B13" s="17" t="n"/>
      <c r="C13" s="17" t="inlineStr">
        <is>
          <t>K1B WELL PAD PROJECT</t>
        </is>
      </c>
      <c r="D13" s="17" t="inlineStr">
        <is>
          <t>CA23007</t>
        </is>
      </c>
      <c r="E13" s="17" t="inlineStr">
        <is>
          <t>KINOSIS K1B</t>
        </is>
      </c>
      <c r="F13" s="17" t="inlineStr">
        <is>
          <t>STEAM</t>
        </is>
      </c>
      <c r="G13" s="17" t="inlineStr">
        <is>
          <t>29103-25J-141-01</t>
        </is>
      </c>
      <c r="H13" s="17" t="inlineStr">
        <is>
          <t>29103-3"-ST-1401-DASB0-64H</t>
        </is>
      </c>
      <c r="I13" s="17" t="inlineStr">
        <is>
          <t>29103-FV-1042</t>
        </is>
      </c>
      <c r="J13" s="17" t="n"/>
      <c r="K13" s="17" t="inlineStr">
        <is>
          <t>FCV</t>
        </is>
      </c>
      <c r="L13" s="17" t="n"/>
      <c r="M13" s="17" t="n">
        <v>1000383534</v>
      </c>
      <c r="N13" s="17" t="inlineStr">
        <is>
          <t>PDA200</t>
        </is>
      </c>
      <c r="O13" s="17" t="inlineStr">
        <is>
          <t>5CB TC</t>
        </is>
      </c>
      <c r="P13" s="17" t="inlineStr">
        <is>
          <t>TC c/w S17400 carrier</t>
        </is>
      </c>
      <c r="Q13" s="17" t="n">
        <v>1000389752</v>
      </c>
      <c r="R13" s="17" t="inlineStr">
        <is>
          <t>P25E HT</t>
        </is>
      </c>
      <c r="S13" s="17" t="inlineStr">
        <is>
          <t>Inch</t>
        </is>
      </c>
      <c r="T13" s="17" t="inlineStr">
        <is>
          <t>3"</t>
        </is>
      </c>
      <c r="U13" s="17" t="inlineStr">
        <is>
          <t>F005209236</t>
        </is>
      </c>
      <c r="V13" s="17" t="inlineStr">
        <is>
          <t>DVC-6200</t>
        </is>
      </c>
      <c r="W13" s="17" t="inlineStr">
        <is>
          <t>V</t>
        </is>
      </c>
      <c r="X13" s="17" t="n">
        <v>900</v>
      </c>
      <c r="Y13" s="17" t="inlineStr">
        <is>
          <t>N/A</t>
        </is>
      </c>
      <c r="Z13" s="17" t="inlineStr">
        <is>
          <t>N/A</t>
        </is>
      </c>
      <c r="AA13" s="17" t="n">
        <v>1.5</v>
      </c>
      <c r="AB13" s="17" t="inlineStr">
        <is>
          <t>Flanged</t>
        </is>
      </c>
      <c r="AC13" s="17" t="inlineStr">
        <is>
          <t>N/A</t>
        </is>
      </c>
      <c r="AD13" s="17" t="inlineStr">
        <is>
          <t>N/A</t>
        </is>
      </c>
      <c r="AE13" s="17" t="inlineStr">
        <is>
          <t>0C00070.2</t>
        </is>
      </c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inlineStr">
        <is>
          <t>EMERSON</t>
        </is>
      </c>
      <c r="CF13" s="17" t="inlineStr">
        <is>
          <t>TREX</t>
        </is>
      </c>
      <c r="CG13" s="17" t="inlineStr">
        <is>
          <t>210100082367</t>
        </is>
      </c>
      <c r="CH13" s="17" t="inlineStr">
        <is>
          <t>'2026-07-31</t>
        </is>
      </c>
      <c r="CI13" s="17" t="n"/>
      <c r="CJ13" s="17" t="inlineStr">
        <is>
          <t>Levy Ostrup</t>
        </is>
      </c>
      <c r="CK13" s="17" t="n"/>
    </row>
    <row r="14">
      <c r="A14" s="17" t="n"/>
      <c r="B14" s="17" t="n"/>
      <c r="C14" s="17" t="inlineStr">
        <is>
          <t>K1B WELL PAD PROJECT</t>
        </is>
      </c>
      <c r="D14" s="17" t="inlineStr">
        <is>
          <t>CA23007</t>
        </is>
      </c>
      <c r="E14" s="17" t="inlineStr">
        <is>
          <t>KINOSIS K1B</t>
        </is>
      </c>
      <c r="F14" s="17" t="inlineStr">
        <is>
          <t>STEAM</t>
        </is>
      </c>
      <c r="G14" s="17" t="inlineStr">
        <is>
          <t>29103-25J-151-01</t>
        </is>
      </c>
      <c r="H14" s="17" t="inlineStr">
        <is>
          <t>29103-6"-ST-1502-DASB0-64H</t>
        </is>
      </c>
      <c r="I14" s="17" t="inlineStr">
        <is>
          <t>29103-FV-1051</t>
        </is>
      </c>
      <c r="J14" s="17" t="n"/>
      <c r="K14" s="17" t="inlineStr">
        <is>
          <t>FCV</t>
        </is>
      </c>
      <c r="L14" s="17" t="n"/>
      <c r="M14" s="17" t="n">
        <v>1000383589</v>
      </c>
      <c r="N14" s="17" t="inlineStr">
        <is>
          <t>PDA200</t>
        </is>
      </c>
      <c r="O14" s="17" t="inlineStr">
        <is>
          <t>5CB TC</t>
        </is>
      </c>
      <c r="P14" s="17" t="inlineStr">
        <is>
          <t>TC c/w S17400 carrier</t>
        </is>
      </c>
      <c r="Q14" s="17" t="n">
        <v>1000383581</v>
      </c>
      <c r="R14" s="17" t="inlineStr">
        <is>
          <t>P3E HT</t>
        </is>
      </c>
      <c r="S14" s="17" t="inlineStr">
        <is>
          <t>Inch</t>
        </is>
      </c>
      <c r="T14" s="17" t="inlineStr">
        <is>
          <t>4"</t>
        </is>
      </c>
      <c r="U14" s="17" t="inlineStr">
        <is>
          <t>F005340836</t>
        </is>
      </c>
      <c r="V14" s="17" t="inlineStr">
        <is>
          <t>DVC-6200</t>
        </is>
      </c>
      <c r="W14" s="17" t="inlineStr">
        <is>
          <t>V</t>
        </is>
      </c>
      <c r="X14" s="17" t="n">
        <v>900</v>
      </c>
      <c r="Y14" s="17" t="inlineStr">
        <is>
          <t>N/A</t>
        </is>
      </c>
      <c r="Z14" s="17" t="inlineStr">
        <is>
          <t>N/A</t>
        </is>
      </c>
      <c r="AA14" s="17" t="n">
        <v>2.15</v>
      </c>
      <c r="AB14" s="17" t="inlineStr">
        <is>
          <t>Flanged</t>
        </is>
      </c>
      <c r="AC14" s="17" t="inlineStr">
        <is>
          <t>N/A</t>
        </is>
      </c>
      <c r="AD14" s="17" t="inlineStr">
        <is>
          <t>N/A</t>
        </is>
      </c>
      <c r="AE14" s="17" t="inlineStr">
        <is>
          <t>0C00070.2</t>
        </is>
      </c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inlineStr">
        <is>
          <t>EMERSON</t>
        </is>
      </c>
      <c r="CF14" s="17" t="inlineStr">
        <is>
          <t>TREX</t>
        </is>
      </c>
      <c r="CG14" s="17" t="inlineStr">
        <is>
          <t>210100082367</t>
        </is>
      </c>
      <c r="CH14" s="17" t="inlineStr">
        <is>
          <t>'2026-07-31</t>
        </is>
      </c>
      <c r="CI14" s="17" t="n"/>
      <c r="CJ14" s="17" t="inlineStr">
        <is>
          <t>Levy Ostrup</t>
        </is>
      </c>
      <c r="CK14" s="17" t="n"/>
    </row>
    <row r="15">
      <c r="A15" s="17" t="n"/>
      <c r="B15" s="17" t="n"/>
      <c r="C15" s="17" t="inlineStr">
        <is>
          <t>K1B WELL PAD PROJECT</t>
        </is>
      </c>
      <c r="D15" s="17" t="inlineStr">
        <is>
          <t>CA23007</t>
        </is>
      </c>
      <c r="E15" s="17" t="inlineStr">
        <is>
          <t>KINOSIS K1B</t>
        </is>
      </c>
      <c r="F15" s="17" t="inlineStr">
        <is>
          <t>STEAM</t>
        </is>
      </c>
      <c r="G15" s="17" t="inlineStr">
        <is>
          <t>29103-25J-151-01</t>
        </is>
      </c>
      <c r="H15" s="17" t="inlineStr">
        <is>
          <t>29103-3"-ST-1501-DASB0-64H</t>
        </is>
      </c>
      <c r="I15" s="17" t="inlineStr">
        <is>
          <t>29103-FV-1052</t>
        </is>
      </c>
      <c r="J15" s="17" t="n"/>
      <c r="K15" s="17" t="inlineStr">
        <is>
          <t>FCV</t>
        </is>
      </c>
      <c r="L15" s="17" t="n"/>
      <c r="M15" s="17" t="n">
        <v>1000383565</v>
      </c>
      <c r="N15" s="17" t="inlineStr">
        <is>
          <t>PDA200</t>
        </is>
      </c>
      <c r="O15" s="17" t="inlineStr">
        <is>
          <t>5CB TC</t>
        </is>
      </c>
      <c r="P15" s="17" t="inlineStr">
        <is>
          <t>TC c/w S17400 carrier</t>
        </is>
      </c>
      <c r="Q15" s="17" t="n">
        <v>1000389737</v>
      </c>
      <c r="R15" s="17" t="inlineStr">
        <is>
          <t>P25E HT</t>
        </is>
      </c>
      <c r="S15" s="17" t="inlineStr">
        <is>
          <t>Inch</t>
        </is>
      </c>
      <c r="T15" s="17" t="inlineStr">
        <is>
          <t>3"</t>
        </is>
      </c>
      <c r="U15" s="17" t="inlineStr">
        <is>
          <t>F005340809</t>
        </is>
      </c>
      <c r="V15" s="17" t="inlineStr">
        <is>
          <t>DVC-6200</t>
        </is>
      </c>
      <c r="W15" s="17" t="inlineStr">
        <is>
          <t>V</t>
        </is>
      </c>
      <c r="X15" s="17" t="n">
        <v>900</v>
      </c>
      <c r="Y15" s="17" t="inlineStr">
        <is>
          <t>N/A</t>
        </is>
      </c>
      <c r="Z15" s="17" t="inlineStr">
        <is>
          <t>N/A</t>
        </is>
      </c>
      <c r="AA15" s="17" t="n">
        <v>1.5</v>
      </c>
      <c r="AB15" s="17" t="inlineStr">
        <is>
          <t>Flanged</t>
        </is>
      </c>
      <c r="AC15" s="17" t="inlineStr">
        <is>
          <t>N/A</t>
        </is>
      </c>
      <c r="AD15" s="17" t="inlineStr">
        <is>
          <t>N/A</t>
        </is>
      </c>
      <c r="AE15" s="17" t="inlineStr">
        <is>
          <t>0C00070.2</t>
        </is>
      </c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inlineStr">
        <is>
          <t>EMERSON</t>
        </is>
      </c>
      <c r="CF15" s="17" t="inlineStr">
        <is>
          <t>TREX</t>
        </is>
      </c>
      <c r="CG15" s="17" t="inlineStr">
        <is>
          <t>210100082367</t>
        </is>
      </c>
      <c r="CH15" s="17" t="inlineStr">
        <is>
          <t>'2026-07-31</t>
        </is>
      </c>
      <c r="CI15" s="17" t="n"/>
      <c r="CJ15" s="17" t="inlineStr">
        <is>
          <t>Levy Ostrup</t>
        </is>
      </c>
      <c r="CK15" s="17" t="n"/>
    </row>
    <row r="16">
      <c r="A16" s="17" t="n"/>
      <c r="B16" s="17" t="n"/>
      <c r="C16" s="17" t="inlineStr">
        <is>
          <t>K1B WELL PAD PROJECT</t>
        </is>
      </c>
      <c r="D16" s="17" t="inlineStr">
        <is>
          <t>CA23007</t>
        </is>
      </c>
      <c r="E16" s="17" t="inlineStr">
        <is>
          <t>KINOSIS K1B</t>
        </is>
      </c>
      <c r="F16" s="17" t="inlineStr">
        <is>
          <t>STEAM</t>
        </is>
      </c>
      <c r="G16" s="17" t="inlineStr">
        <is>
          <t>29103-25J-161-01</t>
        </is>
      </c>
      <c r="H16" s="17" t="inlineStr">
        <is>
          <t>29103-6"-ST-1602-DASB0-64H</t>
        </is>
      </c>
      <c r="I16" s="17" t="inlineStr">
        <is>
          <t>29103-FV-1061</t>
        </is>
      </c>
      <c r="J16" s="17" t="n"/>
      <c r="K16" s="17" t="inlineStr">
        <is>
          <t>FCV</t>
        </is>
      </c>
      <c r="L16" s="17" t="n"/>
      <c r="M16" s="17" t="n">
        <v>1000383604</v>
      </c>
      <c r="N16" s="17" t="inlineStr">
        <is>
          <t>PDA200</t>
        </is>
      </c>
      <c r="O16" s="17" t="inlineStr">
        <is>
          <t>5CB TC</t>
        </is>
      </c>
      <c r="P16" s="17" t="inlineStr">
        <is>
          <t>TC c/w S17400 carrier</t>
        </is>
      </c>
      <c r="Q16" s="17" t="n">
        <v>1000383597</v>
      </c>
      <c r="R16" s="17" t="inlineStr">
        <is>
          <t>P3E HT</t>
        </is>
      </c>
      <c r="S16" s="17" t="inlineStr">
        <is>
          <t>Inch</t>
        </is>
      </c>
      <c r="T16" s="17" t="inlineStr">
        <is>
          <t>4"</t>
        </is>
      </c>
      <c r="U16" s="17" t="inlineStr">
        <is>
          <t>F005340803</t>
        </is>
      </c>
      <c r="V16" s="17" t="inlineStr">
        <is>
          <t>DVC-6200</t>
        </is>
      </c>
      <c r="W16" s="17" t="inlineStr">
        <is>
          <t>V</t>
        </is>
      </c>
      <c r="X16" s="17" t="n">
        <v>900</v>
      </c>
      <c r="Y16" s="17" t="inlineStr">
        <is>
          <t>N/A</t>
        </is>
      </c>
      <c r="Z16" s="17" t="inlineStr">
        <is>
          <t>N/A</t>
        </is>
      </c>
      <c r="AA16" s="17" t="n">
        <v>2.15</v>
      </c>
      <c r="AB16" s="17" t="inlineStr">
        <is>
          <t>Flanged</t>
        </is>
      </c>
      <c r="AC16" s="17" t="inlineStr">
        <is>
          <t>N/A</t>
        </is>
      </c>
      <c r="AD16" s="17" t="inlineStr">
        <is>
          <t>N/A</t>
        </is>
      </c>
      <c r="AE16" s="17" t="inlineStr">
        <is>
          <t>0C00070.2</t>
        </is>
      </c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inlineStr">
        <is>
          <t>EMERSON</t>
        </is>
      </c>
      <c r="CF16" s="17" t="inlineStr">
        <is>
          <t>TREX</t>
        </is>
      </c>
      <c r="CG16" s="17" t="inlineStr">
        <is>
          <t>210100082367</t>
        </is>
      </c>
      <c r="CH16" s="17" t="inlineStr">
        <is>
          <t>'2026-07-31</t>
        </is>
      </c>
      <c r="CI16" s="17" t="n"/>
      <c r="CJ16" s="17" t="inlineStr">
        <is>
          <t>Levy Ostrup</t>
        </is>
      </c>
      <c r="CK16" s="17" t="n"/>
    </row>
    <row r="17">
      <c r="A17" s="17" t="n"/>
      <c r="B17" s="17" t="n"/>
      <c r="C17" s="17" t="inlineStr">
        <is>
          <t>K1B WELL PAD PROJECT</t>
        </is>
      </c>
      <c r="D17" s="17" t="inlineStr">
        <is>
          <t>CA23007</t>
        </is>
      </c>
      <c r="E17" s="17" t="inlineStr">
        <is>
          <t>KINOSIS K1B</t>
        </is>
      </c>
      <c r="F17" s="17" t="inlineStr">
        <is>
          <t>STEAM</t>
        </is>
      </c>
      <c r="G17" s="17" t="inlineStr">
        <is>
          <t>29103-25J-161-01</t>
        </is>
      </c>
      <c r="H17" s="17" t="inlineStr">
        <is>
          <t>29103-3"-ST-1601-DASB0-64H</t>
        </is>
      </c>
      <c r="I17" s="17" t="inlineStr">
        <is>
          <t>29103-FV-1062</t>
        </is>
      </c>
      <c r="J17" s="17" t="n"/>
      <c r="K17" s="17" t="inlineStr">
        <is>
          <t>FCV</t>
        </is>
      </c>
      <c r="L17" s="17" t="n"/>
      <c r="M17" s="17" t="n">
        <v>1000383535</v>
      </c>
      <c r="N17" s="17" t="inlineStr">
        <is>
          <t>PDA200</t>
        </is>
      </c>
      <c r="O17" s="17" t="inlineStr">
        <is>
          <t>5CB TC</t>
        </is>
      </c>
      <c r="P17" s="17" t="inlineStr">
        <is>
          <t>TC c/w S17400 carrier</t>
        </is>
      </c>
      <c r="Q17" s="17" t="n">
        <v>1000389753</v>
      </c>
      <c r="R17" s="17" t="inlineStr">
        <is>
          <t>P25E HT</t>
        </is>
      </c>
      <c r="S17" s="17" t="inlineStr">
        <is>
          <t>Inch</t>
        </is>
      </c>
      <c r="T17" s="17" t="inlineStr">
        <is>
          <t>3"</t>
        </is>
      </c>
      <c r="U17" s="17" t="inlineStr">
        <is>
          <t>F005209241</t>
        </is>
      </c>
      <c r="V17" s="17" t="inlineStr">
        <is>
          <t>DVC-6200</t>
        </is>
      </c>
      <c r="W17" s="17" t="inlineStr">
        <is>
          <t>V</t>
        </is>
      </c>
      <c r="X17" s="17" t="n">
        <v>900</v>
      </c>
      <c r="Y17" s="17" t="inlineStr">
        <is>
          <t>N/A</t>
        </is>
      </c>
      <c r="Z17" s="17" t="inlineStr">
        <is>
          <t>N/A</t>
        </is>
      </c>
      <c r="AA17" s="17" t="n">
        <v>1.5</v>
      </c>
      <c r="AB17" s="17" t="inlineStr">
        <is>
          <t>Flanged</t>
        </is>
      </c>
      <c r="AC17" s="17" t="inlineStr">
        <is>
          <t>N/A</t>
        </is>
      </c>
      <c r="AD17" s="17" t="inlineStr">
        <is>
          <t>N/A</t>
        </is>
      </c>
      <c r="AE17" s="17" t="inlineStr">
        <is>
          <t>0C00070.2</t>
        </is>
      </c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inlineStr">
        <is>
          <t>EMERSON</t>
        </is>
      </c>
      <c r="CF17" s="17" t="inlineStr">
        <is>
          <t>TREX</t>
        </is>
      </c>
      <c r="CG17" s="17" t="inlineStr">
        <is>
          <t>210100082367</t>
        </is>
      </c>
      <c r="CH17" s="17" t="inlineStr">
        <is>
          <t>'2026-07-31</t>
        </is>
      </c>
      <c r="CI17" s="17" t="n"/>
      <c r="CJ17" s="17" t="inlineStr">
        <is>
          <t>Levy Ostrup</t>
        </is>
      </c>
      <c r="CK17" s="17" t="n"/>
    </row>
    <row r="18">
      <c r="A18" s="17" t="n"/>
      <c r="B18" s="17" t="n"/>
      <c r="C18" s="17" t="inlineStr">
        <is>
          <t>K1B WELL PAD PROJECT</t>
        </is>
      </c>
      <c r="D18" s="17" t="inlineStr">
        <is>
          <t>CA23007</t>
        </is>
      </c>
      <c r="E18" s="17" t="inlineStr">
        <is>
          <t>KINOSIS K1B</t>
        </is>
      </c>
      <c r="F18" s="17" t="inlineStr">
        <is>
          <t>STEAM</t>
        </is>
      </c>
      <c r="G18" s="17" t="inlineStr">
        <is>
          <t>29103-25J-171-01</t>
        </is>
      </c>
      <c r="H18" s="17" t="inlineStr">
        <is>
          <t>29103-6"-ST-1702-DASB0-64H</t>
        </is>
      </c>
      <c r="I18" s="17" t="inlineStr">
        <is>
          <t>29103-FV-1071</t>
        </is>
      </c>
      <c r="J18" s="17" t="n"/>
      <c r="K18" s="17" t="inlineStr">
        <is>
          <t>FCV</t>
        </is>
      </c>
      <c r="L18" s="17" t="n"/>
      <c r="M18" s="17" t="n">
        <v>1000383561</v>
      </c>
      <c r="N18" s="17" t="inlineStr">
        <is>
          <t>PDA200</t>
        </is>
      </c>
      <c r="O18" s="17" t="inlineStr">
        <is>
          <t>5CB TC</t>
        </is>
      </c>
      <c r="P18" s="17" t="inlineStr">
        <is>
          <t>TC c/w S17400 carrier</t>
        </is>
      </c>
      <c r="Q18" s="17" t="n">
        <v>1000383583</v>
      </c>
      <c r="R18" s="17" t="inlineStr">
        <is>
          <t>P3E HT</t>
        </is>
      </c>
      <c r="S18" s="17" t="inlineStr">
        <is>
          <t>Inch</t>
        </is>
      </c>
      <c r="T18" s="17" t="inlineStr">
        <is>
          <t>4"</t>
        </is>
      </c>
      <c r="U18" s="17" t="inlineStr">
        <is>
          <t>F005340801</t>
        </is>
      </c>
      <c r="V18" s="17" t="inlineStr">
        <is>
          <t>DVC-6200</t>
        </is>
      </c>
      <c r="W18" s="17" t="inlineStr">
        <is>
          <t>V</t>
        </is>
      </c>
      <c r="X18" s="17" t="n">
        <v>900</v>
      </c>
      <c r="Y18" s="17" t="inlineStr">
        <is>
          <t>N/A</t>
        </is>
      </c>
      <c r="Z18" s="17" t="inlineStr">
        <is>
          <t>N/A</t>
        </is>
      </c>
      <c r="AA18" s="17" t="n">
        <v>2.15</v>
      </c>
      <c r="AB18" s="17" t="inlineStr">
        <is>
          <t>Flanged</t>
        </is>
      </c>
      <c r="AC18" s="17" t="inlineStr">
        <is>
          <t>N/A</t>
        </is>
      </c>
      <c r="AD18" s="17" t="inlineStr">
        <is>
          <t>N/A</t>
        </is>
      </c>
      <c r="AE18" s="17" t="inlineStr">
        <is>
          <t>0C00070.2</t>
        </is>
      </c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inlineStr">
        <is>
          <t>EMERSON</t>
        </is>
      </c>
      <c r="CF18" s="17" t="inlineStr">
        <is>
          <t>TREX</t>
        </is>
      </c>
      <c r="CG18" s="17" t="inlineStr">
        <is>
          <t>210100082367</t>
        </is>
      </c>
      <c r="CH18" s="17" t="inlineStr">
        <is>
          <t>'2026-07-31</t>
        </is>
      </c>
      <c r="CI18" s="17" t="n"/>
      <c r="CJ18" s="17" t="inlineStr">
        <is>
          <t>Levy Ostrup</t>
        </is>
      </c>
      <c r="CK18" s="17" t="n"/>
    </row>
    <row r="19">
      <c r="A19" s="17" t="n"/>
      <c r="B19" s="17" t="n"/>
      <c r="C19" s="17" t="inlineStr">
        <is>
          <t>K1B WELL PAD PROJECT</t>
        </is>
      </c>
      <c r="D19" s="17" t="inlineStr">
        <is>
          <t>CA23007</t>
        </is>
      </c>
      <c r="E19" s="17" t="inlineStr">
        <is>
          <t>KINOSIS K1B</t>
        </is>
      </c>
      <c r="F19" s="17" t="inlineStr">
        <is>
          <t>STEAM</t>
        </is>
      </c>
      <c r="G19" s="17" t="inlineStr">
        <is>
          <t>29103-25J-171-01</t>
        </is>
      </c>
      <c r="H19" s="17" t="inlineStr">
        <is>
          <t>29103-3"-ST-1701-DASB0-64H</t>
        </is>
      </c>
      <c r="I19" s="17" t="inlineStr">
        <is>
          <t>29103-FV-1072</t>
        </is>
      </c>
      <c r="J19" s="17" t="n"/>
      <c r="K19" s="17" t="inlineStr">
        <is>
          <t>FCV</t>
        </is>
      </c>
      <c r="L19" s="17" t="n"/>
      <c r="M19" s="17" t="n">
        <v>1000383566</v>
      </c>
      <c r="N19" s="17" t="inlineStr">
        <is>
          <t>PDA200</t>
        </is>
      </c>
      <c r="O19" s="17" t="inlineStr">
        <is>
          <t>5CB TC</t>
        </is>
      </c>
      <c r="P19" s="17" t="inlineStr">
        <is>
          <t>TC c/w S17400 carrier</t>
        </is>
      </c>
      <c r="Q19" s="17" t="n">
        <v>1000389738</v>
      </c>
      <c r="R19" s="17" t="inlineStr">
        <is>
          <t>P25E HT</t>
        </is>
      </c>
      <c r="S19" s="17" t="inlineStr">
        <is>
          <t>Inch</t>
        </is>
      </c>
      <c r="T19" s="17" t="inlineStr">
        <is>
          <t>3"</t>
        </is>
      </c>
      <c r="U19" s="17" t="inlineStr">
        <is>
          <t>F005340818</t>
        </is>
      </c>
      <c r="V19" s="17" t="inlineStr">
        <is>
          <t>DVC-6200</t>
        </is>
      </c>
      <c r="W19" s="17" t="inlineStr">
        <is>
          <t>V</t>
        </is>
      </c>
      <c r="X19" s="17" t="n">
        <v>900</v>
      </c>
      <c r="Y19" s="17" t="inlineStr">
        <is>
          <t>N/A</t>
        </is>
      </c>
      <c r="Z19" s="17" t="inlineStr">
        <is>
          <t>N/A</t>
        </is>
      </c>
      <c r="AA19" s="17" t="n">
        <v>1.5</v>
      </c>
      <c r="AB19" s="17" t="inlineStr">
        <is>
          <t>Flanged</t>
        </is>
      </c>
      <c r="AC19" s="17" t="inlineStr">
        <is>
          <t>N/A</t>
        </is>
      </c>
      <c r="AD19" s="17" t="inlineStr">
        <is>
          <t>N/A</t>
        </is>
      </c>
      <c r="AE19" s="17" t="inlineStr">
        <is>
          <t>0C00070.2</t>
        </is>
      </c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inlineStr">
        <is>
          <t>EMERSON</t>
        </is>
      </c>
      <c r="CF19" s="17" t="inlineStr">
        <is>
          <t>TREX</t>
        </is>
      </c>
      <c r="CG19" s="17" t="inlineStr">
        <is>
          <t>210100082367</t>
        </is>
      </c>
      <c r="CH19" s="17" t="inlineStr">
        <is>
          <t>'2026-07-31</t>
        </is>
      </c>
      <c r="CI19" s="17" t="n"/>
      <c r="CJ19" s="17" t="inlineStr">
        <is>
          <t>Levy Ostrup</t>
        </is>
      </c>
      <c r="CK19" s="17" t="n"/>
    </row>
    <row r="20">
      <c r="A20" s="17" t="n"/>
      <c r="B20" s="17" t="n"/>
      <c r="C20" s="17" t="inlineStr">
        <is>
          <t>K1B WELL PAD PROJECT</t>
        </is>
      </c>
      <c r="D20" s="17" t="inlineStr">
        <is>
          <t>CA23007</t>
        </is>
      </c>
      <c r="E20" s="17" t="inlineStr">
        <is>
          <t>KINOSIS K1B</t>
        </is>
      </c>
      <c r="F20" s="17" t="inlineStr">
        <is>
          <t>NATURAL GAS</t>
        </is>
      </c>
      <c r="G20" s="17" t="inlineStr">
        <is>
          <t>29103-25J-111-01</t>
        </is>
      </c>
      <c r="H20" s="17" t="inlineStr">
        <is>
          <t>29103-1"-FG-1105-DLHB0-38H-ET</t>
        </is>
      </c>
      <c r="I20" s="17" t="inlineStr">
        <is>
          <t>29103-FV-1015</t>
        </is>
      </c>
      <c r="J20" s="17" t="n"/>
      <c r="K20" s="17" t="inlineStr">
        <is>
          <t>FCV</t>
        </is>
      </c>
      <c r="M20" s="17" t="inlineStr">
        <is>
          <t>S-26-018955</t>
        </is>
      </c>
      <c r="N20" s="17" t="inlineStr">
        <is>
          <t>88 Spring &amp; Diaphragm</t>
        </is>
      </c>
      <c r="O20" s="17" t="inlineStr">
        <is>
          <t>316 SS</t>
        </is>
      </c>
      <c r="P20" s="17" t="inlineStr">
        <is>
          <t>316 SS</t>
        </is>
      </c>
      <c r="Q20" s="17" t="inlineStr">
        <is>
          <t>N/A</t>
        </is>
      </c>
      <c r="R20" s="17" t="inlineStr">
        <is>
          <t>N/A</t>
        </is>
      </c>
      <c r="S20" s="17" t="inlineStr">
        <is>
          <t>Inch</t>
        </is>
      </c>
      <c r="T20" s="17" t="n">
        <v>0.8</v>
      </c>
      <c r="U20" s="17" t="inlineStr">
        <is>
          <t>F005452608</t>
        </is>
      </c>
      <c r="V20" s="17" t="inlineStr">
        <is>
          <t>SVI3 SMART</t>
        </is>
      </c>
      <c r="W20" s="17" t="inlineStr">
        <is>
          <t>IV</t>
        </is>
      </c>
      <c r="X20" s="17" t="n">
        <v>1500</v>
      </c>
      <c r="Y20" s="17" t="inlineStr">
        <is>
          <t>N/A</t>
        </is>
      </c>
      <c r="Z20" s="17" t="inlineStr">
        <is>
          <t>N/A</t>
        </is>
      </c>
      <c r="AA20" s="17" t="n">
        <v>1</v>
      </c>
      <c r="AB20" s="17" t="inlineStr">
        <is>
          <t>Flanged</t>
        </is>
      </c>
      <c r="AC20" s="17" t="inlineStr">
        <is>
          <t>N/A</t>
        </is>
      </c>
      <c r="AD20" s="17" t="inlineStr">
        <is>
          <t>N/A</t>
        </is>
      </c>
      <c r="AE20" s="17" t="inlineStr">
        <is>
          <t>0C18929.52</t>
        </is>
      </c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inlineStr">
        <is>
          <t>Levy Ostrup</t>
        </is>
      </c>
      <c r="CK20" s="17" t="n"/>
    </row>
    <row r="21">
      <c r="A21" s="17" t="n"/>
      <c r="B21" s="17" t="n"/>
      <c r="C21" s="17" t="inlineStr">
        <is>
          <t>K1B WELL PAD PROJECT</t>
        </is>
      </c>
      <c r="D21" s="17" t="inlineStr">
        <is>
          <t>CA23007</t>
        </is>
      </c>
      <c r="E21" s="17" t="inlineStr">
        <is>
          <t>KINOSIS K1B</t>
        </is>
      </c>
      <c r="F21" s="17" t="inlineStr">
        <is>
          <t>NATURAL GAS</t>
        </is>
      </c>
      <c r="G21" s="17" t="inlineStr">
        <is>
          <t>29103-25J-131-01</t>
        </is>
      </c>
      <c r="H21" s="17" t="inlineStr">
        <is>
          <t>29103-1"-FG-1305-DLHB0-38H-ET</t>
        </is>
      </c>
      <c r="I21" s="35" t="inlineStr">
        <is>
          <t>29103-FV-1035</t>
        </is>
      </c>
      <c r="J21" s="17" t="n"/>
      <c r="K21" s="17" t="inlineStr">
        <is>
          <t>FCV</t>
        </is>
      </c>
      <c r="L21" s="17" t="n"/>
      <c r="M21" s="36" t="inlineStr">
        <is>
          <t>N/A</t>
        </is>
      </c>
      <c r="N21" s="17" t="inlineStr">
        <is>
          <t>88 Spring &amp; Diaphragm</t>
        </is>
      </c>
      <c r="O21" s="17" t="inlineStr">
        <is>
          <t>316 SS</t>
        </is>
      </c>
      <c r="P21" s="17" t="inlineStr">
        <is>
          <t>316 SS</t>
        </is>
      </c>
      <c r="Q21" s="17" t="inlineStr">
        <is>
          <t>N/A</t>
        </is>
      </c>
      <c r="R21" s="17" t="inlineStr">
        <is>
          <t>N/A</t>
        </is>
      </c>
      <c r="S21" s="17" t="inlineStr">
        <is>
          <t>Inch</t>
        </is>
      </c>
      <c r="T21" s="17" t="n">
        <v>0.8</v>
      </c>
      <c r="U21" s="17" t="inlineStr">
        <is>
          <t>N/A</t>
        </is>
      </c>
      <c r="V21" s="17" t="inlineStr">
        <is>
          <t>SVI3 SMART</t>
        </is>
      </c>
      <c r="W21" s="17" t="inlineStr">
        <is>
          <t>IV</t>
        </is>
      </c>
      <c r="X21" s="17" t="n">
        <v>1500</v>
      </c>
      <c r="Y21" s="17" t="inlineStr">
        <is>
          <t>N/A</t>
        </is>
      </c>
      <c r="Z21" s="17" t="inlineStr">
        <is>
          <t>N/A</t>
        </is>
      </c>
      <c r="AA21" s="17" t="n">
        <v>1</v>
      </c>
      <c r="AB21" s="17" t="inlineStr">
        <is>
          <t>Flanged</t>
        </is>
      </c>
      <c r="AC21" s="17" t="inlineStr">
        <is>
          <t>N/A</t>
        </is>
      </c>
      <c r="AD21" s="17" t="inlineStr">
        <is>
          <t>N/A</t>
        </is>
      </c>
      <c r="AE21" s="17" t="inlineStr">
        <is>
          <t>0C18929.52</t>
        </is>
      </c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inlineStr">
        <is>
          <t>Levy Ostrup</t>
        </is>
      </c>
      <c r="CK21" s="17" t="n"/>
    </row>
    <row r="22">
      <c r="A22" s="17" t="n"/>
      <c r="B22" s="17" t="n"/>
      <c r="C22" s="17" t="inlineStr">
        <is>
          <t>K1B WELL PAD PROJECT</t>
        </is>
      </c>
      <c r="D22" s="17" t="inlineStr">
        <is>
          <t>CA23007</t>
        </is>
      </c>
      <c r="E22" s="17" t="inlineStr">
        <is>
          <t>KINOSIS K1B</t>
        </is>
      </c>
      <c r="F22" s="17" t="inlineStr">
        <is>
          <t>NATURAL GAS</t>
        </is>
      </c>
      <c r="G22" s="17" t="inlineStr">
        <is>
          <t>29103-25J-151-01</t>
        </is>
      </c>
      <c r="H22" s="17" t="inlineStr">
        <is>
          <t>29103-1"-FG-1505-DLHB0-38H-ET</t>
        </is>
      </c>
      <c r="I22" s="35" t="inlineStr">
        <is>
          <t>29103-FV-1055</t>
        </is>
      </c>
      <c r="J22" s="17" t="n"/>
      <c r="K22" s="17" t="inlineStr">
        <is>
          <t>FCV</t>
        </is>
      </c>
      <c r="L22" s="17" t="n"/>
      <c r="M22" s="17" t="inlineStr">
        <is>
          <t>N/A</t>
        </is>
      </c>
      <c r="N22" s="17" t="inlineStr">
        <is>
          <t>88 Spring &amp; Diaphragm</t>
        </is>
      </c>
      <c r="O22" s="17" t="inlineStr">
        <is>
          <t>316 SS</t>
        </is>
      </c>
      <c r="P22" s="17" t="inlineStr">
        <is>
          <t>316 SS</t>
        </is>
      </c>
      <c r="Q22" s="17" t="inlineStr">
        <is>
          <t>N/A</t>
        </is>
      </c>
      <c r="R22" s="17" t="inlineStr">
        <is>
          <t>N/A</t>
        </is>
      </c>
      <c r="S22" s="17" t="inlineStr">
        <is>
          <t>Inch</t>
        </is>
      </c>
      <c r="T22" s="17" t="n">
        <v>0.8</v>
      </c>
      <c r="U22" s="17" t="inlineStr">
        <is>
          <t>N/A</t>
        </is>
      </c>
      <c r="V22" s="17" t="inlineStr">
        <is>
          <t>SVI3 SMART</t>
        </is>
      </c>
      <c r="W22" s="17" t="inlineStr">
        <is>
          <t>IV</t>
        </is>
      </c>
      <c r="X22" s="17" t="n">
        <v>1500</v>
      </c>
      <c r="Y22" s="17" t="inlineStr">
        <is>
          <t>N/A</t>
        </is>
      </c>
      <c r="Z22" s="17" t="inlineStr">
        <is>
          <t>N/A</t>
        </is>
      </c>
      <c r="AA22" s="17" t="n">
        <v>1</v>
      </c>
      <c r="AB22" s="17" t="inlineStr">
        <is>
          <t>Flanged</t>
        </is>
      </c>
      <c r="AC22" s="17" t="inlineStr">
        <is>
          <t>N/A</t>
        </is>
      </c>
      <c r="AD22" s="17" t="inlineStr">
        <is>
          <t>N/A</t>
        </is>
      </c>
      <c r="AE22" s="17" t="inlineStr">
        <is>
          <t>0C18929.52</t>
        </is>
      </c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inlineStr">
        <is>
          <t>Levy Ostrup</t>
        </is>
      </c>
      <c r="CK22" s="17" t="n"/>
    </row>
    <row r="23">
      <c r="A23" s="17" t="n"/>
      <c r="B23" s="17" t="n"/>
      <c r="C23" s="17" t="inlineStr">
        <is>
          <t>K1B WELL PAD PROJECT</t>
        </is>
      </c>
      <c r="D23" s="17" t="inlineStr">
        <is>
          <t>CA23007</t>
        </is>
      </c>
      <c r="E23" s="17" t="inlineStr">
        <is>
          <t>KINOSIS K1B</t>
        </is>
      </c>
      <c r="F23" s="17" t="inlineStr">
        <is>
          <t>NATURAL GAS</t>
        </is>
      </c>
      <c r="G23" s="17" t="inlineStr">
        <is>
          <t>29103-25J-111-01</t>
        </is>
      </c>
      <c r="H23" s="17" t="inlineStr">
        <is>
          <t>29103-1"-FG-1103-DLHB0-38H-ET</t>
        </is>
      </c>
      <c r="I23" s="17" t="inlineStr">
        <is>
          <t>29103-KV-1013</t>
        </is>
      </c>
      <c r="J23" s="17" t="n"/>
      <c r="K23" s="17" t="inlineStr">
        <is>
          <t>PCV</t>
        </is>
      </c>
      <c r="L23" s="17" t="n"/>
      <c r="M23" s="17" t="inlineStr">
        <is>
          <t>N/A</t>
        </is>
      </c>
      <c r="N23" s="17" t="inlineStr">
        <is>
          <t>VPVL100SR4/5BD</t>
        </is>
      </c>
      <c r="O23" s="17" t="inlineStr">
        <is>
          <t>316 SS</t>
        </is>
      </c>
      <c r="P23" s="17" t="inlineStr">
        <is>
          <t>Xtreme</t>
        </is>
      </c>
      <c r="Q23" s="17" t="n">
        <v>25224154</v>
      </c>
      <c r="R23" s="17" t="inlineStr">
        <is>
          <t>1/2" 4B36HBXTB2</t>
        </is>
      </c>
      <c r="S23" s="17" t="n"/>
      <c r="T23" s="17" t="n"/>
      <c r="U23" s="17" t="inlineStr">
        <is>
          <t>N/A</t>
        </is>
      </c>
      <c r="V23" s="17" t="inlineStr">
        <is>
          <t>N/A</t>
        </is>
      </c>
      <c r="W23" s="17" t="inlineStr">
        <is>
          <t>VI</t>
        </is>
      </c>
      <c r="X23" s="17" t="n">
        <v>800</v>
      </c>
      <c r="Y23" s="17" t="inlineStr">
        <is>
          <t>N/A</t>
        </is>
      </c>
      <c r="Z23" s="17" t="inlineStr">
        <is>
          <t>N/A</t>
        </is>
      </c>
      <c r="AA23" s="17" t="inlineStr">
        <is>
          <t>1/2"</t>
        </is>
      </c>
      <c r="AB23" s="17" t="inlineStr">
        <is>
          <t>Threaded</t>
        </is>
      </c>
      <c r="AC23" s="17" t="inlineStr">
        <is>
          <t>A47713296</t>
        </is>
      </c>
      <c r="AD23" s="17" t="inlineStr">
        <is>
          <t>JS2D8314H301-24VDC</t>
        </is>
      </c>
      <c r="AE23" s="17" t="inlineStr">
        <is>
          <t>0C7803.52</t>
        </is>
      </c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inlineStr">
        <is>
          <t>Levy Ostrup</t>
        </is>
      </c>
      <c r="CK23" s="17" t="n"/>
    </row>
    <row r="24">
      <c r="A24" s="17" t="n"/>
      <c r="B24" s="17" t="n"/>
      <c r="C24" s="17" t="inlineStr">
        <is>
          <t>K1B WELL PAD PROJECT</t>
        </is>
      </c>
      <c r="D24" s="17" t="inlineStr">
        <is>
          <t>CA23007</t>
        </is>
      </c>
      <c r="E24" s="17" t="inlineStr">
        <is>
          <t>KINOSIS K1B</t>
        </is>
      </c>
      <c r="F24" s="17" t="inlineStr">
        <is>
          <t>NATURAL GAS</t>
        </is>
      </c>
      <c r="G24" s="17" t="inlineStr">
        <is>
          <t>29103-25J-112-01</t>
        </is>
      </c>
      <c r="H24" s="17" t="inlineStr">
        <is>
          <t>29103-1"-FG-1101-DLHB0-38H-ET</t>
        </is>
      </c>
      <c r="I24" s="17" t="inlineStr">
        <is>
          <t>29103-KV-1017</t>
        </is>
      </c>
      <c r="J24" s="17" t="n"/>
      <c r="K24" s="17" t="inlineStr">
        <is>
          <t>PCV</t>
        </is>
      </c>
      <c r="L24" s="17" t="n"/>
      <c r="M24" s="17" t="inlineStr">
        <is>
          <t>N/A</t>
        </is>
      </c>
      <c r="N24" s="17" t="inlineStr">
        <is>
          <t>VPVL100SR4/5BD</t>
        </is>
      </c>
      <c r="O24" s="17" t="inlineStr">
        <is>
          <t>316 SS</t>
        </is>
      </c>
      <c r="P24" s="17" t="inlineStr">
        <is>
          <t>Xtreme</t>
        </is>
      </c>
      <c r="Q24" s="17" t="n">
        <v>25224157</v>
      </c>
      <c r="R24" s="17" t="inlineStr">
        <is>
          <t>1/2" 4B36HBXTB2</t>
        </is>
      </c>
      <c r="S24" s="17" t="n"/>
      <c r="T24" s="17" t="n"/>
      <c r="U24" s="17" t="inlineStr">
        <is>
          <t>N/A</t>
        </is>
      </c>
      <c r="V24" s="17" t="inlineStr">
        <is>
          <t>N/A</t>
        </is>
      </c>
      <c r="W24" s="17" t="inlineStr">
        <is>
          <t>VI</t>
        </is>
      </c>
      <c r="X24" s="17" t="n">
        <v>800</v>
      </c>
      <c r="Y24" s="17" t="inlineStr">
        <is>
          <t>N/A</t>
        </is>
      </c>
      <c r="Z24" s="17" t="inlineStr">
        <is>
          <t>N/A</t>
        </is>
      </c>
      <c r="AA24" s="17" t="inlineStr">
        <is>
          <t>1/2"</t>
        </is>
      </c>
      <c r="AB24" s="17" t="inlineStr">
        <is>
          <t>Threaded</t>
        </is>
      </c>
      <c r="AC24" s="17" t="inlineStr">
        <is>
          <t>A47713296</t>
        </is>
      </c>
      <c r="AD24" s="17" t="inlineStr">
        <is>
          <t>JS2D8314H301-24VDC</t>
        </is>
      </c>
      <c r="AE24" s="17" t="inlineStr">
        <is>
          <t>0C7803.52</t>
        </is>
      </c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inlineStr">
        <is>
          <t>Levy Ostrup</t>
        </is>
      </c>
      <c r="CK24" s="17" t="n"/>
    </row>
    <row r="25">
      <c r="A25" s="17" t="n"/>
      <c r="B25" s="17" t="n"/>
      <c r="C25" s="17" t="inlineStr">
        <is>
          <t>K1B WELL PAD PROJECT</t>
        </is>
      </c>
      <c r="D25" s="17" t="inlineStr">
        <is>
          <t>CA23007</t>
        </is>
      </c>
      <c r="E25" s="17" t="inlineStr">
        <is>
          <t>KINOSIS K1B</t>
        </is>
      </c>
      <c r="F25" s="17" t="inlineStr">
        <is>
          <t>NATURAL GAS</t>
        </is>
      </c>
      <c r="G25" s="17" t="inlineStr">
        <is>
          <t>29103-25J-121-01</t>
        </is>
      </c>
      <c r="H25" s="17" t="inlineStr">
        <is>
          <t>29103-1"-FG-1203-DLHB0-38H-ET</t>
        </is>
      </c>
      <c r="I25" s="17" t="inlineStr">
        <is>
          <t>29103-KV-1023</t>
        </is>
      </c>
      <c r="J25" s="17" t="n"/>
      <c r="K25" s="17" t="inlineStr">
        <is>
          <t>PCV</t>
        </is>
      </c>
      <c r="L25" s="17" t="n"/>
      <c r="M25" s="17" t="inlineStr">
        <is>
          <t>N/A</t>
        </is>
      </c>
      <c r="N25" s="17" t="inlineStr">
        <is>
          <t>VPVL100SR4/5BD</t>
        </is>
      </c>
      <c r="O25" s="17" t="inlineStr">
        <is>
          <t>316 SS</t>
        </is>
      </c>
      <c r="P25" s="17" t="inlineStr">
        <is>
          <t>Xtreme</t>
        </is>
      </c>
      <c r="Q25" s="17" t="n">
        <v>25224155</v>
      </c>
      <c r="R25" s="17" t="inlineStr">
        <is>
          <t>1/2" 4B36HBXTB2</t>
        </is>
      </c>
      <c r="S25" s="17" t="n"/>
      <c r="T25" s="17" t="n"/>
      <c r="U25" s="17" t="inlineStr">
        <is>
          <t>N/A</t>
        </is>
      </c>
      <c r="V25" s="17" t="inlineStr">
        <is>
          <t>N/A</t>
        </is>
      </c>
      <c r="W25" s="17" t="inlineStr">
        <is>
          <t>VI</t>
        </is>
      </c>
      <c r="X25" s="17" t="n">
        <v>800</v>
      </c>
      <c r="Y25" s="17" t="inlineStr">
        <is>
          <t>N/A</t>
        </is>
      </c>
      <c r="Z25" s="17" t="inlineStr">
        <is>
          <t>N/A</t>
        </is>
      </c>
      <c r="AA25" s="17" t="inlineStr">
        <is>
          <t>1/2"</t>
        </is>
      </c>
      <c r="AB25" s="17" t="inlineStr">
        <is>
          <t>Threaded</t>
        </is>
      </c>
      <c r="AC25" s="17" t="inlineStr">
        <is>
          <t>A47713296</t>
        </is>
      </c>
      <c r="AD25" s="17" t="inlineStr">
        <is>
          <t>JS2D8314H301-24VDC</t>
        </is>
      </c>
      <c r="AE25" s="17" t="inlineStr">
        <is>
          <t>0C7803.52</t>
        </is>
      </c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inlineStr">
        <is>
          <t>Levy Ostrup</t>
        </is>
      </c>
      <c r="CK25" s="17" t="n"/>
    </row>
    <row r="26">
      <c r="A26" s="17" t="n"/>
      <c r="B26" s="17" t="n"/>
      <c r="C26" s="17" t="inlineStr">
        <is>
          <t>K1B WELL PAD PROJECT</t>
        </is>
      </c>
      <c r="D26" s="17" t="inlineStr">
        <is>
          <t>CA23007</t>
        </is>
      </c>
      <c r="E26" s="17" t="inlineStr">
        <is>
          <t>KINOSIS K1B</t>
        </is>
      </c>
      <c r="F26" s="17" t="inlineStr">
        <is>
          <t>NATURAL GAS</t>
        </is>
      </c>
      <c r="G26" s="17" t="inlineStr">
        <is>
          <t>29103-25J-122-01</t>
        </is>
      </c>
      <c r="H26" s="17" t="inlineStr">
        <is>
          <t>29103-1"-FG-1201-DLHB0-38H-ET</t>
        </is>
      </c>
      <c r="I26" s="17" t="inlineStr">
        <is>
          <t>29103-KV-1027</t>
        </is>
      </c>
      <c r="J26" s="17" t="n"/>
      <c r="K26" s="17" t="inlineStr">
        <is>
          <t>PCV</t>
        </is>
      </c>
      <c r="L26" s="17" t="n"/>
      <c r="M26" s="17" t="inlineStr">
        <is>
          <t>N/A</t>
        </is>
      </c>
      <c r="N26" s="17" t="inlineStr">
        <is>
          <t>VPVL100SR4/5BD</t>
        </is>
      </c>
      <c r="O26" s="17" t="inlineStr">
        <is>
          <t>316 SS</t>
        </is>
      </c>
      <c r="P26" s="17" t="inlineStr">
        <is>
          <t>Xtreme</t>
        </is>
      </c>
      <c r="Q26" s="17" t="n">
        <v>25224106</v>
      </c>
      <c r="R26" s="17" t="inlineStr">
        <is>
          <t>1/2" 4B36HBXTB2</t>
        </is>
      </c>
      <c r="S26" s="17" t="n"/>
      <c r="T26" s="17" t="n"/>
      <c r="U26" s="17" t="inlineStr">
        <is>
          <t>N/A</t>
        </is>
      </c>
      <c r="V26" s="17" t="inlineStr">
        <is>
          <t>N/A</t>
        </is>
      </c>
      <c r="W26" s="17" t="inlineStr">
        <is>
          <t>VI</t>
        </is>
      </c>
      <c r="X26" s="17" t="n">
        <v>800</v>
      </c>
      <c r="Y26" s="17" t="inlineStr">
        <is>
          <t>N/A</t>
        </is>
      </c>
      <c r="Z26" s="17" t="inlineStr">
        <is>
          <t>N/A</t>
        </is>
      </c>
      <c r="AA26" s="17" t="inlineStr">
        <is>
          <t>1/2"</t>
        </is>
      </c>
      <c r="AB26" s="17" t="inlineStr">
        <is>
          <t>Threaded</t>
        </is>
      </c>
      <c r="AC26" s="17" t="inlineStr">
        <is>
          <t>A47713296</t>
        </is>
      </c>
      <c r="AD26" s="17" t="inlineStr">
        <is>
          <t>JS2D8314H301-24VDC</t>
        </is>
      </c>
      <c r="AE26" s="17" t="inlineStr">
        <is>
          <t>0C7803.52</t>
        </is>
      </c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inlineStr">
        <is>
          <t>Levy Ostrup</t>
        </is>
      </c>
      <c r="CK26" s="17" t="n"/>
    </row>
    <row r="27">
      <c r="A27" s="17" t="n"/>
      <c r="B27" s="17" t="n"/>
      <c r="C27" s="17" t="inlineStr">
        <is>
          <t>K1B WELL PAD PROJECT</t>
        </is>
      </c>
      <c r="D27" s="17" t="inlineStr">
        <is>
          <t>CA23007</t>
        </is>
      </c>
      <c r="E27" s="17" t="inlineStr">
        <is>
          <t>KINOSIS K1B</t>
        </is>
      </c>
      <c r="F27" s="17" t="inlineStr">
        <is>
          <t>NATURAL GAS</t>
        </is>
      </c>
      <c r="G27" s="17" t="inlineStr">
        <is>
          <t>29103-25J-131-01</t>
        </is>
      </c>
      <c r="H27" s="17" t="inlineStr">
        <is>
          <t>29103-1"-FG-1303-DLHB0-38H-ET</t>
        </is>
      </c>
      <c r="I27" s="17" t="inlineStr">
        <is>
          <t>29103-KV-1033</t>
        </is>
      </c>
      <c r="J27" s="17" t="n"/>
      <c r="K27" s="17" t="inlineStr">
        <is>
          <t>PCV</t>
        </is>
      </c>
      <c r="L27" s="17" t="n"/>
      <c r="M27" s="17" t="inlineStr">
        <is>
          <t>N/A</t>
        </is>
      </c>
      <c r="N27" s="17" t="inlineStr">
        <is>
          <t>VPVL100SR4/5BD</t>
        </is>
      </c>
      <c r="O27" s="17" t="inlineStr">
        <is>
          <t>316 SS</t>
        </is>
      </c>
      <c r="P27" s="17" t="inlineStr">
        <is>
          <t>Xtreme</t>
        </is>
      </c>
      <c r="Q27" s="17" t="n">
        <v>25224111</v>
      </c>
      <c r="R27" s="17" t="inlineStr">
        <is>
          <t>1/2" 4B36HBXTB2</t>
        </is>
      </c>
      <c r="S27" s="17" t="n"/>
      <c r="T27" s="17" t="n"/>
      <c r="U27" s="17" t="inlineStr">
        <is>
          <t>N/A</t>
        </is>
      </c>
      <c r="V27" s="17" t="inlineStr">
        <is>
          <t>N/A</t>
        </is>
      </c>
      <c r="W27" s="17" t="inlineStr">
        <is>
          <t>VI</t>
        </is>
      </c>
      <c r="X27" s="17" t="n">
        <v>800</v>
      </c>
      <c r="Y27" s="17" t="inlineStr">
        <is>
          <t>N/A</t>
        </is>
      </c>
      <c r="Z27" s="17" t="inlineStr">
        <is>
          <t>N/A</t>
        </is>
      </c>
      <c r="AA27" s="17" t="inlineStr">
        <is>
          <t>1/2"</t>
        </is>
      </c>
      <c r="AB27" s="17" t="inlineStr">
        <is>
          <t>Threaded</t>
        </is>
      </c>
      <c r="AC27" s="17" t="inlineStr">
        <is>
          <t>A47713296</t>
        </is>
      </c>
      <c r="AD27" s="17" t="inlineStr">
        <is>
          <t>JS2D8314H301-24VDC</t>
        </is>
      </c>
      <c r="AE27" s="17" t="inlineStr">
        <is>
          <t>0C7803.52</t>
        </is>
      </c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inlineStr">
        <is>
          <t>Levy Ostrup</t>
        </is>
      </c>
      <c r="CK27" s="17" t="n"/>
    </row>
    <row r="28">
      <c r="A28" s="17" t="n"/>
      <c r="B28" s="17" t="n"/>
      <c r="C28" s="17" t="inlineStr">
        <is>
          <t>K1B WELL PAD PROJECT</t>
        </is>
      </c>
      <c r="D28" s="17" t="inlineStr">
        <is>
          <t>CA23007</t>
        </is>
      </c>
      <c r="E28" s="17" t="inlineStr">
        <is>
          <t>KINOSIS K1B</t>
        </is>
      </c>
      <c r="F28" s="17" t="inlineStr">
        <is>
          <t>NATURAL GAS</t>
        </is>
      </c>
      <c r="G28" s="17" t="inlineStr">
        <is>
          <t>29103-25J-132-01</t>
        </is>
      </c>
      <c r="H28" s="17" t="inlineStr">
        <is>
          <t>29103-1"-FG-1301-DLHB0-38H-ET</t>
        </is>
      </c>
      <c r="I28" s="17" t="inlineStr">
        <is>
          <t>29103-KV-1037</t>
        </is>
      </c>
      <c r="J28" s="17" t="n"/>
      <c r="K28" s="17" t="inlineStr">
        <is>
          <t>PCV</t>
        </is>
      </c>
      <c r="L28" s="17" t="n"/>
      <c r="M28" s="17" t="inlineStr">
        <is>
          <t>N/A</t>
        </is>
      </c>
      <c r="N28" s="17" t="inlineStr">
        <is>
          <t>VPVL100SR4/5BD</t>
        </is>
      </c>
      <c r="O28" s="17" t="inlineStr">
        <is>
          <t>316 SS</t>
        </is>
      </c>
      <c r="P28" s="17" t="inlineStr">
        <is>
          <t>Xtreme</t>
        </is>
      </c>
      <c r="Q28" s="17" t="n">
        <v>25224153</v>
      </c>
      <c r="R28" s="17" t="inlineStr">
        <is>
          <t>1/2" 4B36HBXTB2</t>
        </is>
      </c>
      <c r="S28" s="17" t="n"/>
      <c r="T28" s="17" t="n"/>
      <c r="U28" s="17" t="inlineStr">
        <is>
          <t>N/A</t>
        </is>
      </c>
      <c r="V28" s="17" t="inlineStr">
        <is>
          <t>N/A</t>
        </is>
      </c>
      <c r="W28" s="17" t="inlineStr">
        <is>
          <t>VI</t>
        </is>
      </c>
      <c r="X28" s="17" t="n">
        <v>800</v>
      </c>
      <c r="Y28" s="17" t="inlineStr">
        <is>
          <t>N/A</t>
        </is>
      </c>
      <c r="Z28" s="17" t="inlineStr">
        <is>
          <t>N/A</t>
        </is>
      </c>
      <c r="AA28" s="17" t="inlineStr">
        <is>
          <t>1/2"</t>
        </is>
      </c>
      <c r="AB28" s="17" t="inlineStr">
        <is>
          <t>Threaded</t>
        </is>
      </c>
      <c r="AC28" s="17" t="inlineStr">
        <is>
          <t>A47713296</t>
        </is>
      </c>
      <c r="AD28" s="17" t="inlineStr">
        <is>
          <t>JS2D8314H301-24VDC</t>
        </is>
      </c>
      <c r="AE28" s="17" t="inlineStr">
        <is>
          <t>0C7803.52</t>
        </is>
      </c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inlineStr">
        <is>
          <t>Levy Ostrup</t>
        </is>
      </c>
      <c r="CK28" s="17" t="n"/>
    </row>
    <row r="29">
      <c r="A29" s="17" t="n"/>
      <c r="B29" s="17" t="n"/>
      <c r="C29" s="17" t="inlineStr">
        <is>
          <t>K1B WELL PAD PROJECT</t>
        </is>
      </c>
      <c r="D29" s="17" t="inlineStr">
        <is>
          <t>CA23007</t>
        </is>
      </c>
      <c r="E29" s="17" t="inlineStr">
        <is>
          <t>KINOSIS K1B</t>
        </is>
      </c>
      <c r="F29" s="17" t="inlineStr">
        <is>
          <t>NATURAL GAS</t>
        </is>
      </c>
      <c r="G29" s="17" t="inlineStr">
        <is>
          <t>29103-25J-141-01</t>
        </is>
      </c>
      <c r="H29" s="17" t="inlineStr">
        <is>
          <t>29103-1"-FG-1403-DLHB0-38H-ET</t>
        </is>
      </c>
      <c r="I29" s="17" t="inlineStr">
        <is>
          <t>29103-KV-1043</t>
        </is>
      </c>
      <c r="J29" s="17" t="n"/>
      <c r="K29" s="17" t="inlineStr">
        <is>
          <t>PCV</t>
        </is>
      </c>
      <c r="L29" s="17" t="n"/>
      <c r="M29" s="17" t="inlineStr">
        <is>
          <t>N/A</t>
        </is>
      </c>
      <c r="N29" s="17" t="inlineStr">
        <is>
          <t>VPVL100SR4/5BD</t>
        </is>
      </c>
      <c r="O29" s="17" t="inlineStr">
        <is>
          <t>316 SS</t>
        </is>
      </c>
      <c r="P29" s="17" t="inlineStr">
        <is>
          <t>Xtreme</t>
        </is>
      </c>
      <c r="Q29" s="17" t="n">
        <v>25224152</v>
      </c>
      <c r="R29" s="17" t="inlineStr">
        <is>
          <t>1/2" 4B36HBXTB2</t>
        </is>
      </c>
      <c r="S29" s="17" t="n"/>
      <c r="T29" s="17" t="n"/>
      <c r="U29" s="17" t="inlineStr">
        <is>
          <t>N/A</t>
        </is>
      </c>
      <c r="V29" s="17" t="inlineStr">
        <is>
          <t>N/A</t>
        </is>
      </c>
      <c r="W29" s="17" t="inlineStr">
        <is>
          <t>VI</t>
        </is>
      </c>
      <c r="X29" s="17" t="n">
        <v>800</v>
      </c>
      <c r="Y29" s="17" t="inlineStr">
        <is>
          <t>N/A</t>
        </is>
      </c>
      <c r="Z29" s="17" t="inlineStr">
        <is>
          <t>N/A</t>
        </is>
      </c>
      <c r="AA29" s="17" t="inlineStr">
        <is>
          <t>1/2"</t>
        </is>
      </c>
      <c r="AB29" s="17" t="inlineStr">
        <is>
          <t>Threaded</t>
        </is>
      </c>
      <c r="AC29" s="17" t="inlineStr">
        <is>
          <t>A47713296</t>
        </is>
      </c>
      <c r="AD29" s="17" t="inlineStr">
        <is>
          <t>JS2D8314H301-24VDC</t>
        </is>
      </c>
      <c r="AE29" s="17" t="inlineStr">
        <is>
          <t>0C7803.52</t>
        </is>
      </c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inlineStr">
        <is>
          <t>Levy Ostrup</t>
        </is>
      </c>
      <c r="CK29" s="17" t="n"/>
    </row>
    <row r="30">
      <c r="A30" s="17" t="n"/>
      <c r="B30" s="17" t="n"/>
      <c r="C30" s="17" t="inlineStr">
        <is>
          <t>K1B WELL PAD PROJECT</t>
        </is>
      </c>
      <c r="D30" s="17" t="inlineStr">
        <is>
          <t>CA23007</t>
        </is>
      </c>
      <c r="E30" s="17" t="inlineStr">
        <is>
          <t>KINOSIS K1B</t>
        </is>
      </c>
      <c r="F30" s="17" t="inlineStr">
        <is>
          <t>NATURAL GAS</t>
        </is>
      </c>
      <c r="G30" s="17" t="inlineStr">
        <is>
          <t>29103-25J-142-01</t>
        </is>
      </c>
      <c r="H30" s="17" t="inlineStr">
        <is>
          <t>29103-1"-FG-1401-DLHB0-38H-ET</t>
        </is>
      </c>
      <c r="I30" s="17" t="inlineStr">
        <is>
          <t>29103-KV-1047</t>
        </is>
      </c>
      <c r="J30" s="17" t="n"/>
      <c r="K30" s="17" t="inlineStr">
        <is>
          <t>PCV</t>
        </is>
      </c>
      <c r="L30" s="17" t="n"/>
      <c r="M30" s="17" t="inlineStr">
        <is>
          <t>N/A</t>
        </is>
      </c>
      <c r="N30" s="17" t="inlineStr">
        <is>
          <t>VPVL100SR4/5BD</t>
        </is>
      </c>
      <c r="O30" s="17" t="inlineStr">
        <is>
          <t>316 SS</t>
        </is>
      </c>
      <c r="P30" s="17" t="inlineStr">
        <is>
          <t>Xtreme</t>
        </is>
      </c>
      <c r="Q30" s="17" t="n">
        <v>25224181</v>
      </c>
      <c r="R30" s="17" t="inlineStr">
        <is>
          <t>1/2" 4B36HBXTB2</t>
        </is>
      </c>
      <c r="S30" s="17" t="n"/>
      <c r="T30" s="17" t="n"/>
      <c r="U30" s="17" t="inlineStr">
        <is>
          <t>N/A</t>
        </is>
      </c>
      <c r="V30" s="17" t="inlineStr">
        <is>
          <t>N/A</t>
        </is>
      </c>
      <c r="W30" s="17" t="inlineStr">
        <is>
          <t>VI</t>
        </is>
      </c>
      <c r="X30" s="17" t="n">
        <v>800</v>
      </c>
      <c r="Y30" s="17" t="inlineStr">
        <is>
          <t>N/A</t>
        </is>
      </c>
      <c r="Z30" s="17" t="inlineStr">
        <is>
          <t>N/A</t>
        </is>
      </c>
      <c r="AA30" s="17" t="inlineStr">
        <is>
          <t>1/2"</t>
        </is>
      </c>
      <c r="AB30" s="17" t="inlineStr">
        <is>
          <t>Threaded</t>
        </is>
      </c>
      <c r="AC30" s="17" t="inlineStr">
        <is>
          <t>A47713296</t>
        </is>
      </c>
      <c r="AD30" s="17" t="inlineStr">
        <is>
          <t>JS2D8314H301-24VDC</t>
        </is>
      </c>
      <c r="AE30" s="17" t="inlineStr">
        <is>
          <t>0C7803.52</t>
        </is>
      </c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inlineStr">
        <is>
          <t>Levy Ostrup</t>
        </is>
      </c>
      <c r="CK30" s="17" t="n"/>
    </row>
    <row r="31">
      <c r="A31" s="17" t="n"/>
      <c r="B31" s="17" t="n"/>
      <c r="C31" s="17" t="inlineStr">
        <is>
          <t>K1B WELL PAD PROJECT</t>
        </is>
      </c>
      <c r="D31" s="17" t="inlineStr">
        <is>
          <t>CA23007</t>
        </is>
      </c>
      <c r="E31" s="17" t="inlineStr">
        <is>
          <t>KINOSIS K1B</t>
        </is>
      </c>
      <c r="F31" s="17" t="inlineStr">
        <is>
          <t>NATURAL GAS</t>
        </is>
      </c>
      <c r="G31" s="17" t="inlineStr">
        <is>
          <t>29103-25J-151-01</t>
        </is>
      </c>
      <c r="H31" s="17" t="inlineStr">
        <is>
          <t>29103-1"-FG-1503-DLHB0-38H-ET</t>
        </is>
      </c>
      <c r="I31" s="17" t="inlineStr">
        <is>
          <t>29103-KV-1053</t>
        </is>
      </c>
      <c r="J31" s="17" t="n"/>
      <c r="K31" s="17" t="inlineStr">
        <is>
          <t>PCV</t>
        </is>
      </c>
      <c r="L31" s="17" t="n"/>
      <c r="M31" s="17" t="inlineStr">
        <is>
          <t>N/A</t>
        </is>
      </c>
      <c r="N31" s="17" t="inlineStr">
        <is>
          <t>VPVL100SR4/5BD</t>
        </is>
      </c>
      <c r="O31" s="17" t="inlineStr">
        <is>
          <t>316 SS</t>
        </is>
      </c>
      <c r="P31" s="17" t="inlineStr">
        <is>
          <t>Xtreme</t>
        </is>
      </c>
      <c r="Q31" s="17" t="n">
        <v>25224113</v>
      </c>
      <c r="R31" s="17" t="inlineStr">
        <is>
          <t>1/2" 4B36HBXTB2</t>
        </is>
      </c>
      <c r="S31" s="17" t="n"/>
      <c r="T31" s="17" t="n"/>
      <c r="U31" s="17" t="inlineStr">
        <is>
          <t>N/A</t>
        </is>
      </c>
      <c r="V31" s="17" t="inlineStr">
        <is>
          <t>N/A</t>
        </is>
      </c>
      <c r="W31" s="17" t="inlineStr">
        <is>
          <t>VI</t>
        </is>
      </c>
      <c r="X31" s="17" t="n">
        <v>800</v>
      </c>
      <c r="Y31" s="17" t="inlineStr">
        <is>
          <t>N/A</t>
        </is>
      </c>
      <c r="Z31" s="17" t="inlineStr">
        <is>
          <t>N/A</t>
        </is>
      </c>
      <c r="AA31" s="17" t="inlineStr">
        <is>
          <t>1/2"</t>
        </is>
      </c>
      <c r="AB31" s="17" t="inlineStr">
        <is>
          <t>Threaded</t>
        </is>
      </c>
      <c r="AC31" s="17" t="inlineStr">
        <is>
          <t>A47713296</t>
        </is>
      </c>
      <c r="AD31" s="17" t="inlineStr">
        <is>
          <t>JS2D8314H301-24VDC</t>
        </is>
      </c>
      <c r="AE31" s="17" t="inlineStr">
        <is>
          <t>0C7803.52</t>
        </is>
      </c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inlineStr">
        <is>
          <t>Levy Ostrup</t>
        </is>
      </c>
      <c r="CK31" s="17" t="n"/>
    </row>
    <row r="32">
      <c r="A32" s="17" t="n"/>
      <c r="B32" s="17" t="n"/>
      <c r="C32" s="17" t="inlineStr">
        <is>
          <t>K1B WELL PAD PROJECT</t>
        </is>
      </c>
      <c r="D32" s="17" t="inlineStr">
        <is>
          <t>CA23007</t>
        </is>
      </c>
      <c r="E32" s="17" t="inlineStr">
        <is>
          <t>KINOSIS K1B</t>
        </is>
      </c>
      <c r="F32" s="17" t="inlineStr">
        <is>
          <t>NATURAL GAS</t>
        </is>
      </c>
      <c r="G32" s="17" t="inlineStr">
        <is>
          <t>29103-25J-152-01</t>
        </is>
      </c>
      <c r="H32" s="17" t="inlineStr">
        <is>
          <t>29103-1"-FG-1501-DLHB0-38H-ET</t>
        </is>
      </c>
      <c r="I32" s="17" t="inlineStr">
        <is>
          <t>29103-KV-1057</t>
        </is>
      </c>
      <c r="J32" s="17" t="n"/>
      <c r="K32" s="17" t="inlineStr">
        <is>
          <t>PCV</t>
        </is>
      </c>
      <c r="L32" s="17" t="n"/>
      <c r="M32" s="17" t="inlineStr">
        <is>
          <t>N/A</t>
        </is>
      </c>
      <c r="N32" s="17" t="inlineStr">
        <is>
          <t>VPVL100SR4/5BD</t>
        </is>
      </c>
      <c r="O32" s="17" t="inlineStr">
        <is>
          <t>316 SS</t>
        </is>
      </c>
      <c r="P32" s="17" t="inlineStr">
        <is>
          <t>Xtreme</t>
        </is>
      </c>
      <c r="Q32" s="17" t="n">
        <v>25224184</v>
      </c>
      <c r="R32" s="17" t="inlineStr">
        <is>
          <t>1/2" 4B36HBXTB2</t>
        </is>
      </c>
      <c r="S32" s="17" t="n"/>
      <c r="T32" s="17" t="n"/>
      <c r="U32" s="17" t="inlineStr">
        <is>
          <t>N/A</t>
        </is>
      </c>
      <c r="V32" s="17" t="inlineStr">
        <is>
          <t>N/A</t>
        </is>
      </c>
      <c r="W32" s="17" t="inlineStr">
        <is>
          <t>VI</t>
        </is>
      </c>
      <c r="X32" s="17" t="n">
        <v>800</v>
      </c>
      <c r="Y32" s="17" t="inlineStr">
        <is>
          <t>N/A</t>
        </is>
      </c>
      <c r="Z32" s="17" t="inlineStr">
        <is>
          <t>N/A</t>
        </is>
      </c>
      <c r="AA32" s="17" t="inlineStr">
        <is>
          <t>1/2"</t>
        </is>
      </c>
      <c r="AB32" s="17" t="inlineStr">
        <is>
          <t>Threaded</t>
        </is>
      </c>
      <c r="AC32" s="17" t="inlineStr">
        <is>
          <t>A47713296</t>
        </is>
      </c>
      <c r="AD32" s="17" t="inlineStr">
        <is>
          <t>JS2D8314H301-24VDC</t>
        </is>
      </c>
      <c r="AE32" s="17" t="inlineStr">
        <is>
          <t>0C7803.52</t>
        </is>
      </c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inlineStr">
        <is>
          <t>Levy Ostrup</t>
        </is>
      </c>
      <c r="CK32" s="17" t="n"/>
    </row>
    <row r="33">
      <c r="A33" s="17" t="n"/>
      <c r="B33" s="17" t="n"/>
      <c r="C33" s="17" t="inlineStr">
        <is>
          <t>K1B WELL PAD PROJECT</t>
        </is>
      </c>
      <c r="D33" s="17" t="inlineStr">
        <is>
          <t>CA23007</t>
        </is>
      </c>
      <c r="E33" s="17" t="inlineStr">
        <is>
          <t>KINOSIS K1B</t>
        </is>
      </c>
      <c r="F33" s="17" t="inlineStr">
        <is>
          <t>NATURAL GAS</t>
        </is>
      </c>
      <c r="G33" s="17" t="inlineStr">
        <is>
          <t>29103-25J-161-01</t>
        </is>
      </c>
      <c r="H33" s="17" t="inlineStr">
        <is>
          <t>29103-1"-FG-1603-DLHB0-38H-ET</t>
        </is>
      </c>
      <c r="I33" s="17" t="inlineStr">
        <is>
          <t>29103-KV-1063</t>
        </is>
      </c>
      <c r="J33" s="17" t="n"/>
      <c r="K33" s="17" t="inlineStr">
        <is>
          <t>PCV</t>
        </is>
      </c>
      <c r="L33" s="17" t="n"/>
      <c r="M33" s="17" t="inlineStr">
        <is>
          <t>N/A</t>
        </is>
      </c>
      <c r="N33" s="17" t="inlineStr">
        <is>
          <t>VPVL100SR4/5BD</t>
        </is>
      </c>
      <c r="O33" s="17" t="inlineStr">
        <is>
          <t>316 SS</t>
        </is>
      </c>
      <c r="P33" s="17" t="inlineStr">
        <is>
          <t>Xtreme</t>
        </is>
      </c>
      <c r="Q33" s="17" t="n">
        <v>25224177</v>
      </c>
      <c r="R33" s="17" t="inlineStr">
        <is>
          <t>1/2" 4B36HBXTB2</t>
        </is>
      </c>
      <c r="S33" s="17" t="n"/>
      <c r="T33" s="17" t="n"/>
      <c r="U33" s="17" t="inlineStr">
        <is>
          <t>N/A</t>
        </is>
      </c>
      <c r="V33" s="17" t="inlineStr">
        <is>
          <t>N/A</t>
        </is>
      </c>
      <c r="W33" s="17" t="inlineStr">
        <is>
          <t>VI</t>
        </is>
      </c>
      <c r="X33" s="17" t="n">
        <v>800</v>
      </c>
      <c r="Y33" s="17" t="inlineStr">
        <is>
          <t>N/A</t>
        </is>
      </c>
      <c r="Z33" s="17" t="inlineStr">
        <is>
          <t>N/A</t>
        </is>
      </c>
      <c r="AA33" s="17" t="inlineStr">
        <is>
          <t>1/2"</t>
        </is>
      </c>
      <c r="AB33" s="17" t="inlineStr">
        <is>
          <t>Threaded</t>
        </is>
      </c>
      <c r="AC33" s="17" t="inlineStr">
        <is>
          <t>A47713296</t>
        </is>
      </c>
      <c r="AD33" s="17" t="inlineStr">
        <is>
          <t>JS2D8314H301-24VDC</t>
        </is>
      </c>
      <c r="AE33" s="17" t="inlineStr">
        <is>
          <t>0C7803.52</t>
        </is>
      </c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inlineStr">
        <is>
          <t>Levy Ostrup</t>
        </is>
      </c>
      <c r="CK33" s="17" t="n"/>
    </row>
    <row r="34">
      <c r="A34" s="17" t="n"/>
      <c r="B34" s="17" t="n"/>
      <c r="C34" s="17" t="inlineStr">
        <is>
          <t>K1B WELL PAD PROJECT</t>
        </is>
      </c>
      <c r="D34" s="17" t="inlineStr">
        <is>
          <t>CA23007</t>
        </is>
      </c>
      <c r="E34" s="17" t="inlineStr">
        <is>
          <t>KINOSIS K1B</t>
        </is>
      </c>
      <c r="F34" s="17" t="inlineStr">
        <is>
          <t>NATURAL GAS</t>
        </is>
      </c>
      <c r="G34" s="17" t="inlineStr">
        <is>
          <t>29103-25J-162-01</t>
        </is>
      </c>
      <c r="H34" s="17" t="inlineStr">
        <is>
          <t>29103-1"-FG-1601-DLHB0-38H-ET</t>
        </is>
      </c>
      <c r="I34" s="17" t="inlineStr">
        <is>
          <t>29103-KV-1067</t>
        </is>
      </c>
      <c r="J34" s="17" t="n"/>
      <c r="K34" s="17" t="inlineStr">
        <is>
          <t>PCV</t>
        </is>
      </c>
      <c r="L34" s="17" t="n"/>
      <c r="M34" s="17" t="inlineStr">
        <is>
          <t>N/A</t>
        </is>
      </c>
      <c r="N34" s="17" t="inlineStr">
        <is>
          <t>VPVL100SR4/5BD</t>
        </is>
      </c>
      <c r="O34" s="17" t="inlineStr">
        <is>
          <t>316 SS</t>
        </is>
      </c>
      <c r="P34" s="17" t="inlineStr">
        <is>
          <t>Xtreme</t>
        </is>
      </c>
      <c r="Q34" s="17" t="n">
        <v>25224175</v>
      </c>
      <c r="R34" s="17" t="inlineStr">
        <is>
          <t>1/2" 4B36HBXTB2</t>
        </is>
      </c>
      <c r="S34" s="17" t="n"/>
      <c r="T34" s="17" t="n"/>
      <c r="U34" s="17" t="inlineStr">
        <is>
          <t>N/A</t>
        </is>
      </c>
      <c r="V34" s="17" t="inlineStr">
        <is>
          <t>N/A</t>
        </is>
      </c>
      <c r="W34" s="17" t="inlineStr">
        <is>
          <t>VI</t>
        </is>
      </c>
      <c r="X34" s="17" t="n">
        <v>800</v>
      </c>
      <c r="Y34" s="17" t="inlineStr">
        <is>
          <t>N/A</t>
        </is>
      </c>
      <c r="Z34" s="17" t="inlineStr">
        <is>
          <t>N/A</t>
        </is>
      </c>
      <c r="AA34" s="17" t="inlineStr">
        <is>
          <t>1/2"</t>
        </is>
      </c>
      <c r="AB34" s="17" t="inlineStr">
        <is>
          <t>Threaded</t>
        </is>
      </c>
      <c r="AC34" s="17" t="inlineStr">
        <is>
          <t>A47713296</t>
        </is>
      </c>
      <c r="AD34" s="17" t="inlineStr">
        <is>
          <t>JS2D8314H301-24VDC</t>
        </is>
      </c>
      <c r="AE34" s="17" t="inlineStr">
        <is>
          <t>0C7803.52</t>
        </is>
      </c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inlineStr">
        <is>
          <t>Levy Ostrup</t>
        </is>
      </c>
      <c r="CK34" s="17" t="n"/>
    </row>
    <row r="35">
      <c r="A35" s="17" t="n"/>
      <c r="B35" s="17" t="n"/>
      <c r="C35" s="17" t="inlineStr">
        <is>
          <t>K1B WELL PAD PROJECT</t>
        </is>
      </c>
      <c r="D35" s="17" t="inlineStr">
        <is>
          <t>CA23007</t>
        </is>
      </c>
      <c r="E35" s="17" t="inlineStr">
        <is>
          <t>KINOSIS K1B</t>
        </is>
      </c>
      <c r="F35" s="17" t="inlineStr">
        <is>
          <t>NATURAL GAS</t>
        </is>
      </c>
      <c r="G35" s="17" t="inlineStr">
        <is>
          <t>29103-25J-171-01</t>
        </is>
      </c>
      <c r="H35" s="17" t="inlineStr">
        <is>
          <t>29103-1"-FG-1703-DLHB0-38H-ET</t>
        </is>
      </c>
      <c r="I35" s="17" t="inlineStr">
        <is>
          <t>29103-KV-1073</t>
        </is>
      </c>
      <c r="J35" s="17" t="n"/>
      <c r="K35" s="17" t="inlineStr">
        <is>
          <t>PCV</t>
        </is>
      </c>
      <c r="L35" s="17" t="n"/>
      <c r="M35" s="17" t="inlineStr">
        <is>
          <t>N/A</t>
        </is>
      </c>
      <c r="N35" s="17" t="inlineStr">
        <is>
          <t>VPVL100SR4/5BD</t>
        </is>
      </c>
      <c r="O35" s="17" t="inlineStr">
        <is>
          <t>316 SS</t>
        </is>
      </c>
      <c r="P35" s="17" t="inlineStr">
        <is>
          <t>Xtreme</t>
        </is>
      </c>
      <c r="Q35" s="17" t="n">
        <v>25224108</v>
      </c>
      <c r="R35" s="17" t="inlineStr">
        <is>
          <t>1/2" 4B36HBXTB2</t>
        </is>
      </c>
      <c r="S35" s="17" t="n"/>
      <c r="T35" s="17" t="n"/>
      <c r="U35" s="17" t="inlineStr">
        <is>
          <t>N/A</t>
        </is>
      </c>
      <c r="V35" s="17" t="inlineStr">
        <is>
          <t>N/A</t>
        </is>
      </c>
      <c r="W35" s="17" t="inlineStr">
        <is>
          <t>VI</t>
        </is>
      </c>
      <c r="X35" s="17" t="n">
        <v>800</v>
      </c>
      <c r="Y35" s="17" t="inlineStr">
        <is>
          <t>N/A</t>
        </is>
      </c>
      <c r="Z35" s="17" t="inlineStr">
        <is>
          <t>N/A</t>
        </is>
      </c>
      <c r="AA35" s="17" t="inlineStr">
        <is>
          <t>1/2"</t>
        </is>
      </c>
      <c r="AB35" s="17" t="inlineStr">
        <is>
          <t>Threaded</t>
        </is>
      </c>
      <c r="AC35" s="17" t="inlineStr">
        <is>
          <t>A47713296</t>
        </is>
      </c>
      <c r="AD35" s="17" t="inlineStr">
        <is>
          <t>JS2D8314H301-24VDC</t>
        </is>
      </c>
      <c r="AE35" s="17" t="inlineStr">
        <is>
          <t>0C7803.52</t>
        </is>
      </c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inlineStr">
        <is>
          <t>Levy Ostrup</t>
        </is>
      </c>
      <c r="CK35" s="17" t="n"/>
    </row>
    <row r="36">
      <c r="A36" s="17" t="n"/>
      <c r="B36" s="17" t="n"/>
      <c r="C36" s="17" t="inlineStr">
        <is>
          <t>K1B WELL PAD PROJECT</t>
        </is>
      </c>
      <c r="D36" s="17" t="inlineStr">
        <is>
          <t>CA23007</t>
        </is>
      </c>
      <c r="E36" s="17" t="inlineStr">
        <is>
          <t>KINOSIS K1B</t>
        </is>
      </c>
      <c r="F36" s="17" t="inlineStr">
        <is>
          <t>NATURAL GAS</t>
        </is>
      </c>
      <c r="G36" s="17" t="inlineStr">
        <is>
          <t>29103-25J-172-01</t>
        </is>
      </c>
      <c r="H36" s="17" t="inlineStr">
        <is>
          <t>29103-1"-FG-1701-DLHB0-38H-ET</t>
        </is>
      </c>
      <c r="I36" s="17" t="inlineStr">
        <is>
          <t>29103-KV-1077</t>
        </is>
      </c>
      <c r="J36" s="17" t="n"/>
      <c r="K36" s="17" t="inlineStr">
        <is>
          <t>PCV</t>
        </is>
      </c>
      <c r="L36" s="17" t="n"/>
      <c r="M36" s="17" t="inlineStr">
        <is>
          <t>N/A</t>
        </is>
      </c>
      <c r="N36" s="17" t="inlineStr">
        <is>
          <t>VPVL100SR4/5BD</t>
        </is>
      </c>
      <c r="O36" s="17" t="inlineStr">
        <is>
          <t>316 SS</t>
        </is>
      </c>
      <c r="P36" s="17" t="inlineStr">
        <is>
          <t>Xtreme</t>
        </is>
      </c>
      <c r="Q36" s="17" t="n">
        <v>25224148</v>
      </c>
      <c r="R36" s="17" t="inlineStr">
        <is>
          <t>1/2" 4B36HBXTB2</t>
        </is>
      </c>
      <c r="S36" s="17" t="n"/>
      <c r="T36" s="17" t="n"/>
      <c r="U36" s="17" t="inlineStr">
        <is>
          <t>N/A</t>
        </is>
      </c>
      <c r="V36" s="17" t="inlineStr">
        <is>
          <t>N/A</t>
        </is>
      </c>
      <c r="W36" s="17" t="inlineStr">
        <is>
          <t>VI</t>
        </is>
      </c>
      <c r="X36" s="17" t="n">
        <v>800</v>
      </c>
      <c r="Y36" s="17" t="inlineStr">
        <is>
          <t>N/A</t>
        </is>
      </c>
      <c r="Z36" s="17" t="inlineStr">
        <is>
          <t>N/A</t>
        </is>
      </c>
      <c r="AA36" s="17" t="inlineStr">
        <is>
          <t>1/2"</t>
        </is>
      </c>
      <c r="AB36" s="17" t="inlineStr">
        <is>
          <t>Threaded</t>
        </is>
      </c>
      <c r="AC36" s="17" t="inlineStr">
        <is>
          <t>A47713296</t>
        </is>
      </c>
      <c r="AD36" s="17" t="inlineStr">
        <is>
          <t>JS2D8314H301-24VDC</t>
        </is>
      </c>
      <c r="AE36" s="17" t="inlineStr">
        <is>
          <t>0C7803.52</t>
        </is>
      </c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inlineStr">
        <is>
          <t>Levy Ostrup</t>
        </is>
      </c>
      <c r="CK36" s="17" t="n"/>
    </row>
    <row r="37">
      <c r="A37" s="17" t="n"/>
      <c r="B37" s="17" t="n"/>
      <c r="C37" s="17" t="inlineStr">
        <is>
          <t>K1B WELL PAD PROJECT</t>
        </is>
      </c>
      <c r="D37" s="17" t="inlineStr">
        <is>
          <t>CA23007</t>
        </is>
      </c>
      <c r="E37" s="17" t="inlineStr">
        <is>
          <t>KINOSIS K1B</t>
        </is>
      </c>
      <c r="F37" s="17" t="inlineStr">
        <is>
          <t>PRODUCED EMULSION</t>
        </is>
      </c>
      <c r="G37" s="17" t="inlineStr">
        <is>
          <t>29103-25J-112-01</t>
        </is>
      </c>
      <c r="H37" s="17" t="inlineStr">
        <is>
          <t>29103-4"-PE-1101-DAPC0-64H-ET</t>
        </is>
      </c>
      <c r="I37" s="17" t="inlineStr">
        <is>
          <t>29103-PV-1014</t>
        </is>
      </c>
      <c r="J37" s="17" t="n"/>
      <c r="K37" s="17" t="inlineStr">
        <is>
          <t>PCV</t>
        </is>
      </c>
      <c r="L37" s="17" t="n"/>
      <c r="M37" s="17" t="n">
        <v>1000383571</v>
      </c>
      <c r="N37" s="17" t="inlineStr">
        <is>
          <t>667-46 Spring &amp; Diaphragm</t>
        </is>
      </c>
      <c r="O37" s="17" t="inlineStr">
        <is>
          <t>5CB TC</t>
        </is>
      </c>
      <c r="P37" s="17" t="inlineStr">
        <is>
          <t>TC c/w S17400 carrier</t>
        </is>
      </c>
      <c r="Q37" s="17" t="n">
        <v>1000389743</v>
      </c>
      <c r="R37" s="17" t="inlineStr">
        <is>
          <t>P25E</t>
        </is>
      </c>
      <c r="S37" s="17" t="inlineStr">
        <is>
          <t>Inch</t>
        </is>
      </c>
      <c r="T37" s="17" t="n">
        <v>1.5</v>
      </c>
      <c r="U37" s="17" t="inlineStr">
        <is>
          <t>F005209232</t>
        </is>
      </c>
      <c r="V37" s="17" t="inlineStr">
        <is>
          <t>DVC6200-PD SMART</t>
        </is>
      </c>
      <c r="W37" s="17" t="inlineStr">
        <is>
          <t>V</t>
        </is>
      </c>
      <c r="X37" s="17" t="n">
        <v>900</v>
      </c>
      <c r="Y37" s="17" t="inlineStr">
        <is>
          <t>N/A</t>
        </is>
      </c>
      <c r="Z37" s="17" t="inlineStr">
        <is>
          <t>N/A</t>
        </is>
      </c>
      <c r="AA37" s="17" t="n">
        <v>3</v>
      </c>
      <c r="AB37" s="17" t="inlineStr">
        <is>
          <t>Flanged</t>
        </is>
      </c>
      <c r="AC37" s="17" t="inlineStr">
        <is>
          <t>N/A</t>
        </is>
      </c>
      <c r="AD37" s="17" t="inlineStr">
        <is>
          <t>N/A</t>
        </is>
      </c>
      <c r="AE37" s="17" t="inlineStr">
        <is>
          <t>0C00070.2</t>
        </is>
      </c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inlineStr">
        <is>
          <t>Levy Ostrup</t>
        </is>
      </c>
      <c r="CK37" s="17" t="n"/>
    </row>
    <row r="38">
      <c r="A38" s="17" t="n"/>
      <c r="B38" s="17" t="n"/>
      <c r="C38" s="17" t="inlineStr">
        <is>
          <t>K1B WELL PAD PROJECT</t>
        </is>
      </c>
      <c r="D38" s="17" t="inlineStr">
        <is>
          <t>CA23007</t>
        </is>
      </c>
      <c r="E38" s="17" t="inlineStr">
        <is>
          <t>KINOSIS K1B</t>
        </is>
      </c>
      <c r="F38" s="17" t="inlineStr">
        <is>
          <t>PRODUCED EMULSION</t>
        </is>
      </c>
      <c r="G38" s="17" t="inlineStr">
        <is>
          <t>29103-25J-122-01</t>
        </is>
      </c>
      <c r="H38" s="17" t="inlineStr">
        <is>
          <t>29103-4"-PE-1201-DAPC0-64H-ET</t>
        </is>
      </c>
      <c r="I38" s="17" t="inlineStr">
        <is>
          <t>29103-PV-1024</t>
        </is>
      </c>
      <c r="J38" s="17" t="n"/>
      <c r="K38" s="17" t="inlineStr">
        <is>
          <t>PCV</t>
        </is>
      </c>
      <c r="L38" s="17" t="n"/>
      <c r="M38" s="17" t="n">
        <v>1000383540</v>
      </c>
      <c r="N38" s="17" t="inlineStr">
        <is>
          <t>667-46 Spring &amp; Diaphragm</t>
        </is>
      </c>
      <c r="O38" s="17" t="inlineStr">
        <is>
          <t>5CB TC</t>
        </is>
      </c>
      <c r="P38" s="17" t="inlineStr">
        <is>
          <t>TC c/w S17400 carrier</t>
        </is>
      </c>
      <c r="Q38" s="17" t="inlineStr">
        <is>
          <t>N/A</t>
        </is>
      </c>
      <c r="R38" s="17" t="inlineStr">
        <is>
          <t>P25E</t>
        </is>
      </c>
      <c r="S38" s="17" t="inlineStr">
        <is>
          <t>Inch</t>
        </is>
      </c>
      <c r="T38" s="17" t="n">
        <v>1.5</v>
      </c>
      <c r="U38" s="17" t="inlineStr">
        <is>
          <t>F005209243</t>
        </is>
      </c>
      <c r="V38" s="17" t="inlineStr">
        <is>
          <t>DVC6200-PD SMART</t>
        </is>
      </c>
      <c r="W38" s="17" t="inlineStr">
        <is>
          <t>V</t>
        </is>
      </c>
      <c r="X38" s="17" t="n">
        <v>900</v>
      </c>
      <c r="Y38" s="17" t="inlineStr">
        <is>
          <t>N/A</t>
        </is>
      </c>
      <c r="Z38" s="17" t="inlineStr">
        <is>
          <t>N/A</t>
        </is>
      </c>
      <c r="AA38" s="17" t="n">
        <v>3</v>
      </c>
      <c r="AB38" s="17" t="inlineStr">
        <is>
          <t>Flanged</t>
        </is>
      </c>
      <c r="AC38" s="17" t="inlineStr">
        <is>
          <t>N/A</t>
        </is>
      </c>
      <c r="AD38" s="17" t="inlineStr">
        <is>
          <t>N/A</t>
        </is>
      </c>
      <c r="AE38" s="17" t="inlineStr">
        <is>
          <t>0C00070.2</t>
        </is>
      </c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inlineStr">
        <is>
          <t>Levy Ostrup</t>
        </is>
      </c>
      <c r="CK38" s="17" t="n"/>
    </row>
    <row r="39">
      <c r="A39" s="17" t="n"/>
      <c r="B39" s="17" t="n"/>
      <c r="C39" s="17" t="inlineStr">
        <is>
          <t>K1B WELL PAD PROJECT</t>
        </is>
      </c>
      <c r="D39" s="17" t="inlineStr">
        <is>
          <t>CA23007</t>
        </is>
      </c>
      <c r="E39" s="17" t="inlineStr">
        <is>
          <t>KINOSIS K1B</t>
        </is>
      </c>
      <c r="F39" s="17" t="inlineStr">
        <is>
          <t>PRODUCED EMULSION</t>
        </is>
      </c>
      <c r="G39" s="17" t="inlineStr">
        <is>
          <t>29103-25J-132-01</t>
        </is>
      </c>
      <c r="H39" s="17" t="inlineStr">
        <is>
          <t>29103-4"-PE-1301-DAPC0-64H-ET</t>
        </is>
      </c>
      <c r="I39" s="17" t="inlineStr">
        <is>
          <t>29103-PV-1034</t>
        </is>
      </c>
      <c r="J39" s="17" t="n"/>
      <c r="K39" s="17" t="inlineStr">
        <is>
          <t>PCV</t>
        </is>
      </c>
      <c r="L39" s="17" t="n"/>
      <c r="M39" s="17" t="n">
        <v>1000383572</v>
      </c>
      <c r="N39" s="17" t="inlineStr">
        <is>
          <t>667-46 Spring &amp; Diaphragm</t>
        </is>
      </c>
      <c r="O39" s="17" t="inlineStr">
        <is>
          <t>5CB TC</t>
        </is>
      </c>
      <c r="P39" s="17" t="inlineStr">
        <is>
          <t>TC c/w S17400 carrier</t>
        </is>
      </c>
      <c r="Q39" s="17" t="inlineStr">
        <is>
          <t>N/A</t>
        </is>
      </c>
      <c r="R39" s="17" t="inlineStr">
        <is>
          <t>P25E</t>
        </is>
      </c>
      <c r="S39" s="17" t="inlineStr">
        <is>
          <t>Inch</t>
        </is>
      </c>
      <c r="T39" s="17" t="n">
        <v>1.5</v>
      </c>
      <c r="U39" s="17" t="inlineStr">
        <is>
          <t>F005340817</t>
        </is>
      </c>
      <c r="V39" s="17" t="inlineStr">
        <is>
          <t>DVC6200-PD SMART</t>
        </is>
      </c>
      <c r="W39" s="17" t="inlineStr">
        <is>
          <t>V</t>
        </is>
      </c>
      <c r="X39" s="17" t="n">
        <v>900</v>
      </c>
      <c r="Y39" s="17" t="inlineStr">
        <is>
          <t>N/A</t>
        </is>
      </c>
      <c r="Z39" s="17" t="inlineStr">
        <is>
          <t>N/A</t>
        </is>
      </c>
      <c r="AA39" s="17" t="n">
        <v>3</v>
      </c>
      <c r="AB39" s="17" t="inlineStr">
        <is>
          <t>Flanged</t>
        </is>
      </c>
      <c r="AC39" s="17" t="inlineStr">
        <is>
          <t>N/A</t>
        </is>
      </c>
      <c r="AD39" s="17" t="inlineStr">
        <is>
          <t>N/A</t>
        </is>
      </c>
      <c r="AE39" s="17" t="inlineStr">
        <is>
          <t>0C00070.2</t>
        </is>
      </c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inlineStr">
        <is>
          <t>Levy Ostrup</t>
        </is>
      </c>
      <c r="CK39" s="17" t="n"/>
    </row>
    <row r="40">
      <c r="A40" s="17" t="n"/>
      <c r="B40" s="17" t="n"/>
      <c r="C40" s="17" t="inlineStr">
        <is>
          <t>K1B WELL PAD PROJECT</t>
        </is>
      </c>
      <c r="D40" s="17" t="inlineStr">
        <is>
          <t>CA23007</t>
        </is>
      </c>
      <c r="E40" s="17" t="inlineStr">
        <is>
          <t>KINOSIS K1B</t>
        </is>
      </c>
      <c r="F40" s="17" t="inlineStr">
        <is>
          <t>PRODUCED EMULSION</t>
        </is>
      </c>
      <c r="G40" s="17" t="inlineStr">
        <is>
          <t>29103-25J-142-01</t>
        </is>
      </c>
      <c r="H40" s="17" t="inlineStr">
        <is>
          <t>29103-4"-PE-1401-DAPC0-64H-ET</t>
        </is>
      </c>
      <c r="I40" s="17" t="inlineStr">
        <is>
          <t>29103-PV-1044</t>
        </is>
      </c>
      <c r="J40" s="17" t="n"/>
      <c r="K40" s="17" t="inlineStr">
        <is>
          <t>PCV</t>
        </is>
      </c>
      <c r="L40" s="17" t="n"/>
      <c r="M40" s="17" t="n">
        <v>1000383541</v>
      </c>
      <c r="N40" s="17" t="inlineStr">
        <is>
          <t>667-46 Spring &amp; Diaphragm</t>
        </is>
      </c>
      <c r="O40" s="17" t="inlineStr">
        <is>
          <t>5CB TC</t>
        </is>
      </c>
      <c r="P40" s="17" t="inlineStr">
        <is>
          <t>TC c/w S17400 carrier</t>
        </is>
      </c>
      <c r="Q40" s="17" t="inlineStr">
        <is>
          <t>N/A</t>
        </is>
      </c>
      <c r="R40" s="17" t="inlineStr">
        <is>
          <t>P25E</t>
        </is>
      </c>
      <c r="S40" s="17" t="inlineStr">
        <is>
          <t>Inch</t>
        </is>
      </c>
      <c r="T40" s="17" t="n">
        <v>1.5</v>
      </c>
      <c r="U40" s="17" t="inlineStr">
        <is>
          <t>F005209347</t>
        </is>
      </c>
      <c r="V40" s="17" t="inlineStr">
        <is>
          <t>DVC6200-PD SMART</t>
        </is>
      </c>
      <c r="W40" s="17" t="inlineStr">
        <is>
          <t>V</t>
        </is>
      </c>
      <c r="X40" s="17" t="n">
        <v>900</v>
      </c>
      <c r="Y40" s="17" t="inlineStr">
        <is>
          <t>N/A</t>
        </is>
      </c>
      <c r="Z40" s="17" t="inlineStr">
        <is>
          <t>N/A</t>
        </is>
      </c>
      <c r="AA40" s="17" t="n">
        <v>3</v>
      </c>
      <c r="AB40" s="17" t="inlineStr">
        <is>
          <t>Flanged</t>
        </is>
      </c>
      <c r="AC40" s="17" t="inlineStr">
        <is>
          <t>N/A</t>
        </is>
      </c>
      <c r="AD40" s="17" t="inlineStr">
        <is>
          <t>N/A</t>
        </is>
      </c>
      <c r="AE40" s="17" t="inlineStr">
        <is>
          <t>0C00070.2</t>
        </is>
      </c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inlineStr">
        <is>
          <t>Levy Ostrup</t>
        </is>
      </c>
      <c r="CK40" s="17" t="n"/>
    </row>
    <row r="41">
      <c r="A41" s="17" t="n"/>
      <c r="B41" s="17" t="n"/>
      <c r="C41" s="17" t="inlineStr">
        <is>
          <t>K1B WELL PAD PROJECT</t>
        </is>
      </c>
      <c r="D41" s="17" t="inlineStr">
        <is>
          <t>CA23007</t>
        </is>
      </c>
      <c r="E41" s="17" t="inlineStr">
        <is>
          <t>KINOSIS K1B</t>
        </is>
      </c>
      <c r="F41" s="17" t="inlineStr">
        <is>
          <t>PRODUCED EMULSION</t>
        </is>
      </c>
      <c r="G41" s="17" t="inlineStr">
        <is>
          <t>29103-25J-152-01</t>
        </is>
      </c>
      <c r="H41" s="17" t="inlineStr">
        <is>
          <t>29103-4"-PE-1501-DAPC0-64H-ET</t>
        </is>
      </c>
      <c r="I41" s="17" t="inlineStr">
        <is>
          <t>29103-PV-1054</t>
        </is>
      </c>
      <c r="J41" s="17" t="n"/>
      <c r="K41" s="17" t="inlineStr">
        <is>
          <t>PCV</t>
        </is>
      </c>
      <c r="L41" s="17" t="n"/>
      <c r="M41" s="17" t="n">
        <v>1000383573</v>
      </c>
      <c r="N41" s="17" t="inlineStr">
        <is>
          <t>667-46 Spring &amp; Diaphragm</t>
        </is>
      </c>
      <c r="O41" s="17" t="inlineStr">
        <is>
          <t>5CB TC</t>
        </is>
      </c>
      <c r="P41" s="17" t="inlineStr">
        <is>
          <t>TC c/w S17400 carrier</t>
        </is>
      </c>
      <c r="Q41" s="17" t="inlineStr">
        <is>
          <t>N/A</t>
        </is>
      </c>
      <c r="R41" s="17" t="inlineStr">
        <is>
          <t>P25E</t>
        </is>
      </c>
      <c r="S41" s="17" t="inlineStr">
        <is>
          <t>Inch</t>
        </is>
      </c>
      <c r="T41" s="17" t="n">
        <v>1.5</v>
      </c>
      <c r="U41" s="17" t="inlineStr">
        <is>
          <t>F005340832</t>
        </is>
      </c>
      <c r="V41" s="17" t="inlineStr">
        <is>
          <t>DVC6200-PD SMART</t>
        </is>
      </c>
      <c r="W41" s="17" t="inlineStr">
        <is>
          <t>V</t>
        </is>
      </c>
      <c r="X41" s="17" t="n">
        <v>900</v>
      </c>
      <c r="Y41" s="17" t="inlineStr">
        <is>
          <t>N/A</t>
        </is>
      </c>
      <c r="Z41" s="17" t="inlineStr">
        <is>
          <t>N/A</t>
        </is>
      </c>
      <c r="AA41" s="17" t="n">
        <v>3</v>
      </c>
      <c r="AB41" s="17" t="inlineStr">
        <is>
          <t>Flanged</t>
        </is>
      </c>
      <c r="AC41" s="17" t="inlineStr">
        <is>
          <t>N/A</t>
        </is>
      </c>
      <c r="AD41" s="17" t="inlineStr">
        <is>
          <t>N/A</t>
        </is>
      </c>
      <c r="AE41" s="17" t="inlineStr">
        <is>
          <t>0C00070.2</t>
        </is>
      </c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inlineStr">
        <is>
          <t>Levy Ostrup</t>
        </is>
      </c>
      <c r="CK41" s="17" t="n"/>
    </row>
    <row r="42">
      <c r="A42" s="17" t="n"/>
      <c r="B42" s="17" t="n"/>
      <c r="C42" s="17" t="inlineStr">
        <is>
          <t>K1B WELL PAD PROJECT</t>
        </is>
      </c>
      <c r="D42" s="17" t="inlineStr">
        <is>
          <t>CA23007</t>
        </is>
      </c>
      <c r="E42" s="17" t="inlineStr">
        <is>
          <t>KINOSIS K1B</t>
        </is>
      </c>
      <c r="F42" s="17" t="inlineStr">
        <is>
          <t>PRODUCED EMULSION</t>
        </is>
      </c>
      <c r="G42" s="17" t="inlineStr">
        <is>
          <t>29103-25J-162-01</t>
        </is>
      </c>
      <c r="H42" s="17" t="inlineStr">
        <is>
          <t>29103-4"-PE-1601-DAPC0-64H-ET</t>
        </is>
      </c>
      <c r="I42" s="17" t="inlineStr">
        <is>
          <t>29103-PV-1064</t>
        </is>
      </c>
      <c r="J42" s="17" t="n"/>
      <c r="K42" s="17" t="inlineStr">
        <is>
          <t>PCV</t>
        </is>
      </c>
      <c r="L42" s="17" t="n"/>
      <c r="M42" s="17" t="n">
        <v>1000383542</v>
      </c>
      <c r="N42" s="17" t="inlineStr">
        <is>
          <t>667-46 Spring &amp; Diaphragm</t>
        </is>
      </c>
      <c r="O42" s="17" t="inlineStr">
        <is>
          <t>5CB TC</t>
        </is>
      </c>
      <c r="P42" s="17" t="inlineStr">
        <is>
          <t>TC c/w S17400 carrier</t>
        </is>
      </c>
      <c r="Q42" s="17" t="inlineStr">
        <is>
          <t>N/A</t>
        </is>
      </c>
      <c r="R42" s="17" t="inlineStr">
        <is>
          <t>P25E</t>
        </is>
      </c>
      <c r="S42" s="17" t="inlineStr">
        <is>
          <t>Inch</t>
        </is>
      </c>
      <c r="T42" s="17" t="n">
        <v>1.5</v>
      </c>
      <c r="U42" s="17" t="inlineStr">
        <is>
          <t>F005209242</t>
        </is>
      </c>
      <c r="V42" s="17" t="inlineStr">
        <is>
          <t>DVC6200-PD SMART</t>
        </is>
      </c>
      <c r="W42" s="17" t="inlineStr">
        <is>
          <t>V</t>
        </is>
      </c>
      <c r="X42" s="17" t="n">
        <v>900</v>
      </c>
      <c r="Y42" s="17" t="inlineStr">
        <is>
          <t>N/A</t>
        </is>
      </c>
      <c r="Z42" s="17" t="inlineStr">
        <is>
          <t>N/A</t>
        </is>
      </c>
      <c r="AA42" s="17" t="n">
        <v>3</v>
      </c>
      <c r="AB42" s="17" t="inlineStr">
        <is>
          <t>Flanged</t>
        </is>
      </c>
      <c r="AC42" s="17" t="inlineStr">
        <is>
          <t>N/A</t>
        </is>
      </c>
      <c r="AD42" s="17" t="inlineStr">
        <is>
          <t>N/A</t>
        </is>
      </c>
      <c r="AE42" s="17" t="inlineStr">
        <is>
          <t>0C00070.2</t>
        </is>
      </c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inlineStr">
        <is>
          <t>Levy Ostrup</t>
        </is>
      </c>
      <c r="CK42" s="17" t="n"/>
    </row>
    <row r="43">
      <c r="A43" s="17" t="n"/>
      <c r="B43" s="17" t="n"/>
      <c r="C43" s="17" t="inlineStr">
        <is>
          <t>K1B WELL PAD PROJECT</t>
        </is>
      </c>
      <c r="D43" s="17" t="inlineStr">
        <is>
          <t>CA23007</t>
        </is>
      </c>
      <c r="E43" s="17" t="inlineStr">
        <is>
          <t>KINOSIS K1B</t>
        </is>
      </c>
      <c r="F43" s="17" t="inlineStr">
        <is>
          <t>PRODUCED EMULSION</t>
        </is>
      </c>
      <c r="G43" s="17" t="inlineStr">
        <is>
          <t>29103-25J-172-01</t>
        </is>
      </c>
      <c r="H43" s="17" t="inlineStr">
        <is>
          <t>29103-4"-PE-1701-DAPC0-64H-ET</t>
        </is>
      </c>
      <c r="I43" s="17" t="inlineStr">
        <is>
          <t>29103-PV-1074</t>
        </is>
      </c>
      <c r="J43" s="17" t="n"/>
      <c r="K43" s="17" t="inlineStr">
        <is>
          <t>PCV</t>
        </is>
      </c>
      <c r="L43" s="17" t="n"/>
      <c r="M43" s="17" t="n">
        <v>1000383574</v>
      </c>
      <c r="N43" s="17" t="inlineStr">
        <is>
          <t>667-46 Spring &amp; Diaphragm</t>
        </is>
      </c>
      <c r="O43" s="17" t="inlineStr">
        <is>
          <t>5CB TC</t>
        </is>
      </c>
      <c r="P43" s="17" t="inlineStr">
        <is>
          <t>TC c/w S17400 carrier</t>
        </is>
      </c>
      <c r="Q43" s="17" t="inlineStr">
        <is>
          <t>N/A</t>
        </is>
      </c>
      <c r="R43" s="17" t="inlineStr">
        <is>
          <t>P25E</t>
        </is>
      </c>
      <c r="S43" s="17" t="inlineStr">
        <is>
          <t>Inch</t>
        </is>
      </c>
      <c r="T43" s="17" t="n">
        <v>1.5</v>
      </c>
      <c r="U43" s="17" t="inlineStr">
        <is>
          <t>F005340799</t>
        </is>
      </c>
      <c r="V43" s="17" t="inlineStr">
        <is>
          <t>DVC6200-PD SMART</t>
        </is>
      </c>
      <c r="W43" s="17" t="inlineStr">
        <is>
          <t>V</t>
        </is>
      </c>
      <c r="X43" s="17" t="n">
        <v>900</v>
      </c>
      <c r="Y43" s="17" t="inlineStr">
        <is>
          <t>N/A</t>
        </is>
      </c>
      <c r="Z43" s="17" t="inlineStr">
        <is>
          <t>N/A</t>
        </is>
      </c>
      <c r="AA43" s="17" t="n">
        <v>3</v>
      </c>
      <c r="AB43" s="17" t="inlineStr">
        <is>
          <t>Flanged</t>
        </is>
      </c>
      <c r="AC43" s="17" t="inlineStr">
        <is>
          <t>N/A</t>
        </is>
      </c>
      <c r="AD43" s="17" t="inlineStr">
        <is>
          <t>N/A</t>
        </is>
      </c>
      <c r="AE43" s="17" t="inlineStr">
        <is>
          <t>0C00070.2</t>
        </is>
      </c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inlineStr">
        <is>
          <t>Levy Ostrup</t>
        </is>
      </c>
      <c r="CK43" s="17" t="n"/>
    </row>
    <row r="44">
      <c r="A44" s="17" t="n"/>
      <c r="B44" s="17" t="n"/>
      <c r="C44" s="17" t="inlineStr">
        <is>
          <t>K1B WELL PAD PROJECT</t>
        </is>
      </c>
      <c r="D44" s="17" t="inlineStr">
        <is>
          <t>CA23007</t>
        </is>
      </c>
      <c r="E44" s="17" t="inlineStr">
        <is>
          <t>KINOSIS K1B</t>
        </is>
      </c>
      <c r="F44" s="17" t="inlineStr">
        <is>
          <t>PRODUCED EMULSION</t>
        </is>
      </c>
      <c r="G44" s="17" t="inlineStr">
        <is>
          <t>29103-25J-112-01</t>
        </is>
      </c>
      <c r="H44" s="17" t="inlineStr">
        <is>
          <t>29103-4"-PE-1102-DAPC0-64H-ET</t>
        </is>
      </c>
      <c r="I44" s="17" t="inlineStr">
        <is>
          <t>29103-XV-1011</t>
        </is>
      </c>
      <c r="J44" s="17" t="n"/>
      <c r="K44" s="17" t="n"/>
      <c r="L44" s="17" t="n"/>
      <c r="M44" s="17" t="inlineStr">
        <is>
          <t>3656446-011</t>
        </is>
      </c>
      <c r="N44" s="17" t="inlineStr">
        <is>
          <t>LPC-10A-180L-DA</t>
        </is>
      </c>
      <c r="O44" s="17" t="inlineStr">
        <is>
          <t>F51+TCC</t>
        </is>
      </c>
      <c r="P44" s="17" t="inlineStr">
        <is>
          <t>F316+TCC</t>
        </is>
      </c>
      <c r="Q44" s="17" t="inlineStr">
        <is>
          <t>YDFQ25129208</t>
        </is>
      </c>
      <c r="R44" s="17" t="inlineStr">
        <is>
          <t>4TF9RBPA105N</t>
        </is>
      </c>
      <c r="S44" s="17" t="n"/>
      <c r="T44" s="17" t="n"/>
      <c r="U44" s="17" t="inlineStr">
        <is>
          <t>F005266343</t>
        </is>
      </c>
      <c r="V44" s="17" t="inlineStr">
        <is>
          <t>DVC-6200 AD</t>
        </is>
      </c>
      <c r="W44" s="17" t="inlineStr">
        <is>
          <t>V</t>
        </is>
      </c>
      <c r="X44" s="17" t="n">
        <v>900</v>
      </c>
      <c r="Y44" s="17" t="inlineStr">
        <is>
          <t>N/A</t>
        </is>
      </c>
      <c r="Z44" s="17" t="inlineStr">
        <is>
          <t>N/A</t>
        </is>
      </c>
      <c r="AA44" s="17" t="n">
        <v>4</v>
      </c>
      <c r="AB44" s="17" t="inlineStr">
        <is>
          <t>Flanged</t>
        </is>
      </c>
      <c r="AC44" s="17" t="inlineStr">
        <is>
          <t>N/A</t>
        </is>
      </c>
      <c r="AD44" s="17" t="inlineStr">
        <is>
          <t>N/A</t>
        </is>
      </c>
      <c r="AE44" s="17" t="inlineStr">
        <is>
          <t>0C15284.52</t>
        </is>
      </c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inlineStr">
        <is>
          <t>Levy Ostrup</t>
        </is>
      </c>
      <c r="CK44" s="17" t="n"/>
    </row>
    <row r="45">
      <c r="A45" s="17" t="n"/>
      <c r="B45" s="17" t="n"/>
      <c r="C45" s="17" t="inlineStr">
        <is>
          <t>K1B WELL PAD PROJECT</t>
        </is>
      </c>
      <c r="D45" s="17" t="inlineStr">
        <is>
          <t>CA23007</t>
        </is>
      </c>
      <c r="E45" s="17" t="inlineStr">
        <is>
          <t>KINOSIS K1B</t>
        </is>
      </c>
      <c r="F45" s="17" t="inlineStr">
        <is>
          <t>PRODUCED EMULSION</t>
        </is>
      </c>
      <c r="G45" s="17" t="inlineStr">
        <is>
          <t>29103-25J-112-01</t>
        </is>
      </c>
      <c r="H45" s="17" t="inlineStr">
        <is>
          <t>29103-4"-PE-1103-DAPC0-64H-ET</t>
        </is>
      </c>
      <c r="I45" s="17" t="inlineStr">
        <is>
          <t>29103-XV-1012</t>
        </is>
      </c>
      <c r="J45" s="17" t="n"/>
      <c r="K45" s="17" t="n"/>
      <c r="L45" s="17" t="n"/>
      <c r="M45" s="17" t="inlineStr">
        <is>
          <t>3656446-017</t>
        </is>
      </c>
      <c r="N45" s="17" t="inlineStr">
        <is>
          <t>LPC-10A-180L-DA</t>
        </is>
      </c>
      <c r="O45" s="17" t="inlineStr">
        <is>
          <t>F51+TCC</t>
        </is>
      </c>
      <c r="P45" s="17" t="inlineStr">
        <is>
          <t>F316+TCC</t>
        </is>
      </c>
      <c r="Q45" s="17" t="inlineStr">
        <is>
          <t>YDFQ25129209</t>
        </is>
      </c>
      <c r="R45" s="17" t="inlineStr">
        <is>
          <t>4TF9RBPA105N</t>
        </is>
      </c>
      <c r="S45" s="17" t="n"/>
      <c r="T45" s="17" t="n"/>
      <c r="U45" s="17" t="inlineStr">
        <is>
          <t>F005266334</t>
        </is>
      </c>
      <c r="V45" s="17" t="inlineStr">
        <is>
          <t>DVC-6200 AD</t>
        </is>
      </c>
      <c r="W45" s="17" t="inlineStr">
        <is>
          <t>V</t>
        </is>
      </c>
      <c r="X45" s="17" t="n">
        <v>900</v>
      </c>
      <c r="Y45" s="17" t="inlineStr">
        <is>
          <t>N/A</t>
        </is>
      </c>
      <c r="Z45" s="17" t="inlineStr">
        <is>
          <t>N/A</t>
        </is>
      </c>
      <c r="AA45" s="17" t="n">
        <v>4</v>
      </c>
      <c r="AB45" s="17" t="inlineStr">
        <is>
          <t>Flanged</t>
        </is>
      </c>
      <c r="AC45" s="17" t="inlineStr">
        <is>
          <t>N/A</t>
        </is>
      </c>
      <c r="AD45" s="17" t="inlineStr">
        <is>
          <t>N/A</t>
        </is>
      </c>
      <c r="AE45" s="17" t="inlineStr">
        <is>
          <t>0C15284.52</t>
        </is>
      </c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inlineStr">
        <is>
          <t>Levy Ostrup</t>
        </is>
      </c>
      <c r="CK45" s="17" t="n"/>
    </row>
    <row r="46">
      <c r="A46" s="17" t="n"/>
      <c r="B46" s="17" t="n"/>
      <c r="C46" s="17" t="inlineStr">
        <is>
          <t>K1B WELL PAD PROJECT</t>
        </is>
      </c>
      <c r="D46" s="17" t="inlineStr">
        <is>
          <t>CA23007</t>
        </is>
      </c>
      <c r="E46" s="17" t="inlineStr">
        <is>
          <t>KINOSIS K1B</t>
        </is>
      </c>
      <c r="F46" s="17" t="inlineStr">
        <is>
          <t>PRODUCED EMULSION</t>
        </is>
      </c>
      <c r="G46" s="17" t="inlineStr">
        <is>
          <t>29103-25J-122-01</t>
        </is>
      </c>
      <c r="H46" s="17" t="inlineStr">
        <is>
          <t>29103-4"-PE-1202-DAPC0-64H-ET</t>
        </is>
      </c>
      <c r="I46" s="17" t="inlineStr">
        <is>
          <t>29103-XV-1021</t>
        </is>
      </c>
      <c r="J46" s="17" t="n"/>
      <c r="K46" s="17" t="n"/>
      <c r="L46" s="17" t="n"/>
      <c r="M46" s="17" t="inlineStr">
        <is>
          <t>3656446-024</t>
        </is>
      </c>
      <c r="N46" s="17" t="inlineStr">
        <is>
          <t>LPC-10A-180L-DA</t>
        </is>
      </c>
      <c r="O46" s="17" t="inlineStr">
        <is>
          <t>F51+TCC</t>
        </is>
      </c>
      <c r="P46" s="17" t="inlineStr">
        <is>
          <t>F316+TCC</t>
        </is>
      </c>
      <c r="Q46" s="17" t="inlineStr">
        <is>
          <t>YDFQ25129210</t>
        </is>
      </c>
      <c r="R46" s="17" t="inlineStr">
        <is>
          <t>4TF9RBPA105N</t>
        </is>
      </c>
      <c r="S46" s="17" t="n"/>
      <c r="T46" s="17" t="n"/>
      <c r="U46" s="17" t="inlineStr">
        <is>
          <t>F005266348</t>
        </is>
      </c>
      <c r="V46" s="17" t="inlineStr">
        <is>
          <t>DVC-6200 AD</t>
        </is>
      </c>
      <c r="W46" s="17" t="inlineStr">
        <is>
          <t>V</t>
        </is>
      </c>
      <c r="X46" s="17" t="n">
        <v>900</v>
      </c>
      <c r="Y46" s="17" t="inlineStr">
        <is>
          <t>N/A</t>
        </is>
      </c>
      <c r="Z46" s="17" t="inlineStr">
        <is>
          <t>N/A</t>
        </is>
      </c>
      <c r="AA46" s="17" t="n">
        <v>4</v>
      </c>
      <c r="AB46" s="17" t="inlineStr">
        <is>
          <t>Flanged</t>
        </is>
      </c>
      <c r="AC46" s="17" t="inlineStr">
        <is>
          <t>N/A</t>
        </is>
      </c>
      <c r="AD46" s="17" t="inlineStr">
        <is>
          <t>N/A</t>
        </is>
      </c>
      <c r="AE46" s="17" t="inlineStr">
        <is>
          <t>0C15284.52</t>
        </is>
      </c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inlineStr">
        <is>
          <t>Levy Ostrup</t>
        </is>
      </c>
      <c r="CK46" s="17" t="n"/>
    </row>
    <row r="47">
      <c r="A47" s="17" t="n"/>
      <c r="B47" s="17" t="n"/>
      <c r="C47" s="17" t="inlineStr">
        <is>
          <t>K1B WELL PAD PROJECT</t>
        </is>
      </c>
      <c r="D47" s="17" t="inlineStr">
        <is>
          <t>CA23007</t>
        </is>
      </c>
      <c r="E47" s="17" t="inlineStr">
        <is>
          <t>KINOSIS K1B</t>
        </is>
      </c>
      <c r="F47" s="17" t="inlineStr">
        <is>
          <t>PRODUCED EMULSION</t>
        </is>
      </c>
      <c r="G47" s="17" t="inlineStr">
        <is>
          <t>29103-25J-122-01</t>
        </is>
      </c>
      <c r="H47" s="17" t="inlineStr">
        <is>
          <t>29103-4"-PE-1203-DAPC0-64H-ET</t>
        </is>
      </c>
      <c r="I47" s="17" t="inlineStr">
        <is>
          <t>29103-XV-1022</t>
        </is>
      </c>
      <c r="J47" s="17" t="n"/>
      <c r="K47" s="17" t="n"/>
      <c r="L47" s="17" t="n"/>
      <c r="M47" s="17" t="inlineStr">
        <is>
          <t>3656446-003</t>
        </is>
      </c>
      <c r="N47" s="17" t="inlineStr">
        <is>
          <t>LPC-10A-180L-DA</t>
        </is>
      </c>
      <c r="O47" s="17" t="inlineStr">
        <is>
          <t>F51+TCC</t>
        </is>
      </c>
      <c r="P47" s="17" t="inlineStr">
        <is>
          <t>F316+TCC</t>
        </is>
      </c>
      <c r="Q47" s="17" t="inlineStr">
        <is>
          <t>YDFQ25129211</t>
        </is>
      </c>
      <c r="R47" s="17" t="inlineStr">
        <is>
          <t>4TF9RBPA105N</t>
        </is>
      </c>
      <c r="S47" s="17" t="n"/>
      <c r="T47" s="17" t="n"/>
      <c r="U47" s="17" t="inlineStr">
        <is>
          <t>F005266332</t>
        </is>
      </c>
      <c r="V47" s="17" t="inlineStr">
        <is>
          <t>DVC-6200 AD</t>
        </is>
      </c>
      <c r="W47" s="17" t="inlineStr">
        <is>
          <t>V</t>
        </is>
      </c>
      <c r="X47" s="17" t="n">
        <v>900</v>
      </c>
      <c r="Y47" s="17" t="inlineStr">
        <is>
          <t>N/A</t>
        </is>
      </c>
      <c r="Z47" s="17" t="inlineStr">
        <is>
          <t>N/A</t>
        </is>
      </c>
      <c r="AA47" s="17" t="n">
        <v>4</v>
      </c>
      <c r="AB47" s="17" t="inlineStr">
        <is>
          <t>Flanged</t>
        </is>
      </c>
      <c r="AC47" s="17" t="inlineStr">
        <is>
          <t>N/A</t>
        </is>
      </c>
      <c r="AD47" s="17" t="inlineStr">
        <is>
          <t>N/A</t>
        </is>
      </c>
      <c r="AE47" s="17" t="inlineStr">
        <is>
          <t>0C15284.52</t>
        </is>
      </c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inlineStr">
        <is>
          <t>Levy Ostrup</t>
        </is>
      </c>
      <c r="CK47" s="17" t="n"/>
    </row>
    <row r="48">
      <c r="A48" s="17" t="n"/>
      <c r="B48" s="17" t="n"/>
      <c r="C48" s="17" t="inlineStr">
        <is>
          <t>K1B WELL PAD PROJECT</t>
        </is>
      </c>
      <c r="D48" s="17" t="inlineStr">
        <is>
          <t>CA23007</t>
        </is>
      </c>
      <c r="E48" s="17" t="inlineStr">
        <is>
          <t>KINOSIS K1B</t>
        </is>
      </c>
      <c r="F48" s="17" t="inlineStr">
        <is>
          <t>PRODUCED EMULSION</t>
        </is>
      </c>
      <c r="G48" s="17" t="inlineStr">
        <is>
          <t>29103-25J-132-01</t>
        </is>
      </c>
      <c r="H48" s="17" t="inlineStr">
        <is>
          <t>29103-4"-PE-1302-DAPC0-64H-ET</t>
        </is>
      </c>
      <c r="I48" s="17" t="inlineStr">
        <is>
          <t>29103-XV-1031</t>
        </is>
      </c>
      <c r="J48" s="17" t="n"/>
      <c r="K48" s="17" t="n"/>
      <c r="L48" s="17" t="n"/>
      <c r="M48" s="17" t="inlineStr">
        <is>
          <t>3656446-020</t>
        </is>
      </c>
      <c r="N48" s="17" t="inlineStr">
        <is>
          <t>LPC-10A-180L-DA</t>
        </is>
      </c>
      <c r="O48" s="17" t="inlineStr">
        <is>
          <t>F51+TCC</t>
        </is>
      </c>
      <c r="P48" s="17" t="inlineStr">
        <is>
          <t>F316+TCC</t>
        </is>
      </c>
      <c r="Q48" s="17" t="inlineStr">
        <is>
          <t>YDFQ25129212</t>
        </is>
      </c>
      <c r="R48" s="17" t="inlineStr">
        <is>
          <t>4TF9RBPA105N</t>
        </is>
      </c>
      <c r="S48" s="17" t="n"/>
      <c r="T48" s="17" t="n"/>
      <c r="U48" s="17" t="inlineStr">
        <is>
          <t>F005266353</t>
        </is>
      </c>
      <c r="V48" s="17" t="inlineStr">
        <is>
          <t>DVC-6200 AD</t>
        </is>
      </c>
      <c r="W48" s="17" t="inlineStr">
        <is>
          <t>V</t>
        </is>
      </c>
      <c r="X48" s="17" t="n">
        <v>900</v>
      </c>
      <c r="Y48" s="17" t="inlineStr">
        <is>
          <t>N/A</t>
        </is>
      </c>
      <c r="Z48" s="17" t="inlineStr">
        <is>
          <t>N/A</t>
        </is>
      </c>
      <c r="AA48" s="17" t="n">
        <v>4</v>
      </c>
      <c r="AB48" s="17" t="inlineStr">
        <is>
          <t>Flanged</t>
        </is>
      </c>
      <c r="AC48" s="17" t="inlineStr">
        <is>
          <t>N/A</t>
        </is>
      </c>
      <c r="AD48" s="17" t="inlineStr">
        <is>
          <t>N/A</t>
        </is>
      </c>
      <c r="AE48" s="17" t="inlineStr">
        <is>
          <t>0C15284.52</t>
        </is>
      </c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inlineStr">
        <is>
          <t>Levy Ostrup</t>
        </is>
      </c>
      <c r="CK48" s="17" t="n"/>
    </row>
    <row r="49">
      <c r="A49" s="17" t="n"/>
      <c r="B49" s="17" t="n"/>
      <c r="C49" s="17" t="inlineStr">
        <is>
          <t>K1B WELL PAD PROJECT</t>
        </is>
      </c>
      <c r="D49" s="17" t="inlineStr">
        <is>
          <t>CA23007</t>
        </is>
      </c>
      <c r="E49" s="17" t="inlineStr">
        <is>
          <t>KINOSIS K1B</t>
        </is>
      </c>
      <c r="F49" s="17" t="inlineStr">
        <is>
          <t>PRODUCED EMULSION</t>
        </is>
      </c>
      <c r="G49" s="17" t="inlineStr">
        <is>
          <t>29103-25J-132-01</t>
        </is>
      </c>
      <c r="H49" s="17" t="inlineStr">
        <is>
          <t>29103-4"-PE-1303-DAPC0-64H-ET</t>
        </is>
      </c>
      <c r="I49" s="17" t="inlineStr">
        <is>
          <t>29103-XV-1032</t>
        </is>
      </c>
      <c r="J49" s="17" t="n"/>
      <c r="K49" s="17" t="n"/>
      <c r="L49" s="17" t="n"/>
      <c r="M49" s="17" t="inlineStr">
        <is>
          <t>3656446-023</t>
        </is>
      </c>
      <c r="N49" s="17" t="inlineStr">
        <is>
          <t>LPC-10A-180L-DA</t>
        </is>
      </c>
      <c r="O49" s="17" t="inlineStr">
        <is>
          <t>F51+TCC</t>
        </is>
      </c>
      <c r="P49" s="17" t="inlineStr">
        <is>
          <t>F316+TCC</t>
        </is>
      </c>
      <c r="Q49" s="17" t="inlineStr">
        <is>
          <t>YDFQ25129213</t>
        </is>
      </c>
      <c r="R49" s="17" t="inlineStr">
        <is>
          <t>4TF9RBPA105N</t>
        </is>
      </c>
      <c r="S49" s="17" t="n"/>
      <c r="T49" s="17" t="n"/>
      <c r="U49" s="17" t="inlineStr">
        <is>
          <t>F005266335</t>
        </is>
      </c>
      <c r="V49" s="17" t="inlineStr">
        <is>
          <t>DVC-6200 AD</t>
        </is>
      </c>
      <c r="W49" s="17" t="inlineStr">
        <is>
          <t>V</t>
        </is>
      </c>
      <c r="X49" s="17" t="n">
        <v>900</v>
      </c>
      <c r="Y49" s="17" t="inlineStr">
        <is>
          <t>N/A</t>
        </is>
      </c>
      <c r="Z49" s="17" t="inlineStr">
        <is>
          <t>N/A</t>
        </is>
      </c>
      <c r="AA49" s="17" t="n">
        <v>4</v>
      </c>
      <c r="AB49" s="17" t="inlineStr">
        <is>
          <t>Flanged</t>
        </is>
      </c>
      <c r="AC49" s="17" t="inlineStr">
        <is>
          <t>N/A</t>
        </is>
      </c>
      <c r="AD49" s="17" t="inlineStr">
        <is>
          <t>N/A</t>
        </is>
      </c>
      <c r="AE49" s="17" t="inlineStr">
        <is>
          <t>0C15284.52</t>
        </is>
      </c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inlineStr">
        <is>
          <t>Levy Ostrup</t>
        </is>
      </c>
      <c r="CK49" s="17" t="n"/>
    </row>
    <row r="50">
      <c r="A50" s="17" t="n"/>
      <c r="B50" s="17" t="n"/>
      <c r="C50" s="17" t="inlineStr">
        <is>
          <t>K1B WELL PAD PROJECT</t>
        </is>
      </c>
      <c r="D50" s="17" t="inlineStr">
        <is>
          <t>CA23007</t>
        </is>
      </c>
      <c r="E50" s="17" t="inlineStr">
        <is>
          <t>KINOSIS K1B</t>
        </is>
      </c>
      <c r="F50" s="17" t="inlineStr">
        <is>
          <t>PRODUCED EMULSION</t>
        </is>
      </c>
      <c r="G50" s="17" t="inlineStr">
        <is>
          <t>29103-25J-142-01</t>
        </is>
      </c>
      <c r="H50" s="17" t="inlineStr">
        <is>
          <t>29103-4"-PE-1402-DAPC0-64H-ET</t>
        </is>
      </c>
      <c r="I50" s="17" t="inlineStr">
        <is>
          <t>29103-XV-1041</t>
        </is>
      </c>
      <c r="J50" s="17" t="n"/>
      <c r="K50" s="17" t="n"/>
      <c r="L50" s="17" t="n"/>
      <c r="M50" s="17" t="inlineStr">
        <is>
          <t>3656446-018</t>
        </is>
      </c>
      <c r="N50" s="17" t="inlineStr">
        <is>
          <t>LPC-10A-180L-DA</t>
        </is>
      </c>
      <c r="O50" s="17" t="inlineStr">
        <is>
          <t>F51+TCC</t>
        </is>
      </c>
      <c r="P50" s="17" t="inlineStr">
        <is>
          <t>F316+TCC</t>
        </is>
      </c>
      <c r="Q50" s="17" t="inlineStr">
        <is>
          <t>YDFQ25129214</t>
        </is>
      </c>
      <c r="R50" s="17" t="inlineStr">
        <is>
          <t>4TF9RBPA105N</t>
        </is>
      </c>
      <c r="S50" s="17" t="n"/>
      <c r="T50" s="17" t="n"/>
      <c r="U50" s="17" t="inlineStr">
        <is>
          <t>F005266350</t>
        </is>
      </c>
      <c r="V50" s="17" t="inlineStr">
        <is>
          <t>DVC-6200 AD</t>
        </is>
      </c>
      <c r="W50" s="17" t="inlineStr">
        <is>
          <t>V</t>
        </is>
      </c>
      <c r="X50" s="17" t="n">
        <v>900</v>
      </c>
      <c r="Y50" s="17" t="inlineStr">
        <is>
          <t>N/A</t>
        </is>
      </c>
      <c r="Z50" s="17" t="inlineStr">
        <is>
          <t>N/A</t>
        </is>
      </c>
      <c r="AA50" s="17" t="n">
        <v>4</v>
      </c>
      <c r="AB50" s="17" t="inlineStr">
        <is>
          <t>Flanged</t>
        </is>
      </c>
      <c r="AC50" s="17" t="inlineStr">
        <is>
          <t>N/A</t>
        </is>
      </c>
      <c r="AD50" s="17" t="inlineStr">
        <is>
          <t>N/A</t>
        </is>
      </c>
      <c r="AE50" s="17" t="inlineStr">
        <is>
          <t>0C15284.52</t>
        </is>
      </c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inlineStr">
        <is>
          <t>Levy Ostrup</t>
        </is>
      </c>
      <c r="CK50" s="17" t="n"/>
    </row>
    <row r="51">
      <c r="A51" s="17" t="n"/>
      <c r="B51" s="17" t="n"/>
      <c r="C51" s="17" t="inlineStr">
        <is>
          <t>K1B WELL PAD PROJECT</t>
        </is>
      </c>
      <c r="D51" s="17" t="inlineStr">
        <is>
          <t>CA23007</t>
        </is>
      </c>
      <c r="E51" s="17" t="inlineStr">
        <is>
          <t>KINOSIS K1B</t>
        </is>
      </c>
      <c r="F51" s="17" t="inlineStr">
        <is>
          <t>PRODUCED EMULSION</t>
        </is>
      </c>
      <c r="G51" s="17" t="inlineStr">
        <is>
          <t>29103-25J-142-01</t>
        </is>
      </c>
      <c r="H51" s="17" t="inlineStr">
        <is>
          <t>29103-4"-PE-1403-DAPC0-64H-ET</t>
        </is>
      </c>
      <c r="I51" s="17" t="inlineStr">
        <is>
          <t>29103-XV-1042</t>
        </is>
      </c>
      <c r="J51" s="17" t="n"/>
      <c r="K51" s="17" t="n"/>
      <c r="L51" s="17" t="n"/>
      <c r="M51" s="17" t="inlineStr">
        <is>
          <t>3656446-028</t>
        </is>
      </c>
      <c r="N51" s="17" t="inlineStr">
        <is>
          <t>LPC-10A-180L-DA</t>
        </is>
      </c>
      <c r="O51" s="17" t="inlineStr">
        <is>
          <t>F51+TCC</t>
        </is>
      </c>
      <c r="P51" s="17" t="inlineStr">
        <is>
          <t>F316+TCC</t>
        </is>
      </c>
      <c r="Q51" s="17" t="inlineStr">
        <is>
          <t>YDFQ25129215</t>
        </is>
      </c>
      <c r="R51" s="17" t="inlineStr">
        <is>
          <t>4TF9RBPA105N</t>
        </is>
      </c>
      <c r="S51" s="17" t="n"/>
      <c r="T51" s="17" t="n"/>
      <c r="U51" s="17" t="inlineStr">
        <is>
          <t>F005266333</t>
        </is>
      </c>
      <c r="V51" s="17" t="inlineStr">
        <is>
          <t>DVC-6200 AD</t>
        </is>
      </c>
      <c r="W51" s="17" t="inlineStr">
        <is>
          <t>V</t>
        </is>
      </c>
      <c r="X51" s="17" t="n">
        <v>900</v>
      </c>
      <c r="Y51" s="17" t="inlineStr">
        <is>
          <t>N/A</t>
        </is>
      </c>
      <c r="Z51" s="17" t="inlineStr">
        <is>
          <t>N/A</t>
        </is>
      </c>
      <c r="AA51" s="17" t="n">
        <v>4</v>
      </c>
      <c r="AB51" s="17" t="inlineStr">
        <is>
          <t>Flanged</t>
        </is>
      </c>
      <c r="AC51" s="17" t="inlineStr">
        <is>
          <t>N/A</t>
        </is>
      </c>
      <c r="AD51" s="17" t="inlineStr">
        <is>
          <t>N/A</t>
        </is>
      </c>
      <c r="AE51" s="17" t="inlineStr">
        <is>
          <t>0C15284.52</t>
        </is>
      </c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inlineStr">
        <is>
          <t>Levy Ostrup</t>
        </is>
      </c>
      <c r="CK51" s="17" t="n"/>
    </row>
    <row r="52">
      <c r="A52" s="17" t="n"/>
      <c r="B52" s="17" t="n"/>
      <c r="C52" s="17" t="inlineStr">
        <is>
          <t>K1B WELL PAD PROJECT</t>
        </is>
      </c>
      <c r="D52" s="17" t="inlineStr">
        <is>
          <t>CA23007</t>
        </is>
      </c>
      <c r="E52" s="17" t="inlineStr">
        <is>
          <t>KINOSIS K1B</t>
        </is>
      </c>
      <c r="F52" s="17" t="inlineStr">
        <is>
          <t>PRODUCED EMULSION</t>
        </is>
      </c>
      <c r="G52" s="17" t="inlineStr">
        <is>
          <t>29103-25J-152-01</t>
        </is>
      </c>
      <c r="H52" s="17" t="inlineStr">
        <is>
          <t>29103-4"-PE-1502-DAPC0-64H-ET</t>
        </is>
      </c>
      <c r="I52" s="17" t="inlineStr">
        <is>
          <t>29103-XV-1051</t>
        </is>
      </c>
      <c r="J52" s="17" t="n"/>
      <c r="K52" s="17" t="n"/>
      <c r="L52" s="17" t="n"/>
      <c r="M52" s="17" t="inlineStr">
        <is>
          <t>3656446-027</t>
        </is>
      </c>
      <c r="N52" s="17" t="inlineStr">
        <is>
          <t>LPC-10A-180L-DA</t>
        </is>
      </c>
      <c r="O52" s="17" t="inlineStr">
        <is>
          <t>F51+TCC</t>
        </is>
      </c>
      <c r="P52" s="17" t="inlineStr">
        <is>
          <t>F316+TCC</t>
        </is>
      </c>
      <c r="Q52" s="17" t="inlineStr">
        <is>
          <t>YDFQ25129216</t>
        </is>
      </c>
      <c r="R52" s="17" t="inlineStr">
        <is>
          <t>4TF9RBPA105N</t>
        </is>
      </c>
      <c r="S52" s="17" t="n"/>
      <c r="T52" s="17" t="n"/>
      <c r="U52" s="17" t="inlineStr">
        <is>
          <t>F005266347</t>
        </is>
      </c>
      <c r="V52" s="17" t="inlineStr">
        <is>
          <t>DVC-6200 AD</t>
        </is>
      </c>
      <c r="W52" s="17" t="inlineStr">
        <is>
          <t>V</t>
        </is>
      </c>
      <c r="X52" s="17" t="n">
        <v>900</v>
      </c>
      <c r="Y52" s="17" t="inlineStr">
        <is>
          <t>N/A</t>
        </is>
      </c>
      <c r="Z52" s="17" t="inlineStr">
        <is>
          <t>N/A</t>
        </is>
      </c>
      <c r="AA52" s="17" t="n">
        <v>4</v>
      </c>
      <c r="AB52" s="17" t="inlineStr">
        <is>
          <t>Flanged</t>
        </is>
      </c>
      <c r="AC52" s="17" t="inlineStr">
        <is>
          <t>N/A</t>
        </is>
      </c>
      <c r="AD52" s="17" t="inlineStr">
        <is>
          <t>N/A</t>
        </is>
      </c>
      <c r="AE52" s="17" t="inlineStr">
        <is>
          <t>0C15284.52</t>
        </is>
      </c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inlineStr">
        <is>
          <t>Levy Ostrup</t>
        </is>
      </c>
      <c r="CK52" s="17" t="n"/>
    </row>
    <row r="53">
      <c r="A53" s="17" t="n"/>
      <c r="B53" s="17" t="n"/>
      <c r="C53" s="17" t="inlineStr">
        <is>
          <t>K1B WELL PAD PROJECT</t>
        </is>
      </c>
      <c r="D53" s="17" t="inlineStr">
        <is>
          <t>CA23007</t>
        </is>
      </c>
      <c r="E53" s="17" t="inlineStr">
        <is>
          <t>KINOSIS K1B</t>
        </is>
      </c>
      <c r="F53" s="17" t="inlineStr">
        <is>
          <t>PRODUCED EMULSION</t>
        </is>
      </c>
      <c r="G53" s="17" t="inlineStr">
        <is>
          <t>29103-25J-152-01</t>
        </is>
      </c>
      <c r="H53" s="17" t="inlineStr">
        <is>
          <t>29103-4"-PE-1503-DAPC0-64H-ET</t>
        </is>
      </c>
      <c r="I53" s="17" t="inlineStr">
        <is>
          <t>29103-XV-1052</t>
        </is>
      </c>
      <c r="J53" s="17" t="n"/>
      <c r="K53" s="17" t="n"/>
      <c r="L53" s="17" t="n"/>
      <c r="M53" s="17" t="inlineStr">
        <is>
          <t>3656446-021</t>
        </is>
      </c>
      <c r="N53" s="17" t="inlineStr">
        <is>
          <t>LPC-10A-180L-DA</t>
        </is>
      </c>
      <c r="O53" s="17" t="inlineStr">
        <is>
          <t>F51+TCC</t>
        </is>
      </c>
      <c r="P53" s="17" t="inlineStr">
        <is>
          <t>F316+TCC</t>
        </is>
      </c>
      <c r="Q53" s="17" t="inlineStr">
        <is>
          <t>YDFQ25129217</t>
        </is>
      </c>
      <c r="R53" s="17" t="inlineStr">
        <is>
          <t>4TF9RBPA105N</t>
        </is>
      </c>
      <c r="S53" s="17" t="n"/>
      <c r="T53" s="17" t="n"/>
      <c r="U53" s="17" t="inlineStr">
        <is>
          <t>F005266329</t>
        </is>
      </c>
      <c r="V53" s="17" t="inlineStr">
        <is>
          <t>DVC-6200 AD</t>
        </is>
      </c>
      <c r="W53" s="17" t="inlineStr">
        <is>
          <t>V</t>
        </is>
      </c>
      <c r="X53" s="17" t="n">
        <v>900</v>
      </c>
      <c r="Y53" s="17" t="inlineStr">
        <is>
          <t>N/A</t>
        </is>
      </c>
      <c r="Z53" s="17" t="inlineStr">
        <is>
          <t>N/A</t>
        </is>
      </c>
      <c r="AA53" s="17" t="n">
        <v>4</v>
      </c>
      <c r="AB53" s="17" t="inlineStr">
        <is>
          <t>Flanged</t>
        </is>
      </c>
      <c r="AC53" s="17" t="inlineStr">
        <is>
          <t>N/A</t>
        </is>
      </c>
      <c r="AD53" s="17" t="inlineStr">
        <is>
          <t>N/A</t>
        </is>
      </c>
      <c r="AE53" s="17" t="inlineStr">
        <is>
          <t>0C15284.52</t>
        </is>
      </c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inlineStr">
        <is>
          <t>Levy Ostrup</t>
        </is>
      </c>
      <c r="CK53" s="17" t="n"/>
    </row>
    <row r="54">
      <c r="A54" s="17" t="n"/>
      <c r="B54" s="17" t="n"/>
      <c r="C54" s="17" t="inlineStr">
        <is>
          <t>K1B WELL PAD PROJECT</t>
        </is>
      </c>
      <c r="D54" s="17" t="inlineStr">
        <is>
          <t>CA23007</t>
        </is>
      </c>
      <c r="E54" s="17" t="inlineStr">
        <is>
          <t>KINOSIS K1B</t>
        </is>
      </c>
      <c r="F54" s="17" t="inlineStr">
        <is>
          <t>PRODUCED EMULSION</t>
        </is>
      </c>
      <c r="G54" s="17" t="inlineStr">
        <is>
          <t>29103-25J-162-01</t>
        </is>
      </c>
      <c r="H54" s="17" t="inlineStr">
        <is>
          <t>29103-4"-PE-1602-DAPC0-64H-ET</t>
        </is>
      </c>
      <c r="I54" s="17" t="inlineStr">
        <is>
          <t>29103-XV-1061</t>
        </is>
      </c>
      <c r="J54" s="17" t="n"/>
      <c r="K54" s="17" t="n"/>
      <c r="L54" s="17" t="n"/>
      <c r="M54" s="17" t="inlineStr">
        <is>
          <t>3656446-025</t>
        </is>
      </c>
      <c r="N54" s="17" t="inlineStr">
        <is>
          <t>LPC-10A-180L-DA</t>
        </is>
      </c>
      <c r="O54" s="17" t="inlineStr">
        <is>
          <t>F51+TCC</t>
        </is>
      </c>
      <c r="P54" s="17" t="inlineStr">
        <is>
          <t>F316+TCC</t>
        </is>
      </c>
      <c r="Q54" s="17" t="inlineStr">
        <is>
          <t>YDFQ25129218</t>
        </is>
      </c>
      <c r="R54" s="17" t="inlineStr">
        <is>
          <t>4TF9RBPA105N</t>
        </is>
      </c>
      <c r="S54" s="17" t="n"/>
      <c r="T54" s="17" t="n"/>
      <c r="U54" s="17" t="inlineStr">
        <is>
          <t>F005266349</t>
        </is>
      </c>
      <c r="V54" s="17" t="inlineStr">
        <is>
          <t>DVC-6200 AD</t>
        </is>
      </c>
      <c r="W54" s="17" t="inlineStr">
        <is>
          <t>V</t>
        </is>
      </c>
      <c r="X54" s="17" t="n">
        <v>900</v>
      </c>
      <c r="Y54" s="17" t="inlineStr">
        <is>
          <t>N/A</t>
        </is>
      </c>
      <c r="Z54" s="17" t="inlineStr">
        <is>
          <t>N/A</t>
        </is>
      </c>
      <c r="AA54" s="17" t="n">
        <v>4</v>
      </c>
      <c r="AB54" s="17" t="inlineStr">
        <is>
          <t>Flanged</t>
        </is>
      </c>
      <c r="AC54" s="17" t="inlineStr">
        <is>
          <t>N/A</t>
        </is>
      </c>
      <c r="AD54" s="17" t="inlineStr">
        <is>
          <t>N/A</t>
        </is>
      </c>
      <c r="AE54" s="17" t="inlineStr">
        <is>
          <t>0C15284.52</t>
        </is>
      </c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inlineStr">
        <is>
          <t>Levy Ostrup</t>
        </is>
      </c>
      <c r="CK54" s="17" t="n"/>
    </row>
    <row r="55">
      <c r="A55" s="17" t="n"/>
      <c r="B55" s="17" t="n"/>
      <c r="C55" s="17" t="inlineStr">
        <is>
          <t>K1B WELL PAD PROJECT</t>
        </is>
      </c>
      <c r="D55" s="17" t="inlineStr">
        <is>
          <t>CA23007</t>
        </is>
      </c>
      <c r="E55" s="17" t="inlineStr">
        <is>
          <t>KINOSIS K1B</t>
        </is>
      </c>
      <c r="F55" s="17" t="inlineStr">
        <is>
          <t>PRODUCED EMULSION</t>
        </is>
      </c>
      <c r="G55" s="17" t="inlineStr">
        <is>
          <t>29103-25J-162-01</t>
        </is>
      </c>
      <c r="H55" s="17" t="inlineStr">
        <is>
          <t>29103-4"-PE-1603-DAPC0-64H-ET</t>
        </is>
      </c>
      <c r="I55" s="17" t="inlineStr">
        <is>
          <t>29103-XV-1062</t>
        </is>
      </c>
      <c r="J55" s="17" t="n"/>
      <c r="K55" s="17" t="n"/>
      <c r="L55" s="17" t="n"/>
      <c r="M55" s="17" t="inlineStr">
        <is>
          <t>3656446-022</t>
        </is>
      </c>
      <c r="N55" s="17" t="inlineStr">
        <is>
          <t>LPC-10A-180L-DA</t>
        </is>
      </c>
      <c r="O55" s="17" t="inlineStr">
        <is>
          <t>F51+TCC</t>
        </is>
      </c>
      <c r="P55" s="17" t="inlineStr">
        <is>
          <t>F316+TCC</t>
        </is>
      </c>
      <c r="Q55" s="17" t="inlineStr">
        <is>
          <t>YDFQ25129219</t>
        </is>
      </c>
      <c r="R55" s="17" t="inlineStr">
        <is>
          <t>4TF9RBPA105N</t>
        </is>
      </c>
      <c r="S55" s="17" t="n"/>
      <c r="T55" s="17" t="n"/>
      <c r="U55" s="17" t="inlineStr">
        <is>
          <t>F005266338</t>
        </is>
      </c>
      <c r="V55" s="17" t="inlineStr">
        <is>
          <t>DVC-6200 AD</t>
        </is>
      </c>
      <c r="W55" s="17" t="inlineStr">
        <is>
          <t>V</t>
        </is>
      </c>
      <c r="X55" s="17" t="n">
        <v>900</v>
      </c>
      <c r="Y55" s="17" t="inlineStr">
        <is>
          <t>N/A</t>
        </is>
      </c>
      <c r="Z55" s="17" t="inlineStr">
        <is>
          <t>N/A</t>
        </is>
      </c>
      <c r="AA55" s="17" t="n">
        <v>4</v>
      </c>
      <c r="AB55" s="17" t="inlineStr">
        <is>
          <t>Flanged</t>
        </is>
      </c>
      <c r="AC55" s="17" t="inlineStr">
        <is>
          <t>N/A</t>
        </is>
      </c>
      <c r="AD55" s="17" t="inlineStr">
        <is>
          <t>N/A</t>
        </is>
      </c>
      <c r="AE55" s="17" t="inlineStr">
        <is>
          <t>0C15284.52</t>
        </is>
      </c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inlineStr">
        <is>
          <t>Levy Ostrup</t>
        </is>
      </c>
      <c r="CK55" s="17" t="n"/>
    </row>
    <row r="56">
      <c r="A56" s="17" t="n"/>
      <c r="B56" s="17" t="n"/>
      <c r="C56" s="17" t="inlineStr">
        <is>
          <t>K1B WELL PAD PROJECT</t>
        </is>
      </c>
      <c r="D56" s="17" t="inlineStr">
        <is>
          <t>CA23007</t>
        </is>
      </c>
      <c r="E56" s="17" t="inlineStr">
        <is>
          <t>KINOSIS K1B</t>
        </is>
      </c>
      <c r="F56" s="17" t="inlineStr">
        <is>
          <t>PRODUCED EMULSION</t>
        </is>
      </c>
      <c r="G56" s="17" t="inlineStr">
        <is>
          <t>29103-25J-172-01</t>
        </is>
      </c>
      <c r="H56" s="17" t="inlineStr">
        <is>
          <t>29103-4"-PE-1702-DAPC0-64H-ET</t>
        </is>
      </c>
      <c r="I56" s="17" t="inlineStr">
        <is>
          <t>29103-XV-1071</t>
        </is>
      </c>
      <c r="J56" s="17" t="n"/>
      <c r="K56" s="17" t="n"/>
      <c r="L56" s="17" t="n"/>
      <c r="M56" s="17" t="inlineStr">
        <is>
          <t>3656446-008</t>
        </is>
      </c>
      <c r="N56" s="17" t="inlineStr">
        <is>
          <t>LPC-10A-180L-DA</t>
        </is>
      </c>
      <c r="O56" s="17" t="inlineStr">
        <is>
          <t>F51+TCC</t>
        </is>
      </c>
      <c r="P56" s="17" t="inlineStr">
        <is>
          <t>F316+TCC</t>
        </is>
      </c>
      <c r="Q56" s="17" t="inlineStr">
        <is>
          <t>YDFQ25129220</t>
        </is>
      </c>
      <c r="R56" s="17" t="inlineStr">
        <is>
          <t>4TF9RBPA105N</t>
        </is>
      </c>
      <c r="S56" s="17" t="n"/>
      <c r="T56" s="17" t="n"/>
      <c r="U56" s="17" t="inlineStr">
        <is>
          <t>F005266331</t>
        </is>
      </c>
      <c r="V56" s="17" t="inlineStr">
        <is>
          <t>DVC-6200 AD</t>
        </is>
      </c>
      <c r="W56" s="17" t="inlineStr">
        <is>
          <t>V</t>
        </is>
      </c>
      <c r="X56" s="17" t="n">
        <v>900</v>
      </c>
      <c r="Y56" s="17" t="inlineStr">
        <is>
          <t>N/A</t>
        </is>
      </c>
      <c r="Z56" s="17" t="inlineStr">
        <is>
          <t>N/A</t>
        </is>
      </c>
      <c r="AA56" s="17" t="n">
        <v>4</v>
      </c>
      <c r="AB56" s="17" t="inlineStr">
        <is>
          <t>Flanged</t>
        </is>
      </c>
      <c r="AC56" s="17" t="inlineStr">
        <is>
          <t>N/A</t>
        </is>
      </c>
      <c r="AD56" s="17" t="inlineStr">
        <is>
          <t>N/A</t>
        </is>
      </c>
      <c r="AE56" s="17" t="inlineStr">
        <is>
          <t>0C15284.52</t>
        </is>
      </c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inlineStr">
        <is>
          <t>Levy Ostrup</t>
        </is>
      </c>
      <c r="CK56" s="17" t="n"/>
    </row>
    <row r="57">
      <c r="A57" s="17" t="n"/>
      <c r="B57" s="17" t="n"/>
      <c r="C57" s="17" t="inlineStr">
        <is>
          <t>K1B WELL PAD PROJECT</t>
        </is>
      </c>
      <c r="D57" s="17" t="inlineStr">
        <is>
          <t>CA23007</t>
        </is>
      </c>
      <c r="E57" s="17" t="inlineStr">
        <is>
          <t>KINOSIS K1B</t>
        </is>
      </c>
      <c r="F57" s="17" t="inlineStr">
        <is>
          <t>PRODUCED EMULSION</t>
        </is>
      </c>
      <c r="G57" s="17" t="inlineStr">
        <is>
          <t>29103-25J-172-01</t>
        </is>
      </c>
      <c r="H57" s="17" t="inlineStr">
        <is>
          <t>29103-4"-PE-1703-DAPC0-64H-ET</t>
        </is>
      </c>
      <c r="I57" s="17" t="inlineStr">
        <is>
          <t>29103-XV-1072</t>
        </is>
      </c>
      <c r="J57" s="17" t="n"/>
      <c r="K57" s="17" t="n"/>
      <c r="L57" s="17" t="n"/>
      <c r="M57" s="17" t="inlineStr">
        <is>
          <t>3656446-007</t>
        </is>
      </c>
      <c r="N57" s="17" t="inlineStr">
        <is>
          <t>LPC-10A-180L-DA</t>
        </is>
      </c>
      <c r="O57" s="17" t="inlineStr">
        <is>
          <t>F51+TCC</t>
        </is>
      </c>
      <c r="P57" s="17" t="inlineStr">
        <is>
          <t>F316+TCC</t>
        </is>
      </c>
      <c r="Q57" s="17" t="inlineStr">
        <is>
          <t>YDFQ25129221</t>
        </is>
      </c>
      <c r="R57" s="17" t="inlineStr">
        <is>
          <t>4TF9RBPA105N</t>
        </is>
      </c>
      <c r="S57" s="17" t="n"/>
      <c r="T57" s="17" t="n"/>
      <c r="U57" s="17" t="inlineStr">
        <is>
          <t>F005266325</t>
        </is>
      </c>
      <c r="V57" s="17" t="inlineStr">
        <is>
          <t>DVC-6200 AD</t>
        </is>
      </c>
      <c r="W57" s="17" t="inlineStr">
        <is>
          <t>V</t>
        </is>
      </c>
      <c r="X57" s="17" t="n">
        <v>900</v>
      </c>
      <c r="Y57" s="17" t="inlineStr">
        <is>
          <t>N/A</t>
        </is>
      </c>
      <c r="Z57" s="17" t="inlineStr">
        <is>
          <t>N/A</t>
        </is>
      </c>
      <c r="AA57" s="17" t="n">
        <v>4</v>
      </c>
      <c r="AB57" s="17" t="inlineStr">
        <is>
          <t>Flanged</t>
        </is>
      </c>
      <c r="AC57" s="17" t="inlineStr">
        <is>
          <t>N/A</t>
        </is>
      </c>
      <c r="AD57" s="17" t="inlineStr">
        <is>
          <t>N/A</t>
        </is>
      </c>
      <c r="AE57" s="17" t="inlineStr">
        <is>
          <t>0C15284.52</t>
        </is>
      </c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inlineStr">
        <is>
          <t>Levy Ostrup</t>
        </is>
      </c>
      <c r="CK57" s="17" t="n"/>
    </row>
    <row r="58">
      <c r="A58" s="17" t="n"/>
      <c r="B58" s="17" t="n"/>
      <c r="C58" s="17" t="inlineStr">
        <is>
          <t>K1B WELL PAD PROJECT</t>
        </is>
      </c>
      <c r="D58" s="17" t="inlineStr">
        <is>
          <t>CA23007</t>
        </is>
      </c>
      <c r="E58" s="17" t="inlineStr">
        <is>
          <t>KINOSIS K1B</t>
        </is>
      </c>
      <c r="F58" s="17" t="inlineStr">
        <is>
          <t>PRODUCED EMULSION</t>
        </is>
      </c>
      <c r="G58" s="17" t="inlineStr">
        <is>
          <t>29103-25J-106-01</t>
        </is>
      </c>
      <c r="H58" s="17" t="inlineStr">
        <is>
          <t>29103-10"-PE-1802-DAPC0-64H-ET</t>
        </is>
      </c>
      <c r="I58" s="17" t="inlineStr">
        <is>
          <t>29103-XV-1520</t>
        </is>
      </c>
      <c r="J58" s="17" t="n"/>
      <c r="K58" s="17" t="n"/>
      <c r="L58" s="17" t="n"/>
      <c r="M58" s="17" t="inlineStr">
        <is>
          <t>3656469-001</t>
        </is>
      </c>
      <c r="N58" s="17" t="inlineStr">
        <is>
          <t>LPS-25A-485L-FC4-2</t>
        </is>
      </c>
      <c r="O58" s="17" t="inlineStr">
        <is>
          <t>F51+TCC</t>
        </is>
      </c>
      <c r="P58" s="17" t="inlineStr">
        <is>
          <t>F316+TCC</t>
        </is>
      </c>
      <c r="Q58" s="17" t="inlineStr">
        <is>
          <t>YDFQ25129207</t>
        </is>
      </c>
      <c r="R58" s="17" t="inlineStr">
        <is>
          <t>10TF9RBPA105N</t>
        </is>
      </c>
      <c r="S58" s="17" t="n"/>
      <c r="T58" s="17" t="n"/>
      <c r="U58" s="17" t="inlineStr">
        <is>
          <t>F005266356</t>
        </is>
      </c>
      <c r="V58" s="17" t="inlineStr">
        <is>
          <t>DVC-6200 AD</t>
        </is>
      </c>
      <c r="W58" s="17" t="inlineStr">
        <is>
          <t>V</t>
        </is>
      </c>
      <c r="X58" s="17" t="inlineStr">
        <is>
          <t>900</t>
        </is>
      </c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4" dxfId="0">
      <formula>LEN(TRIM(A5))&gt;0</formula>
    </cfRule>
  </conditionalFormatting>
  <conditionalFormatting sqref="M1:M1048576">
    <cfRule type="cellIs" priority="1" operator="equal" dxfId="2">
      <formula>"N/A"</formula>
    </cfRule>
  </conditionalFormatting>
  <conditionalFormatting sqref="U1:U1048576">
    <cfRule type="cellIs" priority="3" operator="equal" dxfId="2">
      <formula>"N/A"</formula>
    </cfRule>
  </conditionalFormatting>
  <conditionalFormatting sqref="U4:U57">
    <cfRule type="cellIs" priority="2" operator="notEqual" dxfId="0">
      <formula>"N/A"</formula>
    </cfRule>
  </conditionalFormatting>
  <dataValidations count="11">
    <dataValidation sqref="BL5:BL304" showDropDown="0" showInputMessage="0" showErrorMessage="0" allowBlank="1" type="list">
      <formula1>L_command_signal_type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A5:A304 AK5:AX304 BA5:BA304" showDropDown="0" showInputMessage="0" showErrorMessage="0" allowBlank="1" type="list">
      <formula1>L_asme_code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F303"/>
  <sheetViews>
    <sheetView zoomScaleNormal="100" workbookViewId="0">
      <pane ySplit="3" topLeftCell="A87" activePane="bottomLeft" state="frozen"/>
      <selection pane="bottomLeft" activeCell="D1" sqref="D1:F1"/>
    </sheetView>
  </sheetViews>
  <sheetFormatPr baseColWidth="8" defaultColWidth="8.7109375" defaultRowHeight="15"/>
  <cols>
    <col width="8" customWidth="1" style="65" min="1" max="1"/>
    <col width="20" customWidth="1" style="65" min="2" max="2"/>
    <col width="10" customWidth="1" style="65" min="3" max="3"/>
    <col width="20" customWidth="1" style="65" min="4" max="5"/>
  </cols>
  <sheetData>
    <row r="1" ht="19.5" customHeight="1" s="65">
      <c r="A1" s="7">
        <f>HYPERLINK("#Dashboard!A1","&lt;&lt; Dashboard")</f>
        <v/>
      </c>
      <c r="D1" s="80">
        <f>HYPERLINK("#'Transmitter Log'!A1","Open full Transmitter Log &gt;&gt;")</f>
        <v/>
      </c>
    </row>
    <row r="3">
      <c r="A3" s="70" t="inlineStr">
        <is>
          <t>Row #</t>
        </is>
      </c>
      <c r="B3" s="70" t="inlineStr">
        <is>
          <t>Tag</t>
        </is>
      </c>
      <c r="C3" s="70" t="inlineStr">
        <is>
          <t>Export?</t>
        </is>
      </c>
      <c r="D3" s="70" t="inlineStr">
        <is>
          <t>System</t>
        </is>
      </c>
      <c r="E3" s="70" t="inlineStr">
        <is>
          <t>Type</t>
        </is>
      </c>
    </row>
    <row r="4">
      <c r="A4" s="18">
        <f>HYPERLINK("#'Transmitter Log'!A5",5)</f>
        <v/>
      </c>
      <c r="B4" s="17">
        <f>IF('Transmitter Log 100'!F5="","",'Transmitter Log 100'!F5)</f>
        <v/>
      </c>
      <c r="C4" s="17">
        <f>IF('Transmitter Log 100'!A5="","",'Transmitter Log 100'!A5)</f>
        <v/>
      </c>
      <c r="D4" s="17">
        <f>IF('Transmitter Log 100'!H5="","",'Transmitter Log 100'!H5)</f>
        <v/>
      </c>
      <c r="E4" s="17">
        <f>IF('Transmitter Log 100'!G5="","",'Transmitter Log 100'!G5)</f>
        <v/>
      </c>
    </row>
    <row r="5">
      <c r="A5" s="18">
        <f>HYPERLINK("#'Transmitter Log'!A6",6)</f>
        <v/>
      </c>
      <c r="B5" s="17">
        <f>IF('Transmitter Log 100'!F6="","",'Transmitter Log 100'!F6)</f>
        <v/>
      </c>
      <c r="C5" s="17">
        <f>IF('Transmitter Log 100'!A6="","",'Transmitter Log 100'!A6)</f>
        <v/>
      </c>
      <c r="D5" s="17">
        <f>IF('Transmitter Log 100'!H6="","",'Transmitter Log 100'!H6)</f>
        <v/>
      </c>
      <c r="E5" s="17">
        <f>IF('Transmitter Log 100'!G6="","",'Transmitter Log 100'!G6)</f>
        <v/>
      </c>
    </row>
    <row r="6">
      <c r="A6" s="18">
        <f>HYPERLINK("#'Transmitter Log'!A7",7)</f>
        <v/>
      </c>
      <c r="B6" s="17">
        <f>IF('Transmitter Log 100'!F7="","",'Transmitter Log 100'!F7)</f>
        <v/>
      </c>
      <c r="C6" s="17">
        <f>IF('Transmitter Log 100'!A7="","",'Transmitter Log 100'!A7)</f>
        <v/>
      </c>
      <c r="D6" s="17">
        <f>IF('Transmitter Log 100'!H7="","",'Transmitter Log 100'!H7)</f>
        <v/>
      </c>
      <c r="E6" s="17">
        <f>IF('Transmitter Log 100'!G7="","",'Transmitter Log 100'!G7)</f>
        <v/>
      </c>
    </row>
    <row r="7">
      <c r="A7" s="18">
        <f>HYPERLINK("#'Transmitter Log'!A8",8)</f>
        <v/>
      </c>
      <c r="B7" s="17">
        <f>IF('Transmitter Log 100'!F8="","",'Transmitter Log 100'!F8)</f>
        <v/>
      </c>
      <c r="C7" s="17">
        <f>IF('Transmitter Log 100'!A8="","",'Transmitter Log 100'!A8)</f>
        <v/>
      </c>
      <c r="D7" s="17">
        <f>IF('Transmitter Log 100'!H8="","",'Transmitter Log 100'!H8)</f>
        <v/>
      </c>
      <c r="E7" s="17">
        <f>IF('Transmitter Log 100'!G8="","",'Transmitter Log 100'!G8)</f>
        <v/>
      </c>
    </row>
    <row r="8">
      <c r="A8" s="18">
        <f>HYPERLINK("#'Transmitter Log'!A9",9)</f>
        <v/>
      </c>
      <c r="B8" s="17">
        <f>IF('Transmitter Log 100'!F9="","",'Transmitter Log 100'!F9)</f>
        <v/>
      </c>
      <c r="C8" s="17">
        <f>IF('Transmitter Log 100'!A9="","",'Transmitter Log 100'!A9)</f>
        <v/>
      </c>
      <c r="D8" s="17">
        <f>IF('Transmitter Log 100'!H9="","",'Transmitter Log 100'!H9)</f>
        <v/>
      </c>
      <c r="E8" s="17">
        <f>IF('Transmitter Log 100'!G9="","",'Transmitter Log 100'!G9)</f>
        <v/>
      </c>
    </row>
    <row r="9">
      <c r="A9" s="18">
        <f>HYPERLINK("#'Transmitter Log'!A10",10)</f>
        <v/>
      </c>
      <c r="B9" s="17">
        <f>IF('Transmitter Log 100'!F10="","",'Transmitter Log 100'!F10)</f>
        <v/>
      </c>
      <c r="C9" s="17">
        <f>IF('Transmitter Log 100'!A10="","",'Transmitter Log 100'!A10)</f>
        <v/>
      </c>
      <c r="D9" s="17">
        <f>IF('Transmitter Log 100'!H10="","",'Transmitter Log 100'!H10)</f>
        <v/>
      </c>
      <c r="E9" s="17">
        <f>IF('Transmitter Log 100'!G10="","",'Transmitter Log 100'!G10)</f>
        <v/>
      </c>
    </row>
    <row r="10">
      <c r="A10" s="18">
        <f>HYPERLINK("#'Transmitter Log'!A11",11)</f>
        <v/>
      </c>
      <c r="B10" s="17">
        <f>IF('Transmitter Log 100'!F11="","",'Transmitter Log 100'!F11)</f>
        <v/>
      </c>
      <c r="C10" s="17">
        <f>IF('Transmitter Log 100'!A11="","",'Transmitter Log 100'!A11)</f>
        <v/>
      </c>
      <c r="D10" s="17">
        <f>IF('Transmitter Log 100'!H11="","",'Transmitter Log 100'!H11)</f>
        <v/>
      </c>
      <c r="E10" s="17">
        <f>IF('Transmitter Log 100'!G11="","",'Transmitter Log 100'!G11)</f>
        <v/>
      </c>
    </row>
    <row r="11">
      <c r="A11" s="18">
        <f>HYPERLINK("#'Transmitter Log'!A12",12)</f>
        <v/>
      </c>
      <c r="B11" s="17">
        <f>IF('Transmitter Log 100'!F12="","",'Transmitter Log 100'!F12)</f>
        <v/>
      </c>
      <c r="C11" s="17">
        <f>IF('Transmitter Log 100'!A12="","",'Transmitter Log 100'!A12)</f>
        <v/>
      </c>
      <c r="D11" s="17">
        <f>IF('Transmitter Log 100'!H12="","",'Transmitter Log 100'!H12)</f>
        <v/>
      </c>
      <c r="E11" s="17">
        <f>IF('Transmitter Log 100'!G12="","",'Transmitter Log 100'!G12)</f>
        <v/>
      </c>
    </row>
    <row r="12">
      <c r="A12" s="18">
        <f>HYPERLINK("#'Transmitter Log'!A13",13)</f>
        <v/>
      </c>
      <c r="B12" s="17">
        <f>IF('Transmitter Log 100'!F13="","",'Transmitter Log 100'!F13)</f>
        <v/>
      </c>
      <c r="C12" s="17">
        <f>IF('Transmitter Log 100'!A13="","",'Transmitter Log 100'!A13)</f>
        <v/>
      </c>
      <c r="D12" s="17">
        <f>IF('Transmitter Log 100'!H13="","",'Transmitter Log 100'!H13)</f>
        <v/>
      </c>
      <c r="E12" s="17">
        <f>IF('Transmitter Log 100'!G13="","",'Transmitter Log 100'!G13)</f>
        <v/>
      </c>
    </row>
    <row r="13">
      <c r="A13" s="18">
        <f>HYPERLINK("#'Transmitter Log'!A14",14)</f>
        <v/>
      </c>
      <c r="B13" s="17">
        <f>IF('Transmitter Log 100'!F14="","",'Transmitter Log 100'!F14)</f>
        <v/>
      </c>
      <c r="C13" s="17">
        <f>IF('Transmitter Log 100'!A14="","",'Transmitter Log 100'!A14)</f>
        <v/>
      </c>
      <c r="D13" s="17">
        <f>IF('Transmitter Log 100'!H14="","",'Transmitter Log 100'!H14)</f>
        <v/>
      </c>
      <c r="E13" s="17">
        <f>IF('Transmitter Log 100'!G14="","",'Transmitter Log 100'!G14)</f>
        <v/>
      </c>
    </row>
    <row r="14">
      <c r="A14" s="18">
        <f>HYPERLINK("#'Transmitter Log'!A15",15)</f>
        <v/>
      </c>
      <c r="B14" s="17">
        <f>IF('Transmitter Log 100'!F15="","",'Transmitter Log 100'!F15)</f>
        <v/>
      </c>
      <c r="C14" s="17">
        <f>IF('Transmitter Log 100'!A15="","",'Transmitter Log 100'!A15)</f>
        <v/>
      </c>
      <c r="D14" s="17">
        <f>IF('Transmitter Log 100'!H15="","",'Transmitter Log 100'!H15)</f>
        <v/>
      </c>
      <c r="E14" s="17">
        <f>IF('Transmitter Log 100'!G15="","",'Transmitter Log 100'!G15)</f>
        <v/>
      </c>
    </row>
    <row r="15">
      <c r="A15" s="18">
        <f>HYPERLINK("#'Transmitter Log'!A16",16)</f>
        <v/>
      </c>
      <c r="B15" s="17">
        <f>IF('Transmitter Log 100'!F16="","",'Transmitter Log 100'!F16)</f>
        <v/>
      </c>
      <c r="C15" s="17">
        <f>IF('Transmitter Log 100'!A16="","",'Transmitter Log 100'!A16)</f>
        <v/>
      </c>
      <c r="D15" s="17">
        <f>IF('Transmitter Log 100'!H16="","",'Transmitter Log 100'!H16)</f>
        <v/>
      </c>
      <c r="E15" s="17">
        <f>IF('Transmitter Log 100'!G16="","",'Transmitter Log 100'!G16)</f>
        <v/>
      </c>
    </row>
    <row r="16">
      <c r="A16" s="18">
        <f>HYPERLINK("#'Transmitter Log'!A17",17)</f>
        <v/>
      </c>
      <c r="B16" s="17">
        <f>IF('Transmitter Log 100'!F17="","",'Transmitter Log 100'!F17)</f>
        <v/>
      </c>
      <c r="C16" s="17">
        <f>IF('Transmitter Log 100'!A17="","",'Transmitter Log 100'!A17)</f>
        <v/>
      </c>
      <c r="D16" s="17">
        <f>IF('Transmitter Log 100'!H17="","",'Transmitter Log 100'!H17)</f>
        <v/>
      </c>
      <c r="E16" s="17">
        <f>IF('Transmitter Log 100'!G17="","",'Transmitter Log 100'!G17)</f>
        <v/>
      </c>
    </row>
    <row r="17">
      <c r="A17" s="18">
        <f>HYPERLINK("#'Transmitter Log'!A18",18)</f>
        <v/>
      </c>
      <c r="B17" s="17">
        <f>IF('Transmitter Log 100'!F18="","",'Transmitter Log 100'!F18)</f>
        <v/>
      </c>
      <c r="C17" s="17">
        <f>IF('Transmitter Log 100'!A18="","",'Transmitter Log 100'!A18)</f>
        <v/>
      </c>
      <c r="D17" s="17">
        <f>IF('Transmitter Log 100'!H18="","",'Transmitter Log 100'!H18)</f>
        <v/>
      </c>
      <c r="E17" s="17">
        <f>IF('Transmitter Log 100'!G18="","",'Transmitter Log 100'!G18)</f>
        <v/>
      </c>
    </row>
    <row r="18">
      <c r="A18" s="18">
        <f>HYPERLINK("#'Transmitter Log'!A19",19)</f>
        <v/>
      </c>
      <c r="B18" s="17">
        <f>IF('Transmitter Log 100'!F19="","",'Transmitter Log 100'!F19)</f>
        <v/>
      </c>
      <c r="C18" s="17">
        <f>IF('Transmitter Log 100'!A19="","",'Transmitter Log 100'!A19)</f>
        <v/>
      </c>
      <c r="D18" s="17">
        <f>IF('Transmitter Log 100'!H19="","",'Transmitter Log 100'!H19)</f>
        <v/>
      </c>
      <c r="E18" s="17">
        <f>IF('Transmitter Log 100'!G19="","",'Transmitter Log 100'!G19)</f>
        <v/>
      </c>
    </row>
    <row r="19">
      <c r="A19" s="18">
        <f>HYPERLINK("#'Transmitter Log'!A20",20)</f>
        <v/>
      </c>
      <c r="B19" s="17">
        <f>IF('Transmitter Log 100'!F20="","",'Transmitter Log 100'!F20)</f>
        <v/>
      </c>
      <c r="C19" s="17">
        <f>IF('Transmitter Log 100'!A20="","",'Transmitter Log 100'!A20)</f>
        <v/>
      </c>
      <c r="D19" s="17">
        <f>IF('Transmitter Log 100'!H20="","",'Transmitter Log 100'!H20)</f>
        <v/>
      </c>
      <c r="E19" s="17">
        <f>IF('Transmitter Log 100'!G20="","",'Transmitter Log 100'!G20)</f>
        <v/>
      </c>
    </row>
    <row r="20">
      <c r="A20" s="18">
        <f>HYPERLINK("#'Transmitter Log'!A21",21)</f>
        <v/>
      </c>
      <c r="B20" s="17">
        <f>IF('Transmitter Log 100'!F21="","",'Transmitter Log 100'!F21)</f>
        <v/>
      </c>
      <c r="C20" s="17">
        <f>IF('Transmitter Log 100'!A21="","",'Transmitter Log 100'!A21)</f>
        <v/>
      </c>
      <c r="D20" s="17">
        <f>IF('Transmitter Log 100'!H21="","",'Transmitter Log 100'!H21)</f>
        <v/>
      </c>
      <c r="E20" s="17">
        <f>IF('Transmitter Log 100'!G21="","",'Transmitter Log 100'!G21)</f>
        <v/>
      </c>
    </row>
    <row r="21">
      <c r="A21" s="18">
        <f>HYPERLINK("#'Transmitter Log'!A22",22)</f>
        <v/>
      </c>
      <c r="B21" s="17">
        <f>IF('Transmitter Log 100'!F22="","",'Transmitter Log 100'!F22)</f>
        <v/>
      </c>
      <c r="C21" s="17">
        <f>IF('Transmitter Log 100'!A22="","",'Transmitter Log 100'!A22)</f>
        <v/>
      </c>
      <c r="D21" s="17">
        <f>IF('Transmitter Log 100'!H22="","",'Transmitter Log 100'!H22)</f>
        <v/>
      </c>
      <c r="E21" s="17">
        <f>IF('Transmitter Log 100'!G22="","",'Transmitter Log 100'!G22)</f>
        <v/>
      </c>
    </row>
    <row r="22">
      <c r="A22" s="18">
        <f>HYPERLINK("#'Transmitter Log'!A23",23)</f>
        <v/>
      </c>
      <c r="B22" s="17">
        <f>IF('Transmitter Log 100'!F23="","",'Transmitter Log 100'!F23)</f>
        <v/>
      </c>
      <c r="C22" s="17">
        <f>IF('Transmitter Log 100'!A23="","",'Transmitter Log 100'!A23)</f>
        <v/>
      </c>
      <c r="D22" s="17">
        <f>IF('Transmitter Log 100'!H23="","",'Transmitter Log 100'!H23)</f>
        <v/>
      </c>
      <c r="E22" s="17">
        <f>IF('Transmitter Log 100'!G23="","",'Transmitter Log 100'!G23)</f>
        <v/>
      </c>
    </row>
    <row r="23">
      <c r="A23" s="18">
        <f>HYPERLINK("#'Transmitter Log'!A24",24)</f>
        <v/>
      </c>
      <c r="B23" s="17">
        <f>IF('Transmitter Log 100'!F24="","",'Transmitter Log 100'!F24)</f>
        <v/>
      </c>
      <c r="C23" s="17">
        <f>IF('Transmitter Log 100'!A24="","",'Transmitter Log 100'!A24)</f>
        <v/>
      </c>
      <c r="D23" s="17">
        <f>IF('Transmitter Log 100'!H24="","",'Transmitter Log 100'!H24)</f>
        <v/>
      </c>
      <c r="E23" s="17">
        <f>IF('Transmitter Log 100'!G24="","",'Transmitter Log 100'!G24)</f>
        <v/>
      </c>
    </row>
    <row r="24">
      <c r="A24" s="18">
        <f>HYPERLINK("#'Transmitter Log'!A25",25)</f>
        <v/>
      </c>
      <c r="B24" s="17">
        <f>IF('Transmitter Log 100'!F25="","",'Transmitter Log 100'!F25)</f>
        <v/>
      </c>
      <c r="C24" s="17">
        <f>IF('Transmitter Log 100'!A25="","",'Transmitter Log 100'!A25)</f>
        <v/>
      </c>
      <c r="D24" s="17">
        <f>IF('Transmitter Log 100'!H25="","",'Transmitter Log 100'!H25)</f>
        <v/>
      </c>
      <c r="E24" s="17">
        <f>IF('Transmitter Log 100'!G25="","",'Transmitter Log 100'!G25)</f>
        <v/>
      </c>
    </row>
    <row r="25">
      <c r="A25" s="18">
        <f>HYPERLINK("#'Transmitter Log'!A26",26)</f>
        <v/>
      </c>
      <c r="B25" s="17">
        <f>IF('Transmitter Log 100'!F26="","",'Transmitter Log 100'!F26)</f>
        <v/>
      </c>
      <c r="C25" s="17">
        <f>IF('Transmitter Log 100'!A26="","",'Transmitter Log 100'!A26)</f>
        <v/>
      </c>
      <c r="D25" s="17">
        <f>IF('Transmitter Log 100'!H26="","",'Transmitter Log 100'!H26)</f>
        <v/>
      </c>
      <c r="E25" s="17">
        <f>IF('Transmitter Log 100'!G26="","",'Transmitter Log 100'!G26)</f>
        <v/>
      </c>
    </row>
    <row r="26">
      <c r="A26" s="18">
        <f>HYPERLINK("#'Transmitter Log'!A27",27)</f>
        <v/>
      </c>
      <c r="B26" s="17">
        <f>IF('Transmitter Log 100'!F27="","",'Transmitter Log 100'!F27)</f>
        <v/>
      </c>
      <c r="C26" s="17">
        <f>IF('Transmitter Log 100'!A27="","",'Transmitter Log 100'!A27)</f>
        <v/>
      </c>
      <c r="D26" s="17">
        <f>IF('Transmitter Log 100'!H27="","",'Transmitter Log 100'!H27)</f>
        <v/>
      </c>
      <c r="E26" s="17">
        <f>IF('Transmitter Log 100'!G27="","",'Transmitter Log 100'!G27)</f>
        <v/>
      </c>
    </row>
    <row r="27">
      <c r="A27" s="18">
        <f>HYPERLINK("#'Transmitter Log'!A28",28)</f>
        <v/>
      </c>
      <c r="B27" s="17">
        <f>IF('Transmitter Log 100'!F28="","",'Transmitter Log 100'!F28)</f>
        <v/>
      </c>
      <c r="C27" s="17">
        <f>IF('Transmitter Log 100'!A28="","",'Transmitter Log 100'!A28)</f>
        <v/>
      </c>
      <c r="D27" s="17">
        <f>IF('Transmitter Log 100'!H28="","",'Transmitter Log 100'!H28)</f>
        <v/>
      </c>
      <c r="E27" s="17">
        <f>IF('Transmitter Log 100'!G28="","",'Transmitter Log 100'!G28)</f>
        <v/>
      </c>
    </row>
    <row r="28">
      <c r="A28" s="18">
        <f>HYPERLINK("#'Transmitter Log'!A29",29)</f>
        <v/>
      </c>
      <c r="B28" s="17">
        <f>IF('Transmitter Log 100'!F29="","",'Transmitter Log 100'!F29)</f>
        <v/>
      </c>
      <c r="C28" s="17">
        <f>IF('Transmitter Log 100'!A29="","",'Transmitter Log 100'!A29)</f>
        <v/>
      </c>
      <c r="D28" s="17">
        <f>IF('Transmitter Log 100'!H29="","",'Transmitter Log 100'!H29)</f>
        <v/>
      </c>
      <c r="E28" s="17">
        <f>IF('Transmitter Log 100'!G29="","",'Transmitter Log 100'!G29)</f>
        <v/>
      </c>
    </row>
    <row r="29">
      <c r="A29" s="18">
        <f>HYPERLINK("#'Transmitter Log'!A30",30)</f>
        <v/>
      </c>
      <c r="B29" s="17">
        <f>IF('Transmitter Log 100'!F30="","",'Transmitter Log 100'!F30)</f>
        <v/>
      </c>
      <c r="C29" s="17">
        <f>IF('Transmitter Log 100'!A30="","",'Transmitter Log 100'!A30)</f>
        <v/>
      </c>
      <c r="D29" s="17">
        <f>IF('Transmitter Log 100'!H30="","",'Transmitter Log 100'!H30)</f>
        <v/>
      </c>
      <c r="E29" s="17">
        <f>IF('Transmitter Log 100'!G30="","",'Transmitter Log 100'!G30)</f>
        <v/>
      </c>
    </row>
    <row r="30">
      <c r="A30" s="18">
        <f>HYPERLINK("#'Transmitter Log'!A31",31)</f>
        <v/>
      </c>
      <c r="B30" s="17">
        <f>IF('Transmitter Log 100'!F31="","",'Transmitter Log 100'!F31)</f>
        <v/>
      </c>
      <c r="C30" s="17">
        <f>IF('Transmitter Log 100'!A31="","",'Transmitter Log 100'!A31)</f>
        <v/>
      </c>
      <c r="D30" s="17">
        <f>IF('Transmitter Log 100'!H31="","",'Transmitter Log 100'!H31)</f>
        <v/>
      </c>
      <c r="E30" s="17">
        <f>IF('Transmitter Log 100'!G31="","",'Transmitter Log 100'!G31)</f>
        <v/>
      </c>
    </row>
    <row r="31">
      <c r="A31" s="18">
        <f>HYPERLINK("#'Transmitter Log'!A32",32)</f>
        <v/>
      </c>
      <c r="B31" s="17">
        <f>IF('Transmitter Log 100'!F32="","",'Transmitter Log 100'!F32)</f>
        <v/>
      </c>
      <c r="C31" s="17">
        <f>IF('Transmitter Log 100'!A32="","",'Transmitter Log 100'!A32)</f>
        <v/>
      </c>
      <c r="D31" s="17">
        <f>IF('Transmitter Log 100'!H32="","",'Transmitter Log 100'!H32)</f>
        <v/>
      </c>
      <c r="E31" s="17">
        <f>IF('Transmitter Log 100'!G32="","",'Transmitter Log 100'!G32)</f>
        <v/>
      </c>
    </row>
    <row r="32">
      <c r="A32" s="18">
        <f>HYPERLINK("#'Transmitter Log'!A33",33)</f>
        <v/>
      </c>
      <c r="B32" s="17">
        <f>IF('Transmitter Log 100'!F33="","",'Transmitter Log 100'!F33)</f>
        <v/>
      </c>
      <c r="C32" s="17">
        <f>IF('Transmitter Log 100'!A33="","",'Transmitter Log 100'!A33)</f>
        <v/>
      </c>
      <c r="D32" s="17">
        <f>IF('Transmitter Log 100'!H33="","",'Transmitter Log 100'!H33)</f>
        <v/>
      </c>
      <c r="E32" s="17">
        <f>IF('Transmitter Log 100'!G33="","",'Transmitter Log 100'!G33)</f>
        <v/>
      </c>
    </row>
    <row r="33">
      <c r="A33" s="18">
        <f>HYPERLINK("#'Transmitter Log'!A34",34)</f>
        <v/>
      </c>
      <c r="B33" s="17">
        <f>IF('Transmitter Log 100'!F34="","",'Transmitter Log 100'!F34)</f>
        <v/>
      </c>
      <c r="C33" s="17">
        <f>IF('Transmitter Log 100'!A34="","",'Transmitter Log 100'!A34)</f>
        <v/>
      </c>
      <c r="D33" s="17">
        <f>IF('Transmitter Log 100'!H34="","",'Transmitter Log 100'!H34)</f>
        <v/>
      </c>
      <c r="E33" s="17">
        <f>IF('Transmitter Log 100'!G34="","",'Transmitter Log 100'!G34)</f>
        <v/>
      </c>
    </row>
    <row r="34">
      <c r="A34" s="18">
        <f>HYPERLINK("#'Transmitter Log'!A35",35)</f>
        <v/>
      </c>
      <c r="B34" s="17">
        <f>IF('Transmitter Log 100'!F35="","",'Transmitter Log 100'!F35)</f>
        <v/>
      </c>
      <c r="C34" s="17">
        <f>IF('Transmitter Log 100'!A35="","",'Transmitter Log 100'!A35)</f>
        <v/>
      </c>
      <c r="D34" s="17">
        <f>IF('Transmitter Log 100'!H35="","",'Transmitter Log 100'!H35)</f>
        <v/>
      </c>
      <c r="E34" s="17">
        <f>IF('Transmitter Log 100'!G35="","",'Transmitter Log 100'!G35)</f>
        <v/>
      </c>
    </row>
    <row r="35">
      <c r="A35" s="18">
        <f>HYPERLINK("#'Transmitter Log'!A36",36)</f>
        <v/>
      </c>
      <c r="B35" s="17">
        <f>IF('Transmitter Log 100'!F36="","",'Transmitter Log 100'!F36)</f>
        <v/>
      </c>
      <c r="C35" s="17">
        <f>IF('Transmitter Log 100'!A36="","",'Transmitter Log 100'!A36)</f>
        <v/>
      </c>
      <c r="D35" s="17">
        <f>IF('Transmitter Log 100'!H36="","",'Transmitter Log 100'!H36)</f>
        <v/>
      </c>
      <c r="E35" s="17">
        <f>IF('Transmitter Log 100'!G36="","",'Transmitter Log 100'!G36)</f>
        <v/>
      </c>
    </row>
    <row r="36">
      <c r="A36" s="18">
        <f>HYPERLINK("#'Transmitter Log'!A37",37)</f>
        <v/>
      </c>
      <c r="B36" s="17">
        <f>IF('Transmitter Log 100'!F37="","",'Transmitter Log 100'!F37)</f>
        <v/>
      </c>
      <c r="C36" s="17">
        <f>IF('Transmitter Log 100'!A37="","",'Transmitter Log 100'!A37)</f>
        <v/>
      </c>
      <c r="D36" s="17">
        <f>IF('Transmitter Log 100'!H37="","",'Transmitter Log 100'!H37)</f>
        <v/>
      </c>
      <c r="E36" s="17">
        <f>IF('Transmitter Log 100'!G37="","",'Transmitter Log 100'!G37)</f>
        <v/>
      </c>
    </row>
    <row r="37">
      <c r="A37" s="18">
        <f>HYPERLINK("#'Transmitter Log'!A39",39)</f>
        <v/>
      </c>
      <c r="B37" s="17">
        <f>IF('Transmitter Log 100'!F39="","",'Transmitter Log 100'!F39)</f>
        <v/>
      </c>
      <c r="C37" s="17">
        <f>IF('Transmitter Log 100'!A39="","",'Transmitter Log 100'!A39)</f>
        <v/>
      </c>
      <c r="D37" s="17">
        <f>IF('Transmitter Log 100'!H39="","",'Transmitter Log 100'!H39)</f>
        <v/>
      </c>
      <c r="E37" s="17">
        <f>IF('Transmitter Log 100'!G39="","",'Transmitter Log 100'!G39)</f>
        <v/>
      </c>
    </row>
    <row r="38">
      <c r="A38" s="18">
        <f>HYPERLINK("#'Transmitter Log'!A40",40)</f>
        <v/>
      </c>
      <c r="B38" s="17">
        <f>IF('Transmitter Log 100'!F40="","",'Transmitter Log 100'!F40)</f>
        <v/>
      </c>
      <c r="C38" s="17">
        <f>IF('Transmitter Log 100'!A40="","",'Transmitter Log 100'!A40)</f>
        <v/>
      </c>
      <c r="D38" s="17">
        <f>IF('Transmitter Log 100'!H40="","",'Transmitter Log 100'!H40)</f>
        <v/>
      </c>
      <c r="E38" s="17">
        <f>IF('Transmitter Log 100'!G40="","",'Transmitter Log 100'!G40)</f>
        <v/>
      </c>
    </row>
    <row r="39">
      <c r="A39" s="18">
        <f>HYPERLINK("#'Transmitter Log'!A42",42)</f>
        <v/>
      </c>
      <c r="B39" s="17">
        <f>IF('Transmitter Log 100'!F42="","",'Transmitter Log 100'!F42)</f>
        <v/>
      </c>
      <c r="C39" s="17">
        <f>IF('Transmitter Log 100'!A42="","",'Transmitter Log 100'!A42)</f>
        <v/>
      </c>
      <c r="D39" s="17">
        <f>IF('Transmitter Log 100'!H42="","",'Transmitter Log 100'!H42)</f>
        <v/>
      </c>
      <c r="E39" s="17">
        <f>IF('Transmitter Log 100'!G42="","",'Transmitter Log 100'!G42)</f>
        <v/>
      </c>
    </row>
    <row r="40">
      <c r="A40" s="18">
        <f>HYPERLINK("#'Transmitter Log'!A43",43)</f>
        <v/>
      </c>
      <c r="B40" s="17">
        <f>IF('Transmitter Log 100'!F43="","",'Transmitter Log 100'!F43)</f>
        <v/>
      </c>
      <c r="C40" s="17">
        <f>IF('Transmitter Log 100'!A43="","",'Transmitter Log 100'!A43)</f>
        <v/>
      </c>
      <c r="D40" s="17">
        <f>IF('Transmitter Log 100'!H43="","",'Transmitter Log 100'!H43)</f>
        <v/>
      </c>
      <c r="E40" s="17">
        <f>IF('Transmitter Log 100'!G43="","",'Transmitter Log 100'!G43)</f>
        <v/>
      </c>
    </row>
    <row r="41">
      <c r="A41" s="18">
        <f>HYPERLINK("#'Transmitter Log'!A45",45)</f>
        <v/>
      </c>
      <c r="B41" s="17">
        <f>IF('Transmitter Log 100'!F45="","",'Transmitter Log 100'!F45)</f>
        <v/>
      </c>
      <c r="C41" s="17">
        <f>IF('Transmitter Log 100'!A45="","",'Transmitter Log 100'!A45)</f>
        <v/>
      </c>
      <c r="D41" s="17">
        <f>IF('Transmitter Log 100'!H45="","",'Transmitter Log 100'!H45)</f>
        <v/>
      </c>
      <c r="E41" s="17">
        <f>IF('Transmitter Log 100'!G45="","",'Transmitter Log 100'!G45)</f>
        <v/>
      </c>
    </row>
    <row r="42">
      <c r="A42" s="18">
        <f>HYPERLINK("#'Transmitter Log'!A46",46)</f>
        <v/>
      </c>
      <c r="B42" s="17">
        <f>IF('Transmitter Log 100'!F46="","",'Transmitter Log 100'!F46)</f>
        <v/>
      </c>
      <c r="C42" s="17">
        <f>IF('Transmitter Log 100'!A46="","",'Transmitter Log 100'!A46)</f>
        <v/>
      </c>
      <c r="D42" s="17">
        <f>IF('Transmitter Log 100'!H46="","",'Transmitter Log 100'!H46)</f>
        <v/>
      </c>
      <c r="E42" s="17">
        <f>IF('Transmitter Log 100'!G46="","",'Transmitter Log 100'!G46)</f>
        <v/>
      </c>
    </row>
    <row r="43">
      <c r="A43" s="18">
        <f>HYPERLINK("#'Transmitter Log'!A48",48)</f>
        <v/>
      </c>
      <c r="B43" s="17">
        <f>IF('Transmitter Log 100'!F48="","",'Transmitter Log 100'!F48)</f>
        <v/>
      </c>
      <c r="C43" s="17">
        <f>IF('Transmitter Log 100'!A48="","",'Transmitter Log 100'!A48)</f>
        <v/>
      </c>
      <c r="D43" s="17">
        <f>IF('Transmitter Log 100'!H48="","",'Transmitter Log 100'!H48)</f>
        <v/>
      </c>
      <c r="E43" s="17">
        <f>IF('Transmitter Log 100'!G48="","",'Transmitter Log 100'!G48)</f>
        <v/>
      </c>
    </row>
    <row r="44">
      <c r="A44" s="18">
        <f>HYPERLINK("#'Transmitter Log'!A49",49)</f>
        <v/>
      </c>
      <c r="B44" s="17">
        <f>IF('Transmitter Log 100'!F49="","",'Transmitter Log 100'!F49)</f>
        <v/>
      </c>
      <c r="C44" s="17">
        <f>IF('Transmitter Log 100'!A49="","",'Transmitter Log 100'!A49)</f>
        <v/>
      </c>
      <c r="D44" s="17">
        <f>IF('Transmitter Log 100'!H49="","",'Transmitter Log 100'!H49)</f>
        <v/>
      </c>
      <c r="E44" s="17">
        <f>IF('Transmitter Log 100'!G49="","",'Transmitter Log 100'!G49)</f>
        <v/>
      </c>
    </row>
    <row r="45">
      <c r="A45" s="18">
        <f>HYPERLINK("#'Transmitter Log'!A51",51)</f>
        <v/>
      </c>
      <c r="B45" s="17">
        <f>IF('Transmitter Log 100'!F51="","",'Transmitter Log 100'!F51)</f>
        <v/>
      </c>
      <c r="C45" s="17">
        <f>IF('Transmitter Log 100'!A51="","",'Transmitter Log 100'!A51)</f>
        <v/>
      </c>
      <c r="D45" s="17">
        <f>IF('Transmitter Log 100'!H51="","",'Transmitter Log 100'!H51)</f>
        <v/>
      </c>
      <c r="E45" s="17">
        <f>IF('Transmitter Log 100'!G51="","",'Transmitter Log 100'!G51)</f>
        <v/>
      </c>
    </row>
    <row r="46">
      <c r="A46" s="18">
        <f>HYPERLINK("#'Transmitter Log'!A52",52)</f>
        <v/>
      </c>
      <c r="B46" s="17">
        <f>IF('Transmitter Log 100'!F52="","",'Transmitter Log 100'!F52)</f>
        <v/>
      </c>
      <c r="C46" s="17">
        <f>IF('Transmitter Log 100'!A52="","",'Transmitter Log 100'!A52)</f>
        <v/>
      </c>
      <c r="D46" s="17">
        <f>IF('Transmitter Log 100'!H52="","",'Transmitter Log 100'!H52)</f>
        <v/>
      </c>
      <c r="E46" s="17">
        <f>IF('Transmitter Log 100'!G52="","",'Transmitter Log 100'!G52)</f>
        <v/>
      </c>
    </row>
    <row r="47">
      <c r="A47" s="18">
        <f>HYPERLINK("#'Transmitter Log'!A54",54)</f>
        <v/>
      </c>
      <c r="B47" s="17">
        <f>IF('Transmitter Log 100'!F54="","",'Transmitter Log 100'!F54)</f>
        <v/>
      </c>
      <c r="C47" s="17">
        <f>IF('Transmitter Log 100'!A54="","",'Transmitter Log 100'!A54)</f>
        <v/>
      </c>
      <c r="D47" s="17">
        <f>IF('Transmitter Log 100'!H54="","",'Transmitter Log 100'!H54)</f>
        <v/>
      </c>
      <c r="E47" s="17">
        <f>IF('Transmitter Log 100'!G54="","",'Transmitter Log 100'!G54)</f>
        <v/>
      </c>
    </row>
    <row r="48">
      <c r="A48" s="18">
        <f>HYPERLINK("#'Transmitter Log'!A55",55)</f>
        <v/>
      </c>
      <c r="B48" s="17">
        <f>IF('Transmitter Log 100'!F55="","",'Transmitter Log 100'!F55)</f>
        <v/>
      </c>
      <c r="C48" s="17">
        <f>IF('Transmitter Log 100'!A55="","",'Transmitter Log 100'!A55)</f>
        <v/>
      </c>
      <c r="D48" s="17">
        <f>IF('Transmitter Log 100'!H55="","",'Transmitter Log 100'!H55)</f>
        <v/>
      </c>
      <c r="E48" s="17">
        <f>IF('Transmitter Log 100'!G55="","",'Transmitter Log 100'!G55)</f>
        <v/>
      </c>
    </row>
    <row r="49">
      <c r="A49" s="18">
        <f>HYPERLINK("#'Transmitter Log'!A57",57)</f>
        <v/>
      </c>
      <c r="B49" s="17">
        <f>IF('Transmitter Log 100'!F57="","",'Transmitter Log 100'!F57)</f>
        <v/>
      </c>
      <c r="C49" s="17">
        <f>IF('Transmitter Log 100'!A57="","",'Transmitter Log 100'!A57)</f>
        <v/>
      </c>
      <c r="D49" s="17">
        <f>IF('Transmitter Log 100'!H57="","",'Transmitter Log 100'!H57)</f>
        <v/>
      </c>
      <c r="E49" s="17">
        <f>IF('Transmitter Log 100'!G57="","",'Transmitter Log 100'!G57)</f>
        <v/>
      </c>
    </row>
    <row r="50">
      <c r="A50" s="18">
        <f>HYPERLINK("#'Transmitter Log'!A58",58)</f>
        <v/>
      </c>
      <c r="B50" s="17">
        <f>IF('Transmitter Log 100'!F58="","",'Transmitter Log 100'!F58)</f>
        <v/>
      </c>
      <c r="C50" s="17">
        <f>IF('Transmitter Log 100'!A58="","",'Transmitter Log 100'!A58)</f>
        <v/>
      </c>
      <c r="D50" s="17">
        <f>IF('Transmitter Log 100'!H58="","",'Transmitter Log 100'!H58)</f>
        <v/>
      </c>
      <c r="E50" s="17">
        <f>IF('Transmitter Log 100'!G58="","",'Transmitter Log 100'!G58)</f>
        <v/>
      </c>
    </row>
    <row r="51">
      <c r="A51" s="18">
        <f>HYPERLINK("#'Transmitter Log'!A59",59)</f>
        <v/>
      </c>
      <c r="B51" s="17">
        <f>IF('Transmitter Log 100'!F59="","",'Transmitter Log 100'!F59)</f>
        <v/>
      </c>
      <c r="C51" s="17">
        <f>IF('Transmitter Log 100'!A59="","",'Transmitter Log 100'!A59)</f>
        <v/>
      </c>
      <c r="D51" s="17">
        <f>IF('Transmitter Log 100'!H59="","",'Transmitter Log 100'!H59)</f>
        <v/>
      </c>
      <c r="E51" s="17">
        <f>IF('Transmitter Log 100'!G59="","",'Transmitter Log 100'!G59)</f>
        <v/>
      </c>
    </row>
    <row r="52">
      <c r="A52" s="18">
        <f>HYPERLINK("#'Transmitter Log'!A60",60)</f>
        <v/>
      </c>
      <c r="B52" s="17">
        <f>IF('Transmitter Log 100'!F60="","",'Transmitter Log 100'!F60)</f>
        <v/>
      </c>
      <c r="C52" s="17">
        <f>IF('Transmitter Log 100'!A60="","",'Transmitter Log 100'!A60)</f>
        <v/>
      </c>
      <c r="D52" s="17">
        <f>IF('Transmitter Log 100'!H60="","",'Transmitter Log 100'!H60)</f>
        <v/>
      </c>
      <c r="E52" s="17">
        <f>IF('Transmitter Log 100'!G60="","",'Transmitter Log 100'!G60)</f>
        <v/>
      </c>
    </row>
    <row r="53">
      <c r="A53" s="18">
        <f>HYPERLINK("#'Transmitter Log'!A61",61)</f>
        <v/>
      </c>
      <c r="B53" s="17">
        <f>IF('Transmitter Log 100'!F61="","",'Transmitter Log 100'!F61)</f>
        <v/>
      </c>
      <c r="C53" s="17">
        <f>IF('Transmitter Log 100'!A61="","",'Transmitter Log 100'!A61)</f>
        <v/>
      </c>
      <c r="D53" s="17">
        <f>IF('Transmitter Log 100'!H61="","",'Transmitter Log 100'!H61)</f>
        <v/>
      </c>
      <c r="E53" s="17">
        <f>IF('Transmitter Log 100'!G61="","",'Transmitter Log 100'!G61)</f>
        <v/>
      </c>
    </row>
    <row r="54">
      <c r="A54" s="18">
        <f>HYPERLINK("#'Transmitter Log'!A62",62)</f>
        <v/>
      </c>
      <c r="B54" s="17">
        <f>IF('Transmitter Log 100'!F62="","",'Transmitter Log 100'!F62)</f>
        <v/>
      </c>
      <c r="C54" s="17">
        <f>IF('Transmitter Log 100'!A62="","",'Transmitter Log 100'!A62)</f>
        <v/>
      </c>
      <c r="D54" s="17">
        <f>IF('Transmitter Log 100'!H62="","",'Transmitter Log 100'!H62)</f>
        <v/>
      </c>
      <c r="E54" s="17">
        <f>IF('Transmitter Log 100'!G62="","",'Transmitter Log 100'!G62)</f>
        <v/>
      </c>
    </row>
    <row r="55">
      <c r="A55" s="18">
        <f>HYPERLINK("#'Transmitter Log'!A63",63)</f>
        <v/>
      </c>
      <c r="B55" s="17">
        <f>IF('Transmitter Log 100'!F63="","",'Transmitter Log 100'!F63)</f>
        <v/>
      </c>
      <c r="C55" s="17">
        <f>IF('Transmitter Log 100'!A63="","",'Transmitter Log 100'!A63)</f>
        <v/>
      </c>
      <c r="D55" s="17">
        <f>IF('Transmitter Log 100'!H63="","",'Transmitter Log 100'!H63)</f>
        <v/>
      </c>
      <c r="E55" s="17">
        <f>IF('Transmitter Log 100'!G63="","",'Transmitter Log 100'!G63)</f>
        <v/>
      </c>
    </row>
    <row r="56">
      <c r="A56" s="18">
        <f>HYPERLINK("#'Transmitter Log'!A64",64)</f>
        <v/>
      </c>
      <c r="B56" s="17">
        <f>IF('Transmitter Log 100'!F64="","",'Transmitter Log 100'!F64)</f>
        <v/>
      </c>
      <c r="C56" s="17">
        <f>IF('Transmitter Log 100'!A64="","",'Transmitter Log 100'!A64)</f>
        <v/>
      </c>
      <c r="D56" s="17">
        <f>IF('Transmitter Log 100'!H64="","",'Transmitter Log 100'!H64)</f>
        <v/>
      </c>
      <c r="E56" s="17">
        <f>IF('Transmitter Log 100'!G64="","",'Transmitter Log 100'!G64)</f>
        <v/>
      </c>
    </row>
    <row r="57">
      <c r="A57" s="18">
        <f>HYPERLINK("#'Transmitter Log'!A65",65)</f>
        <v/>
      </c>
      <c r="B57" s="17">
        <f>IF('Transmitter Log 100'!F65="","",'Transmitter Log 100'!F65)</f>
        <v/>
      </c>
      <c r="C57" s="17">
        <f>IF('Transmitter Log 100'!A65="","",'Transmitter Log 100'!A65)</f>
        <v/>
      </c>
      <c r="D57" s="17">
        <f>IF('Transmitter Log 100'!H65="","",'Transmitter Log 100'!H65)</f>
        <v/>
      </c>
      <c r="E57" s="17">
        <f>IF('Transmitter Log 100'!G65="","",'Transmitter Log 100'!G65)</f>
        <v/>
      </c>
    </row>
    <row r="58">
      <c r="A58" s="18">
        <f>HYPERLINK("#'Transmitter Log'!A66",66)</f>
        <v/>
      </c>
      <c r="B58" s="17">
        <f>IF('Transmitter Log 100'!F66="","",'Transmitter Log 100'!F66)</f>
        <v/>
      </c>
      <c r="C58" s="17">
        <f>IF('Transmitter Log 100'!A66="","",'Transmitter Log 100'!A66)</f>
        <v/>
      </c>
      <c r="D58" s="17">
        <f>IF('Transmitter Log 100'!H66="","",'Transmitter Log 100'!H66)</f>
        <v/>
      </c>
      <c r="E58" s="17">
        <f>IF('Transmitter Log 100'!G66="","",'Transmitter Log 100'!G66)</f>
        <v/>
      </c>
    </row>
    <row r="59">
      <c r="A59" s="18">
        <f>HYPERLINK("#'Transmitter Log'!A67",67)</f>
        <v/>
      </c>
      <c r="B59" s="17">
        <f>IF('Transmitter Log 100'!F67="","",'Transmitter Log 100'!F67)</f>
        <v/>
      </c>
      <c r="C59" s="17">
        <f>IF('Transmitter Log 100'!A67="","",'Transmitter Log 100'!A67)</f>
        <v/>
      </c>
      <c r="D59" s="17">
        <f>IF('Transmitter Log 100'!H67="","",'Transmitter Log 100'!H67)</f>
        <v/>
      </c>
      <c r="E59" s="17">
        <f>IF('Transmitter Log 100'!G67="","",'Transmitter Log 100'!G67)</f>
        <v/>
      </c>
    </row>
    <row r="60">
      <c r="A60" s="18">
        <f>HYPERLINK("#'Transmitter Log'!A68",68)</f>
        <v/>
      </c>
      <c r="B60" s="17">
        <f>IF('Transmitter Log 100'!F68="","",'Transmitter Log 100'!F68)</f>
        <v/>
      </c>
      <c r="C60" s="17">
        <f>IF('Transmitter Log 100'!A68="","",'Transmitter Log 100'!A68)</f>
        <v/>
      </c>
      <c r="D60" s="17">
        <f>IF('Transmitter Log 100'!H68="","",'Transmitter Log 100'!H68)</f>
        <v/>
      </c>
      <c r="E60" s="17">
        <f>IF('Transmitter Log 100'!G68="","",'Transmitter Log 100'!G68)</f>
        <v/>
      </c>
    </row>
    <row r="61">
      <c r="A61" s="18">
        <f>HYPERLINK("#'Transmitter Log'!A69",69)</f>
        <v/>
      </c>
      <c r="B61" s="17">
        <f>IF('Transmitter Log 100'!F69="","",'Transmitter Log 100'!F69)</f>
        <v/>
      </c>
      <c r="C61" s="17">
        <f>IF('Transmitter Log 100'!A69="","",'Transmitter Log 100'!A69)</f>
        <v/>
      </c>
      <c r="D61" s="17">
        <f>IF('Transmitter Log 100'!H69="","",'Transmitter Log 100'!H69)</f>
        <v/>
      </c>
      <c r="E61" s="17">
        <f>IF('Transmitter Log 100'!G69="","",'Transmitter Log 100'!G69)</f>
        <v/>
      </c>
    </row>
    <row r="62">
      <c r="A62" s="18">
        <f>HYPERLINK("#'Transmitter Log'!A70",70)</f>
        <v/>
      </c>
      <c r="B62" s="17">
        <f>IF('Transmitter Log 100'!F70="","",'Transmitter Log 100'!F70)</f>
        <v/>
      </c>
      <c r="C62" s="17">
        <f>IF('Transmitter Log 100'!A70="","",'Transmitter Log 100'!A70)</f>
        <v/>
      </c>
      <c r="D62" s="17">
        <f>IF('Transmitter Log 100'!H70="","",'Transmitter Log 100'!H70)</f>
        <v/>
      </c>
      <c r="E62" s="17">
        <f>IF('Transmitter Log 100'!G70="","",'Transmitter Log 100'!G70)</f>
        <v/>
      </c>
    </row>
    <row r="63">
      <c r="A63" s="18">
        <f>HYPERLINK("#'Transmitter Log'!A71",71)</f>
        <v/>
      </c>
      <c r="B63" s="17">
        <f>IF('Transmitter Log 100'!F71="","",'Transmitter Log 100'!F71)</f>
        <v/>
      </c>
      <c r="C63" s="17">
        <f>IF('Transmitter Log 100'!A71="","",'Transmitter Log 100'!A71)</f>
        <v/>
      </c>
      <c r="D63" s="17">
        <f>IF('Transmitter Log 100'!H71="","",'Transmitter Log 100'!H71)</f>
        <v/>
      </c>
      <c r="E63" s="17">
        <f>IF('Transmitter Log 100'!G71="","",'Transmitter Log 100'!G71)</f>
        <v/>
      </c>
    </row>
    <row r="64">
      <c r="A64" s="18">
        <f>HYPERLINK("#'Transmitter Log'!A72",72)</f>
        <v/>
      </c>
      <c r="B64" s="17">
        <f>IF('Transmitter Log 100'!F72="","",'Transmitter Log 100'!F72)</f>
        <v/>
      </c>
      <c r="C64" s="17">
        <f>IF('Transmitter Log 100'!A72="","",'Transmitter Log 100'!A72)</f>
        <v/>
      </c>
      <c r="D64" s="17">
        <f>IF('Transmitter Log 100'!H72="","",'Transmitter Log 100'!H72)</f>
        <v/>
      </c>
      <c r="E64" s="17">
        <f>IF('Transmitter Log 100'!G72="","",'Transmitter Log 100'!G72)</f>
        <v/>
      </c>
    </row>
    <row r="65">
      <c r="A65" s="18">
        <f>HYPERLINK("#'Transmitter Log'!A73",73)</f>
        <v/>
      </c>
      <c r="B65" s="17">
        <f>IF('Transmitter Log 100'!F73="","",'Transmitter Log 100'!F73)</f>
        <v/>
      </c>
      <c r="C65" s="17">
        <f>IF('Transmitter Log 100'!A73="","",'Transmitter Log 100'!A73)</f>
        <v/>
      </c>
      <c r="D65" s="17">
        <f>IF('Transmitter Log 100'!H73="","",'Transmitter Log 100'!H73)</f>
        <v/>
      </c>
      <c r="E65" s="17">
        <f>IF('Transmitter Log 100'!G73="","",'Transmitter Log 100'!G73)</f>
        <v/>
      </c>
    </row>
    <row r="66">
      <c r="A66" s="18">
        <f>HYPERLINK("#'Transmitter Log'!A74",74)</f>
        <v/>
      </c>
      <c r="B66" s="17">
        <f>IF('Transmitter Log 100'!F74="","",'Transmitter Log 100'!F74)</f>
        <v/>
      </c>
      <c r="C66" s="17">
        <f>IF('Transmitter Log 100'!A74="","",'Transmitter Log 100'!A74)</f>
        <v/>
      </c>
      <c r="D66" s="17">
        <f>IF('Transmitter Log 100'!H74="","",'Transmitter Log 100'!H74)</f>
        <v/>
      </c>
      <c r="E66" s="17">
        <f>IF('Transmitter Log 100'!G74="","",'Transmitter Log 100'!G74)</f>
        <v/>
      </c>
    </row>
    <row r="67">
      <c r="A67" s="18">
        <f>HYPERLINK("#'Transmitter Log'!A75",75)</f>
        <v/>
      </c>
      <c r="B67" s="17">
        <f>IF('Transmitter Log 100'!F75="","",'Transmitter Log 100'!F75)</f>
        <v/>
      </c>
      <c r="C67" s="17">
        <f>IF('Transmitter Log 100'!A75="","",'Transmitter Log 100'!A75)</f>
        <v/>
      </c>
      <c r="D67" s="17">
        <f>IF('Transmitter Log 100'!H75="","",'Transmitter Log 100'!H75)</f>
        <v/>
      </c>
      <c r="E67" s="17">
        <f>IF('Transmitter Log 100'!G75="","",'Transmitter Log 100'!G75)</f>
        <v/>
      </c>
    </row>
    <row r="68">
      <c r="A68" s="18">
        <f>HYPERLINK("#'Transmitter Log'!A76",76)</f>
        <v/>
      </c>
      <c r="B68" s="17">
        <f>IF('Transmitter Log 100'!F76="","",'Transmitter Log 100'!F76)</f>
        <v/>
      </c>
      <c r="C68" s="17">
        <f>IF('Transmitter Log 100'!A76="","",'Transmitter Log 100'!A76)</f>
        <v/>
      </c>
      <c r="D68" s="17">
        <f>IF('Transmitter Log 100'!H76="","",'Transmitter Log 100'!H76)</f>
        <v/>
      </c>
      <c r="E68" s="17">
        <f>IF('Transmitter Log 100'!G76="","",'Transmitter Log 100'!G76)</f>
        <v/>
      </c>
    </row>
    <row r="69">
      <c r="A69" s="18">
        <f>HYPERLINK("#'Transmitter Log'!A77",77)</f>
        <v/>
      </c>
      <c r="B69" s="17">
        <f>IF('Transmitter Log 100'!F77="","",'Transmitter Log 100'!F77)</f>
        <v/>
      </c>
      <c r="C69" s="17">
        <f>IF('Transmitter Log 100'!A77="","",'Transmitter Log 100'!A77)</f>
        <v/>
      </c>
      <c r="D69" s="17">
        <f>IF('Transmitter Log 100'!H77="","",'Transmitter Log 100'!H77)</f>
        <v/>
      </c>
      <c r="E69" s="17">
        <f>IF('Transmitter Log 100'!G77="","",'Transmitter Log 100'!G77)</f>
        <v/>
      </c>
    </row>
    <row r="70">
      <c r="A70" s="18">
        <f>HYPERLINK("#'Transmitter Log'!A78",78)</f>
        <v/>
      </c>
      <c r="B70" s="17">
        <f>IF('Transmitter Log 100'!F78="","",'Transmitter Log 100'!F78)</f>
        <v/>
      </c>
      <c r="C70" s="17">
        <f>IF('Transmitter Log 100'!A78="","",'Transmitter Log 100'!A78)</f>
        <v/>
      </c>
      <c r="D70" s="17">
        <f>IF('Transmitter Log 100'!H78="","",'Transmitter Log 100'!H78)</f>
        <v/>
      </c>
      <c r="E70" s="17">
        <f>IF('Transmitter Log 100'!G78="","",'Transmitter Log 100'!G78)</f>
        <v/>
      </c>
    </row>
    <row r="71">
      <c r="A71" s="18">
        <f>HYPERLINK("#'Transmitter Log'!A79",79)</f>
        <v/>
      </c>
      <c r="B71" s="17">
        <f>IF('Transmitter Log 100'!F79="","",'Transmitter Log 100'!F79)</f>
        <v/>
      </c>
      <c r="C71" s="17">
        <f>IF('Transmitter Log 100'!A79="","",'Transmitter Log 100'!A79)</f>
        <v/>
      </c>
      <c r="D71" s="17">
        <f>IF('Transmitter Log 100'!H79="","",'Transmitter Log 100'!H79)</f>
        <v/>
      </c>
      <c r="E71" s="17">
        <f>IF('Transmitter Log 100'!G79="","",'Transmitter Log 100'!G79)</f>
        <v/>
      </c>
    </row>
    <row r="72">
      <c r="A72" s="18">
        <f>HYPERLINK("#'Transmitter Log'!A80",80)</f>
        <v/>
      </c>
      <c r="B72" s="17">
        <f>IF('Transmitter Log 100'!F80="","",'Transmitter Log 100'!F80)</f>
        <v/>
      </c>
      <c r="C72" s="17">
        <f>IF('Transmitter Log 100'!A80="","",'Transmitter Log 100'!A80)</f>
        <v/>
      </c>
      <c r="D72" s="17">
        <f>IF('Transmitter Log 100'!H80="","",'Transmitter Log 100'!H80)</f>
        <v/>
      </c>
      <c r="E72" s="17">
        <f>IF('Transmitter Log 100'!G80="","",'Transmitter Log 100'!G80)</f>
        <v/>
      </c>
    </row>
    <row r="73">
      <c r="A73" s="18">
        <f>HYPERLINK("#'Transmitter Log'!A81",81)</f>
        <v/>
      </c>
      <c r="B73" s="17">
        <f>IF('Transmitter Log 100'!F81="","",'Transmitter Log 100'!F81)</f>
        <v/>
      </c>
      <c r="C73" s="17">
        <f>IF('Transmitter Log 100'!A81="","",'Transmitter Log 100'!A81)</f>
        <v/>
      </c>
      <c r="D73" s="17">
        <f>IF('Transmitter Log 100'!H81="","",'Transmitter Log 100'!H81)</f>
        <v/>
      </c>
      <c r="E73" s="17">
        <f>IF('Transmitter Log 100'!G81="","",'Transmitter Log 100'!G81)</f>
        <v/>
      </c>
    </row>
    <row r="74">
      <c r="A74" s="18">
        <f>HYPERLINK("#'Transmitter Log'!A82",82)</f>
        <v/>
      </c>
      <c r="B74" s="17">
        <f>IF('Transmitter Log 100'!F82="","",'Transmitter Log 100'!F82)</f>
        <v/>
      </c>
      <c r="C74" s="17">
        <f>IF('Transmitter Log 100'!A82="","",'Transmitter Log 100'!A82)</f>
        <v/>
      </c>
      <c r="D74" s="17">
        <f>IF('Transmitter Log 100'!H82="","",'Transmitter Log 100'!H82)</f>
        <v/>
      </c>
      <c r="E74" s="17">
        <f>IF('Transmitter Log 100'!G82="","",'Transmitter Log 100'!G82)</f>
        <v/>
      </c>
    </row>
    <row r="75">
      <c r="A75" s="18">
        <f>HYPERLINK("#'Transmitter Log'!A83",83)</f>
        <v/>
      </c>
      <c r="B75" s="17">
        <f>IF('Transmitter Log 100'!F83="","",'Transmitter Log 100'!F83)</f>
        <v/>
      </c>
      <c r="C75" s="17">
        <f>IF('Transmitter Log 100'!A83="","",'Transmitter Log 100'!A83)</f>
        <v/>
      </c>
      <c r="D75" s="17">
        <f>IF('Transmitter Log 100'!H83="","",'Transmitter Log 100'!H83)</f>
        <v/>
      </c>
      <c r="E75" s="17">
        <f>IF('Transmitter Log 100'!G83="","",'Transmitter Log 100'!G83)</f>
        <v/>
      </c>
    </row>
    <row r="76">
      <c r="A76" s="18">
        <f>HYPERLINK("#'Transmitter Log'!A84",84)</f>
        <v/>
      </c>
      <c r="B76" s="17">
        <f>IF('Transmitter Log 100'!F84="","",'Transmitter Log 100'!F84)</f>
        <v/>
      </c>
      <c r="C76" s="17">
        <f>IF('Transmitter Log 100'!A84="","",'Transmitter Log 100'!A84)</f>
        <v/>
      </c>
      <c r="D76" s="17">
        <f>IF('Transmitter Log 100'!H84="","",'Transmitter Log 100'!H84)</f>
        <v/>
      </c>
      <c r="E76" s="17">
        <f>IF('Transmitter Log 100'!G84="","",'Transmitter Log 100'!G84)</f>
        <v/>
      </c>
    </row>
    <row r="77">
      <c r="A77" s="18">
        <f>HYPERLINK("#'Transmitter Log'!A85",85)</f>
        <v/>
      </c>
      <c r="B77" s="17">
        <f>IF('Transmitter Log 100'!F85="","",'Transmitter Log 100'!F85)</f>
        <v/>
      </c>
      <c r="C77" s="17">
        <f>IF('Transmitter Log 100'!A85="","",'Transmitter Log 100'!A85)</f>
        <v/>
      </c>
      <c r="D77" s="17">
        <f>IF('Transmitter Log 100'!H85="","",'Transmitter Log 100'!H85)</f>
        <v/>
      </c>
      <c r="E77" s="17">
        <f>IF('Transmitter Log 100'!G85="","",'Transmitter Log 100'!G85)</f>
        <v/>
      </c>
    </row>
    <row r="78">
      <c r="A78" s="18">
        <f>HYPERLINK("#'Transmitter Log'!A86",86)</f>
        <v/>
      </c>
      <c r="B78" s="17">
        <f>IF('Transmitter Log 100'!F86="","",'Transmitter Log 100'!F86)</f>
        <v/>
      </c>
      <c r="C78" s="17">
        <f>IF('Transmitter Log 100'!A86="","",'Transmitter Log 100'!A86)</f>
        <v/>
      </c>
      <c r="D78" s="17">
        <f>IF('Transmitter Log 100'!H86="","",'Transmitter Log 100'!H86)</f>
        <v/>
      </c>
      <c r="E78" s="17">
        <f>IF('Transmitter Log 100'!G86="","",'Transmitter Log 100'!G86)</f>
        <v/>
      </c>
    </row>
    <row r="79">
      <c r="A79" s="18">
        <f>HYPERLINK("#'Transmitter Log'!A87",87)</f>
        <v/>
      </c>
      <c r="B79" s="17">
        <f>IF('Transmitter Log 100'!F87="","",'Transmitter Log 100'!F87)</f>
        <v/>
      </c>
      <c r="C79" s="17">
        <f>IF('Transmitter Log 100'!A87="","",'Transmitter Log 100'!A87)</f>
        <v/>
      </c>
      <c r="D79" s="17">
        <f>IF('Transmitter Log 100'!H87="","",'Transmitter Log 100'!H87)</f>
        <v/>
      </c>
      <c r="E79" s="17">
        <f>IF('Transmitter Log 100'!G87="","",'Transmitter Log 100'!G87)</f>
        <v/>
      </c>
    </row>
    <row r="80">
      <c r="A80" s="18">
        <f>HYPERLINK("#'Transmitter Log'!A88",88)</f>
        <v/>
      </c>
      <c r="B80" s="17">
        <f>IF('Transmitter Log 100'!F88="","",'Transmitter Log 100'!F88)</f>
        <v/>
      </c>
      <c r="C80" s="17">
        <f>IF('Transmitter Log 100'!A88="","",'Transmitter Log 100'!A88)</f>
        <v/>
      </c>
      <c r="D80" s="17">
        <f>IF('Transmitter Log 100'!H88="","",'Transmitter Log 100'!H88)</f>
        <v/>
      </c>
      <c r="E80" s="17">
        <f>IF('Transmitter Log 100'!G88="","",'Transmitter Log 100'!G88)</f>
        <v/>
      </c>
    </row>
    <row r="81">
      <c r="A81" s="18">
        <f>HYPERLINK("#'Transmitter Log'!A89",89)</f>
        <v/>
      </c>
      <c r="B81" s="17">
        <f>IF('Transmitter Log 100'!F89="","",'Transmitter Log 100'!F89)</f>
        <v/>
      </c>
      <c r="C81" s="17">
        <f>IF('Transmitter Log 100'!A89="","",'Transmitter Log 100'!A89)</f>
        <v/>
      </c>
      <c r="D81" s="17">
        <f>IF('Transmitter Log 100'!H89="","",'Transmitter Log 100'!H89)</f>
        <v/>
      </c>
      <c r="E81" s="17">
        <f>IF('Transmitter Log 100'!G89="","",'Transmitter Log 100'!G89)</f>
        <v/>
      </c>
    </row>
    <row r="82">
      <c r="A82" s="18">
        <f>HYPERLINK("#'Transmitter Log'!A90",90)</f>
        <v/>
      </c>
      <c r="B82" s="17">
        <f>IF('Transmitter Log 100'!F90="","",'Transmitter Log 100'!F90)</f>
        <v/>
      </c>
      <c r="C82" s="17">
        <f>IF('Transmitter Log 100'!A90="","",'Transmitter Log 100'!A90)</f>
        <v/>
      </c>
      <c r="D82" s="17">
        <f>IF('Transmitter Log 100'!H90="","",'Transmitter Log 100'!H90)</f>
        <v/>
      </c>
      <c r="E82" s="17">
        <f>IF('Transmitter Log 100'!G90="","",'Transmitter Log 100'!G90)</f>
        <v/>
      </c>
    </row>
    <row r="83">
      <c r="A83" s="18">
        <f>HYPERLINK("#'Transmitter Log'!A91",91)</f>
        <v/>
      </c>
      <c r="B83" s="17">
        <f>IF('Transmitter Log 100'!F91="","",'Transmitter Log 100'!F91)</f>
        <v/>
      </c>
      <c r="C83" s="17">
        <f>IF('Transmitter Log 100'!A91="","",'Transmitter Log 100'!A91)</f>
        <v/>
      </c>
      <c r="D83" s="17">
        <f>IF('Transmitter Log 100'!H91="","",'Transmitter Log 100'!H91)</f>
        <v/>
      </c>
      <c r="E83" s="17">
        <f>IF('Transmitter Log 100'!G91="","",'Transmitter Log 100'!G91)</f>
        <v/>
      </c>
    </row>
    <row r="84">
      <c r="A84" s="18">
        <f>HYPERLINK("#'Transmitter Log'!A92",92)</f>
        <v/>
      </c>
      <c r="B84" s="17">
        <f>IF('Transmitter Log 100'!F92="","",'Transmitter Log 100'!F92)</f>
        <v/>
      </c>
      <c r="C84" s="17">
        <f>IF('Transmitter Log 100'!A92="","",'Transmitter Log 100'!A92)</f>
        <v/>
      </c>
      <c r="D84" s="17">
        <f>IF('Transmitter Log 100'!H92="","",'Transmitter Log 100'!H92)</f>
        <v/>
      </c>
      <c r="E84" s="17">
        <f>IF('Transmitter Log 100'!G92="","",'Transmitter Log 100'!G92)</f>
        <v/>
      </c>
    </row>
    <row r="85">
      <c r="A85" s="18">
        <f>HYPERLINK("#'Transmitter Log'!A93",93)</f>
        <v/>
      </c>
      <c r="B85" s="17">
        <f>IF('Transmitter Log 100'!F93="","",'Transmitter Log 100'!F93)</f>
        <v/>
      </c>
      <c r="C85" s="17">
        <f>IF('Transmitter Log 100'!A93="","",'Transmitter Log 100'!A93)</f>
        <v/>
      </c>
      <c r="D85" s="17">
        <f>IF('Transmitter Log 100'!H93="","",'Transmitter Log 100'!H93)</f>
        <v/>
      </c>
      <c r="E85" s="17">
        <f>IF('Transmitter Log 100'!G93="","",'Transmitter Log 100'!G93)</f>
        <v/>
      </c>
    </row>
    <row r="86">
      <c r="A86" s="18">
        <f>HYPERLINK("#'Transmitter Log'!A94",94)</f>
        <v/>
      </c>
      <c r="B86" s="17">
        <f>IF('Transmitter Log 100'!F94="","",'Transmitter Log 100'!F94)</f>
        <v/>
      </c>
      <c r="C86" s="17">
        <f>IF('Transmitter Log 100'!A94="","",'Transmitter Log 100'!A94)</f>
        <v/>
      </c>
      <c r="D86" s="17">
        <f>IF('Transmitter Log 100'!H94="","",'Transmitter Log 100'!H94)</f>
        <v/>
      </c>
      <c r="E86" s="17">
        <f>IF('Transmitter Log 100'!G94="","",'Transmitter Log 100'!G94)</f>
        <v/>
      </c>
    </row>
    <row r="87">
      <c r="A87" s="18">
        <f>HYPERLINK("#'Transmitter Log'!A95",95)</f>
        <v/>
      </c>
      <c r="B87" s="17">
        <f>IF('Transmitter Log 100'!F95="","",'Transmitter Log 100'!F95)</f>
        <v/>
      </c>
      <c r="C87" s="17">
        <f>IF('Transmitter Log 100'!A95="","",'Transmitter Log 100'!A95)</f>
        <v/>
      </c>
      <c r="D87" s="17">
        <f>IF('Transmitter Log 100'!H95="","",'Transmitter Log 100'!H95)</f>
        <v/>
      </c>
      <c r="E87" s="17">
        <f>IF('Transmitter Log 100'!G95="","",'Transmitter Log 100'!G95)</f>
        <v/>
      </c>
    </row>
    <row r="88">
      <c r="A88" s="18">
        <f>HYPERLINK("#'Transmitter Log'!A96",96)</f>
        <v/>
      </c>
      <c r="B88" s="17">
        <f>IF('Transmitter Log 100'!F96="","",'Transmitter Log 100'!F96)</f>
        <v/>
      </c>
      <c r="C88" s="17">
        <f>IF('Transmitter Log 100'!A96="","",'Transmitter Log 100'!A96)</f>
        <v/>
      </c>
      <c r="D88" s="17">
        <f>IF('Transmitter Log 100'!H96="","",'Transmitter Log 100'!H96)</f>
        <v/>
      </c>
      <c r="E88" s="17">
        <f>IF('Transmitter Log 100'!G96="","",'Transmitter Log 100'!G96)</f>
        <v/>
      </c>
    </row>
    <row r="89">
      <c r="A89" s="18">
        <f>HYPERLINK("#'Transmitter Log'!A97",97)</f>
        <v/>
      </c>
      <c r="B89" s="17">
        <f>IF('Transmitter Log 100'!F97="","",'Transmitter Log 100'!F97)</f>
        <v/>
      </c>
      <c r="C89" s="17">
        <f>IF('Transmitter Log 100'!A97="","",'Transmitter Log 100'!A97)</f>
        <v/>
      </c>
      <c r="D89" s="17">
        <f>IF('Transmitter Log 100'!H97="","",'Transmitter Log 100'!H97)</f>
        <v/>
      </c>
      <c r="E89" s="17">
        <f>IF('Transmitter Log 100'!G97="","",'Transmitter Log 100'!G97)</f>
        <v/>
      </c>
    </row>
    <row r="90">
      <c r="A90" s="18">
        <f>HYPERLINK("#'Transmitter Log'!A98",98)</f>
        <v/>
      </c>
      <c r="B90" s="17">
        <f>IF('Transmitter Log 100'!F98="","",'Transmitter Log 100'!F98)</f>
        <v/>
      </c>
      <c r="C90" s="17">
        <f>IF('Transmitter Log 100'!A98="","",'Transmitter Log 100'!A98)</f>
        <v/>
      </c>
      <c r="D90" s="17">
        <f>IF('Transmitter Log 100'!H98="","",'Transmitter Log 100'!H98)</f>
        <v/>
      </c>
      <c r="E90" s="17">
        <f>IF('Transmitter Log 100'!G98="","",'Transmitter Log 100'!G98)</f>
        <v/>
      </c>
    </row>
    <row r="91">
      <c r="A91" s="18">
        <f>HYPERLINK("#'Transmitter Log'!A99",99)</f>
        <v/>
      </c>
      <c r="B91" s="17">
        <f>IF('Transmitter Log 100'!F99="","",'Transmitter Log 100'!F99)</f>
        <v/>
      </c>
      <c r="C91" s="17">
        <f>IF('Transmitter Log 100'!A99="","",'Transmitter Log 100'!A99)</f>
        <v/>
      </c>
      <c r="D91" s="17">
        <f>IF('Transmitter Log 100'!H99="","",'Transmitter Log 100'!H99)</f>
        <v/>
      </c>
      <c r="E91" s="17">
        <f>IF('Transmitter Log 100'!G99="","",'Transmitter Log 100'!G99)</f>
        <v/>
      </c>
    </row>
    <row r="92">
      <c r="A92" s="18">
        <f>HYPERLINK("#'Transmitter Log'!A100",100)</f>
        <v/>
      </c>
      <c r="B92" s="17">
        <f>IF('Transmitter Log 100'!F100="","",'Transmitter Log 100'!F100)</f>
        <v/>
      </c>
      <c r="C92" s="17">
        <f>IF('Transmitter Log 100'!A100="","",'Transmitter Log 100'!A100)</f>
        <v/>
      </c>
      <c r="D92" s="17">
        <f>IF('Transmitter Log 100'!H100="","",'Transmitter Log 100'!H100)</f>
        <v/>
      </c>
      <c r="E92" s="17">
        <f>IF('Transmitter Log 100'!G100="","",'Transmitter Log 100'!G100)</f>
        <v/>
      </c>
    </row>
    <row r="93">
      <c r="A93" s="18">
        <f>HYPERLINK("#'Transmitter Log'!A101",101)</f>
        <v/>
      </c>
      <c r="B93" s="17">
        <f>IF('Transmitter Log 100'!F101="","",'Transmitter Log 100'!F101)</f>
        <v/>
      </c>
      <c r="C93" s="17">
        <f>IF('Transmitter Log 100'!A101="","",'Transmitter Log 100'!A101)</f>
        <v/>
      </c>
      <c r="D93" s="17">
        <f>IF('Transmitter Log 100'!H101="","",'Transmitter Log 100'!H101)</f>
        <v/>
      </c>
      <c r="E93" s="17">
        <f>IF('Transmitter Log 100'!G101="","",'Transmitter Log 100'!G101)</f>
        <v/>
      </c>
    </row>
    <row r="94">
      <c r="A94" s="18">
        <f>HYPERLINK("#'Transmitter Log'!A102",102)</f>
        <v/>
      </c>
      <c r="B94" s="17">
        <f>IF('Transmitter Log 100'!F102="","",'Transmitter Log 100'!F102)</f>
        <v/>
      </c>
      <c r="C94" s="17">
        <f>IF('Transmitter Log 100'!A102="","",'Transmitter Log 100'!A102)</f>
        <v/>
      </c>
      <c r="D94" s="17">
        <f>IF('Transmitter Log 100'!H102="","",'Transmitter Log 100'!H102)</f>
        <v/>
      </c>
      <c r="E94" s="17">
        <f>IF('Transmitter Log 100'!G102="","",'Transmitter Log 100'!G102)</f>
        <v/>
      </c>
    </row>
    <row r="95">
      <c r="A95" s="18">
        <f>HYPERLINK("#'Transmitter Log'!A103",103)</f>
        <v/>
      </c>
      <c r="B95" s="17">
        <f>IF('Transmitter Log 100'!F103="","",'Transmitter Log 100'!F103)</f>
        <v/>
      </c>
      <c r="C95" s="17">
        <f>IF('Transmitter Log 100'!A103="","",'Transmitter Log 100'!A103)</f>
        <v/>
      </c>
      <c r="D95" s="17">
        <f>IF('Transmitter Log 100'!H103="","",'Transmitter Log 100'!H103)</f>
        <v/>
      </c>
      <c r="E95" s="17">
        <f>IF('Transmitter Log 100'!G103="","",'Transmitter Log 100'!G103)</f>
        <v/>
      </c>
    </row>
    <row r="96">
      <c r="A96" s="18">
        <f>HYPERLINK("#'Transmitter Log'!A104",104)</f>
        <v/>
      </c>
      <c r="B96" s="17">
        <f>IF('Transmitter Log 100'!F104="","",'Transmitter Log 100'!F104)</f>
        <v/>
      </c>
      <c r="C96" s="17">
        <f>IF('Transmitter Log 100'!A104="","",'Transmitter Log 100'!A104)</f>
        <v/>
      </c>
      <c r="D96" s="17">
        <f>IF('Transmitter Log 100'!H104="","",'Transmitter Log 100'!H104)</f>
        <v/>
      </c>
      <c r="E96" s="17">
        <f>IF('Transmitter Log 100'!G104="","",'Transmitter Log 100'!G104)</f>
        <v/>
      </c>
    </row>
    <row r="97">
      <c r="A97" s="18">
        <f>HYPERLINK("#'Transmitter Log'!A105",105)</f>
        <v/>
      </c>
      <c r="B97" s="17">
        <f>IF('Transmitter Log 100'!F105="","",'Transmitter Log 100'!F105)</f>
        <v/>
      </c>
      <c r="C97" s="17">
        <f>IF('Transmitter Log 100'!A105="","",'Transmitter Log 100'!A105)</f>
        <v/>
      </c>
      <c r="D97" s="17">
        <f>IF('Transmitter Log 100'!H105="","",'Transmitter Log 100'!H105)</f>
        <v/>
      </c>
      <c r="E97" s="17">
        <f>IF('Transmitter Log 100'!G105="","",'Transmitter Log 100'!G105)</f>
        <v/>
      </c>
    </row>
    <row r="98">
      <c r="A98" s="18">
        <f>HYPERLINK("#'Transmitter Log'!A106",106)</f>
        <v/>
      </c>
      <c r="B98" s="17">
        <f>IF('Transmitter Log 100'!F106="","",'Transmitter Log 100'!F106)</f>
        <v/>
      </c>
      <c r="C98" s="17">
        <f>IF('Transmitter Log 100'!A106="","",'Transmitter Log 100'!A106)</f>
        <v/>
      </c>
      <c r="D98" s="17">
        <f>IF('Transmitter Log 100'!H106="","",'Transmitter Log 100'!H106)</f>
        <v/>
      </c>
      <c r="E98" s="17">
        <f>IF('Transmitter Log 100'!G106="","",'Transmitter Log 100'!G106)</f>
        <v/>
      </c>
    </row>
    <row r="99">
      <c r="A99" s="18">
        <f>HYPERLINK("#'Transmitter Log'!A107",107)</f>
        <v/>
      </c>
      <c r="B99" s="17">
        <f>IF('Transmitter Log 100'!F107="","",'Transmitter Log 100'!F107)</f>
        <v/>
      </c>
      <c r="C99" s="17">
        <f>IF('Transmitter Log 100'!A107="","",'Transmitter Log 100'!A107)</f>
        <v/>
      </c>
      <c r="D99" s="17">
        <f>IF('Transmitter Log 100'!H107="","",'Transmitter Log 100'!H107)</f>
        <v/>
      </c>
      <c r="E99" s="17">
        <f>IF('Transmitter Log 100'!G107="","",'Transmitter Log 100'!G107)</f>
        <v/>
      </c>
    </row>
    <row r="100">
      <c r="A100" s="18">
        <f>HYPERLINK("#'Transmitter Log'!A108",108)</f>
        <v/>
      </c>
      <c r="B100" s="17">
        <f>IF('Transmitter Log 100'!F108="","",'Transmitter Log 100'!F108)</f>
        <v/>
      </c>
      <c r="C100" s="17">
        <f>IF('Transmitter Log 100'!A108="","",'Transmitter Log 100'!A108)</f>
        <v/>
      </c>
      <c r="D100" s="17">
        <f>IF('Transmitter Log 100'!H108="","",'Transmitter Log 100'!H108)</f>
        <v/>
      </c>
      <c r="E100" s="17">
        <f>IF('Transmitter Log 100'!G108="","",'Transmitter Log 100'!G108)</f>
        <v/>
      </c>
    </row>
    <row r="101">
      <c r="A101" s="18">
        <f>HYPERLINK("#'Transmitter Log'!A109",109)</f>
        <v/>
      </c>
      <c r="B101" s="17">
        <f>IF('Transmitter Log 100'!F109="","",'Transmitter Log 100'!F109)</f>
        <v/>
      </c>
      <c r="C101" s="17">
        <f>IF('Transmitter Log 100'!A109="","",'Transmitter Log 100'!A109)</f>
        <v/>
      </c>
      <c r="D101" s="17">
        <f>IF('Transmitter Log 100'!H109="","",'Transmitter Log 100'!H109)</f>
        <v/>
      </c>
      <c r="E101" s="17">
        <f>IF('Transmitter Log 100'!G109="","",'Transmitter Log 100'!G109)</f>
        <v/>
      </c>
    </row>
    <row r="102">
      <c r="A102" s="18">
        <f>HYPERLINK("#'Transmitter Log'!A38",38)</f>
        <v/>
      </c>
      <c r="B102" s="17">
        <f>IF('Transmitter Log 100'!F38="","",'Transmitter Log 100'!F38)</f>
        <v/>
      </c>
      <c r="C102" s="17">
        <f>IF('Transmitter Log 100'!A38="","",'Transmitter Log 100'!A38)</f>
        <v/>
      </c>
      <c r="D102" s="17">
        <f>IF('Transmitter Log 100'!H38="","",'Transmitter Log 100'!H38)</f>
        <v/>
      </c>
      <c r="E102" s="17">
        <f>IF('Transmitter Log 100'!G38="","",'Transmitter Log 100'!G38)</f>
        <v/>
      </c>
    </row>
    <row r="103">
      <c r="A103" s="18">
        <f>HYPERLINK("#'Transmitter Log'!A41",41)</f>
        <v/>
      </c>
      <c r="B103" s="17">
        <f>IF('Transmitter Log 100'!F41="","",'Transmitter Log 100'!F41)</f>
        <v/>
      </c>
      <c r="C103" s="17">
        <f>IF('Transmitter Log 100'!A41="","",'Transmitter Log 100'!A41)</f>
        <v/>
      </c>
      <c r="D103" s="17">
        <f>IF('Transmitter Log 100'!H41="","",'Transmitter Log 100'!H41)</f>
        <v/>
      </c>
      <c r="E103" s="17">
        <f>IF('Transmitter Log 100'!G41="","",'Transmitter Log 100'!G41)</f>
        <v/>
      </c>
    </row>
    <row r="104">
      <c r="A104" s="18">
        <f>HYPERLINK("#'Transmitter Log'!A44",44)</f>
        <v/>
      </c>
      <c r="B104" s="17">
        <f>IF('Transmitter Log 100'!F44="","",'Transmitter Log 100'!F44)</f>
        <v/>
      </c>
      <c r="C104" s="17">
        <f>IF('Transmitter Log 100'!A44="","",'Transmitter Log 100'!A44)</f>
        <v/>
      </c>
      <c r="D104" s="17">
        <f>IF('Transmitter Log 100'!H44="","",'Transmitter Log 100'!H44)</f>
        <v/>
      </c>
      <c r="E104" s="17">
        <f>IF('Transmitter Log 100'!G44="","",'Transmitter Log 100'!G44)</f>
        <v/>
      </c>
    </row>
    <row r="105">
      <c r="A105" s="18">
        <f>HYPERLINK("#'Transmitter Log'!A47",47)</f>
        <v/>
      </c>
      <c r="B105" s="17">
        <f>IF('Transmitter Log 100'!F47="","",'Transmitter Log 100'!F47)</f>
        <v/>
      </c>
      <c r="C105" s="17">
        <f>IF('Transmitter Log 100'!A47="","",'Transmitter Log 100'!A47)</f>
        <v/>
      </c>
      <c r="D105" s="17">
        <f>IF('Transmitter Log 100'!H47="","",'Transmitter Log 100'!H47)</f>
        <v/>
      </c>
      <c r="E105" s="17">
        <f>IF('Transmitter Log 100'!G47="","",'Transmitter Log 100'!G47)</f>
        <v/>
      </c>
    </row>
    <row r="106">
      <c r="A106" s="18">
        <f>HYPERLINK("#'Transmitter Log'!A50",50)</f>
        <v/>
      </c>
      <c r="B106" s="17">
        <f>IF('Transmitter Log 100'!F50="","",'Transmitter Log 100'!F50)</f>
        <v/>
      </c>
      <c r="C106" s="17">
        <f>IF('Transmitter Log 100'!A50="","",'Transmitter Log 100'!A50)</f>
        <v/>
      </c>
      <c r="D106" s="17">
        <f>IF('Transmitter Log 100'!H50="","",'Transmitter Log 100'!H50)</f>
        <v/>
      </c>
      <c r="E106" s="17">
        <f>IF('Transmitter Log 100'!G50="","",'Transmitter Log 100'!G50)</f>
        <v/>
      </c>
    </row>
    <row r="107">
      <c r="A107" s="18">
        <f>HYPERLINK("#'Transmitter Log'!A53",53)</f>
        <v/>
      </c>
      <c r="B107" s="17">
        <f>IF('Transmitter Log 100'!F53="","",'Transmitter Log 100'!F53)</f>
        <v/>
      </c>
      <c r="C107" s="17">
        <f>IF('Transmitter Log 100'!A53="","",'Transmitter Log 100'!A53)</f>
        <v/>
      </c>
      <c r="D107" s="17">
        <f>IF('Transmitter Log 100'!H53="","",'Transmitter Log 100'!H53)</f>
        <v/>
      </c>
      <c r="E107" s="17">
        <f>IF('Transmitter Log 100'!G53="","",'Transmitter Log 100'!G53)</f>
        <v/>
      </c>
    </row>
    <row r="108">
      <c r="A108" s="18">
        <f>HYPERLINK("#'Transmitter Log'!A56",56)</f>
        <v/>
      </c>
      <c r="B108" s="17">
        <f>IF('Transmitter Log 100'!F56="","",'Transmitter Log 100'!F56)</f>
        <v/>
      </c>
      <c r="C108" s="17">
        <f>IF('Transmitter Log 100'!A56="","",'Transmitter Log 100'!A56)</f>
        <v/>
      </c>
      <c r="D108" s="17">
        <f>IF('Transmitter Log 100'!H56="","",'Transmitter Log 100'!H56)</f>
        <v/>
      </c>
      <c r="E108" s="17">
        <f>IF('Transmitter Log 100'!G56="","",'Transmitter Log 100'!G56)</f>
        <v/>
      </c>
    </row>
    <row r="109">
      <c r="A109" s="18">
        <f>HYPERLINK("#'Transmitter Log'!A110",110)</f>
        <v/>
      </c>
      <c r="B109" s="17">
        <f>IF('Transmitter Log 100'!F110="","",'Transmitter Log 100'!F110)</f>
        <v/>
      </c>
      <c r="C109" s="17">
        <f>IF('Transmitter Log 100'!A110="","",'Transmitter Log 100'!A110)</f>
        <v/>
      </c>
      <c r="D109" s="17">
        <f>IF('Transmitter Log 100'!H110="","",'Transmitter Log 100'!H110)</f>
        <v/>
      </c>
      <c r="E109" s="17">
        <f>IF('Transmitter Log 100'!G110="","",'Transmitter Log 100'!G110)</f>
        <v/>
      </c>
    </row>
    <row r="110">
      <c r="A110" s="18">
        <f>HYPERLINK("#'Transmitter Log'!A111",111)</f>
        <v/>
      </c>
      <c r="B110" s="17">
        <f>IF('Transmitter Log 100'!F111="","",'Transmitter Log 100'!F111)</f>
        <v/>
      </c>
      <c r="C110" s="17">
        <f>IF('Transmitter Log 100'!A111="","",'Transmitter Log 100'!A111)</f>
        <v/>
      </c>
      <c r="D110" s="17">
        <f>IF('Transmitter Log 100'!H111="","",'Transmitter Log 100'!H111)</f>
        <v/>
      </c>
      <c r="E110" s="17">
        <f>IF('Transmitter Log 100'!G111="","",'Transmitter Log 100'!G111)</f>
        <v/>
      </c>
    </row>
    <row r="111">
      <c r="A111" s="18">
        <f>HYPERLINK("#'Transmitter Log'!A112",112)</f>
        <v/>
      </c>
      <c r="B111" s="17">
        <f>IF('Transmitter Log 100'!F112="","",'Transmitter Log 100'!F112)</f>
        <v/>
      </c>
      <c r="C111" s="17">
        <f>IF('Transmitter Log 100'!A112="","",'Transmitter Log 100'!A112)</f>
        <v/>
      </c>
      <c r="D111" s="17">
        <f>IF('Transmitter Log 100'!H112="","",'Transmitter Log 100'!H112)</f>
        <v/>
      </c>
      <c r="E111" s="17">
        <f>IF('Transmitter Log 100'!G112="","",'Transmitter Log 100'!G112)</f>
        <v/>
      </c>
    </row>
    <row r="112">
      <c r="A112" s="18">
        <f>HYPERLINK("#'Transmitter Log'!A113",113)</f>
        <v/>
      </c>
      <c r="B112" s="17">
        <f>IF('Transmitter Log 100'!F113="","",'Transmitter Log 100'!F113)</f>
        <v/>
      </c>
      <c r="C112" s="17">
        <f>IF('Transmitter Log 100'!A113="","",'Transmitter Log 100'!A113)</f>
        <v/>
      </c>
      <c r="D112" s="17">
        <f>IF('Transmitter Log 100'!H113="","",'Transmitter Log 100'!H113)</f>
        <v/>
      </c>
      <c r="E112" s="17">
        <f>IF('Transmitter Log 100'!G113="","",'Transmitter Log 100'!G113)</f>
        <v/>
      </c>
    </row>
    <row r="113">
      <c r="A113" s="18">
        <f>HYPERLINK("#'Transmitter Log'!A114",114)</f>
        <v/>
      </c>
      <c r="B113" s="17">
        <f>IF('Transmitter Log 100'!F114="","",'Transmitter Log 100'!F114)</f>
        <v/>
      </c>
      <c r="C113" s="17">
        <f>IF('Transmitter Log 100'!A114="","",'Transmitter Log 100'!A114)</f>
        <v/>
      </c>
      <c r="D113" s="17">
        <f>IF('Transmitter Log 100'!H114="","",'Transmitter Log 100'!H114)</f>
        <v/>
      </c>
      <c r="E113" s="17">
        <f>IF('Transmitter Log 100'!G114="","",'Transmitter Log 100'!G114)</f>
        <v/>
      </c>
    </row>
    <row r="114">
      <c r="A114" s="18">
        <f>HYPERLINK("#'Transmitter Log'!A115",115)</f>
        <v/>
      </c>
      <c r="B114" s="17">
        <f>IF('Transmitter Log 100'!F115="","",'Transmitter Log 100'!F115)</f>
        <v/>
      </c>
      <c r="C114" s="17">
        <f>IF('Transmitter Log 100'!A115="","",'Transmitter Log 100'!A115)</f>
        <v/>
      </c>
      <c r="D114" s="17">
        <f>IF('Transmitter Log 100'!H115="","",'Transmitter Log 100'!H115)</f>
        <v/>
      </c>
      <c r="E114" s="17">
        <f>IF('Transmitter Log 100'!G115="","",'Transmitter Log 100'!G115)</f>
        <v/>
      </c>
    </row>
    <row r="115">
      <c r="A115" s="18">
        <f>HYPERLINK("#'Transmitter Log'!A116",116)</f>
        <v/>
      </c>
      <c r="B115" s="17">
        <f>IF('Transmitter Log 100'!F116="","",'Transmitter Log 100'!F116)</f>
        <v/>
      </c>
      <c r="C115" s="17">
        <f>IF('Transmitter Log 100'!A116="","",'Transmitter Log 100'!A116)</f>
        <v/>
      </c>
      <c r="D115" s="17">
        <f>IF('Transmitter Log 100'!H116="","",'Transmitter Log 100'!H116)</f>
        <v/>
      </c>
      <c r="E115" s="17">
        <f>IF('Transmitter Log 100'!G116="","",'Transmitter Log 100'!G116)</f>
        <v/>
      </c>
    </row>
    <row r="116">
      <c r="A116" s="18">
        <f>HYPERLINK("#'Transmitter Log'!A117",117)</f>
        <v/>
      </c>
      <c r="B116" s="17">
        <f>IF('Transmitter Log 100'!F117="","",'Transmitter Log 100'!F117)</f>
        <v/>
      </c>
      <c r="C116" s="17">
        <f>IF('Transmitter Log 100'!A117="","",'Transmitter Log 100'!A117)</f>
        <v/>
      </c>
      <c r="D116" s="17">
        <f>IF('Transmitter Log 100'!H117="","",'Transmitter Log 100'!H117)</f>
        <v/>
      </c>
      <c r="E116" s="17">
        <f>IF('Transmitter Log 100'!G117="","",'Transmitter Log 100'!G117)</f>
        <v/>
      </c>
    </row>
    <row r="117">
      <c r="A117" s="18">
        <f>HYPERLINK("#'Transmitter Log'!A118",118)</f>
        <v/>
      </c>
      <c r="B117" s="17">
        <f>IF('Transmitter Log 100'!F118="","",'Transmitter Log 100'!F118)</f>
        <v/>
      </c>
      <c r="C117" s="17">
        <f>IF('Transmitter Log 100'!A118="","",'Transmitter Log 100'!A118)</f>
        <v/>
      </c>
      <c r="D117" s="17">
        <f>IF('Transmitter Log 100'!H118="","",'Transmitter Log 100'!H118)</f>
        <v/>
      </c>
      <c r="E117" s="17">
        <f>IF('Transmitter Log 100'!G118="","",'Transmitter Log 100'!G118)</f>
        <v/>
      </c>
    </row>
    <row r="118">
      <c r="A118" s="18">
        <f>HYPERLINK("#'Transmitter Log'!A119",119)</f>
        <v/>
      </c>
      <c r="B118" s="17">
        <f>IF('Transmitter Log 100'!F119="","",'Transmitter Log 100'!F119)</f>
        <v/>
      </c>
      <c r="C118" s="17">
        <f>IF('Transmitter Log 100'!A119="","",'Transmitter Log 100'!A119)</f>
        <v/>
      </c>
      <c r="D118" s="17">
        <f>IF('Transmitter Log 100'!H119="","",'Transmitter Log 100'!H119)</f>
        <v/>
      </c>
      <c r="E118" s="17">
        <f>IF('Transmitter Log 100'!G119="","",'Transmitter Log 100'!G119)</f>
        <v/>
      </c>
    </row>
    <row r="119">
      <c r="A119" s="18">
        <f>HYPERLINK("#'Transmitter Log'!A120",120)</f>
        <v/>
      </c>
      <c r="B119" s="17">
        <f>IF('Transmitter Log 100'!F120="","",'Transmitter Log 100'!F120)</f>
        <v/>
      </c>
      <c r="C119" s="17">
        <f>IF('Transmitter Log 100'!A120="","",'Transmitter Log 100'!A120)</f>
        <v/>
      </c>
      <c r="D119" s="17">
        <f>IF('Transmitter Log 100'!H120="","",'Transmitter Log 100'!H120)</f>
        <v/>
      </c>
      <c r="E119" s="17">
        <f>IF('Transmitter Log 100'!G120="","",'Transmitter Log 100'!G120)</f>
        <v/>
      </c>
    </row>
    <row r="120">
      <c r="A120" s="18">
        <f>HYPERLINK("#'Transmitter Log'!A121",121)</f>
        <v/>
      </c>
      <c r="B120" s="17">
        <f>IF('Transmitter Log 100'!F121="","",'Transmitter Log 100'!F121)</f>
        <v/>
      </c>
      <c r="C120" s="17">
        <f>IF('Transmitter Log 100'!A121="","",'Transmitter Log 100'!A121)</f>
        <v/>
      </c>
      <c r="D120" s="17">
        <f>IF('Transmitter Log 100'!H121="","",'Transmitter Log 100'!H121)</f>
        <v/>
      </c>
      <c r="E120" s="17">
        <f>IF('Transmitter Log 100'!G121="","",'Transmitter Log 100'!G121)</f>
        <v/>
      </c>
    </row>
    <row r="121">
      <c r="A121" s="18">
        <f>HYPERLINK("#'Transmitter Log'!A122",122)</f>
        <v/>
      </c>
      <c r="B121" s="17">
        <f>IF('Transmitter Log 100'!F122="","",'Transmitter Log 100'!F122)</f>
        <v/>
      </c>
      <c r="C121" s="17">
        <f>IF('Transmitter Log 100'!A122="","",'Transmitter Log 100'!A122)</f>
        <v/>
      </c>
      <c r="D121" s="17">
        <f>IF('Transmitter Log 100'!H122="","",'Transmitter Log 100'!H122)</f>
        <v/>
      </c>
      <c r="E121" s="17">
        <f>IF('Transmitter Log 100'!G122="","",'Transmitter Log 100'!G122)</f>
        <v/>
      </c>
    </row>
    <row r="122">
      <c r="A122" s="18">
        <f>HYPERLINK("#'Transmitter Log'!A123",123)</f>
        <v/>
      </c>
      <c r="B122" s="17">
        <f>IF('Transmitter Log 100'!F123="","",'Transmitter Log 100'!F123)</f>
        <v/>
      </c>
      <c r="C122" s="17">
        <f>IF('Transmitter Log 100'!A123="","",'Transmitter Log 100'!A123)</f>
        <v/>
      </c>
      <c r="D122" s="17">
        <f>IF('Transmitter Log 100'!H123="","",'Transmitter Log 100'!H123)</f>
        <v/>
      </c>
      <c r="E122" s="17">
        <f>IF('Transmitter Log 100'!G123="","",'Transmitter Log 100'!G123)</f>
        <v/>
      </c>
    </row>
    <row r="123">
      <c r="A123" s="18">
        <f>HYPERLINK("#'Transmitter Log'!A124",124)</f>
        <v/>
      </c>
      <c r="B123" s="17">
        <f>IF('Transmitter Log 100'!F124="","",'Transmitter Log 100'!F124)</f>
        <v/>
      </c>
      <c r="C123" s="17">
        <f>IF('Transmitter Log 100'!A124="","",'Transmitter Log 100'!A124)</f>
        <v/>
      </c>
      <c r="D123" s="17">
        <f>IF('Transmitter Log 100'!H124="","",'Transmitter Log 100'!H124)</f>
        <v/>
      </c>
      <c r="E123" s="17">
        <f>IF('Transmitter Log 100'!G124="","",'Transmitter Log 100'!G124)</f>
        <v/>
      </c>
    </row>
    <row r="124">
      <c r="A124" s="18">
        <f>HYPERLINK("#'Transmitter Log'!A125",125)</f>
        <v/>
      </c>
      <c r="B124" s="17">
        <f>IF('Transmitter Log 100'!F125="","",'Transmitter Log 100'!F125)</f>
        <v/>
      </c>
      <c r="C124" s="17">
        <f>IF('Transmitter Log 100'!A125="","",'Transmitter Log 100'!A125)</f>
        <v/>
      </c>
      <c r="D124" s="17">
        <f>IF('Transmitter Log 100'!H125="","",'Transmitter Log 100'!H125)</f>
        <v/>
      </c>
      <c r="E124" s="17">
        <f>IF('Transmitter Log 100'!G125="","",'Transmitter Log 100'!G125)</f>
        <v/>
      </c>
    </row>
    <row r="125">
      <c r="A125" s="18">
        <f>HYPERLINK("#'Transmitter Log'!A126",126)</f>
        <v/>
      </c>
      <c r="B125" s="17">
        <f>IF('Transmitter Log 100'!F126="","",'Transmitter Log 100'!F126)</f>
        <v/>
      </c>
      <c r="C125" s="17">
        <f>IF('Transmitter Log 100'!A126="","",'Transmitter Log 100'!A126)</f>
        <v/>
      </c>
      <c r="D125" s="17">
        <f>IF('Transmitter Log 100'!H126="","",'Transmitter Log 100'!H126)</f>
        <v/>
      </c>
      <c r="E125" s="17">
        <f>IF('Transmitter Log 100'!G126="","",'Transmitter Log 100'!G126)</f>
        <v/>
      </c>
    </row>
    <row r="126">
      <c r="A126" s="18">
        <f>HYPERLINK("#'Transmitter Log'!A127",127)</f>
        <v/>
      </c>
      <c r="B126" s="17">
        <f>IF('Transmitter Log 100'!F127="","",'Transmitter Log 100'!F127)</f>
        <v/>
      </c>
      <c r="C126" s="17">
        <f>IF('Transmitter Log 100'!A127="","",'Transmitter Log 100'!A127)</f>
        <v/>
      </c>
      <c r="D126" s="17">
        <f>IF('Transmitter Log 100'!H127="","",'Transmitter Log 100'!H127)</f>
        <v/>
      </c>
      <c r="E126" s="17">
        <f>IF('Transmitter Log 100'!G127="","",'Transmitter Log 100'!G127)</f>
        <v/>
      </c>
    </row>
    <row r="127">
      <c r="A127" s="18">
        <f>HYPERLINK("#'Transmitter Log'!A128",128)</f>
        <v/>
      </c>
      <c r="B127" s="17">
        <f>IF('Transmitter Log 100'!F128="","",'Transmitter Log 100'!F128)</f>
        <v/>
      </c>
      <c r="C127" s="17">
        <f>IF('Transmitter Log 100'!A128="","",'Transmitter Log 100'!A128)</f>
        <v/>
      </c>
      <c r="D127" s="17">
        <f>IF('Transmitter Log 100'!H128="","",'Transmitter Log 100'!H128)</f>
        <v/>
      </c>
      <c r="E127" s="17">
        <f>IF('Transmitter Log 100'!G128="","",'Transmitter Log 100'!G128)</f>
        <v/>
      </c>
    </row>
    <row r="128">
      <c r="A128" s="18">
        <f>HYPERLINK("#'Transmitter Log'!A129",129)</f>
        <v/>
      </c>
      <c r="B128" s="17">
        <f>IF('Transmitter Log 100'!F129="","",'Transmitter Log 100'!F129)</f>
        <v/>
      </c>
      <c r="C128" s="17">
        <f>IF('Transmitter Log 100'!A129="","",'Transmitter Log 100'!A129)</f>
        <v/>
      </c>
      <c r="D128" s="17">
        <f>IF('Transmitter Log 100'!H129="","",'Transmitter Log 100'!H129)</f>
        <v/>
      </c>
      <c r="E128" s="17">
        <f>IF('Transmitter Log 100'!G129="","",'Transmitter Log 100'!G129)</f>
        <v/>
      </c>
    </row>
    <row r="129">
      <c r="A129" s="18">
        <f>HYPERLINK("#'Transmitter Log'!A130",130)</f>
        <v/>
      </c>
      <c r="B129" s="17">
        <f>IF('Transmitter Log 100'!F130="","",'Transmitter Log 100'!F130)</f>
        <v/>
      </c>
      <c r="C129" s="17">
        <f>IF('Transmitter Log 100'!A130="","",'Transmitter Log 100'!A130)</f>
        <v/>
      </c>
      <c r="D129" s="17">
        <f>IF('Transmitter Log 100'!H130="","",'Transmitter Log 100'!H130)</f>
        <v/>
      </c>
      <c r="E129" s="17">
        <f>IF('Transmitter Log 100'!G130="","",'Transmitter Log 100'!G130)</f>
        <v/>
      </c>
    </row>
    <row r="130">
      <c r="A130" s="18">
        <f>HYPERLINK("#'Transmitter Log'!A131",131)</f>
        <v/>
      </c>
      <c r="B130" s="17">
        <f>IF('Transmitter Log 100'!F131="","",'Transmitter Log 100'!F131)</f>
        <v/>
      </c>
      <c r="C130" s="17">
        <f>IF('Transmitter Log 100'!A131="","",'Transmitter Log 100'!A131)</f>
        <v/>
      </c>
      <c r="D130" s="17">
        <f>IF('Transmitter Log 100'!H131="","",'Transmitter Log 100'!H131)</f>
        <v/>
      </c>
      <c r="E130" s="17">
        <f>IF('Transmitter Log 100'!G131="","",'Transmitter Log 100'!G131)</f>
        <v/>
      </c>
    </row>
    <row r="131">
      <c r="A131" s="18">
        <f>HYPERLINK("#'Transmitter Log'!A132",132)</f>
        <v/>
      </c>
      <c r="B131" s="17">
        <f>IF('Transmitter Log 100'!F132="","",'Transmitter Log 100'!F132)</f>
        <v/>
      </c>
      <c r="C131" s="17">
        <f>IF('Transmitter Log 100'!A132="","",'Transmitter Log 100'!A132)</f>
        <v/>
      </c>
      <c r="D131" s="17">
        <f>IF('Transmitter Log 100'!H132="","",'Transmitter Log 100'!H132)</f>
        <v/>
      </c>
      <c r="E131" s="17">
        <f>IF('Transmitter Log 100'!G132="","",'Transmitter Log 100'!G132)</f>
        <v/>
      </c>
    </row>
    <row r="132">
      <c r="A132" s="18">
        <f>HYPERLINK("#'Transmitter Log'!A133",133)</f>
        <v/>
      </c>
      <c r="B132" s="17">
        <f>IF('Transmitter Log 100'!F133="","",'Transmitter Log 100'!F133)</f>
        <v/>
      </c>
      <c r="C132" s="17">
        <f>IF('Transmitter Log 100'!A133="","",'Transmitter Log 100'!A133)</f>
        <v/>
      </c>
      <c r="D132" s="17">
        <f>IF('Transmitter Log 100'!H133="","",'Transmitter Log 100'!H133)</f>
        <v/>
      </c>
      <c r="E132" s="17">
        <f>IF('Transmitter Log 100'!G133="","",'Transmitter Log 100'!G133)</f>
        <v/>
      </c>
    </row>
    <row r="133">
      <c r="A133" s="18">
        <f>HYPERLINK("#'Transmitter Log'!A134",134)</f>
        <v/>
      </c>
      <c r="B133" s="17">
        <f>IF('Transmitter Log 100'!F134="","",'Transmitter Log 100'!F134)</f>
        <v/>
      </c>
      <c r="C133" s="17">
        <f>IF('Transmitter Log 100'!A134="","",'Transmitter Log 100'!A134)</f>
        <v/>
      </c>
      <c r="D133" s="17">
        <f>IF('Transmitter Log 100'!H134="","",'Transmitter Log 100'!H134)</f>
        <v/>
      </c>
      <c r="E133" s="17">
        <f>IF('Transmitter Log 100'!G134="","",'Transmitter Log 100'!G134)</f>
        <v/>
      </c>
    </row>
    <row r="134">
      <c r="A134" s="18">
        <f>HYPERLINK("#'Transmitter Log'!A135",135)</f>
        <v/>
      </c>
      <c r="B134" s="17">
        <f>IF('Transmitter Log 100'!F135="","",'Transmitter Log 100'!F135)</f>
        <v/>
      </c>
      <c r="C134" s="17">
        <f>IF('Transmitter Log 100'!A135="","",'Transmitter Log 100'!A135)</f>
        <v/>
      </c>
      <c r="D134" s="17">
        <f>IF('Transmitter Log 100'!H135="","",'Transmitter Log 100'!H135)</f>
        <v/>
      </c>
      <c r="E134" s="17">
        <f>IF('Transmitter Log 100'!G135="","",'Transmitter Log 100'!G135)</f>
        <v/>
      </c>
    </row>
    <row r="135">
      <c r="A135" s="18">
        <f>HYPERLINK("#'Transmitter Log'!A136",136)</f>
        <v/>
      </c>
      <c r="B135" s="17">
        <f>IF('Transmitter Log 100'!F136="","",'Transmitter Log 100'!F136)</f>
        <v/>
      </c>
      <c r="C135" s="17">
        <f>IF('Transmitter Log 100'!A136="","",'Transmitter Log 100'!A136)</f>
        <v/>
      </c>
      <c r="D135" s="17">
        <f>IF('Transmitter Log 100'!H136="","",'Transmitter Log 100'!H136)</f>
        <v/>
      </c>
      <c r="E135" s="17">
        <f>IF('Transmitter Log 100'!G136="","",'Transmitter Log 100'!G136)</f>
        <v/>
      </c>
    </row>
    <row r="136">
      <c r="A136" s="18">
        <f>HYPERLINK("#'Transmitter Log'!A137",137)</f>
        <v/>
      </c>
      <c r="B136" s="17">
        <f>IF('Transmitter Log 100'!F137="","",'Transmitter Log 100'!F137)</f>
        <v/>
      </c>
      <c r="C136" s="17">
        <f>IF('Transmitter Log 100'!A137="","",'Transmitter Log 100'!A137)</f>
        <v/>
      </c>
      <c r="D136" s="17">
        <f>IF('Transmitter Log 100'!H137="","",'Transmitter Log 100'!H137)</f>
        <v/>
      </c>
      <c r="E136" s="17">
        <f>IF('Transmitter Log 100'!G137="","",'Transmitter Log 100'!G137)</f>
        <v/>
      </c>
    </row>
    <row r="137">
      <c r="A137" s="18">
        <f>HYPERLINK("#'Transmitter Log'!A138",138)</f>
        <v/>
      </c>
      <c r="B137" s="17">
        <f>IF('Transmitter Log 100'!F138="","",'Transmitter Log 100'!F138)</f>
        <v/>
      </c>
      <c r="C137" s="17">
        <f>IF('Transmitter Log 100'!A138="","",'Transmitter Log 100'!A138)</f>
        <v/>
      </c>
      <c r="D137" s="17">
        <f>IF('Transmitter Log 100'!H138="","",'Transmitter Log 100'!H138)</f>
        <v/>
      </c>
      <c r="E137" s="17">
        <f>IF('Transmitter Log 100'!G138="","",'Transmitter Log 100'!G138)</f>
        <v/>
      </c>
    </row>
    <row r="138">
      <c r="A138" s="18">
        <f>HYPERLINK("#'Transmitter Log'!A139",139)</f>
        <v/>
      </c>
      <c r="B138" s="17">
        <f>IF('Transmitter Log 100'!F139="","",'Transmitter Log 100'!F139)</f>
        <v/>
      </c>
      <c r="C138" s="17">
        <f>IF('Transmitter Log 100'!A139="","",'Transmitter Log 100'!A139)</f>
        <v/>
      </c>
      <c r="D138" s="17">
        <f>IF('Transmitter Log 100'!H139="","",'Transmitter Log 100'!H139)</f>
        <v/>
      </c>
      <c r="E138" s="17">
        <f>IF('Transmitter Log 100'!G139="","",'Transmitter Log 100'!G139)</f>
        <v/>
      </c>
    </row>
    <row r="139">
      <c r="A139" s="18">
        <f>HYPERLINK("#'Transmitter Log'!A140",140)</f>
        <v/>
      </c>
      <c r="B139" s="17">
        <f>IF('Transmitter Log 100'!F140="","",'Transmitter Log 100'!F140)</f>
        <v/>
      </c>
      <c r="C139" s="17">
        <f>IF('Transmitter Log 100'!A140="","",'Transmitter Log 100'!A140)</f>
        <v/>
      </c>
      <c r="D139" s="17">
        <f>IF('Transmitter Log 100'!H140="","",'Transmitter Log 100'!H140)</f>
        <v/>
      </c>
      <c r="E139" s="17">
        <f>IF('Transmitter Log 100'!G140="","",'Transmitter Log 100'!G140)</f>
        <v/>
      </c>
    </row>
    <row r="140">
      <c r="A140" s="18">
        <f>HYPERLINK("#'Transmitter Log'!A141",141)</f>
        <v/>
      </c>
      <c r="B140" s="17">
        <f>IF('Transmitter Log 100'!F141="","",'Transmitter Log 100'!F141)</f>
        <v/>
      </c>
      <c r="C140" s="17">
        <f>IF('Transmitter Log 100'!A141="","",'Transmitter Log 100'!A141)</f>
        <v/>
      </c>
      <c r="D140" s="17">
        <f>IF('Transmitter Log 100'!H141="","",'Transmitter Log 100'!H141)</f>
        <v/>
      </c>
      <c r="E140" s="17">
        <f>IF('Transmitter Log 100'!G141="","",'Transmitter Log 100'!G141)</f>
        <v/>
      </c>
    </row>
    <row r="141">
      <c r="A141" s="18">
        <f>HYPERLINK("#'Transmitter Log'!A142",142)</f>
        <v/>
      </c>
      <c r="B141" s="17">
        <f>IF('Transmitter Log 100'!F142="","",'Transmitter Log 100'!F142)</f>
        <v/>
      </c>
      <c r="C141" s="17">
        <f>IF('Transmitter Log 100'!A142="","",'Transmitter Log 100'!A142)</f>
        <v/>
      </c>
      <c r="D141" s="17">
        <f>IF('Transmitter Log 100'!H142="","",'Transmitter Log 100'!H142)</f>
        <v/>
      </c>
      <c r="E141" s="17">
        <f>IF('Transmitter Log 100'!G142="","",'Transmitter Log 100'!G142)</f>
        <v/>
      </c>
    </row>
    <row r="142">
      <c r="A142" s="18">
        <f>HYPERLINK("#'Transmitter Log'!A143",143)</f>
        <v/>
      </c>
      <c r="B142" s="17">
        <f>IF('Transmitter Log 100'!F143="","",'Transmitter Log 100'!F143)</f>
        <v/>
      </c>
      <c r="C142" s="17">
        <f>IF('Transmitter Log 100'!A143="","",'Transmitter Log 100'!A143)</f>
        <v/>
      </c>
      <c r="D142" s="17">
        <f>IF('Transmitter Log 100'!H143="","",'Transmitter Log 100'!H143)</f>
        <v/>
      </c>
      <c r="E142" s="17">
        <f>IF('Transmitter Log 100'!G143="","",'Transmitter Log 100'!G143)</f>
        <v/>
      </c>
    </row>
    <row r="143">
      <c r="A143" s="18">
        <f>HYPERLINK("#'Transmitter Log'!A144",144)</f>
        <v/>
      </c>
      <c r="B143" s="17">
        <f>IF('Transmitter Log 100'!F144="","",'Transmitter Log 100'!F144)</f>
        <v/>
      </c>
      <c r="C143" s="17">
        <f>IF('Transmitter Log 100'!A144="","",'Transmitter Log 100'!A144)</f>
        <v/>
      </c>
      <c r="D143" s="17">
        <f>IF('Transmitter Log 100'!H144="","",'Transmitter Log 100'!H144)</f>
        <v/>
      </c>
      <c r="E143" s="17">
        <f>IF('Transmitter Log 100'!G144="","",'Transmitter Log 100'!G144)</f>
        <v/>
      </c>
    </row>
    <row r="144">
      <c r="A144" s="18">
        <f>HYPERLINK("#'Transmitter Log'!A145",145)</f>
        <v/>
      </c>
      <c r="B144" s="17">
        <f>IF('Transmitter Log 100'!F145="","",'Transmitter Log 100'!F145)</f>
        <v/>
      </c>
      <c r="C144" s="17">
        <f>IF('Transmitter Log 100'!A145="","",'Transmitter Log 100'!A145)</f>
        <v/>
      </c>
      <c r="D144" s="17">
        <f>IF('Transmitter Log 100'!H145="","",'Transmitter Log 100'!H145)</f>
        <v/>
      </c>
      <c r="E144" s="17">
        <f>IF('Transmitter Log 100'!G145="","",'Transmitter Log 100'!G145)</f>
        <v/>
      </c>
    </row>
    <row r="145">
      <c r="A145" s="18">
        <f>HYPERLINK("#'Transmitter Log'!A146",146)</f>
        <v/>
      </c>
      <c r="B145" s="17">
        <f>IF('Transmitter Log 100'!F146="","",'Transmitter Log 100'!F146)</f>
        <v/>
      </c>
      <c r="C145" s="17">
        <f>IF('Transmitter Log 100'!A146="","",'Transmitter Log 100'!A146)</f>
        <v/>
      </c>
      <c r="D145" s="17">
        <f>IF('Transmitter Log 100'!H146="","",'Transmitter Log 100'!H146)</f>
        <v/>
      </c>
      <c r="E145" s="17">
        <f>IF('Transmitter Log 100'!G146="","",'Transmitter Log 100'!G146)</f>
        <v/>
      </c>
    </row>
    <row r="146">
      <c r="A146" s="18">
        <f>HYPERLINK("#'Transmitter Log'!A147",147)</f>
        <v/>
      </c>
      <c r="B146" s="17">
        <f>IF('Transmitter Log 100'!F147="","",'Transmitter Log 100'!F147)</f>
        <v/>
      </c>
      <c r="C146" s="17">
        <f>IF('Transmitter Log 100'!A147="","",'Transmitter Log 100'!A147)</f>
        <v/>
      </c>
      <c r="D146" s="17">
        <f>IF('Transmitter Log 100'!H147="","",'Transmitter Log 100'!H147)</f>
        <v/>
      </c>
      <c r="E146" s="17">
        <f>IF('Transmitter Log 100'!G147="","",'Transmitter Log 100'!G147)</f>
        <v/>
      </c>
    </row>
    <row r="147">
      <c r="A147" s="18">
        <f>HYPERLINK("#'Transmitter Log'!A148",148)</f>
        <v/>
      </c>
      <c r="B147" s="17">
        <f>IF('Transmitter Log 100'!F148="","",'Transmitter Log 100'!F148)</f>
        <v/>
      </c>
      <c r="C147" s="17">
        <f>IF('Transmitter Log 100'!A148="","",'Transmitter Log 100'!A148)</f>
        <v/>
      </c>
      <c r="D147" s="17">
        <f>IF('Transmitter Log 100'!H148="","",'Transmitter Log 100'!H148)</f>
        <v/>
      </c>
      <c r="E147" s="17">
        <f>IF('Transmitter Log 100'!G148="","",'Transmitter Log 100'!G148)</f>
        <v/>
      </c>
    </row>
    <row r="148">
      <c r="A148" s="18">
        <f>HYPERLINK("#'Transmitter Log'!A149",149)</f>
        <v/>
      </c>
      <c r="B148" s="17">
        <f>IF('Transmitter Log 100'!F149="","",'Transmitter Log 100'!F149)</f>
        <v/>
      </c>
      <c r="C148" s="17">
        <f>IF('Transmitter Log 100'!A149="","",'Transmitter Log 100'!A149)</f>
        <v/>
      </c>
      <c r="D148" s="17">
        <f>IF('Transmitter Log 100'!H149="","",'Transmitter Log 100'!H149)</f>
        <v/>
      </c>
      <c r="E148" s="17">
        <f>IF('Transmitter Log 100'!G149="","",'Transmitter Log 100'!G149)</f>
        <v/>
      </c>
    </row>
    <row r="149">
      <c r="A149" s="18">
        <f>HYPERLINK("#'Transmitter Log'!A150",150)</f>
        <v/>
      </c>
      <c r="B149" s="17">
        <f>IF('Transmitter Log 100'!F150="","",'Transmitter Log 100'!F150)</f>
        <v/>
      </c>
      <c r="C149" s="17">
        <f>IF('Transmitter Log 100'!A150="","",'Transmitter Log 100'!A150)</f>
        <v/>
      </c>
      <c r="D149" s="17">
        <f>IF('Transmitter Log 100'!H150="","",'Transmitter Log 100'!H150)</f>
        <v/>
      </c>
      <c r="E149" s="17">
        <f>IF('Transmitter Log 100'!G150="","",'Transmitter Log 100'!G150)</f>
        <v/>
      </c>
    </row>
    <row r="150">
      <c r="A150" s="18">
        <f>HYPERLINK("#'Transmitter Log'!A151",151)</f>
        <v/>
      </c>
      <c r="B150" s="17">
        <f>IF('Transmitter Log 100'!F151="","",'Transmitter Log 100'!F151)</f>
        <v/>
      </c>
      <c r="C150" s="17">
        <f>IF('Transmitter Log 100'!A151="","",'Transmitter Log 100'!A151)</f>
        <v/>
      </c>
      <c r="D150" s="17">
        <f>IF('Transmitter Log 100'!H151="","",'Transmitter Log 100'!H151)</f>
        <v/>
      </c>
      <c r="E150" s="17">
        <f>IF('Transmitter Log 100'!G151="","",'Transmitter Log 100'!G151)</f>
        <v/>
      </c>
    </row>
    <row r="151">
      <c r="A151" s="18">
        <f>HYPERLINK("#'Transmitter Log'!A152",152)</f>
        <v/>
      </c>
      <c r="B151" s="17">
        <f>IF('Transmitter Log 100'!F152="","",'Transmitter Log 100'!F152)</f>
        <v/>
      </c>
      <c r="C151" s="17">
        <f>IF('Transmitter Log 100'!A152="","",'Transmitter Log 100'!A152)</f>
        <v/>
      </c>
      <c r="D151" s="17">
        <f>IF('Transmitter Log 100'!H152="","",'Transmitter Log 100'!H152)</f>
        <v/>
      </c>
      <c r="E151" s="17">
        <f>IF('Transmitter Log 100'!G152="","",'Transmitter Log 100'!G152)</f>
        <v/>
      </c>
    </row>
    <row r="152">
      <c r="A152" s="18">
        <f>HYPERLINK("#'Transmitter Log'!A153",153)</f>
        <v/>
      </c>
      <c r="B152" s="17">
        <f>IF('Transmitter Log 100'!F153="","",'Transmitter Log 100'!F153)</f>
        <v/>
      </c>
      <c r="C152" s="17">
        <f>IF('Transmitter Log 100'!A153="","",'Transmitter Log 100'!A153)</f>
        <v/>
      </c>
      <c r="D152" s="17">
        <f>IF('Transmitter Log 100'!H153="","",'Transmitter Log 100'!H153)</f>
        <v/>
      </c>
      <c r="E152" s="17">
        <f>IF('Transmitter Log 100'!G153="","",'Transmitter Log 100'!G153)</f>
        <v/>
      </c>
    </row>
    <row r="153">
      <c r="A153" s="18">
        <f>HYPERLINK("#'Transmitter Log'!A154",154)</f>
        <v/>
      </c>
      <c r="B153" s="17">
        <f>IF('Transmitter Log 100'!F154="","",'Transmitter Log 100'!F154)</f>
        <v/>
      </c>
      <c r="C153" s="17">
        <f>IF('Transmitter Log 100'!A154="","",'Transmitter Log 100'!A154)</f>
        <v/>
      </c>
      <c r="D153" s="17">
        <f>IF('Transmitter Log 100'!H154="","",'Transmitter Log 100'!H154)</f>
        <v/>
      </c>
      <c r="E153" s="17">
        <f>IF('Transmitter Log 100'!G154="","",'Transmitter Log 100'!G154)</f>
        <v/>
      </c>
    </row>
    <row r="154">
      <c r="A154" s="18">
        <f>HYPERLINK("#'Transmitter Log'!A155",155)</f>
        <v/>
      </c>
      <c r="B154" s="17">
        <f>IF('Transmitter Log 100'!F155="","",'Transmitter Log 100'!F155)</f>
        <v/>
      </c>
      <c r="C154" s="17">
        <f>IF('Transmitter Log 100'!A155="","",'Transmitter Log 100'!A155)</f>
        <v/>
      </c>
      <c r="D154" s="17">
        <f>IF('Transmitter Log 100'!H155="","",'Transmitter Log 100'!H155)</f>
        <v/>
      </c>
      <c r="E154" s="17">
        <f>IF('Transmitter Log 100'!G155="","",'Transmitter Log 100'!G155)</f>
        <v/>
      </c>
    </row>
    <row r="155">
      <c r="A155" s="18">
        <f>HYPERLINK("#'Transmitter Log'!A156",156)</f>
        <v/>
      </c>
      <c r="B155" s="17">
        <f>IF('Transmitter Log 100'!F156="","",'Transmitter Log 100'!F156)</f>
        <v/>
      </c>
      <c r="C155" s="17">
        <f>IF('Transmitter Log 100'!A156="","",'Transmitter Log 100'!A156)</f>
        <v/>
      </c>
      <c r="D155" s="17">
        <f>IF('Transmitter Log 100'!H156="","",'Transmitter Log 100'!H156)</f>
        <v/>
      </c>
      <c r="E155" s="17">
        <f>IF('Transmitter Log 100'!G156="","",'Transmitter Log 100'!G156)</f>
        <v/>
      </c>
    </row>
    <row r="156">
      <c r="A156" s="18">
        <f>HYPERLINK("#'Transmitter Log'!A157",157)</f>
        <v/>
      </c>
      <c r="B156" s="17">
        <f>IF('Transmitter Log 100'!F157="","",'Transmitter Log 100'!F157)</f>
        <v/>
      </c>
      <c r="C156" s="17">
        <f>IF('Transmitter Log 100'!A157="","",'Transmitter Log 100'!A157)</f>
        <v/>
      </c>
      <c r="D156" s="17">
        <f>IF('Transmitter Log 100'!H157="","",'Transmitter Log 100'!H157)</f>
        <v/>
      </c>
      <c r="E156" s="17">
        <f>IF('Transmitter Log 100'!G157="","",'Transmitter Log 100'!G157)</f>
        <v/>
      </c>
    </row>
    <row r="157">
      <c r="A157" s="18">
        <f>HYPERLINK("#'Transmitter Log'!A158",158)</f>
        <v/>
      </c>
      <c r="B157" s="17">
        <f>IF('Transmitter Log 100'!F158="","",'Transmitter Log 100'!F158)</f>
        <v/>
      </c>
      <c r="C157" s="17">
        <f>IF('Transmitter Log 100'!A158="","",'Transmitter Log 100'!A158)</f>
        <v/>
      </c>
      <c r="D157" s="17">
        <f>IF('Transmitter Log 100'!H158="","",'Transmitter Log 100'!H158)</f>
        <v/>
      </c>
      <c r="E157" s="17">
        <f>IF('Transmitter Log 100'!G158="","",'Transmitter Log 100'!G158)</f>
        <v/>
      </c>
    </row>
    <row r="158">
      <c r="A158" s="18">
        <f>HYPERLINK("#'Transmitter Log'!A159",159)</f>
        <v/>
      </c>
      <c r="B158" s="17">
        <f>IF('Transmitter Log 100'!F159="","",'Transmitter Log 100'!F159)</f>
        <v/>
      </c>
      <c r="C158" s="17">
        <f>IF('Transmitter Log 100'!A159="","",'Transmitter Log 100'!A159)</f>
        <v/>
      </c>
      <c r="D158" s="17">
        <f>IF('Transmitter Log 100'!H159="","",'Transmitter Log 100'!H159)</f>
        <v/>
      </c>
      <c r="E158" s="17">
        <f>IF('Transmitter Log 100'!G159="","",'Transmitter Log 100'!G159)</f>
        <v/>
      </c>
    </row>
    <row r="159">
      <c r="A159" s="18">
        <f>HYPERLINK("#'Transmitter Log'!A160",160)</f>
        <v/>
      </c>
      <c r="B159" s="17">
        <f>IF('Transmitter Log 100'!F160="","",'Transmitter Log 100'!F160)</f>
        <v/>
      </c>
      <c r="C159" s="17">
        <f>IF('Transmitter Log 100'!A160="","",'Transmitter Log 100'!A160)</f>
        <v/>
      </c>
      <c r="D159" s="17">
        <f>IF('Transmitter Log 100'!H160="","",'Transmitter Log 100'!H160)</f>
        <v/>
      </c>
      <c r="E159" s="17">
        <f>IF('Transmitter Log 100'!G160="","",'Transmitter Log 100'!G160)</f>
        <v/>
      </c>
    </row>
    <row r="160">
      <c r="A160" s="18">
        <f>HYPERLINK("#'Transmitter Log'!A161",161)</f>
        <v/>
      </c>
      <c r="B160" s="17">
        <f>IF('Transmitter Log 100'!F161="","",'Transmitter Log 100'!F161)</f>
        <v/>
      </c>
      <c r="C160" s="17">
        <f>IF('Transmitter Log 100'!A161="","",'Transmitter Log 100'!A161)</f>
        <v/>
      </c>
      <c r="D160" s="17">
        <f>IF('Transmitter Log 100'!H161="","",'Transmitter Log 100'!H161)</f>
        <v/>
      </c>
      <c r="E160" s="17">
        <f>IF('Transmitter Log 100'!G161="","",'Transmitter Log 100'!G161)</f>
        <v/>
      </c>
    </row>
    <row r="161">
      <c r="A161" s="18">
        <f>HYPERLINK("#'Transmitter Log'!A162",162)</f>
        <v/>
      </c>
      <c r="B161" s="17">
        <f>IF('Transmitter Log 100'!F162="","",'Transmitter Log 100'!F162)</f>
        <v/>
      </c>
      <c r="C161" s="17">
        <f>IF('Transmitter Log 100'!A162="","",'Transmitter Log 100'!A162)</f>
        <v/>
      </c>
      <c r="D161" s="17">
        <f>IF('Transmitter Log 100'!H162="","",'Transmitter Log 100'!H162)</f>
        <v/>
      </c>
      <c r="E161" s="17">
        <f>IF('Transmitter Log 100'!G162="","",'Transmitter Log 100'!G162)</f>
        <v/>
      </c>
    </row>
    <row r="162">
      <c r="A162" s="18">
        <f>HYPERLINK("#'Transmitter Log'!A163",163)</f>
        <v/>
      </c>
      <c r="B162" s="17">
        <f>IF('Transmitter Log 100'!F163="","",'Transmitter Log 100'!F163)</f>
        <v/>
      </c>
      <c r="C162" s="17">
        <f>IF('Transmitter Log 100'!A163="","",'Transmitter Log 100'!A163)</f>
        <v/>
      </c>
      <c r="D162" s="17">
        <f>IF('Transmitter Log 100'!H163="","",'Transmitter Log 100'!H163)</f>
        <v/>
      </c>
      <c r="E162" s="17">
        <f>IF('Transmitter Log 100'!G163="","",'Transmitter Log 100'!G163)</f>
        <v/>
      </c>
    </row>
    <row r="163">
      <c r="A163" s="18">
        <f>HYPERLINK("#'Transmitter Log'!A164",164)</f>
        <v/>
      </c>
      <c r="B163" s="17">
        <f>IF('Transmitter Log 100'!F164="","",'Transmitter Log 100'!F164)</f>
        <v/>
      </c>
      <c r="C163" s="17">
        <f>IF('Transmitter Log 100'!A164="","",'Transmitter Log 100'!A164)</f>
        <v/>
      </c>
      <c r="D163" s="17">
        <f>IF('Transmitter Log 100'!H164="","",'Transmitter Log 100'!H164)</f>
        <v/>
      </c>
      <c r="E163" s="17">
        <f>IF('Transmitter Log 100'!G164="","",'Transmitter Log 100'!G164)</f>
        <v/>
      </c>
    </row>
    <row r="164">
      <c r="A164" s="18">
        <f>HYPERLINK("#'Transmitter Log'!A165",165)</f>
        <v/>
      </c>
      <c r="B164" s="17">
        <f>IF('Transmitter Log 100'!F165="","",'Transmitter Log 100'!F165)</f>
        <v/>
      </c>
      <c r="C164" s="17">
        <f>IF('Transmitter Log 100'!A165="","",'Transmitter Log 100'!A165)</f>
        <v/>
      </c>
      <c r="D164" s="17">
        <f>IF('Transmitter Log 100'!H165="","",'Transmitter Log 100'!H165)</f>
        <v/>
      </c>
      <c r="E164" s="17">
        <f>IF('Transmitter Log 100'!G165="","",'Transmitter Log 100'!G165)</f>
        <v/>
      </c>
    </row>
    <row r="165">
      <c r="A165" s="18">
        <f>HYPERLINK("#'Transmitter Log'!A166",166)</f>
        <v/>
      </c>
      <c r="B165" s="17">
        <f>IF('Transmitter Log 100'!F166="","",'Transmitter Log 100'!F166)</f>
        <v/>
      </c>
      <c r="C165" s="17">
        <f>IF('Transmitter Log 100'!A166="","",'Transmitter Log 100'!A166)</f>
        <v/>
      </c>
      <c r="D165" s="17">
        <f>IF('Transmitter Log 100'!H166="","",'Transmitter Log 100'!H166)</f>
        <v/>
      </c>
      <c r="E165" s="17">
        <f>IF('Transmitter Log 100'!G166="","",'Transmitter Log 100'!G166)</f>
        <v/>
      </c>
    </row>
    <row r="166">
      <c r="A166" s="18">
        <f>HYPERLINK("#'Transmitter Log'!A167",167)</f>
        <v/>
      </c>
      <c r="B166" s="17">
        <f>IF('Transmitter Log 100'!F167="","",'Transmitter Log 100'!F167)</f>
        <v/>
      </c>
      <c r="C166" s="17">
        <f>IF('Transmitter Log 100'!A167="","",'Transmitter Log 100'!A167)</f>
        <v/>
      </c>
      <c r="D166" s="17">
        <f>IF('Transmitter Log 100'!H167="","",'Transmitter Log 100'!H167)</f>
        <v/>
      </c>
      <c r="E166" s="17">
        <f>IF('Transmitter Log 100'!G167="","",'Transmitter Log 100'!G167)</f>
        <v/>
      </c>
    </row>
    <row r="167">
      <c r="A167" s="18">
        <f>HYPERLINK("#'Transmitter Log'!A168",168)</f>
        <v/>
      </c>
      <c r="B167" s="17">
        <f>IF('Transmitter Log 100'!F168="","",'Transmitter Log 100'!F168)</f>
        <v/>
      </c>
      <c r="C167" s="17">
        <f>IF('Transmitter Log 100'!A168="","",'Transmitter Log 100'!A168)</f>
        <v/>
      </c>
      <c r="D167" s="17">
        <f>IF('Transmitter Log 100'!H168="","",'Transmitter Log 100'!H168)</f>
        <v/>
      </c>
      <c r="E167" s="17">
        <f>IF('Transmitter Log 100'!G168="","",'Transmitter Log 100'!G168)</f>
        <v/>
      </c>
    </row>
    <row r="168">
      <c r="A168" s="18">
        <f>HYPERLINK("#'Transmitter Log'!A169",169)</f>
        <v/>
      </c>
      <c r="B168" s="17">
        <f>IF('Transmitter Log 100'!F169="","",'Transmitter Log 100'!F169)</f>
        <v/>
      </c>
      <c r="C168" s="17">
        <f>IF('Transmitter Log 100'!A169="","",'Transmitter Log 100'!A169)</f>
        <v/>
      </c>
      <c r="D168" s="17">
        <f>IF('Transmitter Log 100'!H169="","",'Transmitter Log 100'!H169)</f>
        <v/>
      </c>
      <c r="E168" s="17">
        <f>IF('Transmitter Log 100'!G169="","",'Transmitter Log 100'!G169)</f>
        <v/>
      </c>
    </row>
    <row r="169">
      <c r="A169" s="18">
        <f>HYPERLINK("#'Transmitter Log'!A170",170)</f>
        <v/>
      </c>
      <c r="B169" s="17">
        <f>IF('Transmitter Log 100'!F170="","",'Transmitter Log 100'!F170)</f>
        <v/>
      </c>
      <c r="C169" s="17">
        <f>IF('Transmitter Log 100'!A170="","",'Transmitter Log 100'!A170)</f>
        <v/>
      </c>
      <c r="D169" s="17">
        <f>IF('Transmitter Log 100'!H170="","",'Transmitter Log 100'!H170)</f>
        <v/>
      </c>
      <c r="E169" s="17">
        <f>IF('Transmitter Log 100'!G170="","",'Transmitter Log 100'!G170)</f>
        <v/>
      </c>
    </row>
    <row r="170">
      <c r="A170" s="18">
        <f>HYPERLINK("#'Transmitter Log'!A171",171)</f>
        <v/>
      </c>
      <c r="B170" s="17">
        <f>IF('Transmitter Log 100'!F171="","",'Transmitter Log 100'!F171)</f>
        <v/>
      </c>
      <c r="C170" s="17">
        <f>IF('Transmitter Log 100'!A171="","",'Transmitter Log 100'!A171)</f>
        <v/>
      </c>
      <c r="D170" s="17">
        <f>IF('Transmitter Log 100'!H171="","",'Transmitter Log 100'!H171)</f>
        <v/>
      </c>
      <c r="E170" s="17">
        <f>IF('Transmitter Log 100'!G171="","",'Transmitter Log 100'!G171)</f>
        <v/>
      </c>
    </row>
    <row r="171">
      <c r="A171" s="18">
        <f>HYPERLINK("#'Transmitter Log'!A172",172)</f>
        <v/>
      </c>
      <c r="B171" s="17">
        <f>IF('Transmitter Log 100'!F172="","",'Transmitter Log 100'!F172)</f>
        <v/>
      </c>
      <c r="C171" s="17">
        <f>IF('Transmitter Log 100'!A172="","",'Transmitter Log 100'!A172)</f>
        <v/>
      </c>
      <c r="D171" s="17">
        <f>IF('Transmitter Log 100'!H172="","",'Transmitter Log 100'!H172)</f>
        <v/>
      </c>
      <c r="E171" s="17">
        <f>IF('Transmitter Log 100'!G172="","",'Transmitter Log 100'!G172)</f>
        <v/>
      </c>
    </row>
    <row r="172">
      <c r="A172" s="18">
        <f>HYPERLINK("#'Transmitter Log'!A173",173)</f>
        <v/>
      </c>
      <c r="B172" s="17">
        <f>IF('Transmitter Log 100'!F173="","",'Transmitter Log 100'!F173)</f>
        <v/>
      </c>
      <c r="C172" s="17">
        <f>IF('Transmitter Log 100'!A173="","",'Transmitter Log 100'!A173)</f>
        <v/>
      </c>
      <c r="D172" s="17">
        <f>IF('Transmitter Log 100'!H173="","",'Transmitter Log 100'!H173)</f>
        <v/>
      </c>
      <c r="E172" s="17">
        <f>IF('Transmitter Log 100'!G173="","",'Transmitter Log 100'!G173)</f>
        <v/>
      </c>
    </row>
    <row r="173">
      <c r="A173" s="18">
        <f>HYPERLINK("#'Transmitter Log'!A174",174)</f>
        <v/>
      </c>
      <c r="B173" s="17">
        <f>IF('Transmitter Log 100'!F174="","",'Transmitter Log 100'!F174)</f>
        <v/>
      </c>
      <c r="C173" s="17">
        <f>IF('Transmitter Log 100'!A174="","",'Transmitter Log 100'!A174)</f>
        <v/>
      </c>
      <c r="D173" s="17">
        <f>IF('Transmitter Log 100'!H174="","",'Transmitter Log 100'!H174)</f>
        <v/>
      </c>
      <c r="E173" s="17">
        <f>IF('Transmitter Log 100'!G174="","",'Transmitter Log 100'!G174)</f>
        <v/>
      </c>
    </row>
    <row r="174">
      <c r="A174" s="18">
        <f>HYPERLINK("#'Transmitter Log'!A175",175)</f>
        <v/>
      </c>
      <c r="B174" s="17">
        <f>IF('Transmitter Log 100'!F175="","",'Transmitter Log 100'!F175)</f>
        <v/>
      </c>
      <c r="C174" s="17">
        <f>IF('Transmitter Log 100'!A175="","",'Transmitter Log 100'!A175)</f>
        <v/>
      </c>
      <c r="D174" s="17">
        <f>IF('Transmitter Log 100'!H175="","",'Transmitter Log 100'!H175)</f>
        <v/>
      </c>
      <c r="E174" s="17">
        <f>IF('Transmitter Log 100'!G175="","",'Transmitter Log 100'!G175)</f>
        <v/>
      </c>
    </row>
    <row r="175">
      <c r="A175" s="18">
        <f>HYPERLINK("#'Transmitter Log'!A176",176)</f>
        <v/>
      </c>
      <c r="B175" s="17">
        <f>IF('Transmitter Log 100'!F176="","",'Transmitter Log 100'!F176)</f>
        <v/>
      </c>
      <c r="C175" s="17">
        <f>IF('Transmitter Log 100'!A176="","",'Transmitter Log 100'!A176)</f>
        <v/>
      </c>
      <c r="D175" s="17">
        <f>IF('Transmitter Log 100'!H176="","",'Transmitter Log 100'!H176)</f>
        <v/>
      </c>
      <c r="E175" s="17">
        <f>IF('Transmitter Log 100'!G176="","",'Transmitter Log 100'!G176)</f>
        <v/>
      </c>
    </row>
    <row r="176">
      <c r="A176" s="18">
        <f>HYPERLINK("#'Transmitter Log'!A177",177)</f>
        <v/>
      </c>
      <c r="B176" s="17">
        <f>IF('Transmitter Log 100'!F177="","",'Transmitter Log 100'!F177)</f>
        <v/>
      </c>
      <c r="C176" s="17">
        <f>IF('Transmitter Log 100'!A177="","",'Transmitter Log 100'!A177)</f>
        <v/>
      </c>
      <c r="D176" s="17">
        <f>IF('Transmitter Log 100'!H177="","",'Transmitter Log 100'!H177)</f>
        <v/>
      </c>
      <c r="E176" s="17">
        <f>IF('Transmitter Log 100'!G177="","",'Transmitter Log 100'!G177)</f>
        <v/>
      </c>
    </row>
    <row r="177">
      <c r="A177" s="18">
        <f>HYPERLINK("#'Transmitter Log'!A178",178)</f>
        <v/>
      </c>
      <c r="B177" s="17">
        <f>IF('Transmitter Log 100'!F178="","",'Transmitter Log 100'!F178)</f>
        <v/>
      </c>
      <c r="C177" s="17">
        <f>IF('Transmitter Log 100'!A178="","",'Transmitter Log 100'!A178)</f>
        <v/>
      </c>
      <c r="D177" s="17">
        <f>IF('Transmitter Log 100'!H178="","",'Transmitter Log 100'!H178)</f>
        <v/>
      </c>
      <c r="E177" s="17">
        <f>IF('Transmitter Log 100'!G178="","",'Transmitter Log 100'!G178)</f>
        <v/>
      </c>
    </row>
    <row r="178">
      <c r="A178" s="18">
        <f>HYPERLINK("#'Transmitter Log'!A179",179)</f>
        <v/>
      </c>
      <c r="B178" s="17">
        <f>IF('Transmitter Log 100'!F179="","",'Transmitter Log 100'!F179)</f>
        <v/>
      </c>
      <c r="C178" s="17">
        <f>IF('Transmitter Log 100'!A179="","",'Transmitter Log 100'!A179)</f>
        <v/>
      </c>
      <c r="D178" s="17">
        <f>IF('Transmitter Log 100'!H179="","",'Transmitter Log 100'!H179)</f>
        <v/>
      </c>
      <c r="E178" s="17">
        <f>IF('Transmitter Log 100'!G179="","",'Transmitter Log 100'!G179)</f>
        <v/>
      </c>
    </row>
    <row r="179">
      <c r="A179" s="18">
        <f>HYPERLINK("#'Transmitter Log'!A180",180)</f>
        <v/>
      </c>
      <c r="B179" s="17">
        <f>IF('Transmitter Log 100'!F180="","",'Transmitter Log 100'!F180)</f>
        <v/>
      </c>
      <c r="C179" s="17">
        <f>IF('Transmitter Log 100'!A180="","",'Transmitter Log 100'!A180)</f>
        <v/>
      </c>
      <c r="D179" s="17">
        <f>IF('Transmitter Log 100'!H180="","",'Transmitter Log 100'!H180)</f>
        <v/>
      </c>
      <c r="E179" s="17">
        <f>IF('Transmitter Log 100'!G180="","",'Transmitter Log 100'!G180)</f>
        <v/>
      </c>
    </row>
    <row r="180">
      <c r="A180" s="18">
        <f>HYPERLINK("#'Transmitter Log'!A181",181)</f>
        <v/>
      </c>
      <c r="B180" s="17">
        <f>IF('Transmitter Log 100'!F181="","",'Transmitter Log 100'!F181)</f>
        <v/>
      </c>
      <c r="C180" s="17">
        <f>IF('Transmitter Log 100'!A181="","",'Transmitter Log 100'!A181)</f>
        <v/>
      </c>
      <c r="D180" s="17">
        <f>IF('Transmitter Log 100'!H181="","",'Transmitter Log 100'!H181)</f>
        <v/>
      </c>
      <c r="E180" s="17">
        <f>IF('Transmitter Log 100'!G181="","",'Transmitter Log 100'!G181)</f>
        <v/>
      </c>
    </row>
    <row r="181">
      <c r="A181" s="18">
        <f>HYPERLINK("#'Transmitter Log'!A182",182)</f>
        <v/>
      </c>
      <c r="B181" s="17">
        <f>IF('Transmitter Log 100'!F182="","",'Transmitter Log 100'!F182)</f>
        <v/>
      </c>
      <c r="C181" s="17">
        <f>IF('Transmitter Log 100'!A182="","",'Transmitter Log 100'!A182)</f>
        <v/>
      </c>
      <c r="D181" s="17">
        <f>IF('Transmitter Log 100'!H182="","",'Transmitter Log 100'!H182)</f>
        <v/>
      </c>
      <c r="E181" s="17">
        <f>IF('Transmitter Log 100'!G182="","",'Transmitter Log 100'!G182)</f>
        <v/>
      </c>
    </row>
    <row r="182">
      <c r="A182" s="18">
        <f>HYPERLINK("#'Transmitter Log'!A183",183)</f>
        <v/>
      </c>
      <c r="B182" s="17">
        <f>IF('Transmitter Log 100'!F183="","",'Transmitter Log 100'!F183)</f>
        <v/>
      </c>
      <c r="C182" s="17">
        <f>IF('Transmitter Log 100'!A183="","",'Transmitter Log 100'!A183)</f>
        <v/>
      </c>
      <c r="D182" s="17">
        <f>IF('Transmitter Log 100'!H183="","",'Transmitter Log 100'!H183)</f>
        <v/>
      </c>
      <c r="E182" s="17">
        <f>IF('Transmitter Log 100'!G183="","",'Transmitter Log 100'!G183)</f>
        <v/>
      </c>
    </row>
    <row r="183">
      <c r="A183" s="18">
        <f>HYPERLINK("#'Transmitter Log'!A184",184)</f>
        <v/>
      </c>
      <c r="B183" s="17">
        <f>IF('Transmitter Log 100'!F184="","",'Transmitter Log 100'!F184)</f>
        <v/>
      </c>
      <c r="C183" s="17">
        <f>IF('Transmitter Log 100'!A184="","",'Transmitter Log 100'!A184)</f>
        <v/>
      </c>
      <c r="D183" s="17">
        <f>IF('Transmitter Log 100'!H184="","",'Transmitter Log 100'!H184)</f>
        <v/>
      </c>
      <c r="E183" s="17">
        <f>IF('Transmitter Log 100'!G184="","",'Transmitter Log 100'!G184)</f>
        <v/>
      </c>
    </row>
    <row r="184">
      <c r="A184" s="18">
        <f>HYPERLINK("#'Transmitter Log'!A185",185)</f>
        <v/>
      </c>
      <c r="B184" s="17">
        <f>IF('Transmitter Log 100'!F185="","",'Transmitter Log 100'!F185)</f>
        <v/>
      </c>
      <c r="C184" s="17">
        <f>IF('Transmitter Log 100'!A185="","",'Transmitter Log 100'!A185)</f>
        <v/>
      </c>
      <c r="D184" s="17">
        <f>IF('Transmitter Log 100'!H185="","",'Transmitter Log 100'!H185)</f>
        <v/>
      </c>
      <c r="E184" s="17">
        <f>IF('Transmitter Log 100'!G185="","",'Transmitter Log 100'!G185)</f>
        <v/>
      </c>
    </row>
    <row r="185">
      <c r="A185" s="18">
        <f>HYPERLINK("#'Transmitter Log'!A186",186)</f>
        <v/>
      </c>
      <c r="B185" s="17">
        <f>IF('Transmitter Log 100'!F186="","",'Transmitter Log 100'!F186)</f>
        <v/>
      </c>
      <c r="C185" s="17">
        <f>IF('Transmitter Log 100'!A186="","",'Transmitter Log 100'!A186)</f>
        <v/>
      </c>
      <c r="D185" s="17">
        <f>IF('Transmitter Log 100'!H186="","",'Transmitter Log 100'!H186)</f>
        <v/>
      </c>
      <c r="E185" s="17">
        <f>IF('Transmitter Log 100'!G186="","",'Transmitter Log 100'!G186)</f>
        <v/>
      </c>
    </row>
    <row r="186">
      <c r="A186" s="18">
        <f>HYPERLINK("#'Transmitter Log'!A187",187)</f>
        <v/>
      </c>
      <c r="B186" s="17">
        <f>IF('Transmitter Log 100'!F187="","",'Transmitter Log 100'!F187)</f>
        <v/>
      </c>
      <c r="C186" s="17">
        <f>IF('Transmitter Log 100'!A187="","",'Transmitter Log 100'!A187)</f>
        <v/>
      </c>
      <c r="D186" s="17">
        <f>IF('Transmitter Log 100'!H187="","",'Transmitter Log 100'!H187)</f>
        <v/>
      </c>
      <c r="E186" s="17">
        <f>IF('Transmitter Log 100'!G187="","",'Transmitter Log 100'!G187)</f>
        <v/>
      </c>
    </row>
    <row r="187">
      <c r="A187" s="18">
        <f>HYPERLINK("#'Transmitter Log'!A188",188)</f>
        <v/>
      </c>
      <c r="B187" s="17">
        <f>IF('Transmitter Log 100'!F188="","",'Transmitter Log 100'!F188)</f>
        <v/>
      </c>
      <c r="C187" s="17">
        <f>IF('Transmitter Log 100'!A188="","",'Transmitter Log 100'!A188)</f>
        <v/>
      </c>
      <c r="D187" s="17">
        <f>IF('Transmitter Log 100'!H188="","",'Transmitter Log 100'!H188)</f>
        <v/>
      </c>
      <c r="E187" s="17">
        <f>IF('Transmitter Log 100'!G188="","",'Transmitter Log 100'!G188)</f>
        <v/>
      </c>
    </row>
    <row r="188">
      <c r="A188" s="18">
        <f>HYPERLINK("#'Transmitter Log'!A189",189)</f>
        <v/>
      </c>
      <c r="B188" s="17">
        <f>IF('Transmitter Log 100'!F189="","",'Transmitter Log 100'!F189)</f>
        <v/>
      </c>
      <c r="C188" s="17">
        <f>IF('Transmitter Log 100'!A189="","",'Transmitter Log 100'!A189)</f>
        <v/>
      </c>
      <c r="D188" s="17">
        <f>IF('Transmitter Log 100'!H189="","",'Transmitter Log 100'!H189)</f>
        <v/>
      </c>
      <c r="E188" s="17">
        <f>IF('Transmitter Log 100'!G189="","",'Transmitter Log 100'!G189)</f>
        <v/>
      </c>
    </row>
    <row r="189">
      <c r="A189" s="18">
        <f>HYPERLINK("#'Transmitter Log'!A190",190)</f>
        <v/>
      </c>
      <c r="B189" s="17">
        <f>IF('Transmitter Log 100'!F190="","",'Transmitter Log 100'!F190)</f>
        <v/>
      </c>
      <c r="C189" s="17">
        <f>IF('Transmitter Log 100'!A190="","",'Transmitter Log 100'!A190)</f>
        <v/>
      </c>
      <c r="D189" s="17">
        <f>IF('Transmitter Log 100'!H190="","",'Transmitter Log 100'!H190)</f>
        <v/>
      </c>
      <c r="E189" s="17">
        <f>IF('Transmitter Log 100'!G190="","",'Transmitter Log 100'!G190)</f>
        <v/>
      </c>
    </row>
    <row r="190">
      <c r="A190" s="18">
        <f>HYPERLINK("#'Transmitter Log'!A191",191)</f>
        <v/>
      </c>
      <c r="B190" s="17">
        <f>IF('Transmitter Log 100'!F191="","",'Transmitter Log 100'!F191)</f>
        <v/>
      </c>
      <c r="C190" s="17">
        <f>IF('Transmitter Log 100'!A191="","",'Transmitter Log 100'!A191)</f>
        <v/>
      </c>
      <c r="D190" s="17">
        <f>IF('Transmitter Log 100'!H191="","",'Transmitter Log 100'!H191)</f>
        <v/>
      </c>
      <c r="E190" s="17">
        <f>IF('Transmitter Log 100'!G191="","",'Transmitter Log 100'!G191)</f>
        <v/>
      </c>
    </row>
    <row r="191">
      <c r="A191" s="18">
        <f>HYPERLINK("#'Transmitter Log'!A192",192)</f>
        <v/>
      </c>
      <c r="B191" s="17">
        <f>IF('Transmitter Log 100'!F192="","",'Transmitter Log 100'!F192)</f>
        <v/>
      </c>
      <c r="C191" s="17">
        <f>IF('Transmitter Log 100'!A192="","",'Transmitter Log 100'!A192)</f>
        <v/>
      </c>
      <c r="D191" s="17">
        <f>IF('Transmitter Log 100'!H192="","",'Transmitter Log 100'!H192)</f>
        <v/>
      </c>
      <c r="E191" s="17">
        <f>IF('Transmitter Log 100'!G192="","",'Transmitter Log 100'!G192)</f>
        <v/>
      </c>
    </row>
    <row r="192">
      <c r="A192" s="18">
        <f>HYPERLINK("#'Transmitter Log'!A193",193)</f>
        <v/>
      </c>
      <c r="B192" s="17">
        <f>IF('Transmitter Log 100'!F193="","",'Transmitter Log 100'!F193)</f>
        <v/>
      </c>
      <c r="C192" s="17">
        <f>IF('Transmitter Log 100'!A193="","",'Transmitter Log 100'!A193)</f>
        <v/>
      </c>
      <c r="D192" s="17">
        <f>IF('Transmitter Log 100'!H193="","",'Transmitter Log 100'!H193)</f>
        <v/>
      </c>
      <c r="E192" s="17">
        <f>IF('Transmitter Log 100'!G193="","",'Transmitter Log 100'!G193)</f>
        <v/>
      </c>
    </row>
    <row r="193">
      <c r="A193" s="18">
        <f>HYPERLINK("#'Transmitter Log'!A194",194)</f>
        <v/>
      </c>
      <c r="B193" s="17">
        <f>IF('Transmitter Log 100'!F194="","",'Transmitter Log 100'!F194)</f>
        <v/>
      </c>
      <c r="C193" s="17">
        <f>IF('Transmitter Log 100'!A194="","",'Transmitter Log 100'!A194)</f>
        <v/>
      </c>
      <c r="D193" s="17">
        <f>IF('Transmitter Log 100'!H194="","",'Transmitter Log 100'!H194)</f>
        <v/>
      </c>
      <c r="E193" s="17">
        <f>IF('Transmitter Log 100'!G194="","",'Transmitter Log 100'!G194)</f>
        <v/>
      </c>
    </row>
    <row r="194">
      <c r="A194" s="18">
        <f>HYPERLINK("#'Transmitter Log'!A195",195)</f>
        <v/>
      </c>
      <c r="B194" s="17">
        <f>IF('Transmitter Log 100'!F195="","",'Transmitter Log 100'!F195)</f>
        <v/>
      </c>
      <c r="C194" s="17">
        <f>IF('Transmitter Log 100'!A195="","",'Transmitter Log 100'!A195)</f>
        <v/>
      </c>
      <c r="D194" s="17">
        <f>IF('Transmitter Log 100'!H195="","",'Transmitter Log 100'!H195)</f>
        <v/>
      </c>
      <c r="E194" s="17">
        <f>IF('Transmitter Log 100'!G195="","",'Transmitter Log 100'!G195)</f>
        <v/>
      </c>
    </row>
    <row r="195">
      <c r="A195" s="18">
        <f>HYPERLINK("#'Transmitter Log'!A196",196)</f>
        <v/>
      </c>
      <c r="B195" s="17">
        <f>IF('Transmitter Log 100'!F196="","",'Transmitter Log 100'!F196)</f>
        <v/>
      </c>
      <c r="C195" s="17">
        <f>IF('Transmitter Log 100'!A196="","",'Transmitter Log 100'!A196)</f>
        <v/>
      </c>
      <c r="D195" s="17">
        <f>IF('Transmitter Log 100'!H196="","",'Transmitter Log 100'!H196)</f>
        <v/>
      </c>
      <c r="E195" s="17">
        <f>IF('Transmitter Log 100'!G196="","",'Transmitter Log 100'!G196)</f>
        <v/>
      </c>
    </row>
    <row r="196">
      <c r="A196" s="18">
        <f>HYPERLINK("#'Transmitter Log'!A197",197)</f>
        <v/>
      </c>
      <c r="B196" s="17">
        <f>IF('Transmitter Log 100'!F197="","",'Transmitter Log 100'!F197)</f>
        <v/>
      </c>
      <c r="C196" s="17">
        <f>IF('Transmitter Log 100'!A197="","",'Transmitter Log 100'!A197)</f>
        <v/>
      </c>
      <c r="D196" s="17">
        <f>IF('Transmitter Log 100'!H197="","",'Transmitter Log 100'!H197)</f>
        <v/>
      </c>
      <c r="E196" s="17">
        <f>IF('Transmitter Log 100'!G197="","",'Transmitter Log 100'!G197)</f>
        <v/>
      </c>
    </row>
    <row r="197">
      <c r="A197" s="18">
        <f>HYPERLINK("#'Transmitter Log'!A198",198)</f>
        <v/>
      </c>
      <c r="B197" s="17">
        <f>IF('Transmitter Log 100'!F198="","",'Transmitter Log 100'!F198)</f>
        <v/>
      </c>
      <c r="C197" s="17">
        <f>IF('Transmitter Log 100'!A198="","",'Transmitter Log 100'!A198)</f>
        <v/>
      </c>
      <c r="D197" s="17">
        <f>IF('Transmitter Log 100'!H198="","",'Transmitter Log 100'!H198)</f>
        <v/>
      </c>
      <c r="E197" s="17">
        <f>IF('Transmitter Log 100'!G198="","",'Transmitter Log 100'!G198)</f>
        <v/>
      </c>
    </row>
    <row r="198">
      <c r="A198" s="18">
        <f>HYPERLINK("#'Transmitter Log'!A199",199)</f>
        <v/>
      </c>
      <c r="B198" s="17">
        <f>IF('Transmitter Log 100'!F199="","",'Transmitter Log 100'!F199)</f>
        <v/>
      </c>
      <c r="C198" s="17">
        <f>IF('Transmitter Log 100'!A199="","",'Transmitter Log 100'!A199)</f>
        <v/>
      </c>
      <c r="D198" s="17">
        <f>IF('Transmitter Log 100'!H199="","",'Transmitter Log 100'!H199)</f>
        <v/>
      </c>
      <c r="E198" s="17">
        <f>IF('Transmitter Log 100'!G199="","",'Transmitter Log 100'!G199)</f>
        <v/>
      </c>
    </row>
    <row r="199">
      <c r="A199" s="18">
        <f>HYPERLINK("#'Transmitter Log'!A200",200)</f>
        <v/>
      </c>
      <c r="B199" s="17">
        <f>IF('Transmitter Log 100'!F200="","",'Transmitter Log 100'!F200)</f>
        <v/>
      </c>
      <c r="C199" s="17">
        <f>IF('Transmitter Log 100'!A200="","",'Transmitter Log 100'!A200)</f>
        <v/>
      </c>
      <c r="D199" s="17">
        <f>IF('Transmitter Log 100'!H200="","",'Transmitter Log 100'!H200)</f>
        <v/>
      </c>
      <c r="E199" s="17">
        <f>IF('Transmitter Log 100'!G200="","",'Transmitter Log 100'!G200)</f>
        <v/>
      </c>
    </row>
    <row r="200">
      <c r="A200" s="18">
        <f>HYPERLINK("#'Transmitter Log'!A201",201)</f>
        <v/>
      </c>
      <c r="B200" s="17">
        <f>IF('Transmitter Log 100'!F201="","",'Transmitter Log 100'!F201)</f>
        <v/>
      </c>
      <c r="C200" s="17">
        <f>IF('Transmitter Log 100'!A201="","",'Transmitter Log 100'!A201)</f>
        <v/>
      </c>
      <c r="D200" s="17">
        <f>IF('Transmitter Log 100'!H201="","",'Transmitter Log 100'!H201)</f>
        <v/>
      </c>
      <c r="E200" s="17">
        <f>IF('Transmitter Log 100'!G201="","",'Transmitter Log 100'!G201)</f>
        <v/>
      </c>
    </row>
    <row r="201">
      <c r="A201" s="18">
        <f>HYPERLINK("#'Transmitter Log'!A202",202)</f>
        <v/>
      </c>
      <c r="B201" s="17">
        <f>IF('Transmitter Log 100'!F202="","",'Transmitter Log 100'!F202)</f>
        <v/>
      </c>
      <c r="C201" s="17">
        <f>IF('Transmitter Log 100'!A202="","",'Transmitter Log 100'!A202)</f>
        <v/>
      </c>
      <c r="D201" s="17">
        <f>IF('Transmitter Log 100'!H202="","",'Transmitter Log 100'!H202)</f>
        <v/>
      </c>
      <c r="E201" s="17">
        <f>IF('Transmitter Log 100'!G202="","",'Transmitter Log 100'!G202)</f>
        <v/>
      </c>
    </row>
    <row r="202">
      <c r="A202" s="18">
        <f>HYPERLINK("#'Transmitter Log'!A203",203)</f>
        <v/>
      </c>
      <c r="B202" s="17">
        <f>IF('Transmitter Log 100'!F203="","",'Transmitter Log 100'!F203)</f>
        <v/>
      </c>
      <c r="C202" s="17">
        <f>IF('Transmitter Log 100'!A203="","",'Transmitter Log 100'!A203)</f>
        <v/>
      </c>
      <c r="D202" s="17">
        <f>IF('Transmitter Log 100'!H203="","",'Transmitter Log 100'!H203)</f>
        <v/>
      </c>
      <c r="E202" s="17">
        <f>IF('Transmitter Log 100'!G203="","",'Transmitter Log 100'!G203)</f>
        <v/>
      </c>
    </row>
    <row r="203">
      <c r="A203" s="18">
        <f>HYPERLINK("#'Transmitter Log'!A204",204)</f>
        <v/>
      </c>
      <c r="B203" s="17">
        <f>IF('Transmitter Log 100'!F204="","",'Transmitter Log 100'!F204)</f>
        <v/>
      </c>
      <c r="C203" s="17">
        <f>IF('Transmitter Log 100'!A204="","",'Transmitter Log 100'!A204)</f>
        <v/>
      </c>
      <c r="D203" s="17">
        <f>IF('Transmitter Log 100'!H204="","",'Transmitter Log 100'!H204)</f>
        <v/>
      </c>
      <c r="E203" s="17">
        <f>IF('Transmitter Log 100'!G204="","",'Transmitter Log 100'!G204)</f>
        <v/>
      </c>
    </row>
    <row r="204">
      <c r="A204" s="18">
        <f>HYPERLINK("#'Transmitter Log'!A205",205)</f>
        <v/>
      </c>
      <c r="B204" s="17">
        <f>IF('Transmitter Log 100'!F205="","",'Transmitter Log 100'!F205)</f>
        <v/>
      </c>
      <c r="C204" s="17">
        <f>IF('Transmitter Log 100'!A205="","",'Transmitter Log 100'!A205)</f>
        <v/>
      </c>
      <c r="D204" s="17">
        <f>IF('Transmitter Log 100'!H205="","",'Transmitter Log 100'!H205)</f>
        <v/>
      </c>
      <c r="E204" s="17">
        <f>IF('Transmitter Log 100'!G205="","",'Transmitter Log 100'!G205)</f>
        <v/>
      </c>
    </row>
    <row r="205">
      <c r="A205" s="18">
        <f>HYPERLINK("#'Transmitter Log'!A206",206)</f>
        <v/>
      </c>
      <c r="B205" s="17">
        <f>IF('Transmitter Log 100'!F206="","",'Transmitter Log 100'!F206)</f>
        <v/>
      </c>
      <c r="C205" s="17">
        <f>IF('Transmitter Log 100'!A206="","",'Transmitter Log 100'!A206)</f>
        <v/>
      </c>
      <c r="D205" s="17">
        <f>IF('Transmitter Log 100'!H206="","",'Transmitter Log 100'!H206)</f>
        <v/>
      </c>
      <c r="E205" s="17">
        <f>IF('Transmitter Log 100'!G206="","",'Transmitter Log 100'!G206)</f>
        <v/>
      </c>
    </row>
    <row r="206">
      <c r="A206" s="18">
        <f>HYPERLINK("#'Transmitter Log'!A207",207)</f>
        <v/>
      </c>
      <c r="B206" s="17">
        <f>IF('Transmitter Log 100'!F207="","",'Transmitter Log 100'!F207)</f>
        <v/>
      </c>
      <c r="C206" s="17">
        <f>IF('Transmitter Log 100'!A207="","",'Transmitter Log 100'!A207)</f>
        <v/>
      </c>
      <c r="D206" s="17">
        <f>IF('Transmitter Log 100'!H207="","",'Transmitter Log 100'!H207)</f>
        <v/>
      </c>
      <c r="E206" s="17">
        <f>IF('Transmitter Log 100'!G207="","",'Transmitter Log 100'!G207)</f>
        <v/>
      </c>
    </row>
    <row r="207">
      <c r="A207" s="18">
        <f>HYPERLINK("#'Transmitter Log'!A208",208)</f>
        <v/>
      </c>
      <c r="B207" s="17">
        <f>IF('Transmitter Log 100'!F208="","",'Transmitter Log 100'!F208)</f>
        <v/>
      </c>
      <c r="C207" s="17">
        <f>IF('Transmitter Log 100'!A208="","",'Transmitter Log 100'!A208)</f>
        <v/>
      </c>
      <c r="D207" s="17">
        <f>IF('Transmitter Log 100'!H208="","",'Transmitter Log 100'!H208)</f>
        <v/>
      </c>
      <c r="E207" s="17">
        <f>IF('Transmitter Log 100'!G208="","",'Transmitter Log 100'!G208)</f>
        <v/>
      </c>
    </row>
    <row r="208">
      <c r="A208" s="18">
        <f>HYPERLINK("#'Transmitter Log'!A209",209)</f>
        <v/>
      </c>
      <c r="B208" s="17">
        <f>IF('Transmitter Log 100'!F209="","",'Transmitter Log 100'!F209)</f>
        <v/>
      </c>
      <c r="C208" s="17">
        <f>IF('Transmitter Log 100'!A209="","",'Transmitter Log 100'!A209)</f>
        <v/>
      </c>
      <c r="D208" s="17">
        <f>IF('Transmitter Log 100'!H209="","",'Transmitter Log 100'!H209)</f>
        <v/>
      </c>
      <c r="E208" s="17">
        <f>IF('Transmitter Log 100'!G209="","",'Transmitter Log 100'!G209)</f>
        <v/>
      </c>
    </row>
    <row r="209">
      <c r="A209" s="18">
        <f>HYPERLINK("#'Transmitter Log'!A210",210)</f>
        <v/>
      </c>
      <c r="B209" s="17">
        <f>IF('Transmitter Log 100'!F210="","",'Transmitter Log 100'!F210)</f>
        <v/>
      </c>
      <c r="C209" s="17">
        <f>IF('Transmitter Log 100'!A210="","",'Transmitter Log 100'!A210)</f>
        <v/>
      </c>
      <c r="D209" s="17">
        <f>IF('Transmitter Log 100'!H210="","",'Transmitter Log 100'!H210)</f>
        <v/>
      </c>
      <c r="E209" s="17">
        <f>IF('Transmitter Log 100'!G210="","",'Transmitter Log 100'!G210)</f>
        <v/>
      </c>
    </row>
    <row r="210">
      <c r="A210" s="18">
        <f>HYPERLINK("#'Transmitter Log'!A211",211)</f>
        <v/>
      </c>
      <c r="B210" s="17">
        <f>IF('Transmitter Log 100'!F211="","",'Transmitter Log 100'!F211)</f>
        <v/>
      </c>
      <c r="C210" s="17">
        <f>IF('Transmitter Log 100'!A211="","",'Transmitter Log 100'!A211)</f>
        <v/>
      </c>
      <c r="D210" s="17">
        <f>IF('Transmitter Log 100'!H211="","",'Transmitter Log 100'!H211)</f>
        <v/>
      </c>
      <c r="E210" s="17">
        <f>IF('Transmitter Log 100'!G211="","",'Transmitter Log 100'!G211)</f>
        <v/>
      </c>
    </row>
    <row r="211">
      <c r="A211" s="18">
        <f>HYPERLINK("#'Transmitter Log'!A212",212)</f>
        <v/>
      </c>
      <c r="B211" s="17">
        <f>IF('Transmitter Log 100'!F212="","",'Transmitter Log 100'!F212)</f>
        <v/>
      </c>
      <c r="C211" s="17">
        <f>IF('Transmitter Log 100'!A212="","",'Transmitter Log 100'!A212)</f>
        <v/>
      </c>
      <c r="D211" s="17">
        <f>IF('Transmitter Log 100'!H212="","",'Transmitter Log 100'!H212)</f>
        <v/>
      </c>
      <c r="E211" s="17">
        <f>IF('Transmitter Log 100'!G212="","",'Transmitter Log 100'!G212)</f>
        <v/>
      </c>
    </row>
    <row r="212">
      <c r="A212" s="18">
        <f>HYPERLINK("#'Transmitter Log'!A213",213)</f>
        <v/>
      </c>
      <c r="B212" s="17">
        <f>IF('Transmitter Log 100'!F213="","",'Transmitter Log 100'!F213)</f>
        <v/>
      </c>
      <c r="C212" s="17">
        <f>IF('Transmitter Log 100'!A213="","",'Transmitter Log 100'!A213)</f>
        <v/>
      </c>
      <c r="D212" s="17">
        <f>IF('Transmitter Log 100'!H213="","",'Transmitter Log 100'!H213)</f>
        <v/>
      </c>
      <c r="E212" s="17">
        <f>IF('Transmitter Log 100'!G213="","",'Transmitter Log 100'!G213)</f>
        <v/>
      </c>
    </row>
    <row r="213">
      <c r="A213" s="18">
        <f>HYPERLINK("#'Transmitter Log'!A214",214)</f>
        <v/>
      </c>
      <c r="B213" s="17">
        <f>IF('Transmitter Log 100'!F214="","",'Transmitter Log 100'!F214)</f>
        <v/>
      </c>
      <c r="C213" s="17">
        <f>IF('Transmitter Log 100'!A214="","",'Transmitter Log 100'!A214)</f>
        <v/>
      </c>
      <c r="D213" s="17">
        <f>IF('Transmitter Log 100'!H214="","",'Transmitter Log 100'!H214)</f>
        <v/>
      </c>
      <c r="E213" s="17">
        <f>IF('Transmitter Log 100'!G214="","",'Transmitter Log 100'!G214)</f>
        <v/>
      </c>
    </row>
    <row r="214">
      <c r="A214" s="18">
        <f>HYPERLINK("#'Transmitter Log'!A215",215)</f>
        <v/>
      </c>
      <c r="B214" s="17">
        <f>IF('Transmitter Log 100'!F215="","",'Transmitter Log 100'!F215)</f>
        <v/>
      </c>
      <c r="C214" s="17">
        <f>IF('Transmitter Log 100'!A215="","",'Transmitter Log 100'!A215)</f>
        <v/>
      </c>
      <c r="D214" s="17">
        <f>IF('Transmitter Log 100'!H215="","",'Transmitter Log 100'!H215)</f>
        <v/>
      </c>
      <c r="E214" s="17">
        <f>IF('Transmitter Log 100'!G215="","",'Transmitter Log 100'!G215)</f>
        <v/>
      </c>
    </row>
    <row r="215">
      <c r="A215" s="18">
        <f>HYPERLINK("#'Transmitter Log'!A216",216)</f>
        <v/>
      </c>
      <c r="B215" s="17">
        <f>IF('Transmitter Log 100'!F216="","",'Transmitter Log 100'!F216)</f>
        <v/>
      </c>
      <c r="C215" s="17">
        <f>IF('Transmitter Log 100'!A216="","",'Transmitter Log 100'!A216)</f>
        <v/>
      </c>
      <c r="D215" s="17">
        <f>IF('Transmitter Log 100'!H216="","",'Transmitter Log 100'!H216)</f>
        <v/>
      </c>
      <c r="E215" s="17">
        <f>IF('Transmitter Log 100'!G216="","",'Transmitter Log 100'!G216)</f>
        <v/>
      </c>
    </row>
    <row r="216">
      <c r="A216" s="18">
        <f>HYPERLINK("#'Transmitter Log'!A217",217)</f>
        <v/>
      </c>
      <c r="B216" s="17">
        <f>IF('Transmitter Log 100'!F217="","",'Transmitter Log 100'!F217)</f>
        <v/>
      </c>
      <c r="C216" s="17">
        <f>IF('Transmitter Log 100'!A217="","",'Transmitter Log 100'!A217)</f>
        <v/>
      </c>
      <c r="D216" s="17">
        <f>IF('Transmitter Log 100'!H217="","",'Transmitter Log 100'!H217)</f>
        <v/>
      </c>
      <c r="E216" s="17">
        <f>IF('Transmitter Log 100'!G217="","",'Transmitter Log 100'!G217)</f>
        <v/>
      </c>
    </row>
    <row r="217">
      <c r="A217" s="18">
        <f>HYPERLINK("#'Transmitter Log'!A218",218)</f>
        <v/>
      </c>
      <c r="B217" s="17">
        <f>IF('Transmitter Log 100'!F218="","",'Transmitter Log 100'!F218)</f>
        <v/>
      </c>
      <c r="C217" s="17">
        <f>IF('Transmitter Log 100'!A218="","",'Transmitter Log 100'!A218)</f>
        <v/>
      </c>
      <c r="D217" s="17">
        <f>IF('Transmitter Log 100'!H218="","",'Transmitter Log 100'!H218)</f>
        <v/>
      </c>
      <c r="E217" s="17">
        <f>IF('Transmitter Log 100'!G218="","",'Transmitter Log 100'!G218)</f>
        <v/>
      </c>
    </row>
    <row r="218">
      <c r="A218" s="18">
        <f>HYPERLINK("#'Transmitter Log'!A219",219)</f>
        <v/>
      </c>
      <c r="B218" s="17">
        <f>IF('Transmitter Log 100'!F219="","",'Transmitter Log 100'!F219)</f>
        <v/>
      </c>
      <c r="C218" s="17">
        <f>IF('Transmitter Log 100'!A219="","",'Transmitter Log 100'!A219)</f>
        <v/>
      </c>
      <c r="D218" s="17">
        <f>IF('Transmitter Log 100'!H219="","",'Transmitter Log 100'!H219)</f>
        <v/>
      </c>
      <c r="E218" s="17">
        <f>IF('Transmitter Log 100'!G219="","",'Transmitter Log 100'!G219)</f>
        <v/>
      </c>
    </row>
    <row r="219">
      <c r="A219" s="18">
        <f>HYPERLINK("#'Transmitter Log'!A220",220)</f>
        <v/>
      </c>
      <c r="B219" s="17">
        <f>IF('Transmitter Log 100'!F220="","",'Transmitter Log 100'!F220)</f>
        <v/>
      </c>
      <c r="C219" s="17">
        <f>IF('Transmitter Log 100'!A220="","",'Transmitter Log 100'!A220)</f>
        <v/>
      </c>
      <c r="D219" s="17">
        <f>IF('Transmitter Log 100'!H220="","",'Transmitter Log 100'!H220)</f>
        <v/>
      </c>
      <c r="E219" s="17">
        <f>IF('Transmitter Log 100'!G220="","",'Transmitter Log 100'!G220)</f>
        <v/>
      </c>
    </row>
    <row r="220">
      <c r="A220" s="18">
        <f>HYPERLINK("#'Transmitter Log'!A221",221)</f>
        <v/>
      </c>
      <c r="B220" s="17">
        <f>IF('Transmitter Log 100'!F221="","",'Transmitter Log 100'!F221)</f>
        <v/>
      </c>
      <c r="C220" s="17">
        <f>IF('Transmitter Log 100'!A221="","",'Transmitter Log 100'!A221)</f>
        <v/>
      </c>
      <c r="D220" s="17">
        <f>IF('Transmitter Log 100'!H221="","",'Transmitter Log 100'!H221)</f>
        <v/>
      </c>
      <c r="E220" s="17">
        <f>IF('Transmitter Log 100'!G221="","",'Transmitter Log 100'!G221)</f>
        <v/>
      </c>
    </row>
    <row r="221">
      <c r="A221" s="18">
        <f>HYPERLINK("#'Transmitter Log'!A222",222)</f>
        <v/>
      </c>
      <c r="B221" s="17">
        <f>IF('Transmitter Log 100'!F222="","",'Transmitter Log 100'!F222)</f>
        <v/>
      </c>
      <c r="C221" s="17">
        <f>IF('Transmitter Log 100'!A222="","",'Transmitter Log 100'!A222)</f>
        <v/>
      </c>
      <c r="D221" s="17">
        <f>IF('Transmitter Log 100'!H222="","",'Transmitter Log 100'!H222)</f>
        <v/>
      </c>
      <c r="E221" s="17">
        <f>IF('Transmitter Log 100'!G222="","",'Transmitter Log 100'!G222)</f>
        <v/>
      </c>
    </row>
    <row r="222">
      <c r="A222" s="18">
        <f>HYPERLINK("#'Transmitter Log'!A223",223)</f>
        <v/>
      </c>
      <c r="B222" s="17">
        <f>IF('Transmitter Log 100'!F223="","",'Transmitter Log 100'!F223)</f>
        <v/>
      </c>
      <c r="C222" s="17">
        <f>IF('Transmitter Log 100'!A223="","",'Transmitter Log 100'!A223)</f>
        <v/>
      </c>
      <c r="D222" s="17">
        <f>IF('Transmitter Log 100'!H223="","",'Transmitter Log 100'!H223)</f>
        <v/>
      </c>
      <c r="E222" s="17">
        <f>IF('Transmitter Log 100'!G223="","",'Transmitter Log 100'!G223)</f>
        <v/>
      </c>
    </row>
    <row r="223">
      <c r="A223" s="18">
        <f>HYPERLINK("#'Transmitter Log'!A224",224)</f>
        <v/>
      </c>
      <c r="B223" s="17">
        <f>IF('Transmitter Log 100'!F224="","",'Transmitter Log 100'!F224)</f>
        <v/>
      </c>
      <c r="C223" s="17">
        <f>IF('Transmitter Log 100'!A224="","",'Transmitter Log 100'!A224)</f>
        <v/>
      </c>
      <c r="D223" s="17">
        <f>IF('Transmitter Log 100'!H224="","",'Transmitter Log 100'!H224)</f>
        <v/>
      </c>
      <c r="E223" s="17">
        <f>IF('Transmitter Log 100'!G224="","",'Transmitter Log 100'!G224)</f>
        <v/>
      </c>
    </row>
    <row r="224">
      <c r="A224" s="18">
        <f>HYPERLINK("#'Transmitter Log'!A225",225)</f>
        <v/>
      </c>
      <c r="B224" s="17">
        <f>IF('Transmitter Log 100'!F225="","",'Transmitter Log 100'!F225)</f>
        <v/>
      </c>
      <c r="C224" s="17">
        <f>IF('Transmitter Log 100'!A225="","",'Transmitter Log 100'!A225)</f>
        <v/>
      </c>
      <c r="D224" s="17">
        <f>IF('Transmitter Log 100'!H225="","",'Transmitter Log 100'!H225)</f>
        <v/>
      </c>
      <c r="E224" s="17">
        <f>IF('Transmitter Log 100'!G225="","",'Transmitter Log 100'!G225)</f>
        <v/>
      </c>
    </row>
    <row r="225">
      <c r="A225" s="18">
        <f>HYPERLINK("#'Transmitter Log'!A226",226)</f>
        <v/>
      </c>
      <c r="B225" s="17">
        <f>IF('Transmitter Log 100'!F226="","",'Transmitter Log 100'!F226)</f>
        <v/>
      </c>
      <c r="C225" s="17">
        <f>IF('Transmitter Log 100'!A226="","",'Transmitter Log 100'!A226)</f>
        <v/>
      </c>
      <c r="D225" s="17">
        <f>IF('Transmitter Log 100'!H226="","",'Transmitter Log 100'!H226)</f>
        <v/>
      </c>
      <c r="E225" s="17">
        <f>IF('Transmitter Log 100'!G226="","",'Transmitter Log 100'!G226)</f>
        <v/>
      </c>
    </row>
    <row r="226">
      <c r="A226" s="18">
        <f>HYPERLINK("#'Transmitter Log'!A227",227)</f>
        <v/>
      </c>
      <c r="B226" s="17">
        <f>IF('Transmitter Log 100'!F227="","",'Transmitter Log 100'!F227)</f>
        <v/>
      </c>
      <c r="C226" s="17">
        <f>IF('Transmitter Log 100'!A227="","",'Transmitter Log 100'!A227)</f>
        <v/>
      </c>
      <c r="D226" s="17">
        <f>IF('Transmitter Log 100'!H227="","",'Transmitter Log 100'!H227)</f>
        <v/>
      </c>
      <c r="E226" s="17">
        <f>IF('Transmitter Log 100'!G227="","",'Transmitter Log 100'!G227)</f>
        <v/>
      </c>
    </row>
    <row r="227">
      <c r="A227" s="18">
        <f>HYPERLINK("#'Transmitter Log'!A228",228)</f>
        <v/>
      </c>
      <c r="B227" s="17">
        <f>IF('Transmitter Log 100'!F228="","",'Transmitter Log 100'!F228)</f>
        <v/>
      </c>
      <c r="C227" s="17">
        <f>IF('Transmitter Log 100'!A228="","",'Transmitter Log 100'!A228)</f>
        <v/>
      </c>
      <c r="D227" s="17">
        <f>IF('Transmitter Log 100'!H228="","",'Transmitter Log 100'!H228)</f>
        <v/>
      </c>
      <c r="E227" s="17">
        <f>IF('Transmitter Log 100'!G228="","",'Transmitter Log 100'!G228)</f>
        <v/>
      </c>
    </row>
    <row r="228">
      <c r="A228" s="18">
        <f>HYPERLINK("#'Transmitter Log'!A229",229)</f>
        <v/>
      </c>
      <c r="B228" s="17">
        <f>IF('Transmitter Log 100'!F229="","",'Transmitter Log 100'!F229)</f>
        <v/>
      </c>
      <c r="C228" s="17">
        <f>IF('Transmitter Log 100'!A229="","",'Transmitter Log 100'!A229)</f>
        <v/>
      </c>
      <c r="D228" s="17">
        <f>IF('Transmitter Log 100'!H229="","",'Transmitter Log 100'!H229)</f>
        <v/>
      </c>
      <c r="E228" s="17">
        <f>IF('Transmitter Log 100'!G229="","",'Transmitter Log 100'!G229)</f>
        <v/>
      </c>
    </row>
    <row r="229">
      <c r="A229" s="18">
        <f>HYPERLINK("#'Transmitter Log'!A230",230)</f>
        <v/>
      </c>
      <c r="B229" s="17">
        <f>IF('Transmitter Log 100'!F230="","",'Transmitter Log 100'!F230)</f>
        <v/>
      </c>
      <c r="C229" s="17">
        <f>IF('Transmitter Log 100'!A230="","",'Transmitter Log 100'!A230)</f>
        <v/>
      </c>
      <c r="D229" s="17">
        <f>IF('Transmitter Log 100'!H230="","",'Transmitter Log 100'!H230)</f>
        <v/>
      </c>
      <c r="E229" s="17">
        <f>IF('Transmitter Log 100'!G230="","",'Transmitter Log 100'!G230)</f>
        <v/>
      </c>
    </row>
    <row r="230">
      <c r="A230" s="18">
        <f>HYPERLINK("#'Transmitter Log'!A231",231)</f>
        <v/>
      </c>
      <c r="B230" s="17">
        <f>IF('Transmitter Log 100'!F231="","",'Transmitter Log 100'!F231)</f>
        <v/>
      </c>
      <c r="C230" s="17">
        <f>IF('Transmitter Log 100'!A231="","",'Transmitter Log 100'!A231)</f>
        <v/>
      </c>
      <c r="D230" s="17">
        <f>IF('Transmitter Log 100'!H231="","",'Transmitter Log 100'!H231)</f>
        <v/>
      </c>
      <c r="E230" s="17">
        <f>IF('Transmitter Log 100'!G231="","",'Transmitter Log 100'!G231)</f>
        <v/>
      </c>
    </row>
    <row r="231">
      <c r="A231" s="18">
        <f>HYPERLINK("#'Transmitter Log'!A232",232)</f>
        <v/>
      </c>
      <c r="B231" s="17">
        <f>IF('Transmitter Log 100'!F232="","",'Transmitter Log 100'!F232)</f>
        <v/>
      </c>
      <c r="C231" s="17">
        <f>IF('Transmitter Log 100'!A232="","",'Transmitter Log 100'!A232)</f>
        <v/>
      </c>
      <c r="D231" s="17">
        <f>IF('Transmitter Log 100'!H232="","",'Transmitter Log 100'!H232)</f>
        <v/>
      </c>
      <c r="E231" s="17">
        <f>IF('Transmitter Log 100'!G232="","",'Transmitter Log 100'!G232)</f>
        <v/>
      </c>
    </row>
    <row r="232">
      <c r="A232" s="18">
        <f>HYPERLINK("#'Transmitter Log'!A233",233)</f>
        <v/>
      </c>
      <c r="B232" s="17">
        <f>IF('Transmitter Log 100'!F233="","",'Transmitter Log 100'!F233)</f>
        <v/>
      </c>
      <c r="C232" s="17">
        <f>IF('Transmitter Log 100'!A233="","",'Transmitter Log 100'!A233)</f>
        <v/>
      </c>
      <c r="D232" s="17">
        <f>IF('Transmitter Log 100'!H233="","",'Transmitter Log 100'!H233)</f>
        <v/>
      </c>
      <c r="E232" s="17">
        <f>IF('Transmitter Log 100'!G233="","",'Transmitter Log 100'!G233)</f>
        <v/>
      </c>
    </row>
    <row r="233">
      <c r="A233" s="18">
        <f>HYPERLINK("#'Transmitter Log'!A234",234)</f>
        <v/>
      </c>
      <c r="B233" s="17">
        <f>IF('Transmitter Log 100'!F234="","",'Transmitter Log 100'!F234)</f>
        <v/>
      </c>
      <c r="C233" s="17">
        <f>IF('Transmitter Log 100'!A234="","",'Transmitter Log 100'!A234)</f>
        <v/>
      </c>
      <c r="D233" s="17">
        <f>IF('Transmitter Log 100'!H234="","",'Transmitter Log 100'!H234)</f>
        <v/>
      </c>
      <c r="E233" s="17">
        <f>IF('Transmitter Log 100'!G234="","",'Transmitter Log 100'!G234)</f>
        <v/>
      </c>
    </row>
    <row r="234">
      <c r="A234" s="18">
        <f>HYPERLINK("#'Transmitter Log'!A235",235)</f>
        <v/>
      </c>
      <c r="B234" s="17">
        <f>IF('Transmitter Log 100'!F235="","",'Transmitter Log 100'!F235)</f>
        <v/>
      </c>
      <c r="C234" s="17">
        <f>IF('Transmitter Log 100'!A235="","",'Transmitter Log 100'!A235)</f>
        <v/>
      </c>
      <c r="D234" s="17">
        <f>IF('Transmitter Log 100'!H235="","",'Transmitter Log 100'!H235)</f>
        <v/>
      </c>
      <c r="E234" s="17">
        <f>IF('Transmitter Log 100'!G235="","",'Transmitter Log 100'!G235)</f>
        <v/>
      </c>
    </row>
    <row r="235">
      <c r="A235" s="18">
        <f>HYPERLINK("#'Transmitter Log'!A236",236)</f>
        <v/>
      </c>
      <c r="B235" s="17">
        <f>IF('Transmitter Log 100'!F236="","",'Transmitter Log 100'!F236)</f>
        <v/>
      </c>
      <c r="C235" s="17">
        <f>IF('Transmitter Log 100'!A236="","",'Transmitter Log 100'!A236)</f>
        <v/>
      </c>
      <c r="D235" s="17">
        <f>IF('Transmitter Log 100'!H236="","",'Transmitter Log 100'!H236)</f>
        <v/>
      </c>
      <c r="E235" s="17">
        <f>IF('Transmitter Log 100'!G236="","",'Transmitter Log 100'!G236)</f>
        <v/>
      </c>
    </row>
    <row r="236">
      <c r="A236" s="18">
        <f>HYPERLINK("#'Transmitter Log'!A237",237)</f>
        <v/>
      </c>
      <c r="B236" s="17">
        <f>IF('Transmitter Log 100'!F237="","",'Transmitter Log 100'!F237)</f>
        <v/>
      </c>
      <c r="C236" s="17">
        <f>IF('Transmitter Log 100'!A237="","",'Transmitter Log 100'!A237)</f>
        <v/>
      </c>
      <c r="D236" s="17">
        <f>IF('Transmitter Log 100'!H237="","",'Transmitter Log 100'!H237)</f>
        <v/>
      </c>
      <c r="E236" s="17">
        <f>IF('Transmitter Log 100'!G237="","",'Transmitter Log 100'!G237)</f>
        <v/>
      </c>
    </row>
    <row r="237">
      <c r="A237" s="18">
        <f>HYPERLINK("#'Transmitter Log'!A238",238)</f>
        <v/>
      </c>
      <c r="B237" s="17">
        <f>IF('Transmitter Log 100'!F238="","",'Transmitter Log 100'!F238)</f>
        <v/>
      </c>
      <c r="C237" s="17">
        <f>IF('Transmitter Log 100'!A238="","",'Transmitter Log 100'!A238)</f>
        <v/>
      </c>
      <c r="D237" s="17">
        <f>IF('Transmitter Log 100'!H238="","",'Transmitter Log 100'!H238)</f>
        <v/>
      </c>
      <c r="E237" s="17">
        <f>IF('Transmitter Log 100'!G238="","",'Transmitter Log 100'!G238)</f>
        <v/>
      </c>
    </row>
    <row r="238">
      <c r="A238" s="18">
        <f>HYPERLINK("#'Transmitter Log'!A239",239)</f>
        <v/>
      </c>
      <c r="B238" s="17">
        <f>IF('Transmitter Log 100'!F239="","",'Transmitter Log 100'!F239)</f>
        <v/>
      </c>
      <c r="C238" s="17">
        <f>IF('Transmitter Log 100'!A239="","",'Transmitter Log 100'!A239)</f>
        <v/>
      </c>
      <c r="D238" s="17">
        <f>IF('Transmitter Log 100'!H239="","",'Transmitter Log 100'!H239)</f>
        <v/>
      </c>
      <c r="E238" s="17">
        <f>IF('Transmitter Log 100'!G239="","",'Transmitter Log 100'!G239)</f>
        <v/>
      </c>
    </row>
    <row r="239">
      <c r="A239" s="18">
        <f>HYPERLINK("#'Transmitter Log'!A240",240)</f>
        <v/>
      </c>
      <c r="B239" s="17">
        <f>IF('Transmitter Log 100'!F240="","",'Transmitter Log 100'!F240)</f>
        <v/>
      </c>
      <c r="C239" s="17">
        <f>IF('Transmitter Log 100'!A240="","",'Transmitter Log 100'!A240)</f>
        <v/>
      </c>
      <c r="D239" s="17">
        <f>IF('Transmitter Log 100'!H240="","",'Transmitter Log 100'!H240)</f>
        <v/>
      </c>
      <c r="E239" s="17">
        <f>IF('Transmitter Log 100'!G240="","",'Transmitter Log 100'!G240)</f>
        <v/>
      </c>
    </row>
    <row r="240">
      <c r="A240" s="18">
        <f>HYPERLINK("#'Transmitter Log'!A241",241)</f>
        <v/>
      </c>
      <c r="B240" s="17">
        <f>IF('Transmitter Log 100'!F241="","",'Transmitter Log 100'!F241)</f>
        <v/>
      </c>
      <c r="C240" s="17">
        <f>IF('Transmitter Log 100'!A241="","",'Transmitter Log 100'!A241)</f>
        <v/>
      </c>
      <c r="D240" s="17">
        <f>IF('Transmitter Log 100'!H241="","",'Transmitter Log 100'!H241)</f>
        <v/>
      </c>
      <c r="E240" s="17">
        <f>IF('Transmitter Log 100'!G241="","",'Transmitter Log 100'!G241)</f>
        <v/>
      </c>
    </row>
    <row r="241">
      <c r="A241" s="18">
        <f>HYPERLINK("#'Transmitter Log'!A242",242)</f>
        <v/>
      </c>
      <c r="B241" s="17">
        <f>IF('Transmitter Log 100'!F242="","",'Transmitter Log 100'!F242)</f>
        <v/>
      </c>
      <c r="C241" s="17">
        <f>IF('Transmitter Log 100'!A242="","",'Transmitter Log 100'!A242)</f>
        <v/>
      </c>
      <c r="D241" s="17">
        <f>IF('Transmitter Log 100'!H242="","",'Transmitter Log 100'!H242)</f>
        <v/>
      </c>
      <c r="E241" s="17">
        <f>IF('Transmitter Log 100'!G242="","",'Transmitter Log 100'!G242)</f>
        <v/>
      </c>
    </row>
    <row r="242">
      <c r="A242" s="18">
        <f>HYPERLINK("#'Transmitter Log'!A243",243)</f>
        <v/>
      </c>
      <c r="B242" s="17">
        <f>IF('Transmitter Log 100'!F243="","",'Transmitter Log 100'!F243)</f>
        <v/>
      </c>
      <c r="C242" s="17">
        <f>IF('Transmitter Log 100'!A243="","",'Transmitter Log 100'!A243)</f>
        <v/>
      </c>
      <c r="D242" s="17">
        <f>IF('Transmitter Log 100'!H243="","",'Transmitter Log 100'!H243)</f>
        <v/>
      </c>
      <c r="E242" s="17">
        <f>IF('Transmitter Log 100'!G243="","",'Transmitter Log 100'!G243)</f>
        <v/>
      </c>
    </row>
    <row r="243">
      <c r="A243" s="18">
        <f>HYPERLINK("#'Transmitter Log'!A244",244)</f>
        <v/>
      </c>
      <c r="B243" s="17">
        <f>IF('Transmitter Log 100'!F244="","",'Transmitter Log 100'!F244)</f>
        <v/>
      </c>
      <c r="C243" s="17">
        <f>IF('Transmitter Log 100'!A244="","",'Transmitter Log 100'!A244)</f>
        <v/>
      </c>
      <c r="D243" s="17">
        <f>IF('Transmitter Log 100'!H244="","",'Transmitter Log 100'!H244)</f>
        <v/>
      </c>
      <c r="E243" s="17">
        <f>IF('Transmitter Log 100'!G244="","",'Transmitter Log 100'!G244)</f>
        <v/>
      </c>
    </row>
    <row r="244">
      <c r="A244" s="18">
        <f>HYPERLINK("#'Transmitter Log'!A245",245)</f>
        <v/>
      </c>
      <c r="B244" s="17">
        <f>IF('Transmitter Log 100'!F245="","",'Transmitter Log 100'!F245)</f>
        <v/>
      </c>
      <c r="C244" s="17">
        <f>IF('Transmitter Log 100'!A245="","",'Transmitter Log 100'!A245)</f>
        <v/>
      </c>
      <c r="D244" s="17">
        <f>IF('Transmitter Log 100'!H245="","",'Transmitter Log 100'!H245)</f>
        <v/>
      </c>
      <c r="E244" s="17">
        <f>IF('Transmitter Log 100'!G245="","",'Transmitter Log 100'!G245)</f>
        <v/>
      </c>
    </row>
    <row r="245">
      <c r="A245" s="18">
        <f>HYPERLINK("#'Transmitter Log'!A246",246)</f>
        <v/>
      </c>
      <c r="B245" s="17">
        <f>IF('Transmitter Log 100'!F246="","",'Transmitter Log 100'!F246)</f>
        <v/>
      </c>
      <c r="C245" s="17">
        <f>IF('Transmitter Log 100'!A246="","",'Transmitter Log 100'!A246)</f>
        <v/>
      </c>
      <c r="D245" s="17">
        <f>IF('Transmitter Log 100'!H246="","",'Transmitter Log 100'!H246)</f>
        <v/>
      </c>
      <c r="E245" s="17">
        <f>IF('Transmitter Log 100'!G246="","",'Transmitter Log 100'!G246)</f>
        <v/>
      </c>
    </row>
    <row r="246">
      <c r="A246" s="18">
        <f>HYPERLINK("#'Transmitter Log'!A247",247)</f>
        <v/>
      </c>
      <c r="B246" s="17">
        <f>IF('Transmitter Log 100'!F247="","",'Transmitter Log 100'!F247)</f>
        <v/>
      </c>
      <c r="C246" s="17">
        <f>IF('Transmitter Log 100'!A247="","",'Transmitter Log 100'!A247)</f>
        <v/>
      </c>
      <c r="D246" s="17">
        <f>IF('Transmitter Log 100'!H247="","",'Transmitter Log 100'!H247)</f>
        <v/>
      </c>
      <c r="E246" s="17">
        <f>IF('Transmitter Log 100'!G247="","",'Transmitter Log 100'!G247)</f>
        <v/>
      </c>
    </row>
    <row r="247">
      <c r="A247" s="18">
        <f>HYPERLINK("#'Transmitter Log'!A248",248)</f>
        <v/>
      </c>
      <c r="B247" s="17">
        <f>IF('Transmitter Log 100'!F248="","",'Transmitter Log 100'!F248)</f>
        <v/>
      </c>
      <c r="C247" s="17">
        <f>IF('Transmitter Log 100'!A248="","",'Transmitter Log 100'!A248)</f>
        <v/>
      </c>
      <c r="D247" s="17">
        <f>IF('Transmitter Log 100'!H248="","",'Transmitter Log 100'!H248)</f>
        <v/>
      </c>
      <c r="E247" s="17">
        <f>IF('Transmitter Log 100'!G248="","",'Transmitter Log 100'!G248)</f>
        <v/>
      </c>
    </row>
    <row r="248">
      <c r="A248" s="18">
        <f>HYPERLINK("#'Transmitter Log'!A249",249)</f>
        <v/>
      </c>
      <c r="B248" s="17">
        <f>IF('Transmitter Log 100'!F249="","",'Transmitter Log 100'!F249)</f>
        <v/>
      </c>
      <c r="C248" s="17">
        <f>IF('Transmitter Log 100'!A249="","",'Transmitter Log 100'!A249)</f>
        <v/>
      </c>
      <c r="D248" s="17">
        <f>IF('Transmitter Log 100'!H249="","",'Transmitter Log 100'!H249)</f>
        <v/>
      </c>
      <c r="E248" s="17">
        <f>IF('Transmitter Log 100'!G249="","",'Transmitter Log 100'!G249)</f>
        <v/>
      </c>
    </row>
    <row r="249">
      <c r="A249" s="18">
        <f>HYPERLINK("#'Transmitter Log'!A250",250)</f>
        <v/>
      </c>
      <c r="B249" s="17">
        <f>IF('Transmitter Log 100'!F250="","",'Transmitter Log 100'!F250)</f>
        <v/>
      </c>
      <c r="C249" s="17">
        <f>IF('Transmitter Log 100'!A250="","",'Transmitter Log 100'!A250)</f>
        <v/>
      </c>
      <c r="D249" s="17">
        <f>IF('Transmitter Log 100'!H250="","",'Transmitter Log 100'!H250)</f>
        <v/>
      </c>
      <c r="E249" s="17">
        <f>IF('Transmitter Log 100'!G250="","",'Transmitter Log 100'!G250)</f>
        <v/>
      </c>
    </row>
    <row r="250">
      <c r="A250" s="18">
        <f>HYPERLINK("#'Transmitter Log'!A251",251)</f>
        <v/>
      </c>
      <c r="B250" s="17">
        <f>IF('Transmitter Log 100'!F251="","",'Transmitter Log 100'!F251)</f>
        <v/>
      </c>
      <c r="C250" s="17">
        <f>IF('Transmitter Log 100'!A251="","",'Transmitter Log 100'!A251)</f>
        <v/>
      </c>
      <c r="D250" s="17">
        <f>IF('Transmitter Log 100'!H251="","",'Transmitter Log 100'!H251)</f>
        <v/>
      </c>
      <c r="E250" s="17">
        <f>IF('Transmitter Log 100'!G251="","",'Transmitter Log 100'!G251)</f>
        <v/>
      </c>
    </row>
    <row r="251">
      <c r="A251" s="18">
        <f>HYPERLINK("#'Transmitter Log'!A252",252)</f>
        <v/>
      </c>
      <c r="B251" s="17">
        <f>IF('Transmitter Log 100'!F252="","",'Transmitter Log 100'!F252)</f>
        <v/>
      </c>
      <c r="C251" s="17">
        <f>IF('Transmitter Log 100'!A252="","",'Transmitter Log 100'!A252)</f>
        <v/>
      </c>
      <c r="D251" s="17">
        <f>IF('Transmitter Log 100'!H252="","",'Transmitter Log 100'!H252)</f>
        <v/>
      </c>
      <c r="E251" s="17">
        <f>IF('Transmitter Log 100'!G252="","",'Transmitter Log 100'!G252)</f>
        <v/>
      </c>
    </row>
    <row r="252">
      <c r="A252" s="18">
        <f>HYPERLINK("#'Transmitter Log'!A253",253)</f>
        <v/>
      </c>
      <c r="B252" s="17">
        <f>IF('Transmitter Log 100'!F253="","",'Transmitter Log 100'!F253)</f>
        <v/>
      </c>
      <c r="C252" s="17">
        <f>IF('Transmitter Log 100'!A253="","",'Transmitter Log 100'!A253)</f>
        <v/>
      </c>
      <c r="D252" s="17">
        <f>IF('Transmitter Log 100'!H253="","",'Transmitter Log 100'!H253)</f>
        <v/>
      </c>
      <c r="E252" s="17">
        <f>IF('Transmitter Log 100'!G253="","",'Transmitter Log 100'!G253)</f>
        <v/>
      </c>
    </row>
    <row r="253">
      <c r="A253" s="18">
        <f>HYPERLINK("#'Transmitter Log'!A254",254)</f>
        <v/>
      </c>
      <c r="B253" s="17">
        <f>IF('Transmitter Log 100'!F254="","",'Transmitter Log 100'!F254)</f>
        <v/>
      </c>
      <c r="C253" s="17">
        <f>IF('Transmitter Log 100'!A254="","",'Transmitter Log 100'!A254)</f>
        <v/>
      </c>
      <c r="D253" s="17">
        <f>IF('Transmitter Log 100'!H254="","",'Transmitter Log 100'!H254)</f>
        <v/>
      </c>
      <c r="E253" s="17">
        <f>IF('Transmitter Log 100'!G254="","",'Transmitter Log 100'!G254)</f>
        <v/>
      </c>
    </row>
    <row r="254">
      <c r="A254" s="18">
        <f>HYPERLINK("#'Transmitter Log'!A255",255)</f>
        <v/>
      </c>
      <c r="B254" s="17">
        <f>IF('Transmitter Log 100'!F255="","",'Transmitter Log 100'!F255)</f>
        <v/>
      </c>
      <c r="C254" s="17">
        <f>IF('Transmitter Log 100'!A255="","",'Transmitter Log 100'!A255)</f>
        <v/>
      </c>
      <c r="D254" s="17">
        <f>IF('Transmitter Log 100'!H255="","",'Transmitter Log 100'!H255)</f>
        <v/>
      </c>
      <c r="E254" s="17">
        <f>IF('Transmitter Log 100'!G255="","",'Transmitter Log 100'!G255)</f>
        <v/>
      </c>
    </row>
    <row r="255">
      <c r="A255" s="18">
        <f>HYPERLINK("#'Transmitter Log'!A256",256)</f>
        <v/>
      </c>
      <c r="B255" s="17">
        <f>IF('Transmitter Log 100'!F256="","",'Transmitter Log 100'!F256)</f>
        <v/>
      </c>
      <c r="C255" s="17">
        <f>IF('Transmitter Log 100'!A256="","",'Transmitter Log 100'!A256)</f>
        <v/>
      </c>
      <c r="D255" s="17">
        <f>IF('Transmitter Log 100'!H256="","",'Transmitter Log 100'!H256)</f>
        <v/>
      </c>
      <c r="E255" s="17">
        <f>IF('Transmitter Log 100'!G256="","",'Transmitter Log 100'!G256)</f>
        <v/>
      </c>
    </row>
    <row r="256">
      <c r="A256" s="18">
        <f>HYPERLINK("#'Transmitter Log'!A257",257)</f>
        <v/>
      </c>
      <c r="B256" s="17">
        <f>IF('Transmitter Log 100'!F257="","",'Transmitter Log 100'!F257)</f>
        <v/>
      </c>
      <c r="C256" s="17">
        <f>IF('Transmitter Log 100'!A257="","",'Transmitter Log 100'!A257)</f>
        <v/>
      </c>
      <c r="D256" s="17">
        <f>IF('Transmitter Log 100'!H257="","",'Transmitter Log 100'!H257)</f>
        <v/>
      </c>
      <c r="E256" s="17">
        <f>IF('Transmitter Log 100'!G257="","",'Transmitter Log 100'!G257)</f>
        <v/>
      </c>
    </row>
    <row r="257">
      <c r="A257" s="18">
        <f>HYPERLINK("#'Transmitter Log'!A258",258)</f>
        <v/>
      </c>
      <c r="B257" s="17">
        <f>IF('Transmitter Log 100'!F258="","",'Transmitter Log 100'!F258)</f>
        <v/>
      </c>
      <c r="C257" s="17">
        <f>IF('Transmitter Log 100'!A258="","",'Transmitter Log 100'!A258)</f>
        <v/>
      </c>
      <c r="D257" s="17">
        <f>IF('Transmitter Log 100'!H258="","",'Transmitter Log 100'!H258)</f>
        <v/>
      </c>
      <c r="E257" s="17">
        <f>IF('Transmitter Log 100'!G258="","",'Transmitter Log 100'!G258)</f>
        <v/>
      </c>
    </row>
    <row r="258">
      <c r="A258" s="18">
        <f>HYPERLINK("#'Transmitter Log'!A259",259)</f>
        <v/>
      </c>
      <c r="B258" s="17">
        <f>IF('Transmitter Log 100'!F259="","",'Transmitter Log 100'!F259)</f>
        <v/>
      </c>
      <c r="C258" s="17">
        <f>IF('Transmitter Log 100'!A259="","",'Transmitter Log 100'!A259)</f>
        <v/>
      </c>
      <c r="D258" s="17">
        <f>IF('Transmitter Log 100'!H259="","",'Transmitter Log 100'!H259)</f>
        <v/>
      </c>
      <c r="E258" s="17">
        <f>IF('Transmitter Log 100'!G259="","",'Transmitter Log 100'!G259)</f>
        <v/>
      </c>
    </row>
    <row r="259">
      <c r="A259" s="18">
        <f>HYPERLINK("#'Transmitter Log'!A260",260)</f>
        <v/>
      </c>
      <c r="B259" s="17">
        <f>IF('Transmitter Log 100'!F260="","",'Transmitter Log 100'!F260)</f>
        <v/>
      </c>
      <c r="C259" s="17">
        <f>IF('Transmitter Log 100'!A260="","",'Transmitter Log 100'!A260)</f>
        <v/>
      </c>
      <c r="D259" s="17">
        <f>IF('Transmitter Log 100'!H260="","",'Transmitter Log 100'!H260)</f>
        <v/>
      </c>
      <c r="E259" s="17">
        <f>IF('Transmitter Log 100'!G260="","",'Transmitter Log 100'!G260)</f>
        <v/>
      </c>
    </row>
    <row r="260">
      <c r="A260" s="18">
        <f>HYPERLINK("#'Transmitter Log'!A261",261)</f>
        <v/>
      </c>
      <c r="B260" s="17">
        <f>IF('Transmitter Log 100'!F261="","",'Transmitter Log 100'!F261)</f>
        <v/>
      </c>
      <c r="C260" s="17">
        <f>IF('Transmitter Log 100'!A261="","",'Transmitter Log 100'!A261)</f>
        <v/>
      </c>
      <c r="D260" s="17">
        <f>IF('Transmitter Log 100'!H261="","",'Transmitter Log 100'!H261)</f>
        <v/>
      </c>
      <c r="E260" s="17">
        <f>IF('Transmitter Log 100'!G261="","",'Transmitter Log 100'!G261)</f>
        <v/>
      </c>
    </row>
    <row r="261">
      <c r="A261" s="18">
        <f>HYPERLINK("#'Transmitter Log'!A262",262)</f>
        <v/>
      </c>
      <c r="B261" s="17">
        <f>IF('Transmitter Log 100'!F262="","",'Transmitter Log 100'!F262)</f>
        <v/>
      </c>
      <c r="C261" s="17">
        <f>IF('Transmitter Log 100'!A262="","",'Transmitter Log 100'!A262)</f>
        <v/>
      </c>
      <c r="D261" s="17">
        <f>IF('Transmitter Log 100'!H262="","",'Transmitter Log 100'!H262)</f>
        <v/>
      </c>
      <c r="E261" s="17">
        <f>IF('Transmitter Log 100'!G262="","",'Transmitter Log 100'!G262)</f>
        <v/>
      </c>
    </row>
    <row r="262">
      <c r="A262" s="18">
        <f>HYPERLINK("#'Transmitter Log'!A263",263)</f>
        <v/>
      </c>
      <c r="B262" s="17">
        <f>IF('Transmitter Log 100'!F263="","",'Transmitter Log 100'!F263)</f>
        <v/>
      </c>
      <c r="C262" s="17">
        <f>IF('Transmitter Log 100'!A263="","",'Transmitter Log 100'!A263)</f>
        <v/>
      </c>
      <c r="D262" s="17">
        <f>IF('Transmitter Log 100'!H263="","",'Transmitter Log 100'!H263)</f>
        <v/>
      </c>
      <c r="E262" s="17">
        <f>IF('Transmitter Log 100'!G263="","",'Transmitter Log 100'!G263)</f>
        <v/>
      </c>
    </row>
    <row r="263">
      <c r="A263" s="18">
        <f>HYPERLINK("#'Transmitter Log'!A264",264)</f>
        <v/>
      </c>
      <c r="B263" s="17">
        <f>IF('Transmitter Log 100'!F264="","",'Transmitter Log 100'!F264)</f>
        <v/>
      </c>
      <c r="C263" s="17">
        <f>IF('Transmitter Log 100'!A264="","",'Transmitter Log 100'!A264)</f>
        <v/>
      </c>
      <c r="D263" s="17">
        <f>IF('Transmitter Log 100'!H264="","",'Transmitter Log 100'!H264)</f>
        <v/>
      </c>
      <c r="E263" s="17">
        <f>IF('Transmitter Log 100'!G264="","",'Transmitter Log 100'!G264)</f>
        <v/>
      </c>
    </row>
    <row r="264">
      <c r="A264" s="18">
        <f>HYPERLINK("#'Transmitter Log'!A265",265)</f>
        <v/>
      </c>
      <c r="B264" s="17">
        <f>IF('Transmitter Log 100'!F265="","",'Transmitter Log 100'!F265)</f>
        <v/>
      </c>
      <c r="C264" s="17">
        <f>IF('Transmitter Log 100'!A265="","",'Transmitter Log 100'!A265)</f>
        <v/>
      </c>
      <c r="D264" s="17">
        <f>IF('Transmitter Log 100'!H265="","",'Transmitter Log 100'!H265)</f>
        <v/>
      </c>
      <c r="E264" s="17">
        <f>IF('Transmitter Log 100'!G265="","",'Transmitter Log 100'!G265)</f>
        <v/>
      </c>
    </row>
    <row r="265">
      <c r="A265" s="18">
        <f>HYPERLINK("#'Transmitter Log'!A266",266)</f>
        <v/>
      </c>
      <c r="B265" s="17">
        <f>IF('Transmitter Log 100'!F266="","",'Transmitter Log 100'!F266)</f>
        <v/>
      </c>
      <c r="C265" s="17">
        <f>IF('Transmitter Log 100'!A266="","",'Transmitter Log 100'!A266)</f>
        <v/>
      </c>
      <c r="D265" s="17">
        <f>IF('Transmitter Log 100'!H266="","",'Transmitter Log 100'!H266)</f>
        <v/>
      </c>
      <c r="E265" s="17">
        <f>IF('Transmitter Log 100'!G266="","",'Transmitter Log 100'!G266)</f>
        <v/>
      </c>
    </row>
    <row r="266">
      <c r="A266" s="18">
        <f>HYPERLINK("#'Transmitter Log'!A267",267)</f>
        <v/>
      </c>
      <c r="B266" s="17">
        <f>IF('Transmitter Log 100'!F267="","",'Transmitter Log 100'!F267)</f>
        <v/>
      </c>
      <c r="C266" s="17">
        <f>IF('Transmitter Log 100'!A267="","",'Transmitter Log 100'!A267)</f>
        <v/>
      </c>
      <c r="D266" s="17">
        <f>IF('Transmitter Log 100'!H267="","",'Transmitter Log 100'!H267)</f>
        <v/>
      </c>
      <c r="E266" s="17">
        <f>IF('Transmitter Log 100'!G267="","",'Transmitter Log 100'!G267)</f>
        <v/>
      </c>
    </row>
    <row r="267">
      <c r="A267" s="18">
        <f>HYPERLINK("#'Transmitter Log'!A268",268)</f>
        <v/>
      </c>
      <c r="B267" s="17">
        <f>IF('Transmitter Log 100'!F268="","",'Transmitter Log 100'!F268)</f>
        <v/>
      </c>
      <c r="C267" s="17">
        <f>IF('Transmitter Log 100'!A268="","",'Transmitter Log 100'!A268)</f>
        <v/>
      </c>
      <c r="D267" s="17">
        <f>IF('Transmitter Log 100'!H268="","",'Transmitter Log 100'!H268)</f>
        <v/>
      </c>
      <c r="E267" s="17">
        <f>IF('Transmitter Log 100'!G268="","",'Transmitter Log 100'!G268)</f>
        <v/>
      </c>
    </row>
    <row r="268">
      <c r="A268" s="18">
        <f>HYPERLINK("#'Transmitter Log'!A269",269)</f>
        <v/>
      </c>
      <c r="B268" s="17">
        <f>IF('Transmitter Log 100'!F269="","",'Transmitter Log 100'!F269)</f>
        <v/>
      </c>
      <c r="C268" s="17">
        <f>IF('Transmitter Log 100'!A269="","",'Transmitter Log 100'!A269)</f>
        <v/>
      </c>
      <c r="D268" s="17">
        <f>IF('Transmitter Log 100'!H269="","",'Transmitter Log 100'!H269)</f>
        <v/>
      </c>
      <c r="E268" s="17">
        <f>IF('Transmitter Log 100'!G269="","",'Transmitter Log 100'!G269)</f>
        <v/>
      </c>
    </row>
    <row r="269">
      <c r="A269" s="18">
        <f>HYPERLINK("#'Transmitter Log'!A270",270)</f>
        <v/>
      </c>
      <c r="B269" s="17">
        <f>IF('Transmitter Log 100'!F270="","",'Transmitter Log 100'!F270)</f>
        <v/>
      </c>
      <c r="C269" s="17">
        <f>IF('Transmitter Log 100'!A270="","",'Transmitter Log 100'!A270)</f>
        <v/>
      </c>
      <c r="D269" s="17">
        <f>IF('Transmitter Log 100'!H270="","",'Transmitter Log 100'!H270)</f>
        <v/>
      </c>
      <c r="E269" s="17">
        <f>IF('Transmitter Log 100'!G270="","",'Transmitter Log 100'!G270)</f>
        <v/>
      </c>
    </row>
    <row r="270">
      <c r="A270" s="18">
        <f>HYPERLINK("#'Transmitter Log'!A271",271)</f>
        <v/>
      </c>
      <c r="B270" s="17">
        <f>IF('Transmitter Log 100'!F271="","",'Transmitter Log 100'!F271)</f>
        <v/>
      </c>
      <c r="C270" s="17">
        <f>IF('Transmitter Log 100'!A271="","",'Transmitter Log 100'!A271)</f>
        <v/>
      </c>
      <c r="D270" s="17">
        <f>IF('Transmitter Log 100'!H271="","",'Transmitter Log 100'!H271)</f>
        <v/>
      </c>
      <c r="E270" s="17">
        <f>IF('Transmitter Log 100'!G271="","",'Transmitter Log 100'!G271)</f>
        <v/>
      </c>
    </row>
    <row r="271">
      <c r="A271" s="18">
        <f>HYPERLINK("#'Transmitter Log'!A272",272)</f>
        <v/>
      </c>
      <c r="B271" s="17">
        <f>IF('Transmitter Log 100'!F272="","",'Transmitter Log 100'!F272)</f>
        <v/>
      </c>
      <c r="C271" s="17">
        <f>IF('Transmitter Log 100'!A272="","",'Transmitter Log 100'!A272)</f>
        <v/>
      </c>
      <c r="D271" s="17">
        <f>IF('Transmitter Log 100'!H272="","",'Transmitter Log 100'!H272)</f>
        <v/>
      </c>
      <c r="E271" s="17">
        <f>IF('Transmitter Log 100'!G272="","",'Transmitter Log 100'!G272)</f>
        <v/>
      </c>
    </row>
    <row r="272">
      <c r="A272" s="18">
        <f>HYPERLINK("#'Transmitter Log'!A273",273)</f>
        <v/>
      </c>
      <c r="B272" s="17">
        <f>IF('Transmitter Log 100'!F273="","",'Transmitter Log 100'!F273)</f>
        <v/>
      </c>
      <c r="C272" s="17">
        <f>IF('Transmitter Log 100'!A273="","",'Transmitter Log 100'!A273)</f>
        <v/>
      </c>
      <c r="D272" s="17">
        <f>IF('Transmitter Log 100'!H273="","",'Transmitter Log 100'!H273)</f>
        <v/>
      </c>
      <c r="E272" s="17">
        <f>IF('Transmitter Log 100'!G273="","",'Transmitter Log 100'!G273)</f>
        <v/>
      </c>
    </row>
    <row r="273">
      <c r="A273" s="18">
        <f>HYPERLINK("#'Transmitter Log'!A274",274)</f>
        <v/>
      </c>
      <c r="B273" s="17">
        <f>IF('Transmitter Log 100'!F274="","",'Transmitter Log 100'!F274)</f>
        <v/>
      </c>
      <c r="C273" s="17">
        <f>IF('Transmitter Log 100'!A274="","",'Transmitter Log 100'!A274)</f>
        <v/>
      </c>
      <c r="D273" s="17">
        <f>IF('Transmitter Log 100'!H274="","",'Transmitter Log 100'!H274)</f>
        <v/>
      </c>
      <c r="E273" s="17">
        <f>IF('Transmitter Log 100'!G274="","",'Transmitter Log 100'!G274)</f>
        <v/>
      </c>
    </row>
    <row r="274">
      <c r="A274" s="18">
        <f>HYPERLINK("#'Transmitter Log'!A275",275)</f>
        <v/>
      </c>
      <c r="B274" s="17">
        <f>IF('Transmitter Log 100'!F275="","",'Transmitter Log 100'!F275)</f>
        <v/>
      </c>
      <c r="C274" s="17">
        <f>IF('Transmitter Log 100'!A275="","",'Transmitter Log 100'!A275)</f>
        <v/>
      </c>
      <c r="D274" s="17">
        <f>IF('Transmitter Log 100'!H275="","",'Transmitter Log 100'!H275)</f>
        <v/>
      </c>
      <c r="E274" s="17">
        <f>IF('Transmitter Log 100'!G275="","",'Transmitter Log 100'!G275)</f>
        <v/>
      </c>
    </row>
    <row r="275">
      <c r="A275" s="18">
        <f>HYPERLINK("#'Transmitter Log'!A276",276)</f>
        <v/>
      </c>
      <c r="B275" s="17">
        <f>IF('Transmitter Log 100'!F276="","",'Transmitter Log 100'!F276)</f>
        <v/>
      </c>
      <c r="C275" s="17">
        <f>IF('Transmitter Log 100'!A276="","",'Transmitter Log 100'!A276)</f>
        <v/>
      </c>
      <c r="D275" s="17">
        <f>IF('Transmitter Log 100'!H276="","",'Transmitter Log 100'!H276)</f>
        <v/>
      </c>
      <c r="E275" s="17">
        <f>IF('Transmitter Log 100'!G276="","",'Transmitter Log 100'!G276)</f>
        <v/>
      </c>
    </row>
    <row r="276">
      <c r="A276" s="18">
        <f>HYPERLINK("#'Transmitter Log'!A277",277)</f>
        <v/>
      </c>
      <c r="B276" s="17">
        <f>IF('Transmitter Log 100'!F277="","",'Transmitter Log 100'!F277)</f>
        <v/>
      </c>
      <c r="C276" s="17">
        <f>IF('Transmitter Log 100'!A277="","",'Transmitter Log 100'!A277)</f>
        <v/>
      </c>
      <c r="D276" s="17">
        <f>IF('Transmitter Log 100'!H277="","",'Transmitter Log 100'!H277)</f>
        <v/>
      </c>
      <c r="E276" s="17">
        <f>IF('Transmitter Log 100'!G277="","",'Transmitter Log 100'!G277)</f>
        <v/>
      </c>
    </row>
    <row r="277">
      <c r="A277" s="18">
        <f>HYPERLINK("#'Transmitter Log'!A278",278)</f>
        <v/>
      </c>
      <c r="B277" s="17">
        <f>IF('Transmitter Log 100'!F278="","",'Transmitter Log 100'!F278)</f>
        <v/>
      </c>
      <c r="C277" s="17">
        <f>IF('Transmitter Log 100'!A278="","",'Transmitter Log 100'!A278)</f>
        <v/>
      </c>
      <c r="D277" s="17">
        <f>IF('Transmitter Log 100'!H278="","",'Transmitter Log 100'!H278)</f>
        <v/>
      </c>
      <c r="E277" s="17">
        <f>IF('Transmitter Log 100'!G278="","",'Transmitter Log 100'!G278)</f>
        <v/>
      </c>
    </row>
    <row r="278">
      <c r="A278" s="18">
        <f>HYPERLINK("#'Transmitter Log'!A279",279)</f>
        <v/>
      </c>
      <c r="B278" s="17">
        <f>IF('Transmitter Log 100'!F279="","",'Transmitter Log 100'!F279)</f>
        <v/>
      </c>
      <c r="C278" s="17">
        <f>IF('Transmitter Log 100'!A279="","",'Transmitter Log 100'!A279)</f>
        <v/>
      </c>
      <c r="D278" s="17">
        <f>IF('Transmitter Log 100'!H279="","",'Transmitter Log 100'!H279)</f>
        <v/>
      </c>
      <c r="E278" s="17">
        <f>IF('Transmitter Log 100'!G279="","",'Transmitter Log 100'!G279)</f>
        <v/>
      </c>
    </row>
    <row r="279">
      <c r="A279" s="18">
        <f>HYPERLINK("#'Transmitter Log'!A280",280)</f>
        <v/>
      </c>
      <c r="B279" s="17">
        <f>IF('Transmitter Log 100'!F280="","",'Transmitter Log 100'!F280)</f>
        <v/>
      </c>
      <c r="C279" s="17">
        <f>IF('Transmitter Log 100'!A280="","",'Transmitter Log 100'!A280)</f>
        <v/>
      </c>
      <c r="D279" s="17">
        <f>IF('Transmitter Log 100'!H280="","",'Transmitter Log 100'!H280)</f>
        <v/>
      </c>
      <c r="E279" s="17">
        <f>IF('Transmitter Log 100'!G280="","",'Transmitter Log 100'!G280)</f>
        <v/>
      </c>
    </row>
    <row r="280">
      <c r="A280" s="18">
        <f>HYPERLINK("#'Transmitter Log'!A281",281)</f>
        <v/>
      </c>
      <c r="B280" s="17">
        <f>IF('Transmitter Log 100'!F281="","",'Transmitter Log 100'!F281)</f>
        <v/>
      </c>
      <c r="C280" s="17">
        <f>IF('Transmitter Log 100'!A281="","",'Transmitter Log 100'!A281)</f>
        <v/>
      </c>
      <c r="D280" s="17">
        <f>IF('Transmitter Log 100'!H281="","",'Transmitter Log 100'!H281)</f>
        <v/>
      </c>
      <c r="E280" s="17">
        <f>IF('Transmitter Log 100'!G281="","",'Transmitter Log 100'!G281)</f>
        <v/>
      </c>
    </row>
    <row r="281">
      <c r="A281" s="18">
        <f>HYPERLINK("#'Transmitter Log'!A282",282)</f>
        <v/>
      </c>
      <c r="B281" s="17">
        <f>IF('Transmitter Log 100'!F282="","",'Transmitter Log 100'!F282)</f>
        <v/>
      </c>
      <c r="C281" s="17">
        <f>IF('Transmitter Log 100'!A282="","",'Transmitter Log 100'!A282)</f>
        <v/>
      </c>
      <c r="D281" s="17">
        <f>IF('Transmitter Log 100'!H282="","",'Transmitter Log 100'!H282)</f>
        <v/>
      </c>
      <c r="E281" s="17">
        <f>IF('Transmitter Log 100'!G282="","",'Transmitter Log 100'!G282)</f>
        <v/>
      </c>
    </row>
    <row r="282">
      <c r="A282" s="18">
        <f>HYPERLINK("#'Transmitter Log'!A283",283)</f>
        <v/>
      </c>
      <c r="B282" s="17">
        <f>IF('Transmitter Log 100'!F283="","",'Transmitter Log 100'!F283)</f>
        <v/>
      </c>
      <c r="C282" s="17">
        <f>IF('Transmitter Log 100'!A283="","",'Transmitter Log 100'!A283)</f>
        <v/>
      </c>
      <c r="D282" s="17">
        <f>IF('Transmitter Log 100'!H283="","",'Transmitter Log 100'!H283)</f>
        <v/>
      </c>
      <c r="E282" s="17">
        <f>IF('Transmitter Log 100'!G283="","",'Transmitter Log 100'!G283)</f>
        <v/>
      </c>
    </row>
    <row r="283">
      <c r="A283" s="18">
        <f>HYPERLINK("#'Transmitter Log'!A284",284)</f>
        <v/>
      </c>
      <c r="B283" s="17">
        <f>IF('Transmitter Log 100'!F284="","",'Transmitter Log 100'!F284)</f>
        <v/>
      </c>
      <c r="C283" s="17">
        <f>IF('Transmitter Log 100'!A284="","",'Transmitter Log 100'!A284)</f>
        <v/>
      </c>
      <c r="D283" s="17">
        <f>IF('Transmitter Log 100'!H284="","",'Transmitter Log 100'!H284)</f>
        <v/>
      </c>
      <c r="E283" s="17">
        <f>IF('Transmitter Log 100'!G284="","",'Transmitter Log 100'!G284)</f>
        <v/>
      </c>
    </row>
    <row r="284">
      <c r="A284" s="18">
        <f>HYPERLINK("#'Transmitter Log'!A285",285)</f>
        <v/>
      </c>
      <c r="B284" s="17">
        <f>IF('Transmitter Log 100'!F285="","",'Transmitter Log 100'!F285)</f>
        <v/>
      </c>
      <c r="C284" s="17">
        <f>IF('Transmitter Log 100'!A285="","",'Transmitter Log 100'!A285)</f>
        <v/>
      </c>
      <c r="D284" s="17">
        <f>IF('Transmitter Log 100'!H285="","",'Transmitter Log 100'!H285)</f>
        <v/>
      </c>
      <c r="E284" s="17">
        <f>IF('Transmitter Log 100'!G285="","",'Transmitter Log 100'!G285)</f>
        <v/>
      </c>
    </row>
    <row r="285">
      <c r="A285" s="18">
        <f>HYPERLINK("#'Transmitter Log'!A286",286)</f>
        <v/>
      </c>
      <c r="B285" s="17">
        <f>IF('Transmitter Log 100'!F286="","",'Transmitter Log 100'!F286)</f>
        <v/>
      </c>
      <c r="C285" s="17">
        <f>IF('Transmitter Log 100'!A286="","",'Transmitter Log 100'!A286)</f>
        <v/>
      </c>
      <c r="D285" s="17">
        <f>IF('Transmitter Log 100'!H286="","",'Transmitter Log 100'!H286)</f>
        <v/>
      </c>
      <c r="E285" s="17">
        <f>IF('Transmitter Log 100'!G286="","",'Transmitter Log 100'!G286)</f>
        <v/>
      </c>
    </row>
    <row r="286">
      <c r="A286" s="18">
        <f>HYPERLINK("#'Transmitter Log'!A287",287)</f>
        <v/>
      </c>
      <c r="B286" s="17">
        <f>IF('Transmitter Log 100'!F287="","",'Transmitter Log 100'!F287)</f>
        <v/>
      </c>
      <c r="C286" s="17">
        <f>IF('Transmitter Log 100'!A287="","",'Transmitter Log 100'!A287)</f>
        <v/>
      </c>
      <c r="D286" s="17">
        <f>IF('Transmitter Log 100'!H287="","",'Transmitter Log 100'!H287)</f>
        <v/>
      </c>
      <c r="E286" s="17">
        <f>IF('Transmitter Log 100'!G287="","",'Transmitter Log 100'!G287)</f>
        <v/>
      </c>
    </row>
    <row r="287">
      <c r="A287" s="18">
        <f>HYPERLINK("#'Transmitter Log'!A288",288)</f>
        <v/>
      </c>
      <c r="B287" s="17">
        <f>IF('Transmitter Log 100'!F288="","",'Transmitter Log 100'!F288)</f>
        <v/>
      </c>
      <c r="C287" s="17">
        <f>IF('Transmitter Log 100'!A288="","",'Transmitter Log 100'!A288)</f>
        <v/>
      </c>
      <c r="D287" s="17">
        <f>IF('Transmitter Log 100'!H288="","",'Transmitter Log 100'!H288)</f>
        <v/>
      </c>
      <c r="E287" s="17">
        <f>IF('Transmitter Log 100'!G288="","",'Transmitter Log 100'!G288)</f>
        <v/>
      </c>
    </row>
    <row r="288">
      <c r="A288" s="18">
        <f>HYPERLINK("#'Transmitter Log'!A289",289)</f>
        <v/>
      </c>
      <c r="B288" s="17">
        <f>IF('Transmitter Log 100'!F289="","",'Transmitter Log 100'!F289)</f>
        <v/>
      </c>
      <c r="C288" s="17">
        <f>IF('Transmitter Log 100'!A289="","",'Transmitter Log 100'!A289)</f>
        <v/>
      </c>
      <c r="D288" s="17">
        <f>IF('Transmitter Log 100'!H289="","",'Transmitter Log 100'!H289)</f>
        <v/>
      </c>
      <c r="E288" s="17">
        <f>IF('Transmitter Log 100'!G289="","",'Transmitter Log 100'!G289)</f>
        <v/>
      </c>
    </row>
    <row r="289">
      <c r="A289" s="18">
        <f>HYPERLINK("#'Transmitter Log'!A290",290)</f>
        <v/>
      </c>
      <c r="B289" s="17">
        <f>IF('Transmitter Log 100'!F290="","",'Transmitter Log 100'!F290)</f>
        <v/>
      </c>
      <c r="C289" s="17">
        <f>IF('Transmitter Log 100'!A290="","",'Transmitter Log 100'!A290)</f>
        <v/>
      </c>
      <c r="D289" s="17">
        <f>IF('Transmitter Log 100'!H290="","",'Transmitter Log 100'!H290)</f>
        <v/>
      </c>
      <c r="E289" s="17">
        <f>IF('Transmitter Log 100'!G290="","",'Transmitter Log 100'!G290)</f>
        <v/>
      </c>
    </row>
    <row r="290">
      <c r="A290" s="18">
        <f>HYPERLINK("#'Transmitter Log'!A291",291)</f>
        <v/>
      </c>
      <c r="B290" s="17">
        <f>IF('Transmitter Log 100'!F291="","",'Transmitter Log 100'!F291)</f>
        <v/>
      </c>
      <c r="C290" s="17">
        <f>IF('Transmitter Log 100'!A291="","",'Transmitter Log 100'!A291)</f>
        <v/>
      </c>
      <c r="D290" s="17">
        <f>IF('Transmitter Log 100'!H291="","",'Transmitter Log 100'!H291)</f>
        <v/>
      </c>
      <c r="E290" s="17">
        <f>IF('Transmitter Log 100'!G291="","",'Transmitter Log 100'!G291)</f>
        <v/>
      </c>
    </row>
    <row r="291">
      <c r="A291" s="18">
        <f>HYPERLINK("#'Transmitter Log'!A292",292)</f>
        <v/>
      </c>
      <c r="B291" s="17">
        <f>IF('Transmitter Log 100'!F292="","",'Transmitter Log 100'!F292)</f>
        <v/>
      </c>
      <c r="C291" s="17">
        <f>IF('Transmitter Log 100'!A292="","",'Transmitter Log 100'!A292)</f>
        <v/>
      </c>
      <c r="D291" s="17">
        <f>IF('Transmitter Log 100'!H292="","",'Transmitter Log 100'!H292)</f>
        <v/>
      </c>
      <c r="E291" s="17">
        <f>IF('Transmitter Log 100'!G292="","",'Transmitter Log 100'!G292)</f>
        <v/>
      </c>
    </row>
    <row r="292">
      <c r="A292" s="18">
        <f>HYPERLINK("#'Transmitter Log'!A293",293)</f>
        <v/>
      </c>
      <c r="B292" s="17">
        <f>IF('Transmitter Log 100'!F293="","",'Transmitter Log 100'!F293)</f>
        <v/>
      </c>
      <c r="C292" s="17">
        <f>IF('Transmitter Log 100'!A293="","",'Transmitter Log 100'!A293)</f>
        <v/>
      </c>
      <c r="D292" s="17">
        <f>IF('Transmitter Log 100'!H293="","",'Transmitter Log 100'!H293)</f>
        <v/>
      </c>
      <c r="E292" s="17">
        <f>IF('Transmitter Log 100'!G293="","",'Transmitter Log 100'!G293)</f>
        <v/>
      </c>
    </row>
    <row r="293">
      <c r="A293" s="18">
        <f>HYPERLINK("#'Transmitter Log'!A294",294)</f>
        <v/>
      </c>
      <c r="B293" s="17">
        <f>IF('Transmitter Log 100'!F294="","",'Transmitter Log 100'!F294)</f>
        <v/>
      </c>
      <c r="C293" s="17">
        <f>IF('Transmitter Log 100'!A294="","",'Transmitter Log 100'!A294)</f>
        <v/>
      </c>
      <c r="D293" s="17">
        <f>IF('Transmitter Log 100'!H294="","",'Transmitter Log 100'!H294)</f>
        <v/>
      </c>
      <c r="E293" s="17">
        <f>IF('Transmitter Log 100'!G294="","",'Transmitter Log 100'!G294)</f>
        <v/>
      </c>
    </row>
    <row r="294">
      <c r="A294" s="18">
        <f>HYPERLINK("#'Transmitter Log'!A295",295)</f>
        <v/>
      </c>
      <c r="B294" s="17">
        <f>IF('Transmitter Log 100'!F295="","",'Transmitter Log 100'!F295)</f>
        <v/>
      </c>
      <c r="C294" s="17">
        <f>IF('Transmitter Log 100'!A295="","",'Transmitter Log 100'!A295)</f>
        <v/>
      </c>
      <c r="D294" s="17">
        <f>IF('Transmitter Log 100'!H295="","",'Transmitter Log 100'!H295)</f>
        <v/>
      </c>
      <c r="E294" s="17">
        <f>IF('Transmitter Log 100'!G295="","",'Transmitter Log 100'!G295)</f>
        <v/>
      </c>
    </row>
    <row r="295">
      <c r="A295" s="18">
        <f>HYPERLINK("#'Transmitter Log'!A296",296)</f>
        <v/>
      </c>
      <c r="B295" s="17">
        <f>IF('Transmitter Log 100'!F296="","",'Transmitter Log 100'!F296)</f>
        <v/>
      </c>
      <c r="C295" s="17">
        <f>IF('Transmitter Log 100'!A296="","",'Transmitter Log 100'!A296)</f>
        <v/>
      </c>
      <c r="D295" s="17">
        <f>IF('Transmitter Log 100'!H296="","",'Transmitter Log 100'!H296)</f>
        <v/>
      </c>
      <c r="E295" s="17">
        <f>IF('Transmitter Log 100'!G296="","",'Transmitter Log 100'!G296)</f>
        <v/>
      </c>
    </row>
    <row r="296">
      <c r="A296" s="18">
        <f>HYPERLINK("#'Transmitter Log'!A297",297)</f>
        <v/>
      </c>
      <c r="B296" s="17">
        <f>IF('Transmitter Log 100'!F297="","",'Transmitter Log 100'!F297)</f>
        <v/>
      </c>
      <c r="C296" s="17">
        <f>IF('Transmitter Log 100'!A297="","",'Transmitter Log 100'!A297)</f>
        <v/>
      </c>
      <c r="D296" s="17">
        <f>IF('Transmitter Log 100'!H297="","",'Transmitter Log 100'!H297)</f>
        <v/>
      </c>
      <c r="E296" s="17">
        <f>IF('Transmitter Log 100'!G297="","",'Transmitter Log 100'!G297)</f>
        <v/>
      </c>
    </row>
    <row r="297">
      <c r="A297" s="18">
        <f>HYPERLINK("#'Transmitter Log'!A298",298)</f>
        <v/>
      </c>
      <c r="B297" s="17">
        <f>IF('Transmitter Log 100'!F298="","",'Transmitter Log 100'!F298)</f>
        <v/>
      </c>
      <c r="C297" s="17">
        <f>IF('Transmitter Log 100'!A298="","",'Transmitter Log 100'!A298)</f>
        <v/>
      </c>
      <c r="D297" s="17">
        <f>IF('Transmitter Log 100'!H298="","",'Transmitter Log 100'!H298)</f>
        <v/>
      </c>
      <c r="E297" s="17">
        <f>IF('Transmitter Log 100'!G298="","",'Transmitter Log 100'!G298)</f>
        <v/>
      </c>
    </row>
    <row r="298">
      <c r="A298" s="18">
        <f>HYPERLINK("#'Transmitter Log'!A299",299)</f>
        <v/>
      </c>
      <c r="B298" s="17">
        <f>IF('Transmitter Log 100'!F299="","",'Transmitter Log 100'!F299)</f>
        <v/>
      </c>
      <c r="C298" s="17">
        <f>IF('Transmitter Log 100'!A299="","",'Transmitter Log 100'!A299)</f>
        <v/>
      </c>
      <c r="D298" s="17">
        <f>IF('Transmitter Log 100'!H299="","",'Transmitter Log 100'!H299)</f>
        <v/>
      </c>
      <c r="E298" s="17">
        <f>IF('Transmitter Log 100'!G299="","",'Transmitter Log 100'!G299)</f>
        <v/>
      </c>
    </row>
    <row r="299">
      <c r="A299" s="18">
        <f>HYPERLINK("#'Transmitter Log'!A300",300)</f>
        <v/>
      </c>
      <c r="B299" s="17">
        <f>IF('Transmitter Log 100'!F300="","",'Transmitter Log 100'!F300)</f>
        <v/>
      </c>
      <c r="C299" s="17">
        <f>IF('Transmitter Log 100'!A300="","",'Transmitter Log 100'!A300)</f>
        <v/>
      </c>
      <c r="D299" s="17">
        <f>IF('Transmitter Log 100'!H300="","",'Transmitter Log 100'!H300)</f>
        <v/>
      </c>
      <c r="E299" s="17">
        <f>IF('Transmitter Log 100'!G300="","",'Transmitter Log 100'!G300)</f>
        <v/>
      </c>
    </row>
    <row r="300">
      <c r="A300" s="18">
        <f>HYPERLINK("#'Transmitter Log'!A301",301)</f>
        <v/>
      </c>
      <c r="B300" s="17">
        <f>IF('Transmitter Log 100'!F301="","",'Transmitter Log 100'!F301)</f>
        <v/>
      </c>
      <c r="C300" s="17">
        <f>IF('Transmitter Log 100'!A301="","",'Transmitter Log 100'!A301)</f>
        <v/>
      </c>
      <c r="D300" s="17">
        <f>IF('Transmitter Log 100'!H301="","",'Transmitter Log 100'!H301)</f>
        <v/>
      </c>
      <c r="E300" s="17">
        <f>IF('Transmitter Log 100'!G301="","",'Transmitter Log 100'!G301)</f>
        <v/>
      </c>
    </row>
    <row r="301">
      <c r="A301" s="18">
        <f>HYPERLINK("#'Transmitter Log'!A302",302)</f>
        <v/>
      </c>
      <c r="B301" s="17">
        <f>IF('Transmitter Log 100'!F302="","",'Transmitter Log 100'!F302)</f>
        <v/>
      </c>
      <c r="C301" s="17">
        <f>IF('Transmitter Log 100'!A302="","",'Transmitter Log 100'!A302)</f>
        <v/>
      </c>
      <c r="D301" s="17">
        <f>IF('Transmitter Log 100'!H302="","",'Transmitter Log 100'!H302)</f>
        <v/>
      </c>
      <c r="E301" s="17">
        <f>IF('Transmitter Log 100'!G302="","",'Transmitter Log 100'!G302)</f>
        <v/>
      </c>
    </row>
    <row r="302">
      <c r="A302" s="18">
        <f>HYPERLINK("#'Transmitter Log'!A303",303)</f>
        <v/>
      </c>
      <c r="B302" s="17">
        <f>IF('Transmitter Log 100'!F303="","",'Transmitter Log 100'!F303)</f>
        <v/>
      </c>
      <c r="C302" s="17">
        <f>IF('Transmitter Log 100'!A303="","",'Transmitter Log 100'!A303)</f>
        <v/>
      </c>
      <c r="D302" s="17">
        <f>IF('Transmitter Log 100'!H303="","",'Transmitter Log 100'!H303)</f>
        <v/>
      </c>
      <c r="E302" s="17">
        <f>IF('Transmitter Log 100'!G303="","",'Transmitter Log 100'!G303)</f>
        <v/>
      </c>
    </row>
    <row r="303">
      <c r="A303" s="18">
        <f>HYPERLINK("#'Transmitter Log'!A304",304)</f>
        <v/>
      </c>
      <c r="B303" s="17">
        <f>IF('Transmitter Log 100'!F304="","",'Transmitter Log 100'!F304)</f>
        <v/>
      </c>
      <c r="C303" s="17">
        <f>IF('Transmitter Log 100'!A304="","",'Transmitter Log 100'!A304)</f>
        <v/>
      </c>
      <c r="D303" s="17">
        <f>IF('Transmitter Log 100'!H304="","",'Transmitter Log 100'!H304)</f>
        <v/>
      </c>
      <c r="E303" s="17">
        <f>IF('Transmitter Log 100'!G304="","",'Transmitter Log 100'!G304)</f>
        <v/>
      </c>
    </row>
  </sheetData>
  <autoFilter ref="A3:E3"/>
  <mergeCells count="1">
    <mergeCell ref="D1:F1"/>
  </mergeCells>
  <conditionalFormatting sqref="C4:C303">
    <cfRule type="cellIs" priority="2" operator="equal" dxfId="0">
      <formula>"Y"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F303"/>
  <sheetViews>
    <sheetView zoomScaleNormal="100" workbookViewId="0">
      <pane ySplit="3" topLeftCell="A34" activePane="bottomLeft" state="frozen"/>
      <selection pane="bottomLeft" activeCell="I58" sqref="I58"/>
    </sheetView>
  </sheetViews>
  <sheetFormatPr baseColWidth="8" defaultColWidth="8.7109375" defaultRowHeight="15"/>
  <cols>
    <col width="8" customWidth="1" style="65" min="1" max="1"/>
    <col width="20" customWidth="1" style="65" min="2" max="2"/>
    <col width="10" customWidth="1" style="65" min="3" max="3"/>
    <col width="20" customWidth="1" style="65" min="4" max="5"/>
  </cols>
  <sheetData>
    <row r="1" ht="19.5" customHeight="1" s="65">
      <c r="A1" s="7">
        <f>HYPERLINK("#Dashboard!A1","&lt;&lt; Dashboard")</f>
        <v/>
      </c>
      <c r="D1" s="80">
        <f>'Valve Log 100'!I58=HYPERLINK("#'Valve Log'!A1","Open full Valve Log &gt;&gt;")</f>
        <v/>
      </c>
    </row>
    <row r="3">
      <c r="A3" s="70" t="inlineStr">
        <is>
          <t>Row #</t>
        </is>
      </c>
      <c r="B3" s="70" t="inlineStr">
        <is>
          <t>Equip #</t>
        </is>
      </c>
      <c r="C3" s="70" t="inlineStr">
        <is>
          <t>Export?</t>
        </is>
      </c>
      <c r="D3" s="70" t="inlineStr">
        <is>
          <t>System</t>
        </is>
      </c>
      <c r="E3" s="70" t="inlineStr">
        <is>
          <t>Valve Type</t>
        </is>
      </c>
    </row>
    <row r="4">
      <c r="A4" s="18">
        <f>HYPERLINK("#'Valve Log'!A5",5)</f>
        <v/>
      </c>
      <c r="B4" s="17">
        <f>IF('Valve Log 100'!I5="","",'Valve Log 100'!I5)</f>
        <v/>
      </c>
      <c r="C4" s="17">
        <f>IF('Valve Log 100'!A5="","",'Valve Log 100'!A5)</f>
        <v/>
      </c>
      <c r="D4" s="17">
        <f>IF('Valve Log 100'!F5="","",'Valve Log 100'!F5)</f>
        <v/>
      </c>
      <c r="E4" s="17">
        <f>IF('Valve Log 100'!K5="","",'Valve Log 100'!K5)</f>
        <v/>
      </c>
    </row>
    <row r="5">
      <c r="A5" s="18">
        <f>HYPERLINK("#'Valve Log'!A6",6)</f>
        <v/>
      </c>
      <c r="B5" s="17">
        <f>IF('Valve Log 100'!I6="","",'Valve Log 100'!I6)</f>
        <v/>
      </c>
      <c r="C5" s="17">
        <f>IF('Valve Log 100'!A6="","",'Valve Log 100'!A6)</f>
        <v/>
      </c>
      <c r="D5" s="17">
        <f>IF('Valve Log 100'!F6="","",'Valve Log 100'!F6)</f>
        <v/>
      </c>
      <c r="E5" s="17">
        <f>IF('Valve Log 100'!K6="","",'Valve Log 100'!K6)</f>
        <v/>
      </c>
    </row>
    <row r="6">
      <c r="A6" s="18">
        <f>HYPERLINK("#'Valve Log'!A7",7)</f>
        <v/>
      </c>
      <c r="B6" s="17">
        <f>IF('Valve Log 100'!I7="","",'Valve Log 100'!I7)</f>
        <v/>
      </c>
      <c r="C6" s="17">
        <f>IF('Valve Log 100'!A7="","",'Valve Log 100'!A7)</f>
        <v/>
      </c>
      <c r="D6" s="17">
        <f>IF('Valve Log 100'!F7="","",'Valve Log 100'!F7)</f>
        <v/>
      </c>
      <c r="E6" s="17">
        <f>IF('Valve Log 100'!K7="","",'Valve Log 100'!K7)</f>
        <v/>
      </c>
    </row>
    <row r="7">
      <c r="A7" s="18">
        <f>HYPERLINK("#'Valve Log'!A8",8)</f>
        <v/>
      </c>
      <c r="B7" s="17">
        <f>IF('Valve Log 100'!I8="","",'Valve Log 100'!I8)</f>
        <v/>
      </c>
      <c r="C7" s="17">
        <f>IF('Valve Log 100'!A8="","",'Valve Log 100'!A8)</f>
        <v/>
      </c>
      <c r="D7" s="17">
        <f>IF('Valve Log 100'!F8="","",'Valve Log 100'!F8)</f>
        <v/>
      </c>
      <c r="E7" s="17">
        <f>IF('Valve Log 100'!K8="","",'Valve Log 100'!K8)</f>
        <v/>
      </c>
    </row>
    <row r="8">
      <c r="A8" s="18">
        <f>HYPERLINK("#'Valve Log'!A9",9)</f>
        <v/>
      </c>
      <c r="B8" s="17">
        <f>IF('Valve Log 100'!I9="","",'Valve Log 100'!I9)</f>
        <v/>
      </c>
      <c r="C8" s="17">
        <f>IF('Valve Log 100'!A9="","",'Valve Log 100'!A9)</f>
        <v/>
      </c>
      <c r="D8" s="17">
        <f>IF('Valve Log 100'!F9="","",'Valve Log 100'!F9)</f>
        <v/>
      </c>
      <c r="E8" s="17">
        <f>IF('Valve Log 100'!K9="","",'Valve Log 100'!K9)</f>
        <v/>
      </c>
    </row>
    <row r="9">
      <c r="A9" s="18">
        <f>HYPERLINK("#'Valve Log'!A10",10)</f>
        <v/>
      </c>
      <c r="B9" s="17">
        <f>IF('Valve Log 100'!I10="","",'Valve Log 100'!I10)</f>
        <v/>
      </c>
      <c r="C9" s="17">
        <f>IF('Valve Log 100'!A10="","",'Valve Log 100'!A10)</f>
        <v/>
      </c>
      <c r="D9" s="17">
        <f>IF('Valve Log 100'!F10="","",'Valve Log 100'!F10)</f>
        <v/>
      </c>
      <c r="E9" s="17">
        <f>IF('Valve Log 100'!K10="","",'Valve Log 100'!K10)</f>
        <v/>
      </c>
    </row>
    <row r="10">
      <c r="A10" s="18">
        <f>HYPERLINK("#'Valve Log'!A11",11)</f>
        <v/>
      </c>
      <c r="B10" s="17">
        <f>IF('Valve Log 100'!I11="","",'Valve Log 100'!I11)</f>
        <v/>
      </c>
      <c r="C10" s="17">
        <f>IF('Valve Log 100'!A11="","",'Valve Log 100'!A11)</f>
        <v/>
      </c>
      <c r="D10" s="17">
        <f>IF('Valve Log 100'!F11="","",'Valve Log 100'!F11)</f>
        <v/>
      </c>
      <c r="E10" s="17">
        <f>IF('Valve Log 100'!K11="","",'Valve Log 100'!K11)</f>
        <v/>
      </c>
    </row>
    <row r="11">
      <c r="A11" s="18">
        <f>HYPERLINK("#'Valve Log'!A12",12)</f>
        <v/>
      </c>
      <c r="B11" s="17">
        <f>IF('Valve Log 100'!I12="","",'Valve Log 100'!I12)</f>
        <v/>
      </c>
      <c r="C11" s="17">
        <f>IF('Valve Log 100'!A12="","",'Valve Log 100'!A12)</f>
        <v/>
      </c>
      <c r="D11" s="17">
        <f>IF('Valve Log 100'!F12="","",'Valve Log 100'!F12)</f>
        <v/>
      </c>
      <c r="E11" s="17">
        <f>IF('Valve Log 100'!K12="","",'Valve Log 100'!K12)</f>
        <v/>
      </c>
    </row>
    <row r="12">
      <c r="A12" s="18">
        <f>HYPERLINK("#'Valve Log'!A13",13)</f>
        <v/>
      </c>
      <c r="B12" s="17">
        <f>IF('Valve Log 100'!I13="","",'Valve Log 100'!I13)</f>
        <v/>
      </c>
      <c r="C12" s="17">
        <f>IF('Valve Log 100'!A13="","",'Valve Log 100'!A13)</f>
        <v/>
      </c>
      <c r="D12" s="17">
        <f>IF('Valve Log 100'!F13="","",'Valve Log 100'!F13)</f>
        <v/>
      </c>
      <c r="E12" s="17">
        <f>IF('Valve Log 100'!K13="","",'Valve Log 100'!K13)</f>
        <v/>
      </c>
    </row>
    <row r="13">
      <c r="A13" s="18">
        <f>HYPERLINK("#'Valve Log'!A14",14)</f>
        <v/>
      </c>
      <c r="B13" s="17">
        <f>IF('Valve Log 100'!I14="","",'Valve Log 100'!I14)</f>
        <v/>
      </c>
      <c r="C13" s="17">
        <f>IF('Valve Log 100'!A14="","",'Valve Log 100'!A14)</f>
        <v/>
      </c>
      <c r="D13" s="17">
        <f>IF('Valve Log 100'!F14="","",'Valve Log 100'!F14)</f>
        <v/>
      </c>
      <c r="E13" s="17">
        <f>IF('Valve Log 100'!K14="","",'Valve Log 100'!K14)</f>
        <v/>
      </c>
    </row>
    <row r="14">
      <c r="A14" s="18">
        <f>HYPERLINK("#'Valve Log'!A15",15)</f>
        <v/>
      </c>
      <c r="B14" s="17">
        <f>IF('Valve Log 100'!I15="","",'Valve Log 100'!I15)</f>
        <v/>
      </c>
      <c r="C14" s="17">
        <f>IF('Valve Log 100'!A15="","",'Valve Log 100'!A15)</f>
        <v/>
      </c>
      <c r="D14" s="17">
        <f>IF('Valve Log 100'!F15="","",'Valve Log 100'!F15)</f>
        <v/>
      </c>
      <c r="E14" s="17">
        <f>IF('Valve Log 100'!K15="","",'Valve Log 100'!K15)</f>
        <v/>
      </c>
    </row>
    <row r="15">
      <c r="A15" s="18">
        <f>HYPERLINK("#'Valve Log'!A16",16)</f>
        <v/>
      </c>
      <c r="B15" s="17">
        <f>IF('Valve Log 100'!I16="","",'Valve Log 100'!I16)</f>
        <v/>
      </c>
      <c r="C15" s="17">
        <f>IF('Valve Log 100'!A16="","",'Valve Log 100'!A16)</f>
        <v/>
      </c>
      <c r="D15" s="17">
        <f>IF('Valve Log 100'!F16="","",'Valve Log 100'!F16)</f>
        <v/>
      </c>
      <c r="E15" s="17">
        <f>IF('Valve Log 100'!K16="","",'Valve Log 100'!K16)</f>
        <v/>
      </c>
    </row>
    <row r="16">
      <c r="A16" s="18">
        <f>HYPERLINK("#'Valve Log'!A17",17)</f>
        <v/>
      </c>
      <c r="B16" s="17">
        <f>IF('Valve Log 100'!I17="","",'Valve Log 100'!I17)</f>
        <v/>
      </c>
      <c r="C16" s="17">
        <f>IF('Valve Log 100'!A17="","",'Valve Log 100'!A17)</f>
        <v/>
      </c>
      <c r="D16" s="17">
        <f>IF('Valve Log 100'!F17="","",'Valve Log 100'!F17)</f>
        <v/>
      </c>
      <c r="E16" s="17">
        <f>IF('Valve Log 100'!K17="","",'Valve Log 100'!K17)</f>
        <v/>
      </c>
    </row>
    <row r="17">
      <c r="A17" s="18">
        <f>HYPERLINK("#'Valve Log'!A18",18)</f>
        <v/>
      </c>
      <c r="B17" s="17">
        <f>IF('Valve Log 100'!I18="","",'Valve Log 100'!I18)</f>
        <v/>
      </c>
      <c r="C17" s="17">
        <f>IF('Valve Log 100'!A18="","",'Valve Log 100'!A18)</f>
        <v/>
      </c>
      <c r="D17" s="17">
        <f>IF('Valve Log 100'!F18="","",'Valve Log 100'!F18)</f>
        <v/>
      </c>
      <c r="E17" s="17">
        <f>IF('Valve Log 100'!K18="","",'Valve Log 100'!K18)</f>
        <v/>
      </c>
    </row>
    <row r="18">
      <c r="A18" s="18">
        <f>HYPERLINK("#'Valve Log'!A19",19)</f>
        <v/>
      </c>
      <c r="B18" s="17">
        <f>IF('Valve Log 100'!I19="","",'Valve Log 100'!I19)</f>
        <v/>
      </c>
      <c r="C18" s="17">
        <f>IF('Valve Log 100'!A19="","",'Valve Log 100'!A19)</f>
        <v/>
      </c>
      <c r="D18" s="17">
        <f>IF('Valve Log 100'!F19="","",'Valve Log 100'!F19)</f>
        <v/>
      </c>
      <c r="E18" s="17">
        <f>IF('Valve Log 100'!K19="","",'Valve Log 100'!K19)</f>
        <v/>
      </c>
    </row>
    <row r="19">
      <c r="A19" s="18">
        <f>HYPERLINK("#'Valve Log'!A20",20)</f>
        <v/>
      </c>
      <c r="B19" s="17">
        <f>IF('Valve Log 100'!I20="","",'Valve Log 100'!I20)</f>
        <v/>
      </c>
      <c r="C19" s="17">
        <f>IF('Valve Log 100'!A20="","",'Valve Log 100'!A20)</f>
        <v/>
      </c>
      <c r="D19" s="17">
        <f>IF('Valve Log 100'!F20="","",'Valve Log 100'!F20)</f>
        <v/>
      </c>
      <c r="E19" s="17">
        <f>IF('Valve Log 100'!#REF!="","",'Valve Log 100'!#REF!)</f>
        <v/>
      </c>
    </row>
    <row r="20">
      <c r="A20" s="18">
        <f>HYPERLINK("#'Valve Log'!A21",21)</f>
        <v/>
      </c>
      <c r="B20" s="17">
        <f>IF('Valve Log 100'!I21="","",'Valve Log 100'!I21)</f>
        <v/>
      </c>
      <c r="C20" s="17">
        <f>IF('Valve Log 100'!A21="","",'Valve Log 100'!A21)</f>
        <v/>
      </c>
      <c r="D20" s="17">
        <f>IF('Valve Log 100'!F21="","",'Valve Log 100'!F21)</f>
        <v/>
      </c>
      <c r="E20" s="17">
        <f>IF('Valve Log 100'!K21="","",'Valve Log 100'!K21)</f>
        <v/>
      </c>
    </row>
    <row r="21">
      <c r="A21" s="18">
        <f>HYPERLINK("#'Valve Log'!A22",22)</f>
        <v/>
      </c>
      <c r="B21" s="17">
        <f>IF('Valve Log 100'!I22="","",'Valve Log 100'!I22)</f>
        <v/>
      </c>
      <c r="C21" s="17">
        <f>IF('Valve Log 100'!A22="","",'Valve Log 100'!A22)</f>
        <v/>
      </c>
      <c r="D21" s="17">
        <f>IF('Valve Log 100'!F22="","",'Valve Log 100'!F22)</f>
        <v/>
      </c>
      <c r="E21" s="17">
        <f>IF('Valve Log 100'!K22="","",'Valve Log 100'!K22)</f>
        <v/>
      </c>
    </row>
    <row r="22">
      <c r="A22" s="18">
        <f>HYPERLINK("#'Valve Log'!A23",23)</f>
        <v/>
      </c>
      <c r="B22" s="17">
        <f>IF('Valve Log 100'!I23="","",'Valve Log 100'!I23)</f>
        <v/>
      </c>
      <c r="C22" s="17">
        <f>IF('Valve Log 100'!A23="","",'Valve Log 100'!A23)</f>
        <v/>
      </c>
      <c r="D22" s="17">
        <f>IF('Valve Log 100'!F23="","",'Valve Log 100'!F23)</f>
        <v/>
      </c>
      <c r="E22" s="17">
        <f>IF('Valve Log 100'!K23="","",'Valve Log 100'!K23)</f>
        <v/>
      </c>
    </row>
    <row r="23">
      <c r="A23" s="18">
        <f>HYPERLINK("#'Valve Log'!A24",24)</f>
        <v/>
      </c>
      <c r="B23" s="17">
        <f>IF('Valve Log 100'!I24="","",'Valve Log 100'!I24)</f>
        <v/>
      </c>
      <c r="C23" s="17">
        <f>IF('Valve Log 100'!A24="","",'Valve Log 100'!A24)</f>
        <v/>
      </c>
      <c r="D23" s="17">
        <f>IF('Valve Log 100'!F24="","",'Valve Log 100'!F24)</f>
        <v/>
      </c>
      <c r="E23" s="17">
        <f>IF('Valve Log 100'!K24="","",'Valve Log 100'!K24)</f>
        <v/>
      </c>
    </row>
    <row r="24">
      <c r="A24" s="18">
        <f>HYPERLINK("#'Valve Log'!A25",25)</f>
        <v/>
      </c>
      <c r="B24" s="17">
        <f>IF('Valve Log 100'!I25="","",'Valve Log 100'!I25)</f>
        <v/>
      </c>
      <c r="C24" s="17">
        <f>IF('Valve Log 100'!A25="","",'Valve Log 100'!A25)</f>
        <v/>
      </c>
      <c r="D24" s="17">
        <f>IF('Valve Log 100'!F25="","",'Valve Log 100'!F25)</f>
        <v/>
      </c>
      <c r="E24" s="17">
        <f>IF('Valve Log 100'!K25="","",'Valve Log 100'!K25)</f>
        <v/>
      </c>
    </row>
    <row r="25">
      <c r="A25" s="18">
        <f>HYPERLINK("#'Valve Log'!A26",26)</f>
        <v/>
      </c>
      <c r="B25" s="17">
        <f>IF('Valve Log 100'!I26="","",'Valve Log 100'!I26)</f>
        <v/>
      </c>
      <c r="C25" s="17">
        <f>IF('Valve Log 100'!A26="","",'Valve Log 100'!A26)</f>
        <v/>
      </c>
      <c r="D25" s="17">
        <f>IF('Valve Log 100'!F26="","",'Valve Log 100'!F26)</f>
        <v/>
      </c>
      <c r="E25" s="17">
        <f>IF('Valve Log 100'!K26="","",'Valve Log 100'!K26)</f>
        <v/>
      </c>
    </row>
    <row r="26">
      <c r="A26" s="18">
        <f>HYPERLINK("#'Valve Log'!A27",27)</f>
        <v/>
      </c>
      <c r="B26" s="17">
        <f>IF('Valve Log 100'!I27="","",'Valve Log 100'!I27)</f>
        <v/>
      </c>
      <c r="C26" s="17">
        <f>IF('Valve Log 100'!A27="","",'Valve Log 100'!A27)</f>
        <v/>
      </c>
      <c r="D26" s="17">
        <f>IF('Valve Log 100'!F27="","",'Valve Log 100'!F27)</f>
        <v/>
      </c>
      <c r="E26" s="17">
        <f>IF('Valve Log 100'!K27="","",'Valve Log 100'!K27)</f>
        <v/>
      </c>
    </row>
    <row r="27">
      <c r="A27" s="18">
        <f>HYPERLINK("#'Valve Log'!A28",28)</f>
        <v/>
      </c>
      <c r="B27" s="17">
        <f>IF('Valve Log 100'!I28="","",'Valve Log 100'!I28)</f>
        <v/>
      </c>
      <c r="C27" s="17">
        <f>IF('Valve Log 100'!A28="","",'Valve Log 100'!A28)</f>
        <v/>
      </c>
      <c r="D27" s="17">
        <f>IF('Valve Log 100'!F28="","",'Valve Log 100'!F28)</f>
        <v/>
      </c>
      <c r="E27" s="17">
        <f>IF('Valve Log 100'!K28="","",'Valve Log 100'!K28)</f>
        <v/>
      </c>
    </row>
    <row r="28">
      <c r="A28" s="18">
        <f>HYPERLINK("#'Valve Log'!A29",29)</f>
        <v/>
      </c>
      <c r="B28" s="17">
        <f>IF('Valve Log 100'!I29="","",'Valve Log 100'!I29)</f>
        <v/>
      </c>
      <c r="C28" s="17">
        <f>IF('Valve Log 100'!A29="","",'Valve Log 100'!A29)</f>
        <v/>
      </c>
      <c r="D28" s="17">
        <f>IF('Valve Log 100'!F29="","",'Valve Log 100'!F29)</f>
        <v/>
      </c>
      <c r="E28" s="17">
        <f>IF('Valve Log 100'!K29="","",'Valve Log 100'!K29)</f>
        <v/>
      </c>
    </row>
    <row r="29">
      <c r="A29" s="18">
        <f>HYPERLINK("#'Valve Log'!A30",30)</f>
        <v/>
      </c>
      <c r="B29" s="17">
        <f>IF('Valve Log 100'!I30="","",'Valve Log 100'!I30)</f>
        <v/>
      </c>
      <c r="C29" s="17">
        <f>IF('Valve Log 100'!A30="","",'Valve Log 100'!A30)</f>
        <v/>
      </c>
      <c r="D29" s="17">
        <f>IF('Valve Log 100'!F30="","",'Valve Log 100'!F30)</f>
        <v/>
      </c>
      <c r="E29" s="17">
        <f>IF('Valve Log 100'!K30="","",'Valve Log 100'!K30)</f>
        <v/>
      </c>
    </row>
    <row r="30">
      <c r="A30" s="18">
        <f>HYPERLINK("#'Valve Log'!A31",31)</f>
        <v/>
      </c>
      <c r="B30" s="17">
        <f>IF('Valve Log 100'!I31="","",'Valve Log 100'!I31)</f>
        <v/>
      </c>
      <c r="C30" s="17">
        <f>IF('Valve Log 100'!A31="","",'Valve Log 100'!A31)</f>
        <v/>
      </c>
      <c r="D30" s="17">
        <f>IF('Valve Log 100'!F31="","",'Valve Log 100'!F31)</f>
        <v/>
      </c>
      <c r="E30" s="17">
        <f>IF('Valve Log 100'!K31="","",'Valve Log 100'!K31)</f>
        <v/>
      </c>
    </row>
    <row r="31">
      <c r="A31" s="18">
        <f>HYPERLINK("#'Valve Log'!A32",32)</f>
        <v/>
      </c>
      <c r="B31" s="17">
        <f>IF('Valve Log 100'!I32="","",'Valve Log 100'!I32)</f>
        <v/>
      </c>
      <c r="C31" s="17">
        <f>IF('Valve Log 100'!A32="","",'Valve Log 100'!A32)</f>
        <v/>
      </c>
      <c r="D31" s="17">
        <f>IF('Valve Log 100'!F32="","",'Valve Log 100'!F32)</f>
        <v/>
      </c>
      <c r="E31" s="17">
        <f>IF('Valve Log 100'!K32="","",'Valve Log 100'!K32)</f>
        <v/>
      </c>
    </row>
    <row r="32">
      <c r="A32" s="18">
        <f>HYPERLINK("#'Valve Log'!A33",33)</f>
        <v/>
      </c>
      <c r="B32" s="17">
        <f>IF('Valve Log 100'!I33="","",'Valve Log 100'!I33)</f>
        <v/>
      </c>
      <c r="C32" s="17">
        <f>IF('Valve Log 100'!A33="","",'Valve Log 100'!A33)</f>
        <v/>
      </c>
      <c r="D32" s="17">
        <f>IF('Valve Log 100'!F33="","",'Valve Log 100'!F33)</f>
        <v/>
      </c>
      <c r="E32" s="17">
        <f>IF('Valve Log 100'!K33="","",'Valve Log 100'!K33)</f>
        <v/>
      </c>
    </row>
    <row r="33">
      <c r="A33" s="18">
        <f>HYPERLINK("#'Valve Log'!A34",34)</f>
        <v/>
      </c>
      <c r="B33" s="17">
        <f>IF('Valve Log 100'!I34="","",'Valve Log 100'!I34)</f>
        <v/>
      </c>
      <c r="C33" s="17">
        <f>IF('Valve Log 100'!A34="","",'Valve Log 100'!A34)</f>
        <v/>
      </c>
      <c r="D33" s="17">
        <f>IF('Valve Log 100'!F34="","",'Valve Log 100'!F34)</f>
        <v/>
      </c>
      <c r="E33" s="17">
        <f>IF('Valve Log 100'!K34="","",'Valve Log 100'!K34)</f>
        <v/>
      </c>
    </row>
    <row r="34">
      <c r="A34" s="18">
        <f>HYPERLINK("#'Valve Log'!A35",35)</f>
        <v/>
      </c>
      <c r="B34" s="17">
        <f>IF('Valve Log 100'!I35="","",'Valve Log 100'!I35)</f>
        <v/>
      </c>
      <c r="C34" s="17">
        <f>IF('Valve Log 100'!A35="","",'Valve Log 100'!A35)</f>
        <v/>
      </c>
      <c r="D34" s="17">
        <f>IF('Valve Log 100'!F35="","",'Valve Log 100'!F35)</f>
        <v/>
      </c>
      <c r="E34" s="17">
        <f>IF('Valve Log 100'!K35="","",'Valve Log 100'!K35)</f>
        <v/>
      </c>
    </row>
    <row r="35">
      <c r="A35" s="18">
        <f>HYPERLINK("#'Valve Log'!A36",36)</f>
        <v/>
      </c>
      <c r="B35" s="17">
        <f>IF('Valve Log 100'!I36="","",'Valve Log 100'!I36)</f>
        <v/>
      </c>
      <c r="C35" s="17">
        <f>IF('Valve Log 100'!A36="","",'Valve Log 100'!A36)</f>
        <v/>
      </c>
      <c r="D35" s="17">
        <f>IF('Valve Log 100'!F36="","",'Valve Log 100'!F36)</f>
        <v/>
      </c>
      <c r="E35" s="17">
        <f>IF('Valve Log 100'!K36="","",'Valve Log 100'!K36)</f>
        <v/>
      </c>
    </row>
    <row r="36">
      <c r="A36" s="18">
        <f>HYPERLINK("#'Valve Log'!A37",37)</f>
        <v/>
      </c>
      <c r="B36" s="17">
        <f>IF('Valve Log 100'!I37="","",'Valve Log 100'!I37)</f>
        <v/>
      </c>
      <c r="C36" s="17">
        <f>IF('Valve Log 100'!A37="","",'Valve Log 100'!A37)</f>
        <v/>
      </c>
      <c r="D36" s="17">
        <f>IF('Valve Log 100'!F37="","",'Valve Log 100'!F37)</f>
        <v/>
      </c>
      <c r="E36" s="17">
        <f>IF('Valve Log 100'!K37="","",'Valve Log 100'!K37)</f>
        <v/>
      </c>
    </row>
    <row r="37">
      <c r="A37" s="18">
        <f>HYPERLINK("#'Valve Log'!A38",38)</f>
        <v/>
      </c>
      <c r="B37" s="17">
        <f>IF('Valve Log 100'!I38="","",'Valve Log 100'!I38)</f>
        <v/>
      </c>
      <c r="C37" s="17">
        <f>IF('Valve Log 100'!A38="","",'Valve Log 100'!A38)</f>
        <v/>
      </c>
      <c r="D37" s="17">
        <f>IF('Valve Log 100'!F38="","",'Valve Log 100'!F38)</f>
        <v/>
      </c>
      <c r="E37" s="17">
        <f>IF('Valve Log 100'!K38="","",'Valve Log 100'!K38)</f>
        <v/>
      </c>
    </row>
    <row r="38">
      <c r="A38" s="18">
        <f>HYPERLINK("#'Valve Log'!A39",39)</f>
        <v/>
      </c>
      <c r="B38" s="17">
        <f>IF('Valve Log 100'!I39="","",'Valve Log 100'!I39)</f>
        <v/>
      </c>
      <c r="C38" s="17">
        <f>IF('Valve Log 100'!A39="","",'Valve Log 100'!A39)</f>
        <v/>
      </c>
      <c r="D38" s="17">
        <f>IF('Valve Log 100'!F39="","",'Valve Log 100'!F39)</f>
        <v/>
      </c>
      <c r="E38" s="17">
        <f>IF('Valve Log 100'!K39="","",'Valve Log 100'!K39)</f>
        <v/>
      </c>
    </row>
    <row r="39">
      <c r="A39" s="18">
        <f>HYPERLINK("#'Valve Log'!A40",40)</f>
        <v/>
      </c>
      <c r="B39" s="17">
        <f>IF('Valve Log 100'!I40="","",'Valve Log 100'!I40)</f>
        <v/>
      </c>
      <c r="C39" s="17">
        <f>IF('Valve Log 100'!A40="","",'Valve Log 100'!A40)</f>
        <v/>
      </c>
      <c r="D39" s="17">
        <f>IF('Valve Log 100'!F40="","",'Valve Log 100'!F40)</f>
        <v/>
      </c>
      <c r="E39" s="17">
        <f>IF('Valve Log 100'!K40="","",'Valve Log 100'!K40)</f>
        <v/>
      </c>
    </row>
    <row r="40">
      <c r="A40" s="18">
        <f>HYPERLINK("#'Valve Log'!A41",41)</f>
        <v/>
      </c>
      <c r="B40" s="17">
        <f>IF('Valve Log 100'!I41="","",'Valve Log 100'!I41)</f>
        <v/>
      </c>
      <c r="C40" s="17">
        <f>IF('Valve Log 100'!A41="","",'Valve Log 100'!A41)</f>
        <v/>
      </c>
      <c r="D40" s="17">
        <f>IF('Valve Log 100'!F41="","",'Valve Log 100'!F41)</f>
        <v/>
      </c>
      <c r="E40" s="17">
        <f>IF('Valve Log 100'!K41="","",'Valve Log 100'!K41)</f>
        <v/>
      </c>
    </row>
    <row r="41">
      <c r="A41" s="18">
        <f>HYPERLINK("#'Valve Log'!A42",42)</f>
        <v/>
      </c>
      <c r="B41" s="17">
        <f>IF('Valve Log 100'!I42="","",'Valve Log 100'!I42)</f>
        <v/>
      </c>
      <c r="C41" s="17">
        <f>IF('Valve Log 100'!A42="","",'Valve Log 100'!A42)</f>
        <v/>
      </c>
      <c r="D41" s="17">
        <f>IF('Valve Log 100'!F42="","",'Valve Log 100'!F42)</f>
        <v/>
      </c>
      <c r="E41" s="17">
        <f>IF('Valve Log 100'!K42="","",'Valve Log 100'!K42)</f>
        <v/>
      </c>
    </row>
    <row r="42">
      <c r="A42" s="18">
        <f>HYPERLINK("#'Valve Log'!A43",43)</f>
        <v/>
      </c>
      <c r="B42" s="17">
        <f>IF('Valve Log 100'!I43="","",'Valve Log 100'!I43)</f>
        <v/>
      </c>
      <c r="C42" s="17">
        <f>IF('Valve Log 100'!A43="","",'Valve Log 100'!A43)</f>
        <v/>
      </c>
      <c r="D42" s="17">
        <f>IF('Valve Log 100'!F43="","",'Valve Log 100'!F43)</f>
        <v/>
      </c>
      <c r="E42" s="17">
        <f>IF('Valve Log 100'!K43="","",'Valve Log 100'!K43)</f>
        <v/>
      </c>
    </row>
    <row r="43">
      <c r="A43" s="18">
        <f>HYPERLINK("#'Valve Log'!A44",44)</f>
        <v/>
      </c>
      <c r="B43" s="17">
        <f>IF('Valve Log 100'!I44="","",'Valve Log 100'!I44)</f>
        <v/>
      </c>
      <c r="C43" s="17">
        <f>IF('Valve Log 100'!A44="","",'Valve Log 100'!A44)</f>
        <v/>
      </c>
      <c r="D43" s="17">
        <f>IF('Valve Log 100'!F44="","",'Valve Log 100'!F44)</f>
        <v/>
      </c>
      <c r="E43" s="17">
        <f>IF('Valve Log 100'!K44="","",'Valve Log 100'!K44)</f>
        <v/>
      </c>
    </row>
    <row r="44">
      <c r="A44" s="18">
        <f>HYPERLINK("#'Valve Log'!A45",45)</f>
        <v/>
      </c>
      <c r="B44" s="17">
        <f>IF('Valve Log 100'!I45="","",'Valve Log 100'!I45)</f>
        <v/>
      </c>
      <c r="C44" s="17">
        <f>IF('Valve Log 100'!A45="","",'Valve Log 100'!A45)</f>
        <v/>
      </c>
      <c r="D44" s="17">
        <f>IF('Valve Log 100'!F45="","",'Valve Log 100'!F45)</f>
        <v/>
      </c>
      <c r="E44" s="17">
        <f>IF('Valve Log 100'!K45="","",'Valve Log 100'!K45)</f>
        <v/>
      </c>
    </row>
    <row r="45">
      <c r="A45" s="18">
        <f>HYPERLINK("#'Valve Log'!A46",46)</f>
        <v/>
      </c>
      <c r="B45" s="17">
        <f>IF('Valve Log 100'!I46="","",'Valve Log 100'!I46)</f>
        <v/>
      </c>
      <c r="C45" s="17">
        <f>IF('Valve Log 100'!A46="","",'Valve Log 100'!A46)</f>
        <v/>
      </c>
      <c r="D45" s="17">
        <f>IF('Valve Log 100'!F46="","",'Valve Log 100'!F46)</f>
        <v/>
      </c>
      <c r="E45" s="17">
        <f>IF('Valve Log 100'!K46="","",'Valve Log 100'!K46)</f>
        <v/>
      </c>
    </row>
    <row r="46">
      <c r="A46" s="18">
        <f>HYPERLINK("#'Valve Log'!A47",47)</f>
        <v/>
      </c>
      <c r="B46" s="17">
        <f>IF('Valve Log 100'!I47="","",'Valve Log 100'!I47)</f>
        <v/>
      </c>
      <c r="C46" s="17">
        <f>IF('Valve Log 100'!A47="","",'Valve Log 100'!A47)</f>
        <v/>
      </c>
      <c r="D46" s="17">
        <f>IF('Valve Log 100'!F47="","",'Valve Log 100'!F47)</f>
        <v/>
      </c>
      <c r="E46" s="17">
        <f>IF('Valve Log 100'!K47="","",'Valve Log 100'!K47)</f>
        <v/>
      </c>
    </row>
    <row r="47">
      <c r="A47" s="18">
        <f>HYPERLINK("#'Valve Log'!A48",48)</f>
        <v/>
      </c>
      <c r="B47" s="17">
        <f>IF('Valve Log 100'!I48="","",'Valve Log 100'!I48)</f>
        <v/>
      </c>
      <c r="C47" s="17">
        <f>IF('Valve Log 100'!A48="","",'Valve Log 100'!A48)</f>
        <v/>
      </c>
      <c r="D47" s="17">
        <f>IF('Valve Log 100'!F48="","",'Valve Log 100'!F48)</f>
        <v/>
      </c>
      <c r="E47" s="17">
        <f>IF('Valve Log 100'!K48="","",'Valve Log 100'!K48)</f>
        <v/>
      </c>
    </row>
    <row r="48">
      <c r="A48" s="18">
        <f>HYPERLINK("#'Valve Log'!A49",49)</f>
        <v/>
      </c>
      <c r="B48" s="17">
        <f>IF('Valve Log 100'!I49="","",'Valve Log 100'!I49)</f>
        <v/>
      </c>
      <c r="C48" s="17">
        <f>IF('Valve Log 100'!A49="","",'Valve Log 100'!A49)</f>
        <v/>
      </c>
      <c r="D48" s="17">
        <f>IF('Valve Log 100'!F49="","",'Valve Log 100'!F49)</f>
        <v/>
      </c>
      <c r="E48" s="17">
        <f>IF('Valve Log 100'!K49="","",'Valve Log 100'!K49)</f>
        <v/>
      </c>
    </row>
    <row r="49">
      <c r="A49" s="18">
        <f>HYPERLINK("#'Valve Log'!A50",50)</f>
        <v/>
      </c>
      <c r="B49" s="17">
        <f>IF('Valve Log 100'!I50="","",'Valve Log 100'!I50)</f>
        <v/>
      </c>
      <c r="C49" s="17">
        <f>IF('Valve Log 100'!A50="","",'Valve Log 100'!A50)</f>
        <v/>
      </c>
      <c r="D49" s="17">
        <f>IF('Valve Log 100'!F50="","",'Valve Log 100'!F50)</f>
        <v/>
      </c>
      <c r="E49" s="17">
        <f>IF('Valve Log 100'!K50="","",'Valve Log 100'!K50)</f>
        <v/>
      </c>
    </row>
    <row r="50">
      <c r="A50" s="18">
        <f>HYPERLINK("#'Valve Log'!A51",51)</f>
        <v/>
      </c>
      <c r="B50" s="17">
        <f>IF('Valve Log 100'!I51="","",'Valve Log 100'!I51)</f>
        <v/>
      </c>
      <c r="C50" s="17">
        <f>IF('Valve Log 100'!A51="","",'Valve Log 100'!A51)</f>
        <v/>
      </c>
      <c r="D50" s="17">
        <f>IF('Valve Log 100'!F51="","",'Valve Log 100'!F51)</f>
        <v/>
      </c>
      <c r="E50" s="17">
        <f>IF('Valve Log 100'!K51="","",'Valve Log 100'!K51)</f>
        <v/>
      </c>
    </row>
    <row r="51">
      <c r="A51" s="18">
        <f>HYPERLINK("#'Valve Log'!A52",52)</f>
        <v/>
      </c>
      <c r="B51" s="17">
        <f>IF('Valve Log 100'!I52="","",'Valve Log 100'!I52)</f>
        <v/>
      </c>
      <c r="C51" s="17">
        <f>IF('Valve Log 100'!A52="","",'Valve Log 100'!A52)</f>
        <v/>
      </c>
      <c r="D51" s="17">
        <f>IF('Valve Log 100'!F52="","",'Valve Log 100'!F52)</f>
        <v/>
      </c>
      <c r="E51" s="17">
        <f>IF('Valve Log 100'!K52="","",'Valve Log 100'!K52)</f>
        <v/>
      </c>
    </row>
    <row r="52">
      <c r="A52" s="18">
        <f>HYPERLINK("#'Valve Log'!A53",53)</f>
        <v/>
      </c>
      <c r="B52" s="17">
        <f>IF('Valve Log 100'!I53="","",'Valve Log 100'!I53)</f>
        <v/>
      </c>
      <c r="C52" s="17">
        <f>IF('Valve Log 100'!A53="","",'Valve Log 100'!A53)</f>
        <v/>
      </c>
      <c r="D52" s="17">
        <f>IF('Valve Log 100'!F53="","",'Valve Log 100'!F53)</f>
        <v/>
      </c>
      <c r="E52" s="17">
        <f>IF('Valve Log 100'!K53="","",'Valve Log 100'!K53)</f>
        <v/>
      </c>
    </row>
    <row r="53">
      <c r="A53" s="18">
        <f>HYPERLINK("#'Valve Log'!A54",54)</f>
        <v/>
      </c>
      <c r="B53" s="17">
        <f>IF('Valve Log 100'!I54="","",'Valve Log 100'!I54)</f>
        <v/>
      </c>
      <c r="C53" s="17">
        <f>IF('Valve Log 100'!A54="","",'Valve Log 100'!A54)</f>
        <v/>
      </c>
      <c r="D53" s="17">
        <f>IF('Valve Log 100'!F54="","",'Valve Log 100'!F54)</f>
        <v/>
      </c>
      <c r="E53" s="17">
        <f>IF('Valve Log 100'!K54="","",'Valve Log 100'!K54)</f>
        <v/>
      </c>
    </row>
    <row r="54">
      <c r="A54" s="18">
        <f>HYPERLINK("#'Valve Log'!A55",55)</f>
        <v/>
      </c>
      <c r="B54" s="17">
        <f>IF('Valve Log 100'!I55="","",'Valve Log 100'!I55)</f>
        <v/>
      </c>
      <c r="C54" s="17">
        <f>IF('Valve Log 100'!A55="","",'Valve Log 100'!A55)</f>
        <v/>
      </c>
      <c r="D54" s="17">
        <f>IF('Valve Log 100'!F55="","",'Valve Log 100'!F55)</f>
        <v/>
      </c>
      <c r="E54" s="17">
        <f>IF('Valve Log 100'!K55="","",'Valve Log 100'!K55)</f>
        <v/>
      </c>
    </row>
    <row r="55">
      <c r="A55" s="18">
        <f>HYPERLINK("#'Valve Log'!A56",56)</f>
        <v/>
      </c>
      <c r="B55" s="17">
        <f>IF('Valve Log 100'!I56="","",'Valve Log 100'!I56)</f>
        <v/>
      </c>
      <c r="C55" s="17">
        <f>IF('Valve Log 100'!A56="","",'Valve Log 100'!A56)</f>
        <v/>
      </c>
      <c r="D55" s="17">
        <f>IF('Valve Log 100'!F56="","",'Valve Log 100'!F56)</f>
        <v/>
      </c>
      <c r="E55" s="17">
        <f>IF('Valve Log 100'!K56="","",'Valve Log 100'!K56)</f>
        <v/>
      </c>
    </row>
    <row r="56">
      <c r="A56" s="18">
        <f>HYPERLINK("#'Valve Log'!A57",57)</f>
        <v/>
      </c>
      <c r="B56" s="17">
        <f>IF('Valve Log 100'!I57="","",'Valve Log 100'!I57)</f>
        <v/>
      </c>
      <c r="C56" s="17">
        <f>IF('Valve Log 100'!A57="","",'Valve Log 100'!A57)</f>
        <v/>
      </c>
      <c r="D56" s="17">
        <f>IF('Valve Log 100'!F57="","",'Valve Log 100'!F57)</f>
        <v/>
      </c>
      <c r="E56" s="17">
        <f>IF('Valve Log 100'!K57="","",'Valve Log 100'!K57)</f>
        <v/>
      </c>
    </row>
    <row r="57">
      <c r="A57" s="18">
        <f>HYPERLINK("#'Valve Log'!A58",58)</f>
        <v/>
      </c>
      <c r="B57" s="17">
        <f>IF('Valve Log 100'!I58="","",'Valve Log 100'!I58)</f>
        <v/>
      </c>
      <c r="C57" s="17">
        <f>IF('Valve Log 100'!A58="","",'Valve Log 100'!A58)</f>
        <v/>
      </c>
      <c r="D57" s="17">
        <f>IF('Valve Log 100'!F58="","",'Valve Log 100'!F58)</f>
        <v/>
      </c>
      <c r="E57" s="17">
        <f>IF('Valve Log 100'!K58="","",'Valve Log 100'!K58)</f>
        <v/>
      </c>
    </row>
    <row r="58">
      <c r="A58" s="18">
        <f>HYPERLINK("#'Valve Log'!A59",59)</f>
        <v/>
      </c>
      <c r="B58" s="17">
        <f>IF('Valve Log 100'!I59="","",'Valve Log 100'!I59)</f>
        <v/>
      </c>
      <c r="C58" s="17">
        <f>IF('Valve Log 100'!A59="","",'Valve Log 100'!A59)</f>
        <v/>
      </c>
      <c r="D58" s="17">
        <f>IF('Valve Log 100'!F59="","",'Valve Log 100'!F59)</f>
        <v/>
      </c>
      <c r="E58" s="17">
        <f>IF('Valve Log 100'!K59="","",'Valve Log 100'!K59)</f>
        <v/>
      </c>
    </row>
    <row r="59">
      <c r="A59" s="18">
        <f>HYPERLINK("#'Valve Log'!A60",60)</f>
        <v/>
      </c>
      <c r="B59" s="17">
        <f>IF('Valve Log 100'!I60="","",'Valve Log 100'!I60)</f>
        <v/>
      </c>
      <c r="C59" s="17">
        <f>IF('Valve Log 100'!A60="","",'Valve Log 100'!A60)</f>
        <v/>
      </c>
      <c r="D59" s="17">
        <f>IF('Valve Log 100'!F60="","",'Valve Log 100'!F60)</f>
        <v/>
      </c>
      <c r="E59" s="17">
        <f>IF('Valve Log 100'!K60="","",'Valve Log 100'!K60)</f>
        <v/>
      </c>
    </row>
    <row r="60">
      <c r="A60" s="18">
        <f>HYPERLINK("#'Valve Log'!A61",61)</f>
        <v/>
      </c>
      <c r="B60" s="17">
        <f>IF('Valve Log 100'!I61="","",'Valve Log 100'!I61)</f>
        <v/>
      </c>
      <c r="C60" s="17">
        <f>IF('Valve Log 100'!A61="","",'Valve Log 100'!A61)</f>
        <v/>
      </c>
      <c r="D60" s="17">
        <f>IF('Valve Log 100'!F61="","",'Valve Log 100'!F61)</f>
        <v/>
      </c>
      <c r="E60" s="17">
        <f>IF('Valve Log 100'!K61="","",'Valve Log 100'!K61)</f>
        <v/>
      </c>
    </row>
    <row r="61">
      <c r="A61" s="18">
        <f>HYPERLINK("#'Valve Log'!A62",62)</f>
        <v/>
      </c>
      <c r="B61" s="17">
        <f>IF('Valve Log 100'!I62="","",'Valve Log 100'!I62)</f>
        <v/>
      </c>
      <c r="C61" s="17">
        <f>IF('Valve Log 100'!A62="","",'Valve Log 100'!A62)</f>
        <v/>
      </c>
      <c r="D61" s="17">
        <f>IF('Valve Log 100'!F62="","",'Valve Log 100'!F62)</f>
        <v/>
      </c>
      <c r="E61" s="17">
        <f>IF('Valve Log 100'!K62="","",'Valve Log 100'!K62)</f>
        <v/>
      </c>
    </row>
    <row r="62">
      <c r="A62" s="18">
        <f>HYPERLINK("#'Valve Log'!A63",63)</f>
        <v/>
      </c>
      <c r="B62" s="17">
        <f>IF('Valve Log 100'!I63="","",'Valve Log 100'!I63)</f>
        <v/>
      </c>
      <c r="C62" s="17">
        <f>IF('Valve Log 100'!A63="","",'Valve Log 100'!A63)</f>
        <v/>
      </c>
      <c r="D62" s="17">
        <f>IF('Valve Log 100'!F63="","",'Valve Log 100'!F63)</f>
        <v/>
      </c>
      <c r="E62" s="17">
        <f>IF('Valve Log 100'!K63="","",'Valve Log 100'!K63)</f>
        <v/>
      </c>
    </row>
    <row r="63">
      <c r="A63" s="18">
        <f>HYPERLINK("#'Valve Log'!A64",64)</f>
        <v/>
      </c>
      <c r="B63" s="17">
        <f>IF('Valve Log 100'!I64="","",'Valve Log 100'!I64)</f>
        <v/>
      </c>
      <c r="C63" s="17">
        <f>IF('Valve Log 100'!A64="","",'Valve Log 100'!A64)</f>
        <v/>
      </c>
      <c r="D63" s="17">
        <f>IF('Valve Log 100'!F64="","",'Valve Log 100'!F64)</f>
        <v/>
      </c>
      <c r="E63" s="17">
        <f>IF('Valve Log 100'!K64="","",'Valve Log 100'!K64)</f>
        <v/>
      </c>
    </row>
    <row r="64">
      <c r="A64" s="18">
        <f>HYPERLINK("#'Valve Log'!A65",65)</f>
        <v/>
      </c>
      <c r="B64" s="17">
        <f>IF('Valve Log 100'!I65="","",'Valve Log 100'!I65)</f>
        <v/>
      </c>
      <c r="C64" s="17">
        <f>IF('Valve Log 100'!A65="","",'Valve Log 100'!A65)</f>
        <v/>
      </c>
      <c r="D64" s="17">
        <f>IF('Valve Log 100'!F65="","",'Valve Log 100'!F65)</f>
        <v/>
      </c>
      <c r="E64" s="17">
        <f>IF('Valve Log 100'!K65="","",'Valve Log 100'!K65)</f>
        <v/>
      </c>
    </row>
    <row r="65">
      <c r="A65" s="18">
        <f>HYPERLINK("#'Valve Log'!A66",66)</f>
        <v/>
      </c>
      <c r="B65" s="17">
        <f>IF('Valve Log 100'!I66="","",'Valve Log 100'!I66)</f>
        <v/>
      </c>
      <c r="C65" s="17">
        <f>IF('Valve Log 100'!A66="","",'Valve Log 100'!A66)</f>
        <v/>
      </c>
      <c r="D65" s="17">
        <f>IF('Valve Log 100'!F66="","",'Valve Log 100'!F66)</f>
        <v/>
      </c>
      <c r="E65" s="17">
        <f>IF('Valve Log 100'!K66="","",'Valve Log 100'!K66)</f>
        <v/>
      </c>
    </row>
    <row r="66">
      <c r="A66" s="18">
        <f>HYPERLINK("#'Valve Log'!A67",67)</f>
        <v/>
      </c>
      <c r="B66" s="17">
        <f>IF('Valve Log 100'!I67="","",'Valve Log 100'!I67)</f>
        <v/>
      </c>
      <c r="C66" s="17">
        <f>IF('Valve Log 100'!A67="","",'Valve Log 100'!A67)</f>
        <v/>
      </c>
      <c r="D66" s="17">
        <f>IF('Valve Log 100'!F67="","",'Valve Log 100'!F67)</f>
        <v/>
      </c>
      <c r="E66" s="17">
        <f>IF('Valve Log 100'!K67="","",'Valve Log 100'!K67)</f>
        <v/>
      </c>
    </row>
    <row r="67">
      <c r="A67" s="18">
        <f>HYPERLINK("#'Valve Log'!A68",68)</f>
        <v/>
      </c>
      <c r="B67" s="17">
        <f>IF('Valve Log 100'!I68="","",'Valve Log 100'!I68)</f>
        <v/>
      </c>
      <c r="C67" s="17">
        <f>IF('Valve Log 100'!A68="","",'Valve Log 100'!A68)</f>
        <v/>
      </c>
      <c r="D67" s="17">
        <f>IF('Valve Log 100'!F68="","",'Valve Log 100'!F68)</f>
        <v/>
      </c>
      <c r="E67" s="17">
        <f>IF('Valve Log 100'!K68="","",'Valve Log 100'!K68)</f>
        <v/>
      </c>
    </row>
    <row r="68">
      <c r="A68" s="18">
        <f>HYPERLINK("#'Valve Log'!A69",69)</f>
        <v/>
      </c>
      <c r="B68" s="17">
        <f>IF('Valve Log 100'!I69="","",'Valve Log 100'!I69)</f>
        <v/>
      </c>
      <c r="C68" s="17">
        <f>IF('Valve Log 100'!A69="","",'Valve Log 100'!A69)</f>
        <v/>
      </c>
      <c r="D68" s="17">
        <f>IF('Valve Log 100'!F69="","",'Valve Log 100'!F69)</f>
        <v/>
      </c>
      <c r="E68" s="17">
        <f>IF('Valve Log 100'!K69="","",'Valve Log 100'!K69)</f>
        <v/>
      </c>
    </row>
    <row r="69">
      <c r="A69" s="18">
        <f>HYPERLINK("#'Valve Log'!A70",70)</f>
        <v/>
      </c>
      <c r="B69" s="17">
        <f>IF('Valve Log 100'!I70="","",'Valve Log 100'!I70)</f>
        <v/>
      </c>
      <c r="C69" s="17">
        <f>IF('Valve Log 100'!A70="","",'Valve Log 100'!A70)</f>
        <v/>
      </c>
      <c r="D69" s="17">
        <f>IF('Valve Log 100'!F70="","",'Valve Log 100'!F70)</f>
        <v/>
      </c>
      <c r="E69" s="17">
        <f>IF('Valve Log 100'!K70="","",'Valve Log 100'!K70)</f>
        <v/>
      </c>
    </row>
    <row r="70">
      <c r="A70" s="18">
        <f>HYPERLINK("#'Valve Log'!A71",71)</f>
        <v/>
      </c>
      <c r="B70" s="17">
        <f>IF('Valve Log 100'!I71="","",'Valve Log 100'!I71)</f>
        <v/>
      </c>
      <c r="C70" s="17">
        <f>IF('Valve Log 100'!A71="","",'Valve Log 100'!A71)</f>
        <v/>
      </c>
      <c r="D70" s="17">
        <f>IF('Valve Log 100'!F71="","",'Valve Log 100'!F71)</f>
        <v/>
      </c>
      <c r="E70" s="17">
        <f>IF('Valve Log 100'!K71="","",'Valve Log 100'!K71)</f>
        <v/>
      </c>
    </row>
    <row r="71">
      <c r="A71" s="18">
        <f>HYPERLINK("#'Valve Log'!A72",72)</f>
        <v/>
      </c>
      <c r="B71" s="17">
        <f>IF('Valve Log 100'!I72="","",'Valve Log 100'!I72)</f>
        <v/>
      </c>
      <c r="C71" s="17">
        <f>IF('Valve Log 100'!A72="","",'Valve Log 100'!A72)</f>
        <v/>
      </c>
      <c r="D71" s="17">
        <f>IF('Valve Log 100'!F72="","",'Valve Log 100'!F72)</f>
        <v/>
      </c>
      <c r="E71" s="17">
        <f>IF('Valve Log 100'!K72="","",'Valve Log 100'!K72)</f>
        <v/>
      </c>
    </row>
    <row r="72">
      <c r="A72" s="18">
        <f>HYPERLINK("#'Valve Log'!A73",73)</f>
        <v/>
      </c>
      <c r="B72" s="17">
        <f>IF('Valve Log 100'!I73="","",'Valve Log 100'!I73)</f>
        <v/>
      </c>
      <c r="C72" s="17">
        <f>IF('Valve Log 100'!A73="","",'Valve Log 100'!A73)</f>
        <v/>
      </c>
      <c r="D72" s="17">
        <f>IF('Valve Log 100'!F73="","",'Valve Log 100'!F73)</f>
        <v/>
      </c>
      <c r="E72" s="17">
        <f>IF('Valve Log 100'!K73="","",'Valve Log 100'!K73)</f>
        <v/>
      </c>
    </row>
    <row r="73">
      <c r="A73" s="18">
        <f>HYPERLINK("#'Valve Log'!A74",74)</f>
        <v/>
      </c>
      <c r="B73" s="17">
        <f>IF('Valve Log 100'!I74="","",'Valve Log 100'!I74)</f>
        <v/>
      </c>
      <c r="C73" s="17">
        <f>IF('Valve Log 100'!A74="","",'Valve Log 100'!A74)</f>
        <v/>
      </c>
      <c r="D73" s="17">
        <f>IF('Valve Log 100'!F74="","",'Valve Log 100'!F74)</f>
        <v/>
      </c>
      <c r="E73" s="17">
        <f>IF('Valve Log 100'!K74="","",'Valve Log 100'!K74)</f>
        <v/>
      </c>
    </row>
    <row r="74">
      <c r="A74" s="18">
        <f>HYPERLINK("#'Valve Log'!A75",75)</f>
        <v/>
      </c>
      <c r="B74" s="17">
        <f>IF('Valve Log 100'!I75="","",'Valve Log 100'!I75)</f>
        <v/>
      </c>
      <c r="C74" s="17">
        <f>IF('Valve Log 100'!A75="","",'Valve Log 100'!A75)</f>
        <v/>
      </c>
      <c r="D74" s="17">
        <f>IF('Valve Log 100'!F75="","",'Valve Log 100'!F75)</f>
        <v/>
      </c>
      <c r="E74" s="17">
        <f>IF('Valve Log 100'!K75="","",'Valve Log 100'!K75)</f>
        <v/>
      </c>
    </row>
    <row r="75">
      <c r="A75" s="18">
        <f>HYPERLINK("#'Valve Log'!A76",76)</f>
        <v/>
      </c>
      <c r="B75" s="17">
        <f>IF('Valve Log 100'!I76="","",'Valve Log 100'!I76)</f>
        <v/>
      </c>
      <c r="C75" s="17">
        <f>IF('Valve Log 100'!A76="","",'Valve Log 100'!A76)</f>
        <v/>
      </c>
      <c r="D75" s="17">
        <f>IF('Valve Log 100'!F76="","",'Valve Log 100'!F76)</f>
        <v/>
      </c>
      <c r="E75" s="17">
        <f>IF('Valve Log 100'!K76="","",'Valve Log 100'!K76)</f>
        <v/>
      </c>
    </row>
    <row r="76">
      <c r="A76" s="18">
        <f>HYPERLINK("#'Valve Log'!A77",77)</f>
        <v/>
      </c>
      <c r="B76" s="17">
        <f>IF('Valve Log 100'!I77="","",'Valve Log 100'!I77)</f>
        <v/>
      </c>
      <c r="C76" s="17">
        <f>IF('Valve Log 100'!A77="","",'Valve Log 100'!A77)</f>
        <v/>
      </c>
      <c r="D76" s="17">
        <f>IF('Valve Log 100'!F77="","",'Valve Log 100'!F77)</f>
        <v/>
      </c>
      <c r="E76" s="17">
        <f>IF('Valve Log 100'!K77="","",'Valve Log 100'!K77)</f>
        <v/>
      </c>
    </row>
    <row r="77">
      <c r="A77" s="18">
        <f>HYPERLINK("#'Valve Log'!A78",78)</f>
        <v/>
      </c>
      <c r="B77" s="17">
        <f>IF('Valve Log 100'!I78="","",'Valve Log 100'!I78)</f>
        <v/>
      </c>
      <c r="C77" s="17">
        <f>IF('Valve Log 100'!A78="","",'Valve Log 100'!A78)</f>
        <v/>
      </c>
      <c r="D77" s="17">
        <f>IF('Valve Log 100'!F78="","",'Valve Log 100'!F78)</f>
        <v/>
      </c>
      <c r="E77" s="17">
        <f>IF('Valve Log 100'!K78="","",'Valve Log 100'!K78)</f>
        <v/>
      </c>
    </row>
    <row r="78">
      <c r="A78" s="18">
        <f>HYPERLINK("#'Valve Log'!A79",79)</f>
        <v/>
      </c>
      <c r="B78" s="17">
        <f>IF('Valve Log 100'!I79="","",'Valve Log 100'!I79)</f>
        <v/>
      </c>
      <c r="C78" s="17">
        <f>IF('Valve Log 100'!A79="","",'Valve Log 100'!A79)</f>
        <v/>
      </c>
      <c r="D78" s="17">
        <f>IF('Valve Log 100'!F79="","",'Valve Log 100'!F79)</f>
        <v/>
      </c>
      <c r="E78" s="17">
        <f>IF('Valve Log 100'!K79="","",'Valve Log 100'!K79)</f>
        <v/>
      </c>
    </row>
    <row r="79">
      <c r="A79" s="18">
        <f>HYPERLINK("#'Valve Log'!A80",80)</f>
        <v/>
      </c>
      <c r="B79" s="17">
        <f>IF('Valve Log 100'!I80="","",'Valve Log 100'!I80)</f>
        <v/>
      </c>
      <c r="C79" s="17">
        <f>IF('Valve Log 100'!A80="","",'Valve Log 100'!A80)</f>
        <v/>
      </c>
      <c r="D79" s="17">
        <f>IF('Valve Log 100'!F80="","",'Valve Log 100'!F80)</f>
        <v/>
      </c>
      <c r="E79" s="17">
        <f>IF('Valve Log 100'!K80="","",'Valve Log 100'!K80)</f>
        <v/>
      </c>
    </row>
    <row r="80">
      <c r="A80" s="18">
        <f>HYPERLINK("#'Valve Log'!A81",81)</f>
        <v/>
      </c>
      <c r="B80" s="17">
        <f>IF('Valve Log 100'!I81="","",'Valve Log 100'!I81)</f>
        <v/>
      </c>
      <c r="C80" s="17">
        <f>IF('Valve Log 100'!A81="","",'Valve Log 100'!A81)</f>
        <v/>
      </c>
      <c r="D80" s="17">
        <f>IF('Valve Log 100'!F81="","",'Valve Log 100'!F81)</f>
        <v/>
      </c>
      <c r="E80" s="17">
        <f>IF('Valve Log 100'!K81="","",'Valve Log 100'!K81)</f>
        <v/>
      </c>
    </row>
    <row r="81">
      <c r="A81" s="18">
        <f>HYPERLINK("#'Valve Log'!A82",82)</f>
        <v/>
      </c>
      <c r="B81" s="17">
        <f>IF('Valve Log 100'!I82="","",'Valve Log 100'!I82)</f>
        <v/>
      </c>
      <c r="C81" s="17">
        <f>IF('Valve Log 100'!A82="","",'Valve Log 100'!A82)</f>
        <v/>
      </c>
      <c r="D81" s="17">
        <f>IF('Valve Log 100'!F82="","",'Valve Log 100'!F82)</f>
        <v/>
      </c>
      <c r="E81" s="17">
        <f>IF('Valve Log 100'!K82="","",'Valve Log 100'!K82)</f>
        <v/>
      </c>
    </row>
    <row r="82">
      <c r="A82" s="18">
        <f>HYPERLINK("#'Valve Log'!A83",83)</f>
        <v/>
      </c>
      <c r="B82" s="17">
        <f>IF('Valve Log 100'!I83="","",'Valve Log 100'!I83)</f>
        <v/>
      </c>
      <c r="C82" s="17">
        <f>IF('Valve Log 100'!A83="","",'Valve Log 100'!A83)</f>
        <v/>
      </c>
      <c r="D82" s="17">
        <f>IF('Valve Log 100'!F83="","",'Valve Log 100'!F83)</f>
        <v/>
      </c>
      <c r="E82" s="17">
        <f>IF('Valve Log 100'!K83="","",'Valve Log 100'!K83)</f>
        <v/>
      </c>
    </row>
    <row r="83">
      <c r="A83" s="18">
        <f>HYPERLINK("#'Valve Log'!A84",84)</f>
        <v/>
      </c>
      <c r="B83" s="17">
        <f>IF('Valve Log 100'!I84="","",'Valve Log 100'!I84)</f>
        <v/>
      </c>
      <c r="C83" s="17">
        <f>IF('Valve Log 100'!A84="","",'Valve Log 100'!A84)</f>
        <v/>
      </c>
      <c r="D83" s="17">
        <f>IF('Valve Log 100'!F84="","",'Valve Log 100'!F84)</f>
        <v/>
      </c>
      <c r="E83" s="17">
        <f>IF('Valve Log 100'!K84="","",'Valve Log 100'!K84)</f>
        <v/>
      </c>
    </row>
    <row r="84">
      <c r="A84" s="18">
        <f>HYPERLINK("#'Valve Log'!A85",85)</f>
        <v/>
      </c>
      <c r="B84" s="17">
        <f>IF('Valve Log 100'!I85="","",'Valve Log 100'!I85)</f>
        <v/>
      </c>
      <c r="C84" s="17">
        <f>IF('Valve Log 100'!A85="","",'Valve Log 100'!A85)</f>
        <v/>
      </c>
      <c r="D84" s="17">
        <f>IF('Valve Log 100'!F85="","",'Valve Log 100'!F85)</f>
        <v/>
      </c>
      <c r="E84" s="17">
        <f>IF('Valve Log 100'!K85="","",'Valve Log 100'!K85)</f>
        <v/>
      </c>
    </row>
    <row r="85">
      <c r="A85" s="18">
        <f>HYPERLINK("#'Valve Log'!A86",86)</f>
        <v/>
      </c>
      <c r="B85" s="17">
        <f>IF('Valve Log 100'!I86="","",'Valve Log 100'!I86)</f>
        <v/>
      </c>
      <c r="C85" s="17">
        <f>IF('Valve Log 100'!A86="","",'Valve Log 100'!A86)</f>
        <v/>
      </c>
      <c r="D85" s="17">
        <f>IF('Valve Log 100'!F86="","",'Valve Log 100'!F86)</f>
        <v/>
      </c>
      <c r="E85" s="17">
        <f>IF('Valve Log 100'!K86="","",'Valve Log 100'!K86)</f>
        <v/>
      </c>
    </row>
    <row r="86">
      <c r="A86" s="18">
        <f>HYPERLINK("#'Valve Log'!A87",87)</f>
        <v/>
      </c>
      <c r="B86" s="17">
        <f>IF('Valve Log 100'!I87="","",'Valve Log 100'!I87)</f>
        <v/>
      </c>
      <c r="C86" s="17">
        <f>IF('Valve Log 100'!A87="","",'Valve Log 100'!A87)</f>
        <v/>
      </c>
      <c r="D86" s="17">
        <f>IF('Valve Log 100'!F87="","",'Valve Log 100'!F87)</f>
        <v/>
      </c>
      <c r="E86" s="17">
        <f>IF('Valve Log 100'!K87="","",'Valve Log 100'!K87)</f>
        <v/>
      </c>
    </row>
    <row r="87">
      <c r="A87" s="18">
        <f>HYPERLINK("#'Valve Log'!A88",88)</f>
        <v/>
      </c>
      <c r="B87" s="17">
        <f>IF('Valve Log 100'!I88="","",'Valve Log 100'!I88)</f>
        <v/>
      </c>
      <c r="C87" s="17">
        <f>IF('Valve Log 100'!A88="","",'Valve Log 100'!A88)</f>
        <v/>
      </c>
      <c r="D87" s="17">
        <f>IF('Valve Log 100'!F88="","",'Valve Log 100'!F88)</f>
        <v/>
      </c>
      <c r="E87" s="17">
        <f>IF('Valve Log 100'!K88="","",'Valve Log 100'!K88)</f>
        <v/>
      </c>
    </row>
    <row r="88">
      <c r="A88" s="18">
        <f>HYPERLINK("#'Valve Log'!A89",89)</f>
        <v/>
      </c>
      <c r="B88" s="17">
        <f>IF('Valve Log 100'!I89="","",'Valve Log 100'!I89)</f>
        <v/>
      </c>
      <c r="C88" s="17">
        <f>IF('Valve Log 100'!A89="","",'Valve Log 100'!A89)</f>
        <v/>
      </c>
      <c r="D88" s="17">
        <f>IF('Valve Log 100'!F89="","",'Valve Log 100'!F89)</f>
        <v/>
      </c>
      <c r="E88" s="17">
        <f>IF('Valve Log 100'!K89="","",'Valve Log 100'!K89)</f>
        <v/>
      </c>
    </row>
    <row r="89">
      <c r="A89" s="18">
        <f>HYPERLINK("#'Valve Log'!A90",90)</f>
        <v/>
      </c>
      <c r="B89" s="17">
        <f>IF('Valve Log 100'!I90="","",'Valve Log 100'!I90)</f>
        <v/>
      </c>
      <c r="C89" s="17">
        <f>IF('Valve Log 100'!A90="","",'Valve Log 100'!A90)</f>
        <v/>
      </c>
      <c r="D89" s="17">
        <f>IF('Valve Log 100'!F90="","",'Valve Log 100'!F90)</f>
        <v/>
      </c>
      <c r="E89" s="17">
        <f>IF('Valve Log 100'!K90="","",'Valve Log 100'!K90)</f>
        <v/>
      </c>
    </row>
    <row r="90">
      <c r="A90" s="18">
        <f>HYPERLINK("#'Valve Log'!A91",91)</f>
        <v/>
      </c>
      <c r="B90" s="17">
        <f>IF('Valve Log 100'!I91="","",'Valve Log 100'!I91)</f>
        <v/>
      </c>
      <c r="C90" s="17">
        <f>IF('Valve Log 100'!A91="","",'Valve Log 100'!A91)</f>
        <v/>
      </c>
      <c r="D90" s="17">
        <f>IF('Valve Log 100'!F91="","",'Valve Log 100'!F91)</f>
        <v/>
      </c>
      <c r="E90" s="17">
        <f>IF('Valve Log 100'!K91="","",'Valve Log 100'!K91)</f>
        <v/>
      </c>
    </row>
    <row r="91">
      <c r="A91" s="18">
        <f>HYPERLINK("#'Valve Log'!A92",92)</f>
        <v/>
      </c>
      <c r="B91" s="17">
        <f>IF('Valve Log 100'!I92="","",'Valve Log 100'!I92)</f>
        <v/>
      </c>
      <c r="C91" s="17">
        <f>IF('Valve Log 100'!A92="","",'Valve Log 100'!A92)</f>
        <v/>
      </c>
      <c r="D91" s="17">
        <f>IF('Valve Log 100'!F92="","",'Valve Log 100'!F92)</f>
        <v/>
      </c>
      <c r="E91" s="17">
        <f>IF('Valve Log 100'!K92="","",'Valve Log 100'!K92)</f>
        <v/>
      </c>
    </row>
    <row r="92">
      <c r="A92" s="18">
        <f>HYPERLINK("#'Valve Log'!A93",93)</f>
        <v/>
      </c>
      <c r="B92" s="17">
        <f>IF('Valve Log 100'!I93="","",'Valve Log 100'!I93)</f>
        <v/>
      </c>
      <c r="C92" s="17">
        <f>IF('Valve Log 100'!A93="","",'Valve Log 100'!A93)</f>
        <v/>
      </c>
      <c r="D92" s="17">
        <f>IF('Valve Log 100'!F93="","",'Valve Log 100'!F93)</f>
        <v/>
      </c>
      <c r="E92" s="17">
        <f>IF('Valve Log 100'!K93="","",'Valve Log 100'!K93)</f>
        <v/>
      </c>
    </row>
    <row r="93">
      <c r="A93" s="18">
        <f>HYPERLINK("#'Valve Log'!A94",94)</f>
        <v/>
      </c>
      <c r="B93" s="17">
        <f>IF('Valve Log 100'!I94="","",'Valve Log 100'!I94)</f>
        <v/>
      </c>
      <c r="C93" s="17">
        <f>IF('Valve Log 100'!A94="","",'Valve Log 100'!A94)</f>
        <v/>
      </c>
      <c r="D93" s="17">
        <f>IF('Valve Log 100'!F94="","",'Valve Log 100'!F94)</f>
        <v/>
      </c>
      <c r="E93" s="17">
        <f>IF('Valve Log 100'!K94="","",'Valve Log 100'!K94)</f>
        <v/>
      </c>
    </row>
    <row r="94">
      <c r="A94" s="18">
        <f>HYPERLINK("#'Valve Log'!A95",95)</f>
        <v/>
      </c>
      <c r="B94" s="17">
        <f>IF('Valve Log 100'!I95="","",'Valve Log 100'!I95)</f>
        <v/>
      </c>
      <c r="C94" s="17">
        <f>IF('Valve Log 100'!A95="","",'Valve Log 100'!A95)</f>
        <v/>
      </c>
      <c r="D94" s="17">
        <f>IF('Valve Log 100'!F95="","",'Valve Log 100'!F95)</f>
        <v/>
      </c>
      <c r="E94" s="17">
        <f>IF('Valve Log 100'!K95="","",'Valve Log 100'!K95)</f>
        <v/>
      </c>
    </row>
    <row r="95">
      <c r="A95" s="18">
        <f>HYPERLINK("#'Valve Log'!A96",96)</f>
        <v/>
      </c>
      <c r="B95" s="17">
        <f>IF('Valve Log 100'!I96="","",'Valve Log 100'!I96)</f>
        <v/>
      </c>
      <c r="C95" s="17">
        <f>IF('Valve Log 100'!A96="","",'Valve Log 100'!A96)</f>
        <v/>
      </c>
      <c r="D95" s="17">
        <f>IF('Valve Log 100'!F96="","",'Valve Log 100'!F96)</f>
        <v/>
      </c>
      <c r="E95" s="17">
        <f>IF('Valve Log 100'!K96="","",'Valve Log 100'!K96)</f>
        <v/>
      </c>
    </row>
    <row r="96">
      <c r="A96" s="18">
        <f>HYPERLINK("#'Valve Log'!A97",97)</f>
        <v/>
      </c>
      <c r="B96" s="17">
        <f>IF('Valve Log 100'!I97="","",'Valve Log 100'!I97)</f>
        <v/>
      </c>
      <c r="C96" s="17">
        <f>IF('Valve Log 100'!A97="","",'Valve Log 100'!A97)</f>
        <v/>
      </c>
      <c r="D96" s="17">
        <f>IF('Valve Log 100'!F97="","",'Valve Log 100'!F97)</f>
        <v/>
      </c>
      <c r="E96" s="17">
        <f>IF('Valve Log 100'!K97="","",'Valve Log 100'!K97)</f>
        <v/>
      </c>
    </row>
    <row r="97">
      <c r="A97" s="18">
        <f>HYPERLINK("#'Valve Log'!A98",98)</f>
        <v/>
      </c>
      <c r="B97" s="17">
        <f>IF('Valve Log 100'!I98="","",'Valve Log 100'!I98)</f>
        <v/>
      </c>
      <c r="C97" s="17">
        <f>IF('Valve Log 100'!A98="","",'Valve Log 100'!A98)</f>
        <v/>
      </c>
      <c r="D97" s="17">
        <f>IF('Valve Log 100'!F98="","",'Valve Log 100'!F98)</f>
        <v/>
      </c>
      <c r="E97" s="17">
        <f>IF('Valve Log 100'!K98="","",'Valve Log 100'!K98)</f>
        <v/>
      </c>
    </row>
    <row r="98">
      <c r="A98" s="18">
        <f>HYPERLINK("#'Valve Log'!A99",99)</f>
        <v/>
      </c>
      <c r="B98" s="17">
        <f>IF('Valve Log 100'!I99="","",'Valve Log 100'!I99)</f>
        <v/>
      </c>
      <c r="C98" s="17">
        <f>IF('Valve Log 100'!A99="","",'Valve Log 100'!A99)</f>
        <v/>
      </c>
      <c r="D98" s="17">
        <f>IF('Valve Log 100'!F99="","",'Valve Log 100'!F99)</f>
        <v/>
      </c>
      <c r="E98" s="17">
        <f>IF('Valve Log 100'!K99="","",'Valve Log 100'!K99)</f>
        <v/>
      </c>
    </row>
    <row r="99">
      <c r="A99" s="18">
        <f>HYPERLINK("#'Valve Log'!A100",100)</f>
        <v/>
      </c>
      <c r="B99" s="17">
        <f>IF('Valve Log 100'!I100="","",'Valve Log 100'!I100)</f>
        <v/>
      </c>
      <c r="C99" s="17">
        <f>IF('Valve Log 100'!A100="","",'Valve Log 100'!A100)</f>
        <v/>
      </c>
      <c r="D99" s="17">
        <f>IF('Valve Log 100'!F100="","",'Valve Log 100'!F100)</f>
        <v/>
      </c>
      <c r="E99" s="17">
        <f>IF('Valve Log 100'!K100="","",'Valve Log 100'!K100)</f>
        <v/>
      </c>
    </row>
    <row r="100">
      <c r="A100" s="18">
        <f>HYPERLINK("#'Valve Log'!A101",101)</f>
        <v/>
      </c>
      <c r="B100" s="17">
        <f>IF('Valve Log 100'!I101="","",'Valve Log 100'!I101)</f>
        <v/>
      </c>
      <c r="C100" s="17">
        <f>IF('Valve Log 100'!A101="","",'Valve Log 100'!A101)</f>
        <v/>
      </c>
      <c r="D100" s="17">
        <f>IF('Valve Log 100'!F101="","",'Valve Log 100'!F101)</f>
        <v/>
      </c>
      <c r="E100" s="17">
        <f>IF('Valve Log 100'!K101="","",'Valve Log 100'!K101)</f>
        <v/>
      </c>
    </row>
    <row r="101">
      <c r="A101" s="18">
        <f>HYPERLINK("#'Valve Log'!A102",102)</f>
        <v/>
      </c>
      <c r="B101" s="17">
        <f>IF('Valve Log 100'!I102="","",'Valve Log 100'!I102)</f>
        <v/>
      </c>
      <c r="C101" s="17">
        <f>IF('Valve Log 100'!A102="","",'Valve Log 100'!A102)</f>
        <v/>
      </c>
      <c r="D101" s="17">
        <f>IF('Valve Log 100'!F102="","",'Valve Log 100'!F102)</f>
        <v/>
      </c>
      <c r="E101" s="17">
        <f>IF('Valve Log 100'!K102="","",'Valve Log 100'!K102)</f>
        <v/>
      </c>
    </row>
    <row r="102">
      <c r="A102" s="18">
        <f>HYPERLINK("#'Valve Log'!A103",103)</f>
        <v/>
      </c>
      <c r="B102" s="17">
        <f>IF('Valve Log 100'!I103="","",'Valve Log 100'!I103)</f>
        <v/>
      </c>
      <c r="C102" s="17">
        <f>IF('Valve Log 100'!A103="","",'Valve Log 100'!A103)</f>
        <v/>
      </c>
      <c r="D102" s="17">
        <f>IF('Valve Log 100'!F103="","",'Valve Log 100'!F103)</f>
        <v/>
      </c>
      <c r="E102" s="17">
        <f>IF('Valve Log 100'!K103="","",'Valve Log 100'!K103)</f>
        <v/>
      </c>
    </row>
    <row r="103">
      <c r="A103" s="18">
        <f>HYPERLINK("#'Valve Log'!A104",104)</f>
        <v/>
      </c>
      <c r="B103" s="17">
        <f>IF('Valve Log 100'!I104="","",'Valve Log 100'!I104)</f>
        <v/>
      </c>
      <c r="C103" s="17">
        <f>IF('Valve Log 100'!A104="","",'Valve Log 100'!A104)</f>
        <v/>
      </c>
      <c r="D103" s="17">
        <f>IF('Valve Log 100'!F104="","",'Valve Log 100'!F104)</f>
        <v/>
      </c>
      <c r="E103" s="17">
        <f>IF('Valve Log 100'!K104="","",'Valve Log 100'!K104)</f>
        <v/>
      </c>
    </row>
    <row r="104">
      <c r="A104" s="18">
        <f>HYPERLINK("#'Valve Log'!A105",105)</f>
        <v/>
      </c>
      <c r="B104" s="17">
        <f>IF('Valve Log 100'!I105="","",'Valve Log 100'!I105)</f>
        <v/>
      </c>
      <c r="C104" s="17">
        <f>IF('Valve Log 100'!A105="","",'Valve Log 100'!A105)</f>
        <v/>
      </c>
      <c r="D104" s="17">
        <f>IF('Valve Log 100'!F105="","",'Valve Log 100'!F105)</f>
        <v/>
      </c>
      <c r="E104" s="17">
        <f>IF('Valve Log 100'!K105="","",'Valve Log 100'!K105)</f>
        <v/>
      </c>
    </row>
    <row r="105">
      <c r="A105" s="18">
        <f>HYPERLINK("#'Valve Log'!A106",106)</f>
        <v/>
      </c>
      <c r="B105" s="17">
        <f>IF('Valve Log 100'!I106="","",'Valve Log 100'!I106)</f>
        <v/>
      </c>
      <c r="C105" s="17">
        <f>IF('Valve Log 100'!A106="","",'Valve Log 100'!A106)</f>
        <v/>
      </c>
      <c r="D105" s="17">
        <f>IF('Valve Log 100'!F106="","",'Valve Log 100'!F106)</f>
        <v/>
      </c>
      <c r="E105" s="17">
        <f>IF('Valve Log 100'!K106="","",'Valve Log 100'!K106)</f>
        <v/>
      </c>
    </row>
    <row r="106">
      <c r="A106" s="18">
        <f>HYPERLINK("#'Valve Log'!A107",107)</f>
        <v/>
      </c>
      <c r="B106" s="17">
        <f>IF('Valve Log 100'!I107="","",'Valve Log 100'!I107)</f>
        <v/>
      </c>
      <c r="C106" s="17">
        <f>IF('Valve Log 100'!A107="","",'Valve Log 100'!A107)</f>
        <v/>
      </c>
      <c r="D106" s="17">
        <f>IF('Valve Log 100'!F107="","",'Valve Log 100'!F107)</f>
        <v/>
      </c>
      <c r="E106" s="17">
        <f>IF('Valve Log 100'!K107="","",'Valve Log 100'!K107)</f>
        <v/>
      </c>
    </row>
    <row r="107">
      <c r="A107" s="18">
        <f>HYPERLINK("#'Valve Log'!A108",108)</f>
        <v/>
      </c>
      <c r="B107" s="17">
        <f>IF('Valve Log 100'!I108="","",'Valve Log 100'!I108)</f>
        <v/>
      </c>
      <c r="C107" s="17">
        <f>IF('Valve Log 100'!A108="","",'Valve Log 100'!A108)</f>
        <v/>
      </c>
      <c r="D107" s="17">
        <f>IF('Valve Log 100'!F108="","",'Valve Log 100'!F108)</f>
        <v/>
      </c>
      <c r="E107" s="17">
        <f>IF('Valve Log 100'!K108="","",'Valve Log 100'!K108)</f>
        <v/>
      </c>
    </row>
    <row r="108">
      <c r="A108" s="18">
        <f>HYPERLINK("#'Valve Log'!A109",109)</f>
        <v/>
      </c>
      <c r="B108" s="17">
        <f>IF('Valve Log 100'!I109="","",'Valve Log 100'!I109)</f>
        <v/>
      </c>
      <c r="C108" s="17">
        <f>IF('Valve Log 100'!A109="","",'Valve Log 100'!A109)</f>
        <v/>
      </c>
      <c r="D108" s="17">
        <f>IF('Valve Log 100'!F109="","",'Valve Log 100'!F109)</f>
        <v/>
      </c>
      <c r="E108" s="17">
        <f>IF('Valve Log 100'!K109="","",'Valve Log 100'!K109)</f>
        <v/>
      </c>
    </row>
    <row r="109">
      <c r="A109" s="18">
        <f>HYPERLINK("#'Valve Log'!A110",110)</f>
        <v/>
      </c>
      <c r="B109" s="17">
        <f>IF('Valve Log 100'!I110="","",'Valve Log 100'!I110)</f>
        <v/>
      </c>
      <c r="C109" s="17">
        <f>IF('Valve Log 100'!A110="","",'Valve Log 100'!A110)</f>
        <v/>
      </c>
      <c r="D109" s="17">
        <f>IF('Valve Log 100'!F110="","",'Valve Log 100'!F110)</f>
        <v/>
      </c>
      <c r="E109" s="17">
        <f>IF('Valve Log 100'!K110="","",'Valve Log 100'!K110)</f>
        <v/>
      </c>
    </row>
    <row r="110">
      <c r="A110" s="18">
        <f>HYPERLINK("#'Valve Log'!A111",111)</f>
        <v/>
      </c>
      <c r="B110" s="17">
        <f>IF('Valve Log 100'!I111="","",'Valve Log 100'!I111)</f>
        <v/>
      </c>
      <c r="C110" s="17">
        <f>IF('Valve Log 100'!A111="","",'Valve Log 100'!A111)</f>
        <v/>
      </c>
      <c r="D110" s="17">
        <f>IF('Valve Log 100'!F111="","",'Valve Log 100'!F111)</f>
        <v/>
      </c>
      <c r="E110" s="17">
        <f>IF('Valve Log 100'!K111="","",'Valve Log 100'!K111)</f>
        <v/>
      </c>
    </row>
    <row r="111">
      <c r="A111" s="18">
        <f>HYPERLINK("#'Valve Log'!A112",112)</f>
        <v/>
      </c>
      <c r="B111" s="17">
        <f>IF('Valve Log 100'!I112="","",'Valve Log 100'!I112)</f>
        <v/>
      </c>
      <c r="C111" s="17">
        <f>IF('Valve Log 100'!A112="","",'Valve Log 100'!A112)</f>
        <v/>
      </c>
      <c r="D111" s="17">
        <f>IF('Valve Log 100'!F112="","",'Valve Log 100'!F112)</f>
        <v/>
      </c>
      <c r="E111" s="17">
        <f>IF('Valve Log 100'!K112="","",'Valve Log 100'!K112)</f>
        <v/>
      </c>
    </row>
    <row r="112">
      <c r="A112" s="18">
        <f>HYPERLINK("#'Valve Log'!A113",113)</f>
        <v/>
      </c>
      <c r="B112" s="17">
        <f>IF('Valve Log 100'!I113="","",'Valve Log 100'!I113)</f>
        <v/>
      </c>
      <c r="C112" s="17">
        <f>IF('Valve Log 100'!A113="","",'Valve Log 100'!A113)</f>
        <v/>
      </c>
      <c r="D112" s="17">
        <f>IF('Valve Log 100'!F113="","",'Valve Log 100'!F113)</f>
        <v/>
      </c>
      <c r="E112" s="17">
        <f>IF('Valve Log 100'!K113="","",'Valve Log 100'!K113)</f>
        <v/>
      </c>
    </row>
    <row r="113">
      <c r="A113" s="18">
        <f>HYPERLINK("#'Valve Log'!A114",114)</f>
        <v/>
      </c>
      <c r="B113" s="17">
        <f>IF('Valve Log 100'!I114="","",'Valve Log 100'!I114)</f>
        <v/>
      </c>
      <c r="C113" s="17">
        <f>IF('Valve Log 100'!A114="","",'Valve Log 100'!A114)</f>
        <v/>
      </c>
      <c r="D113" s="17">
        <f>IF('Valve Log 100'!F114="","",'Valve Log 100'!F114)</f>
        <v/>
      </c>
      <c r="E113" s="17">
        <f>IF('Valve Log 100'!K114="","",'Valve Log 100'!K114)</f>
        <v/>
      </c>
    </row>
    <row r="114">
      <c r="A114" s="18">
        <f>HYPERLINK("#'Valve Log'!A115",115)</f>
        <v/>
      </c>
      <c r="B114" s="17">
        <f>IF('Valve Log 100'!I115="","",'Valve Log 100'!I115)</f>
        <v/>
      </c>
      <c r="C114" s="17">
        <f>IF('Valve Log 100'!A115="","",'Valve Log 100'!A115)</f>
        <v/>
      </c>
      <c r="D114" s="17">
        <f>IF('Valve Log 100'!F115="","",'Valve Log 100'!F115)</f>
        <v/>
      </c>
      <c r="E114" s="17">
        <f>IF('Valve Log 100'!K115="","",'Valve Log 100'!K115)</f>
        <v/>
      </c>
    </row>
    <row r="115">
      <c r="A115" s="18">
        <f>HYPERLINK("#'Valve Log'!A116",116)</f>
        <v/>
      </c>
      <c r="B115" s="17">
        <f>IF('Valve Log 100'!I116="","",'Valve Log 100'!I116)</f>
        <v/>
      </c>
      <c r="C115" s="17">
        <f>IF('Valve Log 100'!A116="","",'Valve Log 100'!A116)</f>
        <v/>
      </c>
      <c r="D115" s="17">
        <f>IF('Valve Log 100'!F116="","",'Valve Log 100'!F116)</f>
        <v/>
      </c>
      <c r="E115" s="17">
        <f>IF('Valve Log 100'!K116="","",'Valve Log 100'!K116)</f>
        <v/>
      </c>
    </row>
    <row r="116">
      <c r="A116" s="18">
        <f>HYPERLINK("#'Valve Log'!A117",117)</f>
        <v/>
      </c>
      <c r="B116" s="17">
        <f>IF('Valve Log 100'!I117="","",'Valve Log 100'!I117)</f>
        <v/>
      </c>
      <c r="C116" s="17">
        <f>IF('Valve Log 100'!A117="","",'Valve Log 100'!A117)</f>
        <v/>
      </c>
      <c r="D116" s="17">
        <f>IF('Valve Log 100'!F117="","",'Valve Log 100'!F117)</f>
        <v/>
      </c>
      <c r="E116" s="17">
        <f>IF('Valve Log 100'!K117="","",'Valve Log 100'!K117)</f>
        <v/>
      </c>
    </row>
    <row r="117">
      <c r="A117" s="18">
        <f>HYPERLINK("#'Valve Log'!A118",118)</f>
        <v/>
      </c>
      <c r="B117" s="17">
        <f>IF('Valve Log 100'!I118="","",'Valve Log 100'!I118)</f>
        <v/>
      </c>
      <c r="C117" s="17">
        <f>IF('Valve Log 100'!A118="","",'Valve Log 100'!A118)</f>
        <v/>
      </c>
      <c r="D117" s="17">
        <f>IF('Valve Log 100'!F118="","",'Valve Log 100'!F118)</f>
        <v/>
      </c>
      <c r="E117" s="17">
        <f>IF('Valve Log 100'!K118="","",'Valve Log 100'!K118)</f>
        <v/>
      </c>
    </row>
    <row r="118">
      <c r="A118" s="18">
        <f>HYPERLINK("#'Valve Log'!A119",119)</f>
        <v/>
      </c>
      <c r="B118" s="17">
        <f>IF('Valve Log 100'!I119="","",'Valve Log 100'!I119)</f>
        <v/>
      </c>
      <c r="C118" s="17">
        <f>IF('Valve Log 100'!A119="","",'Valve Log 100'!A119)</f>
        <v/>
      </c>
      <c r="D118" s="17">
        <f>IF('Valve Log 100'!F119="","",'Valve Log 100'!F119)</f>
        <v/>
      </c>
      <c r="E118" s="17">
        <f>IF('Valve Log 100'!K119="","",'Valve Log 100'!K119)</f>
        <v/>
      </c>
    </row>
    <row r="119">
      <c r="A119" s="18">
        <f>HYPERLINK("#'Valve Log'!A120",120)</f>
        <v/>
      </c>
      <c r="B119" s="17">
        <f>IF('Valve Log 100'!I120="","",'Valve Log 100'!I120)</f>
        <v/>
      </c>
      <c r="C119" s="17">
        <f>IF('Valve Log 100'!A120="","",'Valve Log 100'!A120)</f>
        <v/>
      </c>
      <c r="D119" s="17">
        <f>IF('Valve Log 100'!F120="","",'Valve Log 100'!F120)</f>
        <v/>
      </c>
      <c r="E119" s="17">
        <f>IF('Valve Log 100'!K120="","",'Valve Log 100'!K120)</f>
        <v/>
      </c>
    </row>
    <row r="120">
      <c r="A120" s="18">
        <f>HYPERLINK("#'Valve Log'!A121",121)</f>
        <v/>
      </c>
      <c r="B120" s="17">
        <f>IF('Valve Log 100'!I121="","",'Valve Log 100'!I121)</f>
        <v/>
      </c>
      <c r="C120" s="17">
        <f>IF('Valve Log 100'!A121="","",'Valve Log 100'!A121)</f>
        <v/>
      </c>
      <c r="D120" s="17">
        <f>IF('Valve Log 100'!F121="","",'Valve Log 100'!F121)</f>
        <v/>
      </c>
      <c r="E120" s="17">
        <f>IF('Valve Log 100'!K121="","",'Valve Log 100'!K121)</f>
        <v/>
      </c>
    </row>
    <row r="121">
      <c r="A121" s="18">
        <f>HYPERLINK("#'Valve Log'!A122",122)</f>
        <v/>
      </c>
      <c r="B121" s="17">
        <f>IF('Valve Log 100'!I122="","",'Valve Log 100'!I122)</f>
        <v/>
      </c>
      <c r="C121" s="17">
        <f>IF('Valve Log 100'!A122="","",'Valve Log 100'!A122)</f>
        <v/>
      </c>
      <c r="D121" s="17">
        <f>IF('Valve Log 100'!F122="","",'Valve Log 100'!F122)</f>
        <v/>
      </c>
      <c r="E121" s="17">
        <f>IF('Valve Log 100'!K122="","",'Valve Log 100'!K122)</f>
        <v/>
      </c>
    </row>
    <row r="122">
      <c r="A122" s="18">
        <f>HYPERLINK("#'Valve Log'!A123",123)</f>
        <v/>
      </c>
      <c r="B122" s="17">
        <f>IF('Valve Log 100'!I123="","",'Valve Log 100'!I123)</f>
        <v/>
      </c>
      <c r="C122" s="17">
        <f>IF('Valve Log 100'!A123="","",'Valve Log 100'!A123)</f>
        <v/>
      </c>
      <c r="D122" s="17">
        <f>IF('Valve Log 100'!F123="","",'Valve Log 100'!F123)</f>
        <v/>
      </c>
      <c r="E122" s="17">
        <f>IF('Valve Log 100'!K123="","",'Valve Log 100'!K123)</f>
        <v/>
      </c>
    </row>
    <row r="123">
      <c r="A123" s="18">
        <f>HYPERLINK("#'Valve Log'!A124",124)</f>
        <v/>
      </c>
      <c r="B123" s="17">
        <f>IF('Valve Log 100'!I124="","",'Valve Log 100'!I124)</f>
        <v/>
      </c>
      <c r="C123" s="17">
        <f>IF('Valve Log 100'!A124="","",'Valve Log 100'!A124)</f>
        <v/>
      </c>
      <c r="D123" s="17">
        <f>IF('Valve Log 100'!F124="","",'Valve Log 100'!F124)</f>
        <v/>
      </c>
      <c r="E123" s="17">
        <f>IF('Valve Log 100'!K124="","",'Valve Log 100'!K124)</f>
        <v/>
      </c>
    </row>
    <row r="124">
      <c r="A124" s="18">
        <f>HYPERLINK("#'Valve Log'!A125",125)</f>
        <v/>
      </c>
      <c r="B124" s="17">
        <f>IF('Valve Log 100'!I125="","",'Valve Log 100'!I125)</f>
        <v/>
      </c>
      <c r="C124" s="17">
        <f>IF('Valve Log 100'!A125="","",'Valve Log 100'!A125)</f>
        <v/>
      </c>
      <c r="D124" s="17">
        <f>IF('Valve Log 100'!F125="","",'Valve Log 100'!F125)</f>
        <v/>
      </c>
      <c r="E124" s="17">
        <f>IF('Valve Log 100'!K125="","",'Valve Log 100'!K125)</f>
        <v/>
      </c>
    </row>
    <row r="125">
      <c r="A125" s="18">
        <f>HYPERLINK("#'Valve Log'!A126",126)</f>
        <v/>
      </c>
      <c r="B125" s="17">
        <f>IF('Valve Log 100'!I126="","",'Valve Log 100'!I126)</f>
        <v/>
      </c>
      <c r="C125" s="17">
        <f>IF('Valve Log 100'!A126="","",'Valve Log 100'!A126)</f>
        <v/>
      </c>
      <c r="D125" s="17">
        <f>IF('Valve Log 100'!F126="","",'Valve Log 100'!F126)</f>
        <v/>
      </c>
      <c r="E125" s="17">
        <f>IF('Valve Log 100'!K126="","",'Valve Log 100'!K126)</f>
        <v/>
      </c>
    </row>
    <row r="126">
      <c r="A126" s="18">
        <f>HYPERLINK("#'Valve Log'!A127",127)</f>
        <v/>
      </c>
      <c r="B126" s="17">
        <f>IF('Valve Log 100'!I127="","",'Valve Log 100'!I127)</f>
        <v/>
      </c>
      <c r="C126" s="17">
        <f>IF('Valve Log 100'!A127="","",'Valve Log 100'!A127)</f>
        <v/>
      </c>
      <c r="D126" s="17">
        <f>IF('Valve Log 100'!F127="","",'Valve Log 100'!F127)</f>
        <v/>
      </c>
      <c r="E126" s="17">
        <f>IF('Valve Log 100'!K127="","",'Valve Log 100'!K127)</f>
        <v/>
      </c>
    </row>
    <row r="127">
      <c r="A127" s="18">
        <f>HYPERLINK("#'Valve Log'!A128",128)</f>
        <v/>
      </c>
      <c r="B127" s="17">
        <f>IF('Valve Log 100'!I128="","",'Valve Log 100'!I128)</f>
        <v/>
      </c>
      <c r="C127" s="17">
        <f>IF('Valve Log 100'!A128="","",'Valve Log 100'!A128)</f>
        <v/>
      </c>
      <c r="D127" s="17">
        <f>IF('Valve Log 100'!F128="","",'Valve Log 100'!F128)</f>
        <v/>
      </c>
      <c r="E127" s="17">
        <f>IF('Valve Log 100'!K128="","",'Valve Log 100'!K128)</f>
        <v/>
      </c>
    </row>
    <row r="128">
      <c r="A128" s="18">
        <f>HYPERLINK("#'Valve Log'!A129",129)</f>
        <v/>
      </c>
      <c r="B128" s="17">
        <f>IF('Valve Log 100'!I129="","",'Valve Log 100'!I129)</f>
        <v/>
      </c>
      <c r="C128" s="17">
        <f>IF('Valve Log 100'!A129="","",'Valve Log 100'!A129)</f>
        <v/>
      </c>
      <c r="D128" s="17">
        <f>IF('Valve Log 100'!F129="","",'Valve Log 100'!F129)</f>
        <v/>
      </c>
      <c r="E128" s="17">
        <f>IF('Valve Log 100'!K129="","",'Valve Log 100'!K129)</f>
        <v/>
      </c>
    </row>
    <row r="129">
      <c r="A129" s="18">
        <f>HYPERLINK("#'Valve Log'!A130",130)</f>
        <v/>
      </c>
      <c r="B129" s="17">
        <f>IF('Valve Log 100'!I130="","",'Valve Log 100'!I130)</f>
        <v/>
      </c>
      <c r="C129" s="17">
        <f>IF('Valve Log 100'!A130="","",'Valve Log 100'!A130)</f>
        <v/>
      </c>
      <c r="D129" s="17">
        <f>IF('Valve Log 100'!F130="","",'Valve Log 100'!F130)</f>
        <v/>
      </c>
      <c r="E129" s="17">
        <f>IF('Valve Log 100'!K130="","",'Valve Log 100'!K130)</f>
        <v/>
      </c>
    </row>
    <row r="130">
      <c r="A130" s="18">
        <f>HYPERLINK("#'Valve Log'!A131",131)</f>
        <v/>
      </c>
      <c r="B130" s="17">
        <f>IF('Valve Log 100'!I131="","",'Valve Log 100'!I131)</f>
        <v/>
      </c>
      <c r="C130" s="17">
        <f>IF('Valve Log 100'!A131="","",'Valve Log 100'!A131)</f>
        <v/>
      </c>
      <c r="D130" s="17">
        <f>IF('Valve Log 100'!F131="","",'Valve Log 100'!F131)</f>
        <v/>
      </c>
      <c r="E130" s="17">
        <f>IF('Valve Log 100'!K131="","",'Valve Log 100'!K131)</f>
        <v/>
      </c>
    </row>
    <row r="131">
      <c r="A131" s="18">
        <f>HYPERLINK("#'Valve Log'!A132",132)</f>
        <v/>
      </c>
      <c r="B131" s="17">
        <f>IF('Valve Log 100'!I132="","",'Valve Log 100'!I132)</f>
        <v/>
      </c>
      <c r="C131" s="17">
        <f>IF('Valve Log 100'!A132="","",'Valve Log 100'!A132)</f>
        <v/>
      </c>
      <c r="D131" s="17">
        <f>IF('Valve Log 100'!F132="","",'Valve Log 100'!F132)</f>
        <v/>
      </c>
      <c r="E131" s="17">
        <f>IF('Valve Log 100'!K132="","",'Valve Log 100'!K132)</f>
        <v/>
      </c>
    </row>
    <row r="132">
      <c r="A132" s="18">
        <f>HYPERLINK("#'Valve Log'!A133",133)</f>
        <v/>
      </c>
      <c r="B132" s="17">
        <f>IF('Valve Log 100'!I133="","",'Valve Log 100'!I133)</f>
        <v/>
      </c>
      <c r="C132" s="17">
        <f>IF('Valve Log 100'!A133="","",'Valve Log 100'!A133)</f>
        <v/>
      </c>
      <c r="D132" s="17">
        <f>IF('Valve Log 100'!F133="","",'Valve Log 100'!F133)</f>
        <v/>
      </c>
      <c r="E132" s="17">
        <f>IF('Valve Log 100'!K133="","",'Valve Log 100'!K133)</f>
        <v/>
      </c>
    </row>
    <row r="133">
      <c r="A133" s="18">
        <f>HYPERLINK("#'Valve Log'!A134",134)</f>
        <v/>
      </c>
      <c r="B133" s="17">
        <f>IF('Valve Log 100'!I134="","",'Valve Log 100'!I134)</f>
        <v/>
      </c>
      <c r="C133" s="17">
        <f>IF('Valve Log 100'!A134="","",'Valve Log 100'!A134)</f>
        <v/>
      </c>
      <c r="D133" s="17">
        <f>IF('Valve Log 100'!F134="","",'Valve Log 100'!F134)</f>
        <v/>
      </c>
      <c r="E133" s="17">
        <f>IF('Valve Log 100'!K134="","",'Valve Log 100'!K134)</f>
        <v/>
      </c>
    </row>
    <row r="134">
      <c r="A134" s="18">
        <f>HYPERLINK("#'Valve Log'!A135",135)</f>
        <v/>
      </c>
      <c r="B134" s="17">
        <f>IF('Valve Log 100'!I135="","",'Valve Log 100'!I135)</f>
        <v/>
      </c>
      <c r="C134" s="17">
        <f>IF('Valve Log 100'!A135="","",'Valve Log 100'!A135)</f>
        <v/>
      </c>
      <c r="D134" s="17">
        <f>IF('Valve Log 100'!F135="","",'Valve Log 100'!F135)</f>
        <v/>
      </c>
      <c r="E134" s="17">
        <f>IF('Valve Log 100'!K135="","",'Valve Log 100'!K135)</f>
        <v/>
      </c>
    </row>
    <row r="135">
      <c r="A135" s="18">
        <f>HYPERLINK("#'Valve Log'!A136",136)</f>
        <v/>
      </c>
      <c r="B135" s="17">
        <f>IF('Valve Log 100'!I136="","",'Valve Log 100'!I136)</f>
        <v/>
      </c>
      <c r="C135" s="17">
        <f>IF('Valve Log 100'!A136="","",'Valve Log 100'!A136)</f>
        <v/>
      </c>
      <c r="D135" s="17">
        <f>IF('Valve Log 100'!F136="","",'Valve Log 100'!F136)</f>
        <v/>
      </c>
      <c r="E135" s="17">
        <f>IF('Valve Log 100'!K136="","",'Valve Log 100'!K136)</f>
        <v/>
      </c>
    </row>
    <row r="136">
      <c r="A136" s="18">
        <f>HYPERLINK("#'Valve Log'!A137",137)</f>
        <v/>
      </c>
      <c r="B136" s="17">
        <f>IF('Valve Log 100'!I137="","",'Valve Log 100'!I137)</f>
        <v/>
      </c>
      <c r="C136" s="17">
        <f>IF('Valve Log 100'!A137="","",'Valve Log 100'!A137)</f>
        <v/>
      </c>
      <c r="D136" s="17">
        <f>IF('Valve Log 100'!F137="","",'Valve Log 100'!F137)</f>
        <v/>
      </c>
      <c r="E136" s="17">
        <f>IF('Valve Log 100'!K137="","",'Valve Log 100'!K137)</f>
        <v/>
      </c>
    </row>
    <row r="137">
      <c r="A137" s="18">
        <f>HYPERLINK("#'Valve Log'!A138",138)</f>
        <v/>
      </c>
      <c r="B137" s="17">
        <f>IF('Valve Log 100'!I138="","",'Valve Log 100'!I138)</f>
        <v/>
      </c>
      <c r="C137" s="17">
        <f>IF('Valve Log 100'!A138="","",'Valve Log 100'!A138)</f>
        <v/>
      </c>
      <c r="D137" s="17">
        <f>IF('Valve Log 100'!F138="","",'Valve Log 100'!F138)</f>
        <v/>
      </c>
      <c r="E137" s="17">
        <f>IF('Valve Log 100'!K138="","",'Valve Log 100'!K138)</f>
        <v/>
      </c>
    </row>
    <row r="138">
      <c r="A138" s="18">
        <f>HYPERLINK("#'Valve Log'!A139",139)</f>
        <v/>
      </c>
      <c r="B138" s="17">
        <f>IF('Valve Log 100'!I139="","",'Valve Log 100'!I139)</f>
        <v/>
      </c>
      <c r="C138" s="17">
        <f>IF('Valve Log 100'!A139="","",'Valve Log 100'!A139)</f>
        <v/>
      </c>
      <c r="D138" s="17">
        <f>IF('Valve Log 100'!F139="","",'Valve Log 100'!F139)</f>
        <v/>
      </c>
      <c r="E138" s="17">
        <f>IF('Valve Log 100'!K139="","",'Valve Log 100'!K139)</f>
        <v/>
      </c>
    </row>
    <row r="139">
      <c r="A139" s="18">
        <f>HYPERLINK("#'Valve Log'!A140",140)</f>
        <v/>
      </c>
      <c r="B139" s="17">
        <f>IF('Valve Log 100'!I140="","",'Valve Log 100'!I140)</f>
        <v/>
      </c>
      <c r="C139" s="17">
        <f>IF('Valve Log 100'!A140="","",'Valve Log 100'!A140)</f>
        <v/>
      </c>
      <c r="D139" s="17">
        <f>IF('Valve Log 100'!F140="","",'Valve Log 100'!F140)</f>
        <v/>
      </c>
      <c r="E139" s="17">
        <f>IF('Valve Log 100'!K140="","",'Valve Log 100'!K140)</f>
        <v/>
      </c>
    </row>
    <row r="140">
      <c r="A140" s="18">
        <f>HYPERLINK("#'Valve Log'!A141",141)</f>
        <v/>
      </c>
      <c r="B140" s="17">
        <f>IF('Valve Log 100'!I141="","",'Valve Log 100'!I141)</f>
        <v/>
      </c>
      <c r="C140" s="17">
        <f>IF('Valve Log 100'!A141="","",'Valve Log 100'!A141)</f>
        <v/>
      </c>
      <c r="D140" s="17">
        <f>IF('Valve Log 100'!F141="","",'Valve Log 100'!F141)</f>
        <v/>
      </c>
      <c r="E140" s="17">
        <f>IF('Valve Log 100'!K141="","",'Valve Log 100'!K141)</f>
        <v/>
      </c>
    </row>
    <row r="141">
      <c r="A141" s="18">
        <f>HYPERLINK("#'Valve Log'!A142",142)</f>
        <v/>
      </c>
      <c r="B141" s="17">
        <f>IF('Valve Log 100'!I142="","",'Valve Log 100'!I142)</f>
        <v/>
      </c>
      <c r="C141" s="17">
        <f>IF('Valve Log 100'!A142="","",'Valve Log 100'!A142)</f>
        <v/>
      </c>
      <c r="D141" s="17">
        <f>IF('Valve Log 100'!F142="","",'Valve Log 100'!F142)</f>
        <v/>
      </c>
      <c r="E141" s="17">
        <f>IF('Valve Log 100'!K142="","",'Valve Log 100'!K142)</f>
        <v/>
      </c>
    </row>
    <row r="142">
      <c r="A142" s="18">
        <f>HYPERLINK("#'Valve Log'!A143",143)</f>
        <v/>
      </c>
      <c r="B142" s="17">
        <f>IF('Valve Log 100'!I143="","",'Valve Log 100'!I143)</f>
        <v/>
      </c>
      <c r="C142" s="17">
        <f>IF('Valve Log 100'!A143="","",'Valve Log 100'!A143)</f>
        <v/>
      </c>
      <c r="D142" s="17">
        <f>IF('Valve Log 100'!F143="","",'Valve Log 100'!F143)</f>
        <v/>
      </c>
      <c r="E142" s="17">
        <f>IF('Valve Log 100'!K143="","",'Valve Log 100'!K143)</f>
        <v/>
      </c>
    </row>
    <row r="143">
      <c r="A143" s="18">
        <f>HYPERLINK("#'Valve Log'!A144",144)</f>
        <v/>
      </c>
      <c r="B143" s="17">
        <f>IF('Valve Log 100'!I144="","",'Valve Log 100'!I144)</f>
        <v/>
      </c>
      <c r="C143" s="17">
        <f>IF('Valve Log 100'!A144="","",'Valve Log 100'!A144)</f>
        <v/>
      </c>
      <c r="D143" s="17">
        <f>IF('Valve Log 100'!F144="","",'Valve Log 100'!F144)</f>
        <v/>
      </c>
      <c r="E143" s="17">
        <f>IF('Valve Log 100'!K144="","",'Valve Log 100'!K144)</f>
        <v/>
      </c>
    </row>
    <row r="144">
      <c r="A144" s="18">
        <f>HYPERLINK("#'Valve Log'!A145",145)</f>
        <v/>
      </c>
      <c r="B144" s="17">
        <f>IF('Valve Log 100'!I145="","",'Valve Log 100'!I145)</f>
        <v/>
      </c>
      <c r="C144" s="17">
        <f>IF('Valve Log 100'!A145="","",'Valve Log 100'!A145)</f>
        <v/>
      </c>
      <c r="D144" s="17">
        <f>IF('Valve Log 100'!F145="","",'Valve Log 100'!F145)</f>
        <v/>
      </c>
      <c r="E144" s="17">
        <f>IF('Valve Log 100'!K145="","",'Valve Log 100'!K145)</f>
        <v/>
      </c>
    </row>
    <row r="145">
      <c r="A145" s="18">
        <f>HYPERLINK("#'Valve Log'!A146",146)</f>
        <v/>
      </c>
      <c r="B145" s="17">
        <f>IF('Valve Log 100'!I146="","",'Valve Log 100'!I146)</f>
        <v/>
      </c>
      <c r="C145" s="17">
        <f>IF('Valve Log 100'!A146="","",'Valve Log 100'!A146)</f>
        <v/>
      </c>
      <c r="D145" s="17">
        <f>IF('Valve Log 100'!F146="","",'Valve Log 100'!F146)</f>
        <v/>
      </c>
      <c r="E145" s="17">
        <f>IF('Valve Log 100'!K146="","",'Valve Log 100'!K146)</f>
        <v/>
      </c>
    </row>
    <row r="146">
      <c r="A146" s="18">
        <f>HYPERLINK("#'Valve Log'!A147",147)</f>
        <v/>
      </c>
      <c r="B146" s="17">
        <f>IF('Valve Log 100'!I147="","",'Valve Log 100'!I147)</f>
        <v/>
      </c>
      <c r="C146" s="17">
        <f>IF('Valve Log 100'!A147="","",'Valve Log 100'!A147)</f>
        <v/>
      </c>
      <c r="D146" s="17">
        <f>IF('Valve Log 100'!F147="","",'Valve Log 100'!F147)</f>
        <v/>
      </c>
      <c r="E146" s="17">
        <f>IF('Valve Log 100'!K147="","",'Valve Log 100'!K147)</f>
        <v/>
      </c>
    </row>
    <row r="147">
      <c r="A147" s="18">
        <f>HYPERLINK("#'Valve Log'!A148",148)</f>
        <v/>
      </c>
      <c r="B147" s="17">
        <f>IF('Valve Log 100'!I148="","",'Valve Log 100'!I148)</f>
        <v/>
      </c>
      <c r="C147" s="17">
        <f>IF('Valve Log 100'!A148="","",'Valve Log 100'!A148)</f>
        <v/>
      </c>
      <c r="D147" s="17">
        <f>IF('Valve Log 100'!F148="","",'Valve Log 100'!F148)</f>
        <v/>
      </c>
      <c r="E147" s="17">
        <f>IF('Valve Log 100'!K148="","",'Valve Log 100'!K148)</f>
        <v/>
      </c>
    </row>
    <row r="148">
      <c r="A148" s="18">
        <f>HYPERLINK("#'Valve Log'!A149",149)</f>
        <v/>
      </c>
      <c r="B148" s="17">
        <f>IF('Valve Log 100'!I149="","",'Valve Log 100'!I149)</f>
        <v/>
      </c>
      <c r="C148" s="17">
        <f>IF('Valve Log 100'!A149="","",'Valve Log 100'!A149)</f>
        <v/>
      </c>
      <c r="D148" s="17">
        <f>IF('Valve Log 100'!F149="","",'Valve Log 100'!F149)</f>
        <v/>
      </c>
      <c r="E148" s="17">
        <f>IF('Valve Log 100'!K149="","",'Valve Log 100'!K149)</f>
        <v/>
      </c>
    </row>
    <row r="149">
      <c r="A149" s="18">
        <f>HYPERLINK("#'Valve Log'!A150",150)</f>
        <v/>
      </c>
      <c r="B149" s="17">
        <f>IF('Valve Log 100'!I150="","",'Valve Log 100'!I150)</f>
        <v/>
      </c>
      <c r="C149" s="17">
        <f>IF('Valve Log 100'!A150="","",'Valve Log 100'!A150)</f>
        <v/>
      </c>
      <c r="D149" s="17">
        <f>IF('Valve Log 100'!F150="","",'Valve Log 100'!F150)</f>
        <v/>
      </c>
      <c r="E149" s="17">
        <f>IF('Valve Log 100'!K150="","",'Valve Log 100'!K150)</f>
        <v/>
      </c>
    </row>
    <row r="150">
      <c r="A150" s="18">
        <f>HYPERLINK("#'Valve Log'!A151",151)</f>
        <v/>
      </c>
      <c r="B150" s="17">
        <f>IF('Valve Log 100'!I151="","",'Valve Log 100'!I151)</f>
        <v/>
      </c>
      <c r="C150" s="17">
        <f>IF('Valve Log 100'!A151="","",'Valve Log 100'!A151)</f>
        <v/>
      </c>
      <c r="D150" s="17">
        <f>IF('Valve Log 100'!F151="","",'Valve Log 100'!F151)</f>
        <v/>
      </c>
      <c r="E150" s="17">
        <f>IF('Valve Log 100'!K151="","",'Valve Log 100'!K151)</f>
        <v/>
      </c>
    </row>
    <row r="151">
      <c r="A151" s="18">
        <f>HYPERLINK("#'Valve Log'!A152",152)</f>
        <v/>
      </c>
      <c r="B151" s="17">
        <f>IF('Valve Log 100'!I152="","",'Valve Log 100'!I152)</f>
        <v/>
      </c>
      <c r="C151" s="17">
        <f>IF('Valve Log 100'!A152="","",'Valve Log 100'!A152)</f>
        <v/>
      </c>
      <c r="D151" s="17">
        <f>IF('Valve Log 100'!F152="","",'Valve Log 100'!F152)</f>
        <v/>
      </c>
      <c r="E151" s="17">
        <f>IF('Valve Log 100'!K152="","",'Valve Log 100'!K152)</f>
        <v/>
      </c>
    </row>
    <row r="152">
      <c r="A152" s="18">
        <f>HYPERLINK("#'Valve Log'!A153",153)</f>
        <v/>
      </c>
      <c r="B152" s="17">
        <f>IF('Valve Log 100'!I153="","",'Valve Log 100'!I153)</f>
        <v/>
      </c>
      <c r="C152" s="17">
        <f>IF('Valve Log 100'!A153="","",'Valve Log 100'!A153)</f>
        <v/>
      </c>
      <c r="D152" s="17">
        <f>IF('Valve Log 100'!F153="","",'Valve Log 100'!F153)</f>
        <v/>
      </c>
      <c r="E152" s="17">
        <f>IF('Valve Log 100'!K153="","",'Valve Log 100'!K153)</f>
        <v/>
      </c>
    </row>
    <row r="153">
      <c r="A153" s="18">
        <f>HYPERLINK("#'Valve Log'!A154",154)</f>
        <v/>
      </c>
      <c r="B153" s="17">
        <f>IF('Valve Log 100'!I154="","",'Valve Log 100'!I154)</f>
        <v/>
      </c>
      <c r="C153" s="17">
        <f>IF('Valve Log 100'!A154="","",'Valve Log 100'!A154)</f>
        <v/>
      </c>
      <c r="D153" s="17">
        <f>IF('Valve Log 100'!F154="","",'Valve Log 100'!F154)</f>
        <v/>
      </c>
      <c r="E153" s="17">
        <f>IF('Valve Log 100'!K154="","",'Valve Log 100'!K154)</f>
        <v/>
      </c>
    </row>
    <row r="154">
      <c r="A154" s="18">
        <f>HYPERLINK("#'Valve Log'!A155",155)</f>
        <v/>
      </c>
      <c r="B154" s="17">
        <f>IF('Valve Log 100'!I155="","",'Valve Log 100'!I155)</f>
        <v/>
      </c>
      <c r="C154" s="17">
        <f>IF('Valve Log 100'!A155="","",'Valve Log 100'!A155)</f>
        <v/>
      </c>
      <c r="D154" s="17">
        <f>IF('Valve Log 100'!F155="","",'Valve Log 100'!F155)</f>
        <v/>
      </c>
      <c r="E154" s="17">
        <f>IF('Valve Log 100'!K155="","",'Valve Log 100'!K155)</f>
        <v/>
      </c>
    </row>
    <row r="155">
      <c r="A155" s="18">
        <f>HYPERLINK("#'Valve Log'!A156",156)</f>
        <v/>
      </c>
      <c r="B155" s="17">
        <f>IF('Valve Log 100'!I156="","",'Valve Log 100'!I156)</f>
        <v/>
      </c>
      <c r="C155" s="17">
        <f>IF('Valve Log 100'!A156="","",'Valve Log 100'!A156)</f>
        <v/>
      </c>
      <c r="D155" s="17">
        <f>IF('Valve Log 100'!F156="","",'Valve Log 100'!F156)</f>
        <v/>
      </c>
      <c r="E155" s="17">
        <f>IF('Valve Log 100'!K156="","",'Valve Log 100'!K156)</f>
        <v/>
      </c>
    </row>
    <row r="156">
      <c r="A156" s="18">
        <f>HYPERLINK("#'Valve Log'!A157",157)</f>
        <v/>
      </c>
      <c r="B156" s="17">
        <f>IF('Valve Log 100'!I157="","",'Valve Log 100'!I157)</f>
        <v/>
      </c>
      <c r="C156" s="17">
        <f>IF('Valve Log 100'!A157="","",'Valve Log 100'!A157)</f>
        <v/>
      </c>
      <c r="D156" s="17">
        <f>IF('Valve Log 100'!F157="","",'Valve Log 100'!F157)</f>
        <v/>
      </c>
      <c r="E156" s="17">
        <f>IF('Valve Log 100'!K157="","",'Valve Log 100'!K157)</f>
        <v/>
      </c>
    </row>
    <row r="157">
      <c r="A157" s="18">
        <f>HYPERLINK("#'Valve Log'!A158",158)</f>
        <v/>
      </c>
      <c r="B157" s="17">
        <f>IF('Valve Log 100'!I158="","",'Valve Log 100'!I158)</f>
        <v/>
      </c>
      <c r="C157" s="17">
        <f>IF('Valve Log 100'!A158="","",'Valve Log 100'!A158)</f>
        <v/>
      </c>
      <c r="D157" s="17">
        <f>IF('Valve Log 100'!F158="","",'Valve Log 100'!F158)</f>
        <v/>
      </c>
      <c r="E157" s="17">
        <f>IF('Valve Log 100'!K158="","",'Valve Log 100'!K158)</f>
        <v/>
      </c>
    </row>
    <row r="158">
      <c r="A158" s="18">
        <f>HYPERLINK("#'Valve Log'!A159",159)</f>
        <v/>
      </c>
      <c r="B158" s="17">
        <f>IF('Valve Log 100'!I159="","",'Valve Log 100'!I159)</f>
        <v/>
      </c>
      <c r="C158" s="17">
        <f>IF('Valve Log 100'!A159="","",'Valve Log 100'!A159)</f>
        <v/>
      </c>
      <c r="D158" s="17">
        <f>IF('Valve Log 100'!F159="","",'Valve Log 100'!F159)</f>
        <v/>
      </c>
      <c r="E158" s="17">
        <f>IF('Valve Log 100'!K159="","",'Valve Log 100'!K159)</f>
        <v/>
      </c>
    </row>
    <row r="159">
      <c r="A159" s="18">
        <f>HYPERLINK("#'Valve Log'!A160",160)</f>
        <v/>
      </c>
      <c r="B159" s="17">
        <f>IF('Valve Log 100'!I160="","",'Valve Log 100'!I160)</f>
        <v/>
      </c>
      <c r="C159" s="17">
        <f>IF('Valve Log 100'!A160="","",'Valve Log 100'!A160)</f>
        <v/>
      </c>
      <c r="D159" s="17">
        <f>IF('Valve Log 100'!F160="","",'Valve Log 100'!F160)</f>
        <v/>
      </c>
      <c r="E159" s="17">
        <f>IF('Valve Log 100'!K160="","",'Valve Log 100'!K160)</f>
        <v/>
      </c>
    </row>
    <row r="160">
      <c r="A160" s="18">
        <f>HYPERLINK("#'Valve Log'!A161",161)</f>
        <v/>
      </c>
      <c r="B160" s="17">
        <f>IF('Valve Log 100'!I161="","",'Valve Log 100'!I161)</f>
        <v/>
      </c>
      <c r="C160" s="17">
        <f>IF('Valve Log 100'!A161="","",'Valve Log 100'!A161)</f>
        <v/>
      </c>
      <c r="D160" s="17">
        <f>IF('Valve Log 100'!F161="","",'Valve Log 100'!F161)</f>
        <v/>
      </c>
      <c r="E160" s="17">
        <f>IF('Valve Log 100'!K161="","",'Valve Log 100'!K161)</f>
        <v/>
      </c>
    </row>
    <row r="161">
      <c r="A161" s="18">
        <f>HYPERLINK("#'Valve Log'!A162",162)</f>
        <v/>
      </c>
      <c r="B161" s="17">
        <f>IF('Valve Log 100'!I162="","",'Valve Log 100'!I162)</f>
        <v/>
      </c>
      <c r="C161" s="17">
        <f>IF('Valve Log 100'!A162="","",'Valve Log 100'!A162)</f>
        <v/>
      </c>
      <c r="D161" s="17">
        <f>IF('Valve Log 100'!F162="","",'Valve Log 100'!F162)</f>
        <v/>
      </c>
      <c r="E161" s="17">
        <f>IF('Valve Log 100'!K162="","",'Valve Log 100'!K162)</f>
        <v/>
      </c>
    </row>
    <row r="162">
      <c r="A162" s="18">
        <f>HYPERLINK("#'Valve Log'!A163",163)</f>
        <v/>
      </c>
      <c r="B162" s="17">
        <f>IF('Valve Log 100'!I163="","",'Valve Log 100'!I163)</f>
        <v/>
      </c>
      <c r="C162" s="17">
        <f>IF('Valve Log 100'!A163="","",'Valve Log 100'!A163)</f>
        <v/>
      </c>
      <c r="D162" s="17">
        <f>IF('Valve Log 100'!F163="","",'Valve Log 100'!F163)</f>
        <v/>
      </c>
      <c r="E162" s="17">
        <f>IF('Valve Log 100'!K163="","",'Valve Log 100'!K163)</f>
        <v/>
      </c>
    </row>
    <row r="163">
      <c r="A163" s="18">
        <f>HYPERLINK("#'Valve Log'!A164",164)</f>
        <v/>
      </c>
      <c r="B163" s="17">
        <f>IF('Valve Log 100'!I164="","",'Valve Log 100'!I164)</f>
        <v/>
      </c>
      <c r="C163" s="17">
        <f>IF('Valve Log 100'!A164="","",'Valve Log 100'!A164)</f>
        <v/>
      </c>
      <c r="D163" s="17">
        <f>IF('Valve Log 100'!F164="","",'Valve Log 100'!F164)</f>
        <v/>
      </c>
      <c r="E163" s="17">
        <f>IF('Valve Log 100'!K164="","",'Valve Log 100'!K164)</f>
        <v/>
      </c>
    </row>
    <row r="164">
      <c r="A164" s="18">
        <f>HYPERLINK("#'Valve Log'!A165",165)</f>
        <v/>
      </c>
      <c r="B164" s="17">
        <f>IF('Valve Log 100'!I165="","",'Valve Log 100'!I165)</f>
        <v/>
      </c>
      <c r="C164" s="17">
        <f>IF('Valve Log 100'!A165="","",'Valve Log 100'!A165)</f>
        <v/>
      </c>
      <c r="D164" s="17">
        <f>IF('Valve Log 100'!F165="","",'Valve Log 100'!F165)</f>
        <v/>
      </c>
      <c r="E164" s="17">
        <f>IF('Valve Log 100'!K165="","",'Valve Log 100'!K165)</f>
        <v/>
      </c>
    </row>
    <row r="165">
      <c r="A165" s="18">
        <f>HYPERLINK("#'Valve Log'!A166",166)</f>
        <v/>
      </c>
      <c r="B165" s="17">
        <f>IF('Valve Log 100'!I166="","",'Valve Log 100'!I166)</f>
        <v/>
      </c>
      <c r="C165" s="17">
        <f>IF('Valve Log 100'!A166="","",'Valve Log 100'!A166)</f>
        <v/>
      </c>
      <c r="D165" s="17">
        <f>IF('Valve Log 100'!F166="","",'Valve Log 100'!F166)</f>
        <v/>
      </c>
      <c r="E165" s="17">
        <f>IF('Valve Log 100'!K166="","",'Valve Log 100'!K166)</f>
        <v/>
      </c>
    </row>
    <row r="166">
      <c r="A166" s="18">
        <f>HYPERLINK("#'Valve Log'!A167",167)</f>
        <v/>
      </c>
      <c r="B166" s="17">
        <f>IF('Valve Log 100'!I167="","",'Valve Log 100'!I167)</f>
        <v/>
      </c>
      <c r="C166" s="17">
        <f>IF('Valve Log 100'!A167="","",'Valve Log 100'!A167)</f>
        <v/>
      </c>
      <c r="D166" s="17">
        <f>IF('Valve Log 100'!F167="","",'Valve Log 100'!F167)</f>
        <v/>
      </c>
      <c r="E166" s="17">
        <f>IF('Valve Log 100'!K167="","",'Valve Log 100'!K167)</f>
        <v/>
      </c>
    </row>
    <row r="167">
      <c r="A167" s="18">
        <f>HYPERLINK("#'Valve Log'!A168",168)</f>
        <v/>
      </c>
      <c r="B167" s="17">
        <f>IF('Valve Log 100'!I168="","",'Valve Log 100'!I168)</f>
        <v/>
      </c>
      <c r="C167" s="17">
        <f>IF('Valve Log 100'!A168="","",'Valve Log 100'!A168)</f>
        <v/>
      </c>
      <c r="D167" s="17">
        <f>IF('Valve Log 100'!F168="","",'Valve Log 100'!F168)</f>
        <v/>
      </c>
      <c r="E167" s="17">
        <f>IF('Valve Log 100'!K168="","",'Valve Log 100'!K168)</f>
        <v/>
      </c>
    </row>
    <row r="168">
      <c r="A168" s="18">
        <f>HYPERLINK("#'Valve Log'!A169",169)</f>
        <v/>
      </c>
      <c r="B168" s="17">
        <f>IF('Valve Log 100'!I169="","",'Valve Log 100'!I169)</f>
        <v/>
      </c>
      <c r="C168" s="17">
        <f>IF('Valve Log 100'!A169="","",'Valve Log 100'!A169)</f>
        <v/>
      </c>
      <c r="D168" s="17">
        <f>IF('Valve Log 100'!F169="","",'Valve Log 100'!F169)</f>
        <v/>
      </c>
      <c r="E168" s="17">
        <f>IF('Valve Log 100'!K169="","",'Valve Log 100'!K169)</f>
        <v/>
      </c>
    </row>
    <row r="169">
      <c r="A169" s="18">
        <f>HYPERLINK("#'Valve Log'!A170",170)</f>
        <v/>
      </c>
      <c r="B169" s="17">
        <f>IF('Valve Log 100'!I170="","",'Valve Log 100'!I170)</f>
        <v/>
      </c>
      <c r="C169" s="17">
        <f>IF('Valve Log 100'!A170="","",'Valve Log 100'!A170)</f>
        <v/>
      </c>
      <c r="D169" s="17">
        <f>IF('Valve Log 100'!F170="","",'Valve Log 100'!F170)</f>
        <v/>
      </c>
      <c r="E169" s="17">
        <f>IF('Valve Log 100'!K170="","",'Valve Log 100'!K170)</f>
        <v/>
      </c>
    </row>
    <row r="170">
      <c r="A170" s="18">
        <f>HYPERLINK("#'Valve Log'!A171",171)</f>
        <v/>
      </c>
      <c r="B170" s="17">
        <f>IF('Valve Log 100'!I171="","",'Valve Log 100'!I171)</f>
        <v/>
      </c>
      <c r="C170" s="17">
        <f>IF('Valve Log 100'!A171="","",'Valve Log 100'!A171)</f>
        <v/>
      </c>
      <c r="D170" s="17">
        <f>IF('Valve Log 100'!F171="","",'Valve Log 100'!F171)</f>
        <v/>
      </c>
      <c r="E170" s="17">
        <f>IF('Valve Log 100'!K171="","",'Valve Log 100'!K171)</f>
        <v/>
      </c>
    </row>
    <row r="171">
      <c r="A171" s="18">
        <f>HYPERLINK("#'Valve Log'!A172",172)</f>
        <v/>
      </c>
      <c r="B171" s="17">
        <f>IF('Valve Log 100'!I172="","",'Valve Log 100'!I172)</f>
        <v/>
      </c>
      <c r="C171" s="17">
        <f>IF('Valve Log 100'!A172="","",'Valve Log 100'!A172)</f>
        <v/>
      </c>
      <c r="D171" s="17">
        <f>IF('Valve Log 100'!F172="","",'Valve Log 100'!F172)</f>
        <v/>
      </c>
      <c r="E171" s="17">
        <f>IF('Valve Log 100'!K172="","",'Valve Log 100'!K172)</f>
        <v/>
      </c>
    </row>
    <row r="172">
      <c r="A172" s="18">
        <f>HYPERLINK("#'Valve Log'!A173",173)</f>
        <v/>
      </c>
      <c r="B172" s="17">
        <f>IF('Valve Log 100'!I173="","",'Valve Log 100'!I173)</f>
        <v/>
      </c>
      <c r="C172" s="17">
        <f>IF('Valve Log 100'!A173="","",'Valve Log 100'!A173)</f>
        <v/>
      </c>
      <c r="D172" s="17">
        <f>IF('Valve Log 100'!F173="","",'Valve Log 100'!F173)</f>
        <v/>
      </c>
      <c r="E172" s="17">
        <f>IF('Valve Log 100'!K173="","",'Valve Log 100'!K173)</f>
        <v/>
      </c>
    </row>
    <row r="173">
      <c r="A173" s="18">
        <f>HYPERLINK("#'Valve Log'!A174",174)</f>
        <v/>
      </c>
      <c r="B173" s="17">
        <f>IF('Valve Log 100'!I174="","",'Valve Log 100'!I174)</f>
        <v/>
      </c>
      <c r="C173" s="17">
        <f>IF('Valve Log 100'!A174="","",'Valve Log 100'!A174)</f>
        <v/>
      </c>
      <c r="D173" s="17">
        <f>IF('Valve Log 100'!F174="","",'Valve Log 100'!F174)</f>
        <v/>
      </c>
      <c r="E173" s="17">
        <f>IF('Valve Log 100'!K174="","",'Valve Log 100'!K174)</f>
        <v/>
      </c>
    </row>
    <row r="174">
      <c r="A174" s="18">
        <f>HYPERLINK("#'Valve Log'!A175",175)</f>
        <v/>
      </c>
      <c r="B174" s="17">
        <f>IF('Valve Log 100'!I175="","",'Valve Log 100'!I175)</f>
        <v/>
      </c>
      <c r="C174" s="17">
        <f>IF('Valve Log 100'!A175="","",'Valve Log 100'!A175)</f>
        <v/>
      </c>
      <c r="D174" s="17">
        <f>IF('Valve Log 100'!F175="","",'Valve Log 100'!F175)</f>
        <v/>
      </c>
      <c r="E174" s="17">
        <f>IF('Valve Log 100'!K175="","",'Valve Log 100'!K175)</f>
        <v/>
      </c>
    </row>
    <row r="175">
      <c r="A175" s="18">
        <f>HYPERLINK("#'Valve Log'!A176",176)</f>
        <v/>
      </c>
      <c r="B175" s="17">
        <f>IF('Valve Log 100'!I176="","",'Valve Log 100'!I176)</f>
        <v/>
      </c>
      <c r="C175" s="17">
        <f>IF('Valve Log 100'!A176="","",'Valve Log 100'!A176)</f>
        <v/>
      </c>
      <c r="D175" s="17">
        <f>IF('Valve Log 100'!F176="","",'Valve Log 100'!F176)</f>
        <v/>
      </c>
      <c r="E175" s="17">
        <f>IF('Valve Log 100'!K176="","",'Valve Log 100'!K176)</f>
        <v/>
      </c>
    </row>
    <row r="176">
      <c r="A176" s="18">
        <f>HYPERLINK("#'Valve Log'!A177",177)</f>
        <v/>
      </c>
      <c r="B176" s="17">
        <f>IF('Valve Log 100'!I177="","",'Valve Log 100'!I177)</f>
        <v/>
      </c>
      <c r="C176" s="17">
        <f>IF('Valve Log 100'!A177="","",'Valve Log 100'!A177)</f>
        <v/>
      </c>
      <c r="D176" s="17">
        <f>IF('Valve Log 100'!F177="","",'Valve Log 100'!F177)</f>
        <v/>
      </c>
      <c r="E176" s="17">
        <f>IF('Valve Log 100'!K177="","",'Valve Log 100'!K177)</f>
        <v/>
      </c>
    </row>
    <row r="177">
      <c r="A177" s="18">
        <f>HYPERLINK("#'Valve Log'!A178",178)</f>
        <v/>
      </c>
      <c r="B177" s="17">
        <f>IF('Valve Log 100'!I178="","",'Valve Log 100'!I178)</f>
        <v/>
      </c>
      <c r="C177" s="17">
        <f>IF('Valve Log 100'!A178="","",'Valve Log 100'!A178)</f>
        <v/>
      </c>
      <c r="D177" s="17">
        <f>IF('Valve Log 100'!F178="","",'Valve Log 100'!F178)</f>
        <v/>
      </c>
      <c r="E177" s="17">
        <f>IF('Valve Log 100'!K178="","",'Valve Log 100'!K178)</f>
        <v/>
      </c>
    </row>
    <row r="178">
      <c r="A178" s="18">
        <f>HYPERLINK("#'Valve Log'!A179",179)</f>
        <v/>
      </c>
      <c r="B178" s="17">
        <f>IF('Valve Log 100'!I179="","",'Valve Log 100'!I179)</f>
        <v/>
      </c>
      <c r="C178" s="17">
        <f>IF('Valve Log 100'!A179="","",'Valve Log 100'!A179)</f>
        <v/>
      </c>
      <c r="D178" s="17">
        <f>IF('Valve Log 100'!F179="","",'Valve Log 100'!F179)</f>
        <v/>
      </c>
      <c r="E178" s="17">
        <f>IF('Valve Log 100'!K179="","",'Valve Log 100'!K179)</f>
        <v/>
      </c>
    </row>
    <row r="179">
      <c r="A179" s="18">
        <f>HYPERLINK("#'Valve Log'!A180",180)</f>
        <v/>
      </c>
      <c r="B179" s="17">
        <f>IF('Valve Log 100'!I180="","",'Valve Log 100'!I180)</f>
        <v/>
      </c>
      <c r="C179" s="17">
        <f>IF('Valve Log 100'!A180="","",'Valve Log 100'!A180)</f>
        <v/>
      </c>
      <c r="D179" s="17">
        <f>IF('Valve Log 100'!F180="","",'Valve Log 100'!F180)</f>
        <v/>
      </c>
      <c r="E179" s="17">
        <f>IF('Valve Log 100'!K180="","",'Valve Log 100'!K180)</f>
        <v/>
      </c>
    </row>
    <row r="180">
      <c r="A180" s="18">
        <f>HYPERLINK("#'Valve Log'!A181",181)</f>
        <v/>
      </c>
      <c r="B180" s="17">
        <f>IF('Valve Log 100'!I181="","",'Valve Log 100'!I181)</f>
        <v/>
      </c>
      <c r="C180" s="17">
        <f>IF('Valve Log 100'!A181="","",'Valve Log 100'!A181)</f>
        <v/>
      </c>
      <c r="D180" s="17">
        <f>IF('Valve Log 100'!F181="","",'Valve Log 100'!F181)</f>
        <v/>
      </c>
      <c r="E180" s="17">
        <f>IF('Valve Log 100'!K181="","",'Valve Log 100'!K181)</f>
        <v/>
      </c>
    </row>
    <row r="181">
      <c r="A181" s="18">
        <f>HYPERLINK("#'Valve Log'!A182",182)</f>
        <v/>
      </c>
      <c r="B181" s="17">
        <f>IF('Valve Log 100'!I182="","",'Valve Log 100'!I182)</f>
        <v/>
      </c>
      <c r="C181" s="17">
        <f>IF('Valve Log 100'!A182="","",'Valve Log 100'!A182)</f>
        <v/>
      </c>
      <c r="D181" s="17">
        <f>IF('Valve Log 100'!F182="","",'Valve Log 100'!F182)</f>
        <v/>
      </c>
      <c r="E181" s="17">
        <f>IF('Valve Log 100'!K182="","",'Valve Log 100'!K182)</f>
        <v/>
      </c>
    </row>
    <row r="182">
      <c r="A182" s="18">
        <f>HYPERLINK("#'Valve Log'!A183",183)</f>
        <v/>
      </c>
      <c r="B182" s="17">
        <f>IF('Valve Log 100'!I183="","",'Valve Log 100'!I183)</f>
        <v/>
      </c>
      <c r="C182" s="17">
        <f>IF('Valve Log 100'!A183="","",'Valve Log 100'!A183)</f>
        <v/>
      </c>
      <c r="D182" s="17">
        <f>IF('Valve Log 100'!F183="","",'Valve Log 100'!F183)</f>
        <v/>
      </c>
      <c r="E182" s="17">
        <f>IF('Valve Log 100'!K183="","",'Valve Log 100'!K183)</f>
        <v/>
      </c>
    </row>
    <row r="183">
      <c r="A183" s="18">
        <f>HYPERLINK("#'Valve Log'!A184",184)</f>
        <v/>
      </c>
      <c r="B183" s="17">
        <f>IF('Valve Log 100'!I184="","",'Valve Log 100'!I184)</f>
        <v/>
      </c>
      <c r="C183" s="17">
        <f>IF('Valve Log 100'!A184="","",'Valve Log 100'!A184)</f>
        <v/>
      </c>
      <c r="D183" s="17">
        <f>IF('Valve Log 100'!F184="","",'Valve Log 100'!F184)</f>
        <v/>
      </c>
      <c r="E183" s="17">
        <f>IF('Valve Log 100'!K184="","",'Valve Log 100'!K184)</f>
        <v/>
      </c>
    </row>
    <row r="184">
      <c r="A184" s="18">
        <f>HYPERLINK("#'Valve Log'!A185",185)</f>
        <v/>
      </c>
      <c r="B184" s="17">
        <f>IF('Valve Log 100'!I185="","",'Valve Log 100'!I185)</f>
        <v/>
      </c>
      <c r="C184" s="17">
        <f>IF('Valve Log 100'!A185="","",'Valve Log 100'!A185)</f>
        <v/>
      </c>
      <c r="D184" s="17">
        <f>IF('Valve Log 100'!F185="","",'Valve Log 100'!F185)</f>
        <v/>
      </c>
      <c r="E184" s="17">
        <f>IF('Valve Log 100'!K185="","",'Valve Log 100'!K185)</f>
        <v/>
      </c>
    </row>
    <row r="185">
      <c r="A185" s="18">
        <f>HYPERLINK("#'Valve Log'!A186",186)</f>
        <v/>
      </c>
      <c r="B185" s="17">
        <f>IF('Valve Log 100'!I186="","",'Valve Log 100'!I186)</f>
        <v/>
      </c>
      <c r="C185" s="17">
        <f>IF('Valve Log 100'!A186="","",'Valve Log 100'!A186)</f>
        <v/>
      </c>
      <c r="D185" s="17">
        <f>IF('Valve Log 100'!F186="","",'Valve Log 100'!F186)</f>
        <v/>
      </c>
      <c r="E185" s="17">
        <f>IF('Valve Log 100'!K186="","",'Valve Log 100'!K186)</f>
        <v/>
      </c>
    </row>
    <row r="186">
      <c r="A186" s="18">
        <f>HYPERLINK("#'Valve Log'!A187",187)</f>
        <v/>
      </c>
      <c r="B186" s="17">
        <f>IF('Valve Log 100'!I187="","",'Valve Log 100'!I187)</f>
        <v/>
      </c>
      <c r="C186" s="17">
        <f>IF('Valve Log 100'!A187="","",'Valve Log 100'!A187)</f>
        <v/>
      </c>
      <c r="D186" s="17">
        <f>IF('Valve Log 100'!F187="","",'Valve Log 100'!F187)</f>
        <v/>
      </c>
      <c r="E186" s="17">
        <f>IF('Valve Log 100'!K187="","",'Valve Log 100'!K187)</f>
        <v/>
      </c>
    </row>
    <row r="187">
      <c r="A187" s="18">
        <f>HYPERLINK("#'Valve Log'!A188",188)</f>
        <v/>
      </c>
      <c r="B187" s="17">
        <f>IF('Valve Log 100'!I188="","",'Valve Log 100'!I188)</f>
        <v/>
      </c>
      <c r="C187" s="17">
        <f>IF('Valve Log 100'!A188="","",'Valve Log 100'!A188)</f>
        <v/>
      </c>
      <c r="D187" s="17">
        <f>IF('Valve Log 100'!F188="","",'Valve Log 100'!F188)</f>
        <v/>
      </c>
      <c r="E187" s="17">
        <f>IF('Valve Log 100'!K188="","",'Valve Log 100'!K188)</f>
        <v/>
      </c>
    </row>
    <row r="188">
      <c r="A188" s="18">
        <f>HYPERLINK("#'Valve Log'!A189",189)</f>
        <v/>
      </c>
      <c r="B188" s="17">
        <f>IF('Valve Log 100'!I189="","",'Valve Log 100'!I189)</f>
        <v/>
      </c>
      <c r="C188" s="17">
        <f>IF('Valve Log 100'!A189="","",'Valve Log 100'!A189)</f>
        <v/>
      </c>
      <c r="D188" s="17">
        <f>IF('Valve Log 100'!F189="","",'Valve Log 100'!F189)</f>
        <v/>
      </c>
      <c r="E188" s="17">
        <f>IF('Valve Log 100'!K189="","",'Valve Log 100'!K189)</f>
        <v/>
      </c>
    </row>
    <row r="189">
      <c r="A189" s="18">
        <f>HYPERLINK("#'Valve Log'!A190",190)</f>
        <v/>
      </c>
      <c r="B189" s="17">
        <f>IF('Valve Log 100'!I190="","",'Valve Log 100'!I190)</f>
        <v/>
      </c>
      <c r="C189" s="17">
        <f>IF('Valve Log 100'!A190="","",'Valve Log 100'!A190)</f>
        <v/>
      </c>
      <c r="D189" s="17">
        <f>IF('Valve Log 100'!F190="","",'Valve Log 100'!F190)</f>
        <v/>
      </c>
      <c r="E189" s="17">
        <f>IF('Valve Log 100'!K190="","",'Valve Log 100'!K190)</f>
        <v/>
      </c>
    </row>
    <row r="190">
      <c r="A190" s="18">
        <f>HYPERLINK("#'Valve Log'!A191",191)</f>
        <v/>
      </c>
      <c r="B190" s="17">
        <f>IF('Valve Log 100'!I191="","",'Valve Log 100'!I191)</f>
        <v/>
      </c>
      <c r="C190" s="17">
        <f>IF('Valve Log 100'!A191="","",'Valve Log 100'!A191)</f>
        <v/>
      </c>
      <c r="D190" s="17">
        <f>IF('Valve Log 100'!F191="","",'Valve Log 100'!F191)</f>
        <v/>
      </c>
      <c r="E190" s="17">
        <f>IF('Valve Log 100'!K191="","",'Valve Log 100'!K191)</f>
        <v/>
      </c>
    </row>
    <row r="191">
      <c r="A191" s="18">
        <f>HYPERLINK("#'Valve Log'!A192",192)</f>
        <v/>
      </c>
      <c r="B191" s="17">
        <f>IF('Valve Log 100'!I192="","",'Valve Log 100'!I192)</f>
        <v/>
      </c>
      <c r="C191" s="17">
        <f>IF('Valve Log 100'!A192="","",'Valve Log 100'!A192)</f>
        <v/>
      </c>
      <c r="D191" s="17">
        <f>IF('Valve Log 100'!F192="","",'Valve Log 100'!F192)</f>
        <v/>
      </c>
      <c r="E191" s="17">
        <f>IF('Valve Log 100'!K192="","",'Valve Log 100'!K192)</f>
        <v/>
      </c>
    </row>
    <row r="192">
      <c r="A192" s="18">
        <f>HYPERLINK("#'Valve Log'!A193",193)</f>
        <v/>
      </c>
      <c r="B192" s="17">
        <f>IF('Valve Log 100'!I193="","",'Valve Log 100'!I193)</f>
        <v/>
      </c>
      <c r="C192" s="17">
        <f>IF('Valve Log 100'!A193="","",'Valve Log 100'!A193)</f>
        <v/>
      </c>
      <c r="D192" s="17">
        <f>IF('Valve Log 100'!F193="","",'Valve Log 100'!F193)</f>
        <v/>
      </c>
      <c r="E192" s="17">
        <f>IF('Valve Log 100'!K193="","",'Valve Log 100'!K193)</f>
        <v/>
      </c>
    </row>
    <row r="193">
      <c r="A193" s="18">
        <f>HYPERLINK("#'Valve Log'!A194",194)</f>
        <v/>
      </c>
      <c r="B193" s="17">
        <f>IF('Valve Log 100'!I194="","",'Valve Log 100'!I194)</f>
        <v/>
      </c>
      <c r="C193" s="17">
        <f>IF('Valve Log 100'!A194="","",'Valve Log 100'!A194)</f>
        <v/>
      </c>
      <c r="D193" s="17">
        <f>IF('Valve Log 100'!F194="","",'Valve Log 100'!F194)</f>
        <v/>
      </c>
      <c r="E193" s="17">
        <f>IF('Valve Log 100'!K194="","",'Valve Log 100'!K194)</f>
        <v/>
      </c>
    </row>
    <row r="194">
      <c r="A194" s="18">
        <f>HYPERLINK("#'Valve Log'!A195",195)</f>
        <v/>
      </c>
      <c r="B194" s="17">
        <f>IF('Valve Log 100'!I195="","",'Valve Log 100'!I195)</f>
        <v/>
      </c>
      <c r="C194" s="17">
        <f>IF('Valve Log 100'!A195="","",'Valve Log 100'!A195)</f>
        <v/>
      </c>
      <c r="D194" s="17">
        <f>IF('Valve Log 100'!F195="","",'Valve Log 100'!F195)</f>
        <v/>
      </c>
      <c r="E194" s="17">
        <f>IF('Valve Log 100'!K195="","",'Valve Log 100'!K195)</f>
        <v/>
      </c>
    </row>
    <row r="195">
      <c r="A195" s="18">
        <f>HYPERLINK("#'Valve Log'!A196",196)</f>
        <v/>
      </c>
      <c r="B195" s="17">
        <f>IF('Valve Log 100'!I196="","",'Valve Log 100'!I196)</f>
        <v/>
      </c>
      <c r="C195" s="17">
        <f>IF('Valve Log 100'!A196="","",'Valve Log 100'!A196)</f>
        <v/>
      </c>
      <c r="D195" s="17">
        <f>IF('Valve Log 100'!F196="","",'Valve Log 100'!F196)</f>
        <v/>
      </c>
      <c r="E195" s="17">
        <f>IF('Valve Log 100'!K196="","",'Valve Log 100'!K196)</f>
        <v/>
      </c>
    </row>
    <row r="196">
      <c r="A196" s="18">
        <f>HYPERLINK("#'Valve Log'!A197",197)</f>
        <v/>
      </c>
      <c r="B196" s="17">
        <f>IF('Valve Log 100'!I197="","",'Valve Log 100'!I197)</f>
        <v/>
      </c>
      <c r="C196" s="17">
        <f>IF('Valve Log 100'!A197="","",'Valve Log 100'!A197)</f>
        <v/>
      </c>
      <c r="D196" s="17">
        <f>IF('Valve Log 100'!F197="","",'Valve Log 100'!F197)</f>
        <v/>
      </c>
      <c r="E196" s="17">
        <f>IF('Valve Log 100'!K197="","",'Valve Log 100'!K197)</f>
        <v/>
      </c>
    </row>
    <row r="197">
      <c r="A197" s="18">
        <f>HYPERLINK("#'Valve Log'!A198",198)</f>
        <v/>
      </c>
      <c r="B197" s="17">
        <f>IF('Valve Log 100'!I198="","",'Valve Log 100'!I198)</f>
        <v/>
      </c>
      <c r="C197" s="17">
        <f>IF('Valve Log 100'!A198="","",'Valve Log 100'!A198)</f>
        <v/>
      </c>
      <c r="D197" s="17">
        <f>IF('Valve Log 100'!F198="","",'Valve Log 100'!F198)</f>
        <v/>
      </c>
      <c r="E197" s="17">
        <f>IF('Valve Log 100'!K198="","",'Valve Log 100'!K198)</f>
        <v/>
      </c>
    </row>
    <row r="198">
      <c r="A198" s="18">
        <f>HYPERLINK("#'Valve Log'!A199",199)</f>
        <v/>
      </c>
      <c r="B198" s="17">
        <f>IF('Valve Log 100'!I199="","",'Valve Log 100'!I199)</f>
        <v/>
      </c>
      <c r="C198" s="17">
        <f>IF('Valve Log 100'!A199="","",'Valve Log 100'!A199)</f>
        <v/>
      </c>
      <c r="D198" s="17">
        <f>IF('Valve Log 100'!F199="","",'Valve Log 100'!F199)</f>
        <v/>
      </c>
      <c r="E198" s="17">
        <f>IF('Valve Log 100'!K199="","",'Valve Log 100'!K199)</f>
        <v/>
      </c>
    </row>
    <row r="199">
      <c r="A199" s="18">
        <f>HYPERLINK("#'Valve Log'!A200",200)</f>
        <v/>
      </c>
      <c r="B199" s="17">
        <f>IF('Valve Log 100'!I200="","",'Valve Log 100'!I200)</f>
        <v/>
      </c>
      <c r="C199" s="17">
        <f>IF('Valve Log 100'!A200="","",'Valve Log 100'!A200)</f>
        <v/>
      </c>
      <c r="D199" s="17">
        <f>IF('Valve Log 100'!F200="","",'Valve Log 100'!F200)</f>
        <v/>
      </c>
      <c r="E199" s="17">
        <f>IF('Valve Log 100'!K200="","",'Valve Log 100'!K200)</f>
        <v/>
      </c>
    </row>
    <row r="200">
      <c r="A200" s="18">
        <f>HYPERLINK("#'Valve Log'!A201",201)</f>
        <v/>
      </c>
      <c r="B200" s="17">
        <f>IF('Valve Log 100'!I201="","",'Valve Log 100'!I201)</f>
        <v/>
      </c>
      <c r="C200" s="17">
        <f>IF('Valve Log 100'!A201="","",'Valve Log 100'!A201)</f>
        <v/>
      </c>
      <c r="D200" s="17">
        <f>IF('Valve Log 100'!F201="","",'Valve Log 100'!F201)</f>
        <v/>
      </c>
      <c r="E200" s="17">
        <f>IF('Valve Log 100'!K201="","",'Valve Log 100'!K201)</f>
        <v/>
      </c>
    </row>
    <row r="201">
      <c r="A201" s="18">
        <f>HYPERLINK("#'Valve Log'!A202",202)</f>
        <v/>
      </c>
      <c r="B201" s="17">
        <f>IF('Valve Log 100'!I202="","",'Valve Log 100'!I202)</f>
        <v/>
      </c>
      <c r="C201" s="17">
        <f>IF('Valve Log 100'!A202="","",'Valve Log 100'!A202)</f>
        <v/>
      </c>
      <c r="D201" s="17">
        <f>IF('Valve Log 100'!F202="","",'Valve Log 100'!F202)</f>
        <v/>
      </c>
      <c r="E201" s="17">
        <f>IF('Valve Log 100'!K202="","",'Valve Log 100'!K202)</f>
        <v/>
      </c>
    </row>
    <row r="202">
      <c r="A202" s="18">
        <f>HYPERLINK("#'Valve Log'!A203",203)</f>
        <v/>
      </c>
      <c r="B202" s="17">
        <f>IF('Valve Log 100'!I203="","",'Valve Log 100'!I203)</f>
        <v/>
      </c>
      <c r="C202" s="17">
        <f>IF('Valve Log 100'!A203="","",'Valve Log 100'!A203)</f>
        <v/>
      </c>
      <c r="D202" s="17">
        <f>IF('Valve Log 100'!F203="","",'Valve Log 100'!F203)</f>
        <v/>
      </c>
      <c r="E202" s="17">
        <f>IF('Valve Log 100'!K203="","",'Valve Log 100'!K203)</f>
        <v/>
      </c>
    </row>
    <row r="203">
      <c r="A203" s="18">
        <f>HYPERLINK("#'Valve Log'!A204",204)</f>
        <v/>
      </c>
      <c r="B203" s="17">
        <f>IF('Valve Log 100'!I204="","",'Valve Log 100'!I204)</f>
        <v/>
      </c>
      <c r="C203" s="17">
        <f>IF('Valve Log 100'!A204="","",'Valve Log 100'!A204)</f>
        <v/>
      </c>
      <c r="D203" s="17">
        <f>IF('Valve Log 100'!F204="","",'Valve Log 100'!F204)</f>
        <v/>
      </c>
      <c r="E203" s="17">
        <f>IF('Valve Log 100'!K204="","",'Valve Log 100'!K204)</f>
        <v/>
      </c>
    </row>
    <row r="204">
      <c r="A204" s="18">
        <f>HYPERLINK("#'Valve Log'!A205",205)</f>
        <v/>
      </c>
      <c r="B204" s="17">
        <f>IF('Valve Log 100'!I205="","",'Valve Log 100'!I205)</f>
        <v/>
      </c>
      <c r="C204" s="17">
        <f>IF('Valve Log 100'!A205="","",'Valve Log 100'!A205)</f>
        <v/>
      </c>
      <c r="D204" s="17">
        <f>IF('Valve Log 100'!F205="","",'Valve Log 100'!F205)</f>
        <v/>
      </c>
      <c r="E204" s="17">
        <f>IF('Valve Log 100'!K205="","",'Valve Log 100'!K205)</f>
        <v/>
      </c>
    </row>
    <row r="205">
      <c r="A205" s="18">
        <f>HYPERLINK("#'Valve Log'!A206",206)</f>
        <v/>
      </c>
      <c r="B205" s="17">
        <f>IF('Valve Log 100'!I206="","",'Valve Log 100'!I206)</f>
        <v/>
      </c>
      <c r="C205" s="17">
        <f>IF('Valve Log 100'!A206="","",'Valve Log 100'!A206)</f>
        <v/>
      </c>
      <c r="D205" s="17">
        <f>IF('Valve Log 100'!F206="","",'Valve Log 100'!F206)</f>
        <v/>
      </c>
      <c r="E205" s="17">
        <f>IF('Valve Log 100'!K206="","",'Valve Log 100'!K206)</f>
        <v/>
      </c>
    </row>
    <row r="206">
      <c r="A206" s="18">
        <f>HYPERLINK("#'Valve Log'!A207",207)</f>
        <v/>
      </c>
      <c r="B206" s="17">
        <f>IF('Valve Log 100'!I207="","",'Valve Log 100'!I207)</f>
        <v/>
      </c>
      <c r="C206" s="17">
        <f>IF('Valve Log 100'!A207="","",'Valve Log 100'!A207)</f>
        <v/>
      </c>
      <c r="D206" s="17">
        <f>IF('Valve Log 100'!F207="","",'Valve Log 100'!F207)</f>
        <v/>
      </c>
      <c r="E206" s="17">
        <f>IF('Valve Log 100'!K207="","",'Valve Log 100'!K207)</f>
        <v/>
      </c>
    </row>
    <row r="207">
      <c r="A207" s="18">
        <f>HYPERLINK("#'Valve Log'!A208",208)</f>
        <v/>
      </c>
      <c r="B207" s="17">
        <f>IF('Valve Log 100'!I208="","",'Valve Log 100'!I208)</f>
        <v/>
      </c>
      <c r="C207" s="17">
        <f>IF('Valve Log 100'!A208="","",'Valve Log 100'!A208)</f>
        <v/>
      </c>
      <c r="D207" s="17">
        <f>IF('Valve Log 100'!F208="","",'Valve Log 100'!F208)</f>
        <v/>
      </c>
      <c r="E207" s="17">
        <f>IF('Valve Log 100'!K208="","",'Valve Log 100'!K208)</f>
        <v/>
      </c>
    </row>
    <row r="208">
      <c r="A208" s="18">
        <f>HYPERLINK("#'Valve Log'!A209",209)</f>
        <v/>
      </c>
      <c r="B208" s="17">
        <f>IF('Valve Log 100'!I209="","",'Valve Log 100'!I209)</f>
        <v/>
      </c>
      <c r="C208" s="17">
        <f>IF('Valve Log 100'!A209="","",'Valve Log 100'!A209)</f>
        <v/>
      </c>
      <c r="D208" s="17">
        <f>IF('Valve Log 100'!F209="","",'Valve Log 100'!F209)</f>
        <v/>
      </c>
      <c r="E208" s="17">
        <f>IF('Valve Log 100'!K209="","",'Valve Log 100'!K209)</f>
        <v/>
      </c>
    </row>
    <row r="209">
      <c r="A209" s="18">
        <f>HYPERLINK("#'Valve Log'!A210",210)</f>
        <v/>
      </c>
      <c r="B209" s="17">
        <f>IF('Valve Log 100'!I210="","",'Valve Log 100'!I210)</f>
        <v/>
      </c>
      <c r="C209" s="17">
        <f>IF('Valve Log 100'!A210="","",'Valve Log 100'!A210)</f>
        <v/>
      </c>
      <c r="D209" s="17">
        <f>IF('Valve Log 100'!F210="","",'Valve Log 100'!F210)</f>
        <v/>
      </c>
      <c r="E209" s="17">
        <f>IF('Valve Log 100'!K210="","",'Valve Log 100'!K210)</f>
        <v/>
      </c>
    </row>
    <row r="210">
      <c r="A210" s="18">
        <f>HYPERLINK("#'Valve Log'!A211",211)</f>
        <v/>
      </c>
      <c r="B210" s="17">
        <f>IF('Valve Log 100'!I211="","",'Valve Log 100'!I211)</f>
        <v/>
      </c>
      <c r="C210" s="17">
        <f>IF('Valve Log 100'!A211="","",'Valve Log 100'!A211)</f>
        <v/>
      </c>
      <c r="D210" s="17">
        <f>IF('Valve Log 100'!F211="","",'Valve Log 100'!F211)</f>
        <v/>
      </c>
      <c r="E210" s="17">
        <f>IF('Valve Log 100'!K211="","",'Valve Log 100'!K211)</f>
        <v/>
      </c>
    </row>
    <row r="211">
      <c r="A211" s="18">
        <f>HYPERLINK("#'Valve Log'!A212",212)</f>
        <v/>
      </c>
      <c r="B211" s="17">
        <f>IF('Valve Log 100'!I212="","",'Valve Log 100'!I212)</f>
        <v/>
      </c>
      <c r="C211" s="17">
        <f>IF('Valve Log 100'!A212="","",'Valve Log 100'!A212)</f>
        <v/>
      </c>
      <c r="D211" s="17">
        <f>IF('Valve Log 100'!F212="","",'Valve Log 100'!F212)</f>
        <v/>
      </c>
      <c r="E211" s="17">
        <f>IF('Valve Log 100'!K212="","",'Valve Log 100'!K212)</f>
        <v/>
      </c>
    </row>
    <row r="212">
      <c r="A212" s="18">
        <f>HYPERLINK("#'Valve Log'!A213",213)</f>
        <v/>
      </c>
      <c r="B212" s="17">
        <f>IF('Valve Log 100'!I213="","",'Valve Log 100'!I213)</f>
        <v/>
      </c>
      <c r="C212" s="17">
        <f>IF('Valve Log 100'!A213="","",'Valve Log 100'!A213)</f>
        <v/>
      </c>
      <c r="D212" s="17">
        <f>IF('Valve Log 100'!F213="","",'Valve Log 100'!F213)</f>
        <v/>
      </c>
      <c r="E212" s="17">
        <f>IF('Valve Log 100'!K213="","",'Valve Log 100'!K213)</f>
        <v/>
      </c>
    </row>
    <row r="213">
      <c r="A213" s="18">
        <f>HYPERLINK("#'Valve Log'!A214",214)</f>
        <v/>
      </c>
      <c r="B213" s="17">
        <f>IF('Valve Log 100'!I214="","",'Valve Log 100'!I214)</f>
        <v/>
      </c>
      <c r="C213" s="17">
        <f>IF('Valve Log 100'!A214="","",'Valve Log 100'!A214)</f>
        <v/>
      </c>
      <c r="D213" s="17">
        <f>IF('Valve Log 100'!F214="","",'Valve Log 100'!F214)</f>
        <v/>
      </c>
      <c r="E213" s="17">
        <f>IF('Valve Log 100'!K214="","",'Valve Log 100'!K214)</f>
        <v/>
      </c>
    </row>
    <row r="214">
      <c r="A214" s="18">
        <f>HYPERLINK("#'Valve Log'!A215",215)</f>
        <v/>
      </c>
      <c r="B214" s="17">
        <f>IF('Valve Log 100'!I215="","",'Valve Log 100'!I215)</f>
        <v/>
      </c>
      <c r="C214" s="17">
        <f>IF('Valve Log 100'!A215="","",'Valve Log 100'!A215)</f>
        <v/>
      </c>
      <c r="D214" s="17">
        <f>IF('Valve Log 100'!F215="","",'Valve Log 100'!F215)</f>
        <v/>
      </c>
      <c r="E214" s="17">
        <f>IF('Valve Log 100'!K215="","",'Valve Log 100'!K215)</f>
        <v/>
      </c>
    </row>
    <row r="215">
      <c r="A215" s="18">
        <f>HYPERLINK("#'Valve Log'!A216",216)</f>
        <v/>
      </c>
      <c r="B215" s="17">
        <f>IF('Valve Log 100'!I216="","",'Valve Log 100'!I216)</f>
        <v/>
      </c>
      <c r="C215" s="17">
        <f>IF('Valve Log 100'!A216="","",'Valve Log 100'!A216)</f>
        <v/>
      </c>
      <c r="D215" s="17">
        <f>IF('Valve Log 100'!F216="","",'Valve Log 100'!F216)</f>
        <v/>
      </c>
      <c r="E215" s="17">
        <f>IF('Valve Log 100'!K216="","",'Valve Log 100'!K216)</f>
        <v/>
      </c>
    </row>
    <row r="216">
      <c r="A216" s="18">
        <f>HYPERLINK("#'Valve Log'!A217",217)</f>
        <v/>
      </c>
      <c r="B216" s="17">
        <f>IF('Valve Log 100'!I217="","",'Valve Log 100'!I217)</f>
        <v/>
      </c>
      <c r="C216" s="17">
        <f>IF('Valve Log 100'!A217="","",'Valve Log 100'!A217)</f>
        <v/>
      </c>
      <c r="D216" s="17">
        <f>IF('Valve Log 100'!F217="","",'Valve Log 100'!F217)</f>
        <v/>
      </c>
      <c r="E216" s="17">
        <f>IF('Valve Log 100'!K217="","",'Valve Log 100'!K217)</f>
        <v/>
      </c>
    </row>
    <row r="217">
      <c r="A217" s="18">
        <f>HYPERLINK("#'Valve Log'!A218",218)</f>
        <v/>
      </c>
      <c r="B217" s="17">
        <f>IF('Valve Log 100'!I218="","",'Valve Log 100'!I218)</f>
        <v/>
      </c>
      <c r="C217" s="17">
        <f>IF('Valve Log 100'!A218="","",'Valve Log 100'!A218)</f>
        <v/>
      </c>
      <c r="D217" s="17">
        <f>IF('Valve Log 100'!F218="","",'Valve Log 100'!F218)</f>
        <v/>
      </c>
      <c r="E217" s="17">
        <f>IF('Valve Log 100'!K218="","",'Valve Log 100'!K218)</f>
        <v/>
      </c>
    </row>
    <row r="218">
      <c r="A218" s="18">
        <f>HYPERLINK("#'Valve Log'!A219",219)</f>
        <v/>
      </c>
      <c r="B218" s="17">
        <f>IF('Valve Log 100'!I219="","",'Valve Log 100'!I219)</f>
        <v/>
      </c>
      <c r="C218" s="17">
        <f>IF('Valve Log 100'!A219="","",'Valve Log 100'!A219)</f>
        <v/>
      </c>
      <c r="D218" s="17">
        <f>IF('Valve Log 100'!F219="","",'Valve Log 100'!F219)</f>
        <v/>
      </c>
      <c r="E218" s="17">
        <f>IF('Valve Log 100'!K219="","",'Valve Log 100'!K219)</f>
        <v/>
      </c>
    </row>
    <row r="219">
      <c r="A219" s="18">
        <f>HYPERLINK("#'Valve Log'!A220",220)</f>
        <v/>
      </c>
      <c r="B219" s="17">
        <f>IF('Valve Log 100'!I220="","",'Valve Log 100'!I220)</f>
        <v/>
      </c>
      <c r="C219" s="17">
        <f>IF('Valve Log 100'!A220="","",'Valve Log 100'!A220)</f>
        <v/>
      </c>
      <c r="D219" s="17">
        <f>IF('Valve Log 100'!F220="","",'Valve Log 100'!F220)</f>
        <v/>
      </c>
      <c r="E219" s="17">
        <f>IF('Valve Log 100'!K220="","",'Valve Log 100'!K220)</f>
        <v/>
      </c>
    </row>
    <row r="220">
      <c r="A220" s="18">
        <f>HYPERLINK("#'Valve Log'!A221",221)</f>
        <v/>
      </c>
      <c r="B220" s="17">
        <f>IF('Valve Log 100'!I221="","",'Valve Log 100'!I221)</f>
        <v/>
      </c>
      <c r="C220" s="17">
        <f>IF('Valve Log 100'!A221="","",'Valve Log 100'!A221)</f>
        <v/>
      </c>
      <c r="D220" s="17">
        <f>IF('Valve Log 100'!F221="","",'Valve Log 100'!F221)</f>
        <v/>
      </c>
      <c r="E220" s="17">
        <f>IF('Valve Log 100'!K221="","",'Valve Log 100'!K221)</f>
        <v/>
      </c>
    </row>
    <row r="221">
      <c r="A221" s="18">
        <f>HYPERLINK("#'Valve Log'!A222",222)</f>
        <v/>
      </c>
      <c r="B221" s="17">
        <f>IF('Valve Log 100'!I222="","",'Valve Log 100'!I222)</f>
        <v/>
      </c>
      <c r="C221" s="17">
        <f>IF('Valve Log 100'!A222="","",'Valve Log 100'!A222)</f>
        <v/>
      </c>
      <c r="D221" s="17">
        <f>IF('Valve Log 100'!F222="","",'Valve Log 100'!F222)</f>
        <v/>
      </c>
      <c r="E221" s="17">
        <f>IF('Valve Log 100'!K222="","",'Valve Log 100'!K222)</f>
        <v/>
      </c>
    </row>
    <row r="222">
      <c r="A222" s="18">
        <f>HYPERLINK("#'Valve Log'!A223",223)</f>
        <v/>
      </c>
      <c r="B222" s="17">
        <f>IF('Valve Log 100'!I223="","",'Valve Log 100'!I223)</f>
        <v/>
      </c>
      <c r="C222" s="17">
        <f>IF('Valve Log 100'!A223="","",'Valve Log 100'!A223)</f>
        <v/>
      </c>
      <c r="D222" s="17">
        <f>IF('Valve Log 100'!F223="","",'Valve Log 100'!F223)</f>
        <v/>
      </c>
      <c r="E222" s="17">
        <f>IF('Valve Log 100'!K223="","",'Valve Log 100'!K223)</f>
        <v/>
      </c>
    </row>
    <row r="223">
      <c r="A223" s="18">
        <f>HYPERLINK("#'Valve Log'!A224",224)</f>
        <v/>
      </c>
      <c r="B223" s="17">
        <f>IF('Valve Log 100'!I224="","",'Valve Log 100'!I224)</f>
        <v/>
      </c>
      <c r="C223" s="17">
        <f>IF('Valve Log 100'!A224="","",'Valve Log 100'!A224)</f>
        <v/>
      </c>
      <c r="D223" s="17">
        <f>IF('Valve Log 100'!F224="","",'Valve Log 100'!F224)</f>
        <v/>
      </c>
      <c r="E223" s="17">
        <f>IF('Valve Log 100'!K224="","",'Valve Log 100'!K224)</f>
        <v/>
      </c>
    </row>
    <row r="224">
      <c r="A224" s="18">
        <f>HYPERLINK("#'Valve Log'!A225",225)</f>
        <v/>
      </c>
      <c r="B224" s="17">
        <f>IF('Valve Log 100'!I225="","",'Valve Log 100'!I225)</f>
        <v/>
      </c>
      <c r="C224" s="17">
        <f>IF('Valve Log 100'!A225="","",'Valve Log 100'!A225)</f>
        <v/>
      </c>
      <c r="D224" s="17">
        <f>IF('Valve Log 100'!F225="","",'Valve Log 100'!F225)</f>
        <v/>
      </c>
      <c r="E224" s="17">
        <f>IF('Valve Log 100'!K225="","",'Valve Log 100'!K225)</f>
        <v/>
      </c>
    </row>
    <row r="225">
      <c r="A225" s="18">
        <f>HYPERLINK("#'Valve Log'!A226",226)</f>
        <v/>
      </c>
      <c r="B225" s="17">
        <f>IF('Valve Log 100'!I226="","",'Valve Log 100'!I226)</f>
        <v/>
      </c>
      <c r="C225" s="17">
        <f>IF('Valve Log 100'!A226="","",'Valve Log 100'!A226)</f>
        <v/>
      </c>
      <c r="D225" s="17">
        <f>IF('Valve Log 100'!F226="","",'Valve Log 100'!F226)</f>
        <v/>
      </c>
      <c r="E225" s="17">
        <f>IF('Valve Log 100'!K226="","",'Valve Log 100'!K226)</f>
        <v/>
      </c>
    </row>
    <row r="226">
      <c r="A226" s="18">
        <f>HYPERLINK("#'Valve Log'!A227",227)</f>
        <v/>
      </c>
      <c r="B226" s="17">
        <f>IF('Valve Log 100'!I227="","",'Valve Log 100'!I227)</f>
        <v/>
      </c>
      <c r="C226" s="17">
        <f>IF('Valve Log 100'!A227="","",'Valve Log 100'!A227)</f>
        <v/>
      </c>
      <c r="D226" s="17">
        <f>IF('Valve Log 100'!F227="","",'Valve Log 100'!F227)</f>
        <v/>
      </c>
      <c r="E226" s="17">
        <f>IF('Valve Log 100'!K227="","",'Valve Log 100'!K227)</f>
        <v/>
      </c>
    </row>
    <row r="227">
      <c r="A227" s="18">
        <f>HYPERLINK("#'Valve Log'!A228",228)</f>
        <v/>
      </c>
      <c r="B227" s="17">
        <f>IF('Valve Log 100'!I228="","",'Valve Log 100'!I228)</f>
        <v/>
      </c>
      <c r="C227" s="17">
        <f>IF('Valve Log 100'!A228="","",'Valve Log 100'!A228)</f>
        <v/>
      </c>
      <c r="D227" s="17">
        <f>IF('Valve Log 100'!F228="","",'Valve Log 100'!F228)</f>
        <v/>
      </c>
      <c r="E227" s="17">
        <f>IF('Valve Log 100'!K228="","",'Valve Log 100'!K228)</f>
        <v/>
      </c>
    </row>
    <row r="228">
      <c r="A228" s="18">
        <f>HYPERLINK("#'Valve Log'!A229",229)</f>
        <v/>
      </c>
      <c r="B228" s="17">
        <f>IF('Valve Log 100'!I229="","",'Valve Log 100'!I229)</f>
        <v/>
      </c>
      <c r="C228" s="17">
        <f>IF('Valve Log 100'!A229="","",'Valve Log 100'!A229)</f>
        <v/>
      </c>
      <c r="D228" s="17">
        <f>IF('Valve Log 100'!F229="","",'Valve Log 100'!F229)</f>
        <v/>
      </c>
      <c r="E228" s="17">
        <f>IF('Valve Log 100'!K229="","",'Valve Log 100'!K229)</f>
        <v/>
      </c>
    </row>
    <row r="229">
      <c r="A229" s="18">
        <f>HYPERLINK("#'Valve Log'!A230",230)</f>
        <v/>
      </c>
      <c r="B229" s="17">
        <f>IF('Valve Log 100'!I230="","",'Valve Log 100'!I230)</f>
        <v/>
      </c>
      <c r="C229" s="17">
        <f>IF('Valve Log 100'!A230="","",'Valve Log 100'!A230)</f>
        <v/>
      </c>
      <c r="D229" s="17">
        <f>IF('Valve Log 100'!F230="","",'Valve Log 100'!F230)</f>
        <v/>
      </c>
      <c r="E229" s="17">
        <f>IF('Valve Log 100'!K230="","",'Valve Log 100'!K230)</f>
        <v/>
      </c>
    </row>
    <row r="230">
      <c r="A230" s="18">
        <f>HYPERLINK("#'Valve Log'!A231",231)</f>
        <v/>
      </c>
      <c r="B230" s="17">
        <f>IF('Valve Log 100'!I231="","",'Valve Log 100'!I231)</f>
        <v/>
      </c>
      <c r="C230" s="17">
        <f>IF('Valve Log 100'!A231="","",'Valve Log 100'!A231)</f>
        <v/>
      </c>
      <c r="D230" s="17">
        <f>IF('Valve Log 100'!F231="","",'Valve Log 100'!F231)</f>
        <v/>
      </c>
      <c r="E230" s="17">
        <f>IF('Valve Log 100'!K231="","",'Valve Log 100'!K231)</f>
        <v/>
      </c>
    </row>
    <row r="231">
      <c r="A231" s="18">
        <f>HYPERLINK("#'Valve Log'!A232",232)</f>
        <v/>
      </c>
      <c r="B231" s="17">
        <f>IF('Valve Log 100'!I232="","",'Valve Log 100'!I232)</f>
        <v/>
      </c>
      <c r="C231" s="17">
        <f>IF('Valve Log 100'!A232="","",'Valve Log 100'!A232)</f>
        <v/>
      </c>
      <c r="D231" s="17">
        <f>IF('Valve Log 100'!F232="","",'Valve Log 100'!F232)</f>
        <v/>
      </c>
      <c r="E231" s="17">
        <f>IF('Valve Log 100'!K232="","",'Valve Log 100'!K232)</f>
        <v/>
      </c>
    </row>
    <row r="232">
      <c r="A232" s="18">
        <f>HYPERLINK("#'Valve Log'!A233",233)</f>
        <v/>
      </c>
      <c r="B232" s="17">
        <f>IF('Valve Log 100'!I233="","",'Valve Log 100'!I233)</f>
        <v/>
      </c>
      <c r="C232" s="17">
        <f>IF('Valve Log 100'!A233="","",'Valve Log 100'!A233)</f>
        <v/>
      </c>
      <c r="D232" s="17">
        <f>IF('Valve Log 100'!F233="","",'Valve Log 100'!F233)</f>
        <v/>
      </c>
      <c r="E232" s="17">
        <f>IF('Valve Log 100'!K233="","",'Valve Log 100'!K233)</f>
        <v/>
      </c>
    </row>
    <row r="233">
      <c r="A233" s="18">
        <f>HYPERLINK("#'Valve Log'!A234",234)</f>
        <v/>
      </c>
      <c r="B233" s="17">
        <f>IF('Valve Log 100'!I234="","",'Valve Log 100'!I234)</f>
        <v/>
      </c>
      <c r="C233" s="17">
        <f>IF('Valve Log 100'!A234="","",'Valve Log 100'!A234)</f>
        <v/>
      </c>
      <c r="D233" s="17">
        <f>IF('Valve Log 100'!F234="","",'Valve Log 100'!F234)</f>
        <v/>
      </c>
      <c r="E233" s="17">
        <f>IF('Valve Log 100'!K234="","",'Valve Log 100'!K234)</f>
        <v/>
      </c>
    </row>
    <row r="234">
      <c r="A234" s="18">
        <f>HYPERLINK("#'Valve Log'!A235",235)</f>
        <v/>
      </c>
      <c r="B234" s="17">
        <f>IF('Valve Log 100'!I235="","",'Valve Log 100'!I235)</f>
        <v/>
      </c>
      <c r="C234" s="17">
        <f>IF('Valve Log 100'!A235="","",'Valve Log 100'!A235)</f>
        <v/>
      </c>
      <c r="D234" s="17">
        <f>IF('Valve Log 100'!F235="","",'Valve Log 100'!F235)</f>
        <v/>
      </c>
      <c r="E234" s="17">
        <f>IF('Valve Log 100'!K235="","",'Valve Log 100'!K235)</f>
        <v/>
      </c>
    </row>
    <row r="235">
      <c r="A235" s="18">
        <f>HYPERLINK("#'Valve Log'!A236",236)</f>
        <v/>
      </c>
      <c r="B235" s="17">
        <f>IF('Valve Log 100'!I236="","",'Valve Log 100'!I236)</f>
        <v/>
      </c>
      <c r="C235" s="17">
        <f>IF('Valve Log 100'!A236="","",'Valve Log 100'!A236)</f>
        <v/>
      </c>
      <c r="D235" s="17">
        <f>IF('Valve Log 100'!F236="","",'Valve Log 100'!F236)</f>
        <v/>
      </c>
      <c r="E235" s="17">
        <f>IF('Valve Log 100'!K236="","",'Valve Log 100'!K236)</f>
        <v/>
      </c>
    </row>
    <row r="236">
      <c r="A236" s="18">
        <f>HYPERLINK("#'Valve Log'!A237",237)</f>
        <v/>
      </c>
      <c r="B236" s="17">
        <f>IF('Valve Log 100'!I237="","",'Valve Log 100'!I237)</f>
        <v/>
      </c>
      <c r="C236" s="17">
        <f>IF('Valve Log 100'!A237="","",'Valve Log 100'!A237)</f>
        <v/>
      </c>
      <c r="D236" s="17">
        <f>IF('Valve Log 100'!F237="","",'Valve Log 100'!F237)</f>
        <v/>
      </c>
      <c r="E236" s="17">
        <f>IF('Valve Log 100'!K237="","",'Valve Log 100'!K237)</f>
        <v/>
      </c>
    </row>
    <row r="237">
      <c r="A237" s="18">
        <f>HYPERLINK("#'Valve Log'!A238",238)</f>
        <v/>
      </c>
      <c r="B237" s="17">
        <f>IF('Valve Log 100'!I238="","",'Valve Log 100'!I238)</f>
        <v/>
      </c>
      <c r="C237" s="17">
        <f>IF('Valve Log 100'!A238="","",'Valve Log 100'!A238)</f>
        <v/>
      </c>
      <c r="D237" s="17">
        <f>IF('Valve Log 100'!F238="","",'Valve Log 100'!F238)</f>
        <v/>
      </c>
      <c r="E237" s="17">
        <f>IF('Valve Log 100'!K238="","",'Valve Log 100'!K238)</f>
        <v/>
      </c>
    </row>
    <row r="238">
      <c r="A238" s="18">
        <f>HYPERLINK("#'Valve Log'!A239",239)</f>
        <v/>
      </c>
      <c r="B238" s="17">
        <f>IF('Valve Log 100'!I239="","",'Valve Log 100'!I239)</f>
        <v/>
      </c>
      <c r="C238" s="17">
        <f>IF('Valve Log 100'!A239="","",'Valve Log 100'!A239)</f>
        <v/>
      </c>
      <c r="D238" s="17">
        <f>IF('Valve Log 100'!F239="","",'Valve Log 100'!F239)</f>
        <v/>
      </c>
      <c r="E238" s="17">
        <f>IF('Valve Log 100'!K239="","",'Valve Log 100'!K239)</f>
        <v/>
      </c>
    </row>
    <row r="239">
      <c r="A239" s="18">
        <f>HYPERLINK("#'Valve Log'!A240",240)</f>
        <v/>
      </c>
      <c r="B239" s="17">
        <f>IF('Valve Log 100'!I240="","",'Valve Log 100'!I240)</f>
        <v/>
      </c>
      <c r="C239" s="17">
        <f>IF('Valve Log 100'!A240="","",'Valve Log 100'!A240)</f>
        <v/>
      </c>
      <c r="D239" s="17">
        <f>IF('Valve Log 100'!F240="","",'Valve Log 100'!F240)</f>
        <v/>
      </c>
      <c r="E239" s="17">
        <f>IF('Valve Log 100'!K240="","",'Valve Log 100'!K240)</f>
        <v/>
      </c>
    </row>
    <row r="240">
      <c r="A240" s="18">
        <f>HYPERLINK("#'Valve Log'!A241",241)</f>
        <v/>
      </c>
      <c r="B240" s="17">
        <f>IF('Valve Log 100'!I241="","",'Valve Log 100'!I241)</f>
        <v/>
      </c>
      <c r="C240" s="17">
        <f>IF('Valve Log 100'!A241="","",'Valve Log 100'!A241)</f>
        <v/>
      </c>
      <c r="D240" s="17">
        <f>IF('Valve Log 100'!F241="","",'Valve Log 100'!F241)</f>
        <v/>
      </c>
      <c r="E240" s="17">
        <f>IF('Valve Log 100'!K241="","",'Valve Log 100'!K241)</f>
        <v/>
      </c>
    </row>
    <row r="241">
      <c r="A241" s="18">
        <f>HYPERLINK("#'Valve Log'!A242",242)</f>
        <v/>
      </c>
      <c r="B241" s="17">
        <f>IF('Valve Log 100'!I242="","",'Valve Log 100'!I242)</f>
        <v/>
      </c>
      <c r="C241" s="17">
        <f>IF('Valve Log 100'!A242="","",'Valve Log 100'!A242)</f>
        <v/>
      </c>
      <c r="D241" s="17">
        <f>IF('Valve Log 100'!F242="","",'Valve Log 100'!F242)</f>
        <v/>
      </c>
      <c r="E241" s="17">
        <f>IF('Valve Log 100'!K242="","",'Valve Log 100'!K242)</f>
        <v/>
      </c>
    </row>
    <row r="242">
      <c r="A242" s="18">
        <f>HYPERLINK("#'Valve Log'!A243",243)</f>
        <v/>
      </c>
      <c r="B242" s="17">
        <f>IF('Valve Log 100'!I243="","",'Valve Log 100'!I243)</f>
        <v/>
      </c>
      <c r="C242" s="17">
        <f>IF('Valve Log 100'!A243="","",'Valve Log 100'!A243)</f>
        <v/>
      </c>
      <c r="D242" s="17">
        <f>IF('Valve Log 100'!F243="","",'Valve Log 100'!F243)</f>
        <v/>
      </c>
      <c r="E242" s="17">
        <f>IF('Valve Log 100'!K243="","",'Valve Log 100'!K243)</f>
        <v/>
      </c>
    </row>
    <row r="243">
      <c r="A243" s="18">
        <f>HYPERLINK("#'Valve Log'!A244",244)</f>
        <v/>
      </c>
      <c r="B243" s="17">
        <f>IF('Valve Log 100'!I244="","",'Valve Log 100'!I244)</f>
        <v/>
      </c>
      <c r="C243" s="17">
        <f>IF('Valve Log 100'!A244="","",'Valve Log 100'!A244)</f>
        <v/>
      </c>
      <c r="D243" s="17">
        <f>IF('Valve Log 100'!F244="","",'Valve Log 100'!F244)</f>
        <v/>
      </c>
      <c r="E243" s="17">
        <f>IF('Valve Log 100'!K244="","",'Valve Log 100'!K244)</f>
        <v/>
      </c>
    </row>
    <row r="244">
      <c r="A244" s="18">
        <f>HYPERLINK("#'Valve Log'!A245",245)</f>
        <v/>
      </c>
      <c r="B244" s="17">
        <f>IF('Valve Log 100'!I245="","",'Valve Log 100'!I245)</f>
        <v/>
      </c>
      <c r="C244" s="17">
        <f>IF('Valve Log 100'!A245="","",'Valve Log 100'!A245)</f>
        <v/>
      </c>
      <c r="D244" s="17">
        <f>IF('Valve Log 100'!F245="","",'Valve Log 100'!F245)</f>
        <v/>
      </c>
      <c r="E244" s="17">
        <f>IF('Valve Log 100'!K245="","",'Valve Log 100'!K245)</f>
        <v/>
      </c>
    </row>
    <row r="245">
      <c r="A245" s="18">
        <f>HYPERLINK("#'Valve Log'!A246",246)</f>
        <v/>
      </c>
      <c r="B245" s="17">
        <f>IF('Valve Log 100'!I246="","",'Valve Log 100'!I246)</f>
        <v/>
      </c>
      <c r="C245" s="17">
        <f>IF('Valve Log 100'!A246="","",'Valve Log 100'!A246)</f>
        <v/>
      </c>
      <c r="D245" s="17">
        <f>IF('Valve Log 100'!F246="","",'Valve Log 100'!F246)</f>
        <v/>
      </c>
      <c r="E245" s="17">
        <f>IF('Valve Log 100'!K246="","",'Valve Log 100'!K246)</f>
        <v/>
      </c>
    </row>
    <row r="246">
      <c r="A246" s="18">
        <f>HYPERLINK("#'Valve Log'!A247",247)</f>
        <v/>
      </c>
      <c r="B246" s="17">
        <f>IF('Valve Log 100'!I247="","",'Valve Log 100'!I247)</f>
        <v/>
      </c>
      <c r="C246" s="17">
        <f>IF('Valve Log 100'!A247="","",'Valve Log 100'!A247)</f>
        <v/>
      </c>
      <c r="D246" s="17">
        <f>IF('Valve Log 100'!F247="","",'Valve Log 100'!F247)</f>
        <v/>
      </c>
      <c r="E246" s="17">
        <f>IF('Valve Log 100'!K247="","",'Valve Log 100'!K247)</f>
        <v/>
      </c>
    </row>
    <row r="247">
      <c r="A247" s="18">
        <f>HYPERLINK("#'Valve Log'!A248",248)</f>
        <v/>
      </c>
      <c r="B247" s="17">
        <f>IF('Valve Log 100'!I248="","",'Valve Log 100'!I248)</f>
        <v/>
      </c>
      <c r="C247" s="17">
        <f>IF('Valve Log 100'!A248="","",'Valve Log 100'!A248)</f>
        <v/>
      </c>
      <c r="D247" s="17">
        <f>IF('Valve Log 100'!F248="","",'Valve Log 100'!F248)</f>
        <v/>
      </c>
      <c r="E247" s="17">
        <f>IF('Valve Log 100'!K248="","",'Valve Log 100'!K248)</f>
        <v/>
      </c>
    </row>
    <row r="248">
      <c r="A248" s="18">
        <f>HYPERLINK("#'Valve Log'!A249",249)</f>
        <v/>
      </c>
      <c r="B248" s="17">
        <f>IF('Valve Log 100'!I249="","",'Valve Log 100'!I249)</f>
        <v/>
      </c>
      <c r="C248" s="17">
        <f>IF('Valve Log 100'!A249="","",'Valve Log 100'!A249)</f>
        <v/>
      </c>
      <c r="D248" s="17">
        <f>IF('Valve Log 100'!F249="","",'Valve Log 100'!F249)</f>
        <v/>
      </c>
      <c r="E248" s="17">
        <f>IF('Valve Log 100'!K249="","",'Valve Log 100'!K249)</f>
        <v/>
      </c>
    </row>
    <row r="249">
      <c r="A249" s="18">
        <f>HYPERLINK("#'Valve Log'!A250",250)</f>
        <v/>
      </c>
      <c r="B249" s="17">
        <f>IF('Valve Log 100'!I250="","",'Valve Log 100'!I250)</f>
        <v/>
      </c>
      <c r="C249" s="17">
        <f>IF('Valve Log 100'!A250="","",'Valve Log 100'!A250)</f>
        <v/>
      </c>
      <c r="D249" s="17">
        <f>IF('Valve Log 100'!F250="","",'Valve Log 100'!F250)</f>
        <v/>
      </c>
      <c r="E249" s="17">
        <f>IF('Valve Log 100'!K250="","",'Valve Log 100'!K250)</f>
        <v/>
      </c>
    </row>
    <row r="250">
      <c r="A250" s="18">
        <f>HYPERLINK("#'Valve Log'!A251",251)</f>
        <v/>
      </c>
      <c r="B250" s="17">
        <f>IF('Valve Log 100'!I251="","",'Valve Log 100'!I251)</f>
        <v/>
      </c>
      <c r="C250" s="17">
        <f>IF('Valve Log 100'!A251="","",'Valve Log 100'!A251)</f>
        <v/>
      </c>
      <c r="D250" s="17">
        <f>IF('Valve Log 100'!F251="","",'Valve Log 100'!F251)</f>
        <v/>
      </c>
      <c r="E250" s="17">
        <f>IF('Valve Log 100'!K251="","",'Valve Log 100'!K251)</f>
        <v/>
      </c>
    </row>
    <row r="251">
      <c r="A251" s="18">
        <f>HYPERLINK("#'Valve Log'!A252",252)</f>
        <v/>
      </c>
      <c r="B251" s="17">
        <f>IF('Valve Log 100'!I252="","",'Valve Log 100'!I252)</f>
        <v/>
      </c>
      <c r="C251" s="17">
        <f>IF('Valve Log 100'!A252="","",'Valve Log 100'!A252)</f>
        <v/>
      </c>
      <c r="D251" s="17">
        <f>IF('Valve Log 100'!F252="","",'Valve Log 100'!F252)</f>
        <v/>
      </c>
      <c r="E251" s="17">
        <f>IF('Valve Log 100'!K252="","",'Valve Log 100'!K252)</f>
        <v/>
      </c>
    </row>
    <row r="252">
      <c r="A252" s="18">
        <f>HYPERLINK("#'Valve Log'!A253",253)</f>
        <v/>
      </c>
      <c r="B252" s="17">
        <f>IF('Valve Log 100'!I253="","",'Valve Log 100'!I253)</f>
        <v/>
      </c>
      <c r="C252" s="17">
        <f>IF('Valve Log 100'!A253="","",'Valve Log 100'!A253)</f>
        <v/>
      </c>
      <c r="D252" s="17">
        <f>IF('Valve Log 100'!F253="","",'Valve Log 100'!F253)</f>
        <v/>
      </c>
      <c r="E252" s="17">
        <f>IF('Valve Log 100'!K253="","",'Valve Log 100'!K253)</f>
        <v/>
      </c>
    </row>
    <row r="253">
      <c r="A253" s="18">
        <f>HYPERLINK("#'Valve Log'!A254",254)</f>
        <v/>
      </c>
      <c r="B253" s="17">
        <f>IF('Valve Log 100'!I254="","",'Valve Log 100'!I254)</f>
        <v/>
      </c>
      <c r="C253" s="17">
        <f>IF('Valve Log 100'!A254="","",'Valve Log 100'!A254)</f>
        <v/>
      </c>
      <c r="D253" s="17">
        <f>IF('Valve Log 100'!F254="","",'Valve Log 100'!F254)</f>
        <v/>
      </c>
      <c r="E253" s="17">
        <f>IF('Valve Log 100'!K254="","",'Valve Log 100'!K254)</f>
        <v/>
      </c>
    </row>
    <row r="254">
      <c r="A254" s="18">
        <f>HYPERLINK("#'Valve Log'!A255",255)</f>
        <v/>
      </c>
      <c r="B254" s="17">
        <f>IF('Valve Log 100'!I255="","",'Valve Log 100'!I255)</f>
        <v/>
      </c>
      <c r="C254" s="17">
        <f>IF('Valve Log 100'!A255="","",'Valve Log 100'!A255)</f>
        <v/>
      </c>
      <c r="D254" s="17">
        <f>IF('Valve Log 100'!F255="","",'Valve Log 100'!F255)</f>
        <v/>
      </c>
      <c r="E254" s="17">
        <f>IF('Valve Log 100'!K255="","",'Valve Log 100'!K255)</f>
        <v/>
      </c>
    </row>
    <row r="255">
      <c r="A255" s="18">
        <f>HYPERLINK("#'Valve Log'!A256",256)</f>
        <v/>
      </c>
      <c r="B255" s="17">
        <f>IF('Valve Log 100'!I256="","",'Valve Log 100'!I256)</f>
        <v/>
      </c>
      <c r="C255" s="17">
        <f>IF('Valve Log 100'!A256="","",'Valve Log 100'!A256)</f>
        <v/>
      </c>
      <c r="D255" s="17">
        <f>IF('Valve Log 100'!F256="","",'Valve Log 100'!F256)</f>
        <v/>
      </c>
      <c r="E255" s="17">
        <f>IF('Valve Log 100'!K256="","",'Valve Log 100'!K256)</f>
        <v/>
      </c>
    </row>
    <row r="256">
      <c r="A256" s="18">
        <f>HYPERLINK("#'Valve Log'!A257",257)</f>
        <v/>
      </c>
      <c r="B256" s="17">
        <f>IF('Valve Log 100'!I257="","",'Valve Log 100'!I257)</f>
        <v/>
      </c>
      <c r="C256" s="17">
        <f>IF('Valve Log 100'!A257="","",'Valve Log 100'!A257)</f>
        <v/>
      </c>
      <c r="D256" s="17">
        <f>IF('Valve Log 100'!F257="","",'Valve Log 100'!F257)</f>
        <v/>
      </c>
      <c r="E256" s="17">
        <f>IF('Valve Log 100'!K257="","",'Valve Log 100'!K257)</f>
        <v/>
      </c>
    </row>
    <row r="257">
      <c r="A257" s="18">
        <f>HYPERLINK("#'Valve Log'!A258",258)</f>
        <v/>
      </c>
      <c r="B257" s="17">
        <f>IF('Valve Log 100'!I258="","",'Valve Log 100'!I258)</f>
        <v/>
      </c>
      <c r="C257" s="17">
        <f>IF('Valve Log 100'!A258="","",'Valve Log 100'!A258)</f>
        <v/>
      </c>
      <c r="D257" s="17">
        <f>IF('Valve Log 100'!F258="","",'Valve Log 100'!F258)</f>
        <v/>
      </c>
      <c r="E257" s="17">
        <f>IF('Valve Log 100'!K258="","",'Valve Log 100'!K258)</f>
        <v/>
      </c>
    </row>
    <row r="258">
      <c r="A258" s="18">
        <f>HYPERLINK("#'Valve Log'!A259",259)</f>
        <v/>
      </c>
      <c r="B258" s="17">
        <f>IF('Valve Log 100'!I259="","",'Valve Log 100'!I259)</f>
        <v/>
      </c>
      <c r="C258" s="17">
        <f>IF('Valve Log 100'!A259="","",'Valve Log 100'!A259)</f>
        <v/>
      </c>
      <c r="D258" s="17">
        <f>IF('Valve Log 100'!F259="","",'Valve Log 100'!F259)</f>
        <v/>
      </c>
      <c r="E258" s="17">
        <f>IF('Valve Log 100'!K259="","",'Valve Log 100'!K259)</f>
        <v/>
      </c>
    </row>
    <row r="259">
      <c r="A259" s="18">
        <f>HYPERLINK("#'Valve Log'!A260",260)</f>
        <v/>
      </c>
      <c r="B259" s="17">
        <f>IF('Valve Log 100'!I260="","",'Valve Log 100'!I260)</f>
        <v/>
      </c>
      <c r="C259" s="17">
        <f>IF('Valve Log 100'!A260="","",'Valve Log 100'!A260)</f>
        <v/>
      </c>
      <c r="D259" s="17">
        <f>IF('Valve Log 100'!F260="","",'Valve Log 100'!F260)</f>
        <v/>
      </c>
      <c r="E259" s="17">
        <f>IF('Valve Log 100'!K260="","",'Valve Log 100'!K260)</f>
        <v/>
      </c>
    </row>
    <row r="260">
      <c r="A260" s="18">
        <f>HYPERLINK("#'Valve Log'!A261",261)</f>
        <v/>
      </c>
      <c r="B260" s="17">
        <f>IF('Valve Log 100'!I261="","",'Valve Log 100'!I261)</f>
        <v/>
      </c>
      <c r="C260" s="17">
        <f>IF('Valve Log 100'!A261="","",'Valve Log 100'!A261)</f>
        <v/>
      </c>
      <c r="D260" s="17">
        <f>IF('Valve Log 100'!F261="","",'Valve Log 100'!F261)</f>
        <v/>
      </c>
      <c r="E260" s="17">
        <f>IF('Valve Log 100'!K261="","",'Valve Log 100'!K261)</f>
        <v/>
      </c>
    </row>
    <row r="261">
      <c r="A261" s="18">
        <f>HYPERLINK("#'Valve Log'!A262",262)</f>
        <v/>
      </c>
      <c r="B261" s="17">
        <f>IF('Valve Log 100'!I262="","",'Valve Log 100'!I262)</f>
        <v/>
      </c>
      <c r="C261" s="17">
        <f>IF('Valve Log 100'!A262="","",'Valve Log 100'!A262)</f>
        <v/>
      </c>
      <c r="D261" s="17">
        <f>IF('Valve Log 100'!F262="","",'Valve Log 100'!F262)</f>
        <v/>
      </c>
      <c r="E261" s="17">
        <f>IF('Valve Log 100'!K262="","",'Valve Log 100'!K262)</f>
        <v/>
      </c>
    </row>
    <row r="262">
      <c r="A262" s="18">
        <f>HYPERLINK("#'Valve Log'!A263",263)</f>
        <v/>
      </c>
      <c r="B262" s="17">
        <f>IF('Valve Log 100'!I263="","",'Valve Log 100'!I263)</f>
        <v/>
      </c>
      <c r="C262" s="17">
        <f>IF('Valve Log 100'!A263="","",'Valve Log 100'!A263)</f>
        <v/>
      </c>
      <c r="D262" s="17">
        <f>IF('Valve Log 100'!F263="","",'Valve Log 100'!F263)</f>
        <v/>
      </c>
      <c r="E262" s="17">
        <f>IF('Valve Log 100'!K263="","",'Valve Log 100'!K263)</f>
        <v/>
      </c>
    </row>
    <row r="263">
      <c r="A263" s="18">
        <f>HYPERLINK("#'Valve Log'!A264",264)</f>
        <v/>
      </c>
      <c r="B263" s="17">
        <f>IF('Valve Log 100'!I264="","",'Valve Log 100'!I264)</f>
        <v/>
      </c>
      <c r="C263" s="17">
        <f>IF('Valve Log 100'!A264="","",'Valve Log 100'!A264)</f>
        <v/>
      </c>
      <c r="D263" s="17">
        <f>IF('Valve Log 100'!F264="","",'Valve Log 100'!F264)</f>
        <v/>
      </c>
      <c r="E263" s="17">
        <f>IF('Valve Log 100'!K264="","",'Valve Log 100'!K264)</f>
        <v/>
      </c>
    </row>
    <row r="264">
      <c r="A264" s="18">
        <f>HYPERLINK("#'Valve Log'!A265",265)</f>
        <v/>
      </c>
      <c r="B264" s="17">
        <f>IF('Valve Log 100'!I265="","",'Valve Log 100'!I265)</f>
        <v/>
      </c>
      <c r="C264" s="17">
        <f>IF('Valve Log 100'!A265="","",'Valve Log 100'!A265)</f>
        <v/>
      </c>
      <c r="D264" s="17">
        <f>IF('Valve Log 100'!F265="","",'Valve Log 100'!F265)</f>
        <v/>
      </c>
      <c r="E264" s="17">
        <f>IF('Valve Log 100'!K265="","",'Valve Log 100'!K265)</f>
        <v/>
      </c>
    </row>
    <row r="265">
      <c r="A265" s="18">
        <f>HYPERLINK("#'Valve Log'!A266",266)</f>
        <v/>
      </c>
      <c r="B265" s="17">
        <f>IF('Valve Log 100'!I266="","",'Valve Log 100'!I266)</f>
        <v/>
      </c>
      <c r="C265" s="17">
        <f>IF('Valve Log 100'!A266="","",'Valve Log 100'!A266)</f>
        <v/>
      </c>
      <c r="D265" s="17">
        <f>IF('Valve Log 100'!F266="","",'Valve Log 100'!F266)</f>
        <v/>
      </c>
      <c r="E265" s="17">
        <f>IF('Valve Log 100'!K266="","",'Valve Log 100'!K266)</f>
        <v/>
      </c>
    </row>
    <row r="266">
      <c r="A266" s="18">
        <f>HYPERLINK("#'Valve Log'!A267",267)</f>
        <v/>
      </c>
      <c r="B266" s="17">
        <f>IF('Valve Log 100'!I267="","",'Valve Log 100'!I267)</f>
        <v/>
      </c>
      <c r="C266" s="17">
        <f>IF('Valve Log 100'!A267="","",'Valve Log 100'!A267)</f>
        <v/>
      </c>
      <c r="D266" s="17">
        <f>IF('Valve Log 100'!F267="","",'Valve Log 100'!F267)</f>
        <v/>
      </c>
      <c r="E266" s="17">
        <f>IF('Valve Log 100'!K267="","",'Valve Log 100'!K267)</f>
        <v/>
      </c>
    </row>
    <row r="267">
      <c r="A267" s="18">
        <f>HYPERLINK("#'Valve Log'!A268",268)</f>
        <v/>
      </c>
      <c r="B267" s="17">
        <f>IF('Valve Log 100'!I268="","",'Valve Log 100'!I268)</f>
        <v/>
      </c>
      <c r="C267" s="17">
        <f>IF('Valve Log 100'!A268="","",'Valve Log 100'!A268)</f>
        <v/>
      </c>
      <c r="D267" s="17">
        <f>IF('Valve Log 100'!F268="","",'Valve Log 100'!F268)</f>
        <v/>
      </c>
      <c r="E267" s="17">
        <f>IF('Valve Log 100'!K268="","",'Valve Log 100'!K268)</f>
        <v/>
      </c>
    </row>
    <row r="268">
      <c r="A268" s="18">
        <f>HYPERLINK("#'Valve Log'!A269",269)</f>
        <v/>
      </c>
      <c r="B268" s="17">
        <f>IF('Valve Log 100'!I269="","",'Valve Log 100'!I269)</f>
        <v/>
      </c>
      <c r="C268" s="17">
        <f>IF('Valve Log 100'!A269="","",'Valve Log 100'!A269)</f>
        <v/>
      </c>
      <c r="D268" s="17">
        <f>IF('Valve Log 100'!F269="","",'Valve Log 100'!F269)</f>
        <v/>
      </c>
      <c r="E268" s="17">
        <f>IF('Valve Log 100'!K269="","",'Valve Log 100'!K269)</f>
        <v/>
      </c>
    </row>
    <row r="269">
      <c r="A269" s="18">
        <f>HYPERLINK("#'Valve Log'!A270",270)</f>
        <v/>
      </c>
      <c r="B269" s="17">
        <f>IF('Valve Log 100'!I270="","",'Valve Log 100'!I270)</f>
        <v/>
      </c>
      <c r="C269" s="17">
        <f>IF('Valve Log 100'!A270="","",'Valve Log 100'!A270)</f>
        <v/>
      </c>
      <c r="D269" s="17">
        <f>IF('Valve Log 100'!F270="","",'Valve Log 100'!F270)</f>
        <v/>
      </c>
      <c r="E269" s="17">
        <f>IF('Valve Log 100'!K270="","",'Valve Log 100'!K270)</f>
        <v/>
      </c>
    </row>
    <row r="270">
      <c r="A270" s="18">
        <f>HYPERLINK("#'Valve Log'!A271",271)</f>
        <v/>
      </c>
      <c r="B270" s="17">
        <f>IF('Valve Log 100'!I271="","",'Valve Log 100'!I271)</f>
        <v/>
      </c>
      <c r="C270" s="17">
        <f>IF('Valve Log 100'!A271="","",'Valve Log 100'!A271)</f>
        <v/>
      </c>
      <c r="D270" s="17">
        <f>IF('Valve Log 100'!F271="","",'Valve Log 100'!F271)</f>
        <v/>
      </c>
      <c r="E270" s="17">
        <f>IF('Valve Log 100'!K271="","",'Valve Log 100'!K271)</f>
        <v/>
      </c>
    </row>
    <row r="271">
      <c r="A271" s="18">
        <f>HYPERLINK("#'Valve Log'!A272",272)</f>
        <v/>
      </c>
      <c r="B271" s="17">
        <f>IF('Valve Log 100'!I272="","",'Valve Log 100'!I272)</f>
        <v/>
      </c>
      <c r="C271" s="17">
        <f>IF('Valve Log 100'!A272="","",'Valve Log 100'!A272)</f>
        <v/>
      </c>
      <c r="D271" s="17">
        <f>IF('Valve Log 100'!F272="","",'Valve Log 100'!F272)</f>
        <v/>
      </c>
      <c r="E271" s="17">
        <f>IF('Valve Log 100'!K272="","",'Valve Log 100'!K272)</f>
        <v/>
      </c>
    </row>
    <row r="272">
      <c r="A272" s="18">
        <f>HYPERLINK("#'Valve Log'!A273",273)</f>
        <v/>
      </c>
      <c r="B272" s="17">
        <f>IF('Valve Log 100'!I273="","",'Valve Log 100'!I273)</f>
        <v/>
      </c>
      <c r="C272" s="17">
        <f>IF('Valve Log 100'!A273="","",'Valve Log 100'!A273)</f>
        <v/>
      </c>
      <c r="D272" s="17">
        <f>IF('Valve Log 100'!F273="","",'Valve Log 100'!F273)</f>
        <v/>
      </c>
      <c r="E272" s="17">
        <f>IF('Valve Log 100'!K273="","",'Valve Log 100'!K273)</f>
        <v/>
      </c>
    </row>
    <row r="273">
      <c r="A273" s="18">
        <f>HYPERLINK("#'Valve Log'!A274",274)</f>
        <v/>
      </c>
      <c r="B273" s="17">
        <f>IF('Valve Log 100'!I274="","",'Valve Log 100'!I274)</f>
        <v/>
      </c>
      <c r="C273" s="17">
        <f>IF('Valve Log 100'!A274="","",'Valve Log 100'!A274)</f>
        <v/>
      </c>
      <c r="D273" s="17">
        <f>IF('Valve Log 100'!F274="","",'Valve Log 100'!F274)</f>
        <v/>
      </c>
      <c r="E273" s="17">
        <f>IF('Valve Log 100'!K274="","",'Valve Log 100'!K274)</f>
        <v/>
      </c>
    </row>
    <row r="274">
      <c r="A274" s="18">
        <f>HYPERLINK("#'Valve Log'!A275",275)</f>
        <v/>
      </c>
      <c r="B274" s="17">
        <f>IF('Valve Log 100'!I275="","",'Valve Log 100'!I275)</f>
        <v/>
      </c>
      <c r="C274" s="17">
        <f>IF('Valve Log 100'!A275="","",'Valve Log 100'!A275)</f>
        <v/>
      </c>
      <c r="D274" s="17">
        <f>IF('Valve Log 100'!F275="","",'Valve Log 100'!F275)</f>
        <v/>
      </c>
      <c r="E274" s="17">
        <f>IF('Valve Log 100'!K275="","",'Valve Log 100'!K275)</f>
        <v/>
      </c>
    </row>
    <row r="275">
      <c r="A275" s="18">
        <f>HYPERLINK("#'Valve Log'!A276",276)</f>
        <v/>
      </c>
      <c r="B275" s="17">
        <f>IF('Valve Log 100'!I276="","",'Valve Log 100'!I276)</f>
        <v/>
      </c>
      <c r="C275" s="17">
        <f>IF('Valve Log 100'!A276="","",'Valve Log 100'!A276)</f>
        <v/>
      </c>
      <c r="D275" s="17">
        <f>IF('Valve Log 100'!F276="","",'Valve Log 100'!F276)</f>
        <v/>
      </c>
      <c r="E275" s="17">
        <f>IF('Valve Log 100'!K276="","",'Valve Log 100'!K276)</f>
        <v/>
      </c>
    </row>
    <row r="276">
      <c r="A276" s="18">
        <f>HYPERLINK("#'Valve Log'!A277",277)</f>
        <v/>
      </c>
      <c r="B276" s="17">
        <f>IF('Valve Log 100'!I277="","",'Valve Log 100'!I277)</f>
        <v/>
      </c>
      <c r="C276" s="17">
        <f>IF('Valve Log 100'!A277="","",'Valve Log 100'!A277)</f>
        <v/>
      </c>
      <c r="D276" s="17">
        <f>IF('Valve Log 100'!F277="","",'Valve Log 100'!F277)</f>
        <v/>
      </c>
      <c r="E276" s="17">
        <f>IF('Valve Log 100'!K277="","",'Valve Log 100'!K277)</f>
        <v/>
      </c>
    </row>
    <row r="277">
      <c r="A277" s="18">
        <f>HYPERLINK("#'Valve Log'!A278",278)</f>
        <v/>
      </c>
      <c r="B277" s="17">
        <f>IF('Valve Log 100'!I278="","",'Valve Log 100'!I278)</f>
        <v/>
      </c>
      <c r="C277" s="17">
        <f>IF('Valve Log 100'!A278="","",'Valve Log 100'!A278)</f>
        <v/>
      </c>
      <c r="D277" s="17">
        <f>IF('Valve Log 100'!F278="","",'Valve Log 100'!F278)</f>
        <v/>
      </c>
      <c r="E277" s="17">
        <f>IF('Valve Log 100'!K278="","",'Valve Log 100'!K278)</f>
        <v/>
      </c>
    </row>
    <row r="278">
      <c r="A278" s="18">
        <f>HYPERLINK("#'Valve Log'!A279",279)</f>
        <v/>
      </c>
      <c r="B278" s="17">
        <f>IF('Valve Log 100'!I279="","",'Valve Log 100'!I279)</f>
        <v/>
      </c>
      <c r="C278" s="17">
        <f>IF('Valve Log 100'!A279="","",'Valve Log 100'!A279)</f>
        <v/>
      </c>
      <c r="D278" s="17">
        <f>IF('Valve Log 100'!F279="","",'Valve Log 100'!F279)</f>
        <v/>
      </c>
      <c r="E278" s="17">
        <f>IF('Valve Log 100'!K279="","",'Valve Log 100'!K279)</f>
        <v/>
      </c>
    </row>
    <row r="279">
      <c r="A279" s="18">
        <f>HYPERLINK("#'Valve Log'!A280",280)</f>
        <v/>
      </c>
      <c r="B279" s="17">
        <f>IF('Valve Log 100'!I280="","",'Valve Log 100'!I280)</f>
        <v/>
      </c>
      <c r="C279" s="17">
        <f>IF('Valve Log 100'!A280="","",'Valve Log 100'!A280)</f>
        <v/>
      </c>
      <c r="D279" s="17">
        <f>IF('Valve Log 100'!F280="","",'Valve Log 100'!F280)</f>
        <v/>
      </c>
      <c r="E279" s="17">
        <f>IF('Valve Log 100'!K280="","",'Valve Log 100'!K280)</f>
        <v/>
      </c>
    </row>
    <row r="280">
      <c r="A280" s="18">
        <f>HYPERLINK("#'Valve Log'!A281",281)</f>
        <v/>
      </c>
      <c r="B280" s="17">
        <f>IF('Valve Log 100'!I281="","",'Valve Log 100'!I281)</f>
        <v/>
      </c>
      <c r="C280" s="17">
        <f>IF('Valve Log 100'!A281="","",'Valve Log 100'!A281)</f>
        <v/>
      </c>
      <c r="D280" s="17">
        <f>IF('Valve Log 100'!F281="","",'Valve Log 100'!F281)</f>
        <v/>
      </c>
      <c r="E280" s="17">
        <f>IF('Valve Log 100'!K281="","",'Valve Log 100'!K281)</f>
        <v/>
      </c>
    </row>
    <row r="281">
      <c r="A281" s="18">
        <f>HYPERLINK("#'Valve Log'!A282",282)</f>
        <v/>
      </c>
      <c r="B281" s="17">
        <f>IF('Valve Log 100'!I282="","",'Valve Log 100'!I282)</f>
        <v/>
      </c>
      <c r="C281" s="17">
        <f>IF('Valve Log 100'!A282="","",'Valve Log 100'!A282)</f>
        <v/>
      </c>
      <c r="D281" s="17">
        <f>IF('Valve Log 100'!F282="","",'Valve Log 100'!F282)</f>
        <v/>
      </c>
      <c r="E281" s="17">
        <f>IF('Valve Log 100'!K282="","",'Valve Log 100'!K282)</f>
        <v/>
      </c>
    </row>
    <row r="282">
      <c r="A282" s="18">
        <f>HYPERLINK("#'Valve Log'!A283",283)</f>
        <v/>
      </c>
      <c r="B282" s="17">
        <f>IF('Valve Log 100'!I283="","",'Valve Log 100'!I283)</f>
        <v/>
      </c>
      <c r="C282" s="17">
        <f>IF('Valve Log 100'!A283="","",'Valve Log 100'!A283)</f>
        <v/>
      </c>
      <c r="D282" s="17">
        <f>IF('Valve Log 100'!F283="","",'Valve Log 100'!F283)</f>
        <v/>
      </c>
      <c r="E282" s="17">
        <f>IF('Valve Log 100'!K283="","",'Valve Log 100'!K283)</f>
        <v/>
      </c>
    </row>
    <row r="283">
      <c r="A283" s="18">
        <f>HYPERLINK("#'Valve Log'!A284",284)</f>
        <v/>
      </c>
      <c r="B283" s="17">
        <f>IF('Valve Log 100'!I284="","",'Valve Log 100'!I284)</f>
        <v/>
      </c>
      <c r="C283" s="17">
        <f>IF('Valve Log 100'!A284="","",'Valve Log 100'!A284)</f>
        <v/>
      </c>
      <c r="D283" s="17">
        <f>IF('Valve Log 100'!F284="","",'Valve Log 100'!F284)</f>
        <v/>
      </c>
      <c r="E283" s="17">
        <f>IF('Valve Log 100'!K284="","",'Valve Log 100'!K284)</f>
        <v/>
      </c>
    </row>
    <row r="284">
      <c r="A284" s="18">
        <f>HYPERLINK("#'Valve Log'!A285",285)</f>
        <v/>
      </c>
      <c r="B284" s="17">
        <f>IF('Valve Log 100'!I285="","",'Valve Log 100'!I285)</f>
        <v/>
      </c>
      <c r="C284" s="17">
        <f>IF('Valve Log 100'!A285="","",'Valve Log 100'!A285)</f>
        <v/>
      </c>
      <c r="D284" s="17">
        <f>IF('Valve Log 100'!F285="","",'Valve Log 100'!F285)</f>
        <v/>
      </c>
      <c r="E284" s="17">
        <f>IF('Valve Log 100'!K285="","",'Valve Log 100'!K285)</f>
        <v/>
      </c>
    </row>
    <row r="285">
      <c r="A285" s="18">
        <f>HYPERLINK("#'Valve Log'!A286",286)</f>
        <v/>
      </c>
      <c r="B285" s="17">
        <f>IF('Valve Log 100'!I286="","",'Valve Log 100'!I286)</f>
        <v/>
      </c>
      <c r="C285" s="17">
        <f>IF('Valve Log 100'!A286="","",'Valve Log 100'!A286)</f>
        <v/>
      </c>
      <c r="D285" s="17">
        <f>IF('Valve Log 100'!F286="","",'Valve Log 100'!F286)</f>
        <v/>
      </c>
      <c r="E285" s="17">
        <f>IF('Valve Log 100'!K286="","",'Valve Log 100'!K286)</f>
        <v/>
      </c>
    </row>
    <row r="286">
      <c r="A286" s="18">
        <f>HYPERLINK("#'Valve Log'!A287",287)</f>
        <v/>
      </c>
      <c r="B286" s="17">
        <f>IF('Valve Log 100'!I287="","",'Valve Log 100'!I287)</f>
        <v/>
      </c>
      <c r="C286" s="17">
        <f>IF('Valve Log 100'!A287="","",'Valve Log 100'!A287)</f>
        <v/>
      </c>
      <c r="D286" s="17">
        <f>IF('Valve Log 100'!F287="","",'Valve Log 100'!F287)</f>
        <v/>
      </c>
      <c r="E286" s="17">
        <f>IF('Valve Log 100'!K287="","",'Valve Log 100'!K287)</f>
        <v/>
      </c>
    </row>
    <row r="287">
      <c r="A287" s="18">
        <f>HYPERLINK("#'Valve Log'!A288",288)</f>
        <v/>
      </c>
      <c r="B287" s="17">
        <f>IF('Valve Log 100'!I288="","",'Valve Log 100'!I288)</f>
        <v/>
      </c>
      <c r="C287" s="17">
        <f>IF('Valve Log 100'!A288="","",'Valve Log 100'!A288)</f>
        <v/>
      </c>
      <c r="D287" s="17">
        <f>IF('Valve Log 100'!F288="","",'Valve Log 100'!F288)</f>
        <v/>
      </c>
      <c r="E287" s="17">
        <f>IF('Valve Log 100'!K288="","",'Valve Log 100'!K288)</f>
        <v/>
      </c>
    </row>
    <row r="288">
      <c r="A288" s="18">
        <f>HYPERLINK("#'Valve Log'!A289",289)</f>
        <v/>
      </c>
      <c r="B288" s="17">
        <f>IF('Valve Log 100'!I289="","",'Valve Log 100'!I289)</f>
        <v/>
      </c>
      <c r="C288" s="17">
        <f>IF('Valve Log 100'!A289="","",'Valve Log 100'!A289)</f>
        <v/>
      </c>
      <c r="D288" s="17">
        <f>IF('Valve Log 100'!F289="","",'Valve Log 100'!F289)</f>
        <v/>
      </c>
      <c r="E288" s="17">
        <f>IF('Valve Log 100'!K289="","",'Valve Log 100'!K289)</f>
        <v/>
      </c>
    </row>
    <row r="289">
      <c r="A289" s="18">
        <f>HYPERLINK("#'Valve Log'!A290",290)</f>
        <v/>
      </c>
      <c r="B289" s="17">
        <f>IF('Valve Log 100'!I290="","",'Valve Log 100'!I290)</f>
        <v/>
      </c>
      <c r="C289" s="17">
        <f>IF('Valve Log 100'!A290="","",'Valve Log 100'!A290)</f>
        <v/>
      </c>
      <c r="D289" s="17">
        <f>IF('Valve Log 100'!F290="","",'Valve Log 100'!F290)</f>
        <v/>
      </c>
      <c r="E289" s="17">
        <f>IF('Valve Log 100'!K290="","",'Valve Log 100'!K290)</f>
        <v/>
      </c>
    </row>
    <row r="290">
      <c r="A290" s="18">
        <f>HYPERLINK("#'Valve Log'!A291",291)</f>
        <v/>
      </c>
      <c r="B290" s="17">
        <f>IF('Valve Log 100'!I291="","",'Valve Log 100'!I291)</f>
        <v/>
      </c>
      <c r="C290" s="17">
        <f>IF('Valve Log 100'!A291="","",'Valve Log 100'!A291)</f>
        <v/>
      </c>
      <c r="D290" s="17">
        <f>IF('Valve Log 100'!F291="","",'Valve Log 100'!F291)</f>
        <v/>
      </c>
      <c r="E290" s="17">
        <f>IF('Valve Log 100'!K291="","",'Valve Log 100'!K291)</f>
        <v/>
      </c>
    </row>
    <row r="291">
      <c r="A291" s="18">
        <f>HYPERLINK("#'Valve Log'!A292",292)</f>
        <v/>
      </c>
      <c r="B291" s="17">
        <f>IF('Valve Log 100'!I292="","",'Valve Log 100'!I292)</f>
        <v/>
      </c>
      <c r="C291" s="17">
        <f>IF('Valve Log 100'!A292="","",'Valve Log 100'!A292)</f>
        <v/>
      </c>
      <c r="D291" s="17">
        <f>IF('Valve Log 100'!F292="","",'Valve Log 100'!F292)</f>
        <v/>
      </c>
      <c r="E291" s="17">
        <f>IF('Valve Log 100'!K292="","",'Valve Log 100'!K292)</f>
        <v/>
      </c>
    </row>
    <row r="292">
      <c r="A292" s="18">
        <f>HYPERLINK("#'Valve Log'!A293",293)</f>
        <v/>
      </c>
      <c r="B292" s="17">
        <f>IF('Valve Log 100'!I293="","",'Valve Log 100'!I293)</f>
        <v/>
      </c>
      <c r="C292" s="17">
        <f>IF('Valve Log 100'!A293="","",'Valve Log 100'!A293)</f>
        <v/>
      </c>
      <c r="D292" s="17">
        <f>IF('Valve Log 100'!F293="","",'Valve Log 100'!F293)</f>
        <v/>
      </c>
      <c r="E292" s="17">
        <f>IF('Valve Log 100'!K293="","",'Valve Log 100'!K293)</f>
        <v/>
      </c>
    </row>
    <row r="293">
      <c r="A293" s="18">
        <f>HYPERLINK("#'Valve Log'!A294",294)</f>
        <v/>
      </c>
      <c r="B293" s="17">
        <f>IF('Valve Log 100'!I294="","",'Valve Log 100'!I294)</f>
        <v/>
      </c>
      <c r="C293" s="17">
        <f>IF('Valve Log 100'!A294="","",'Valve Log 100'!A294)</f>
        <v/>
      </c>
      <c r="D293" s="17">
        <f>IF('Valve Log 100'!F294="","",'Valve Log 100'!F294)</f>
        <v/>
      </c>
      <c r="E293" s="17">
        <f>IF('Valve Log 100'!K294="","",'Valve Log 100'!K294)</f>
        <v/>
      </c>
    </row>
    <row r="294">
      <c r="A294" s="18">
        <f>HYPERLINK("#'Valve Log'!A295",295)</f>
        <v/>
      </c>
      <c r="B294" s="17">
        <f>IF('Valve Log 100'!I295="","",'Valve Log 100'!I295)</f>
        <v/>
      </c>
      <c r="C294" s="17">
        <f>IF('Valve Log 100'!A295="","",'Valve Log 100'!A295)</f>
        <v/>
      </c>
      <c r="D294" s="17">
        <f>IF('Valve Log 100'!F295="","",'Valve Log 100'!F295)</f>
        <v/>
      </c>
      <c r="E294" s="17">
        <f>IF('Valve Log 100'!K295="","",'Valve Log 100'!K295)</f>
        <v/>
      </c>
    </row>
    <row r="295">
      <c r="A295" s="18">
        <f>HYPERLINK("#'Valve Log'!A296",296)</f>
        <v/>
      </c>
      <c r="B295" s="17">
        <f>IF('Valve Log 100'!I296="","",'Valve Log 100'!I296)</f>
        <v/>
      </c>
      <c r="C295" s="17">
        <f>IF('Valve Log 100'!A296="","",'Valve Log 100'!A296)</f>
        <v/>
      </c>
      <c r="D295" s="17">
        <f>IF('Valve Log 100'!F296="","",'Valve Log 100'!F296)</f>
        <v/>
      </c>
      <c r="E295" s="17">
        <f>IF('Valve Log 100'!K296="","",'Valve Log 100'!K296)</f>
        <v/>
      </c>
    </row>
    <row r="296">
      <c r="A296" s="18">
        <f>HYPERLINK("#'Valve Log'!A297",297)</f>
        <v/>
      </c>
      <c r="B296" s="17">
        <f>IF('Valve Log 100'!I297="","",'Valve Log 100'!I297)</f>
        <v/>
      </c>
      <c r="C296" s="17">
        <f>IF('Valve Log 100'!A297="","",'Valve Log 100'!A297)</f>
        <v/>
      </c>
      <c r="D296" s="17">
        <f>IF('Valve Log 100'!F297="","",'Valve Log 100'!F297)</f>
        <v/>
      </c>
      <c r="E296" s="17">
        <f>IF('Valve Log 100'!K297="","",'Valve Log 100'!K297)</f>
        <v/>
      </c>
    </row>
    <row r="297">
      <c r="A297" s="18">
        <f>HYPERLINK("#'Valve Log'!A298",298)</f>
        <v/>
      </c>
      <c r="B297" s="17">
        <f>IF('Valve Log 100'!I298="","",'Valve Log 100'!I298)</f>
        <v/>
      </c>
      <c r="C297" s="17">
        <f>IF('Valve Log 100'!A298="","",'Valve Log 100'!A298)</f>
        <v/>
      </c>
      <c r="D297" s="17">
        <f>IF('Valve Log 100'!F298="","",'Valve Log 100'!F298)</f>
        <v/>
      </c>
      <c r="E297" s="17">
        <f>IF('Valve Log 100'!K298="","",'Valve Log 100'!K298)</f>
        <v/>
      </c>
    </row>
    <row r="298">
      <c r="A298" s="18">
        <f>HYPERLINK("#'Valve Log'!A299",299)</f>
        <v/>
      </c>
      <c r="B298" s="17">
        <f>IF('Valve Log 100'!I299="","",'Valve Log 100'!I299)</f>
        <v/>
      </c>
      <c r="C298" s="17">
        <f>IF('Valve Log 100'!A299="","",'Valve Log 100'!A299)</f>
        <v/>
      </c>
      <c r="D298" s="17">
        <f>IF('Valve Log 100'!F299="","",'Valve Log 100'!F299)</f>
        <v/>
      </c>
      <c r="E298" s="17">
        <f>IF('Valve Log 100'!K299="","",'Valve Log 100'!K299)</f>
        <v/>
      </c>
    </row>
    <row r="299">
      <c r="A299" s="18">
        <f>HYPERLINK("#'Valve Log'!A300",300)</f>
        <v/>
      </c>
      <c r="B299" s="17">
        <f>IF('Valve Log 100'!I300="","",'Valve Log 100'!I300)</f>
        <v/>
      </c>
      <c r="C299" s="17">
        <f>IF('Valve Log 100'!A300="","",'Valve Log 100'!A300)</f>
        <v/>
      </c>
      <c r="D299" s="17">
        <f>IF('Valve Log 100'!F300="","",'Valve Log 100'!F300)</f>
        <v/>
      </c>
      <c r="E299" s="17">
        <f>IF('Valve Log 100'!K300="","",'Valve Log 100'!K300)</f>
        <v/>
      </c>
    </row>
    <row r="300">
      <c r="A300" s="18">
        <f>HYPERLINK("#'Valve Log'!A301",301)</f>
        <v/>
      </c>
      <c r="B300" s="17">
        <f>IF('Valve Log 100'!I301="","",'Valve Log 100'!I301)</f>
        <v/>
      </c>
      <c r="C300" s="17">
        <f>IF('Valve Log 100'!A301="","",'Valve Log 100'!A301)</f>
        <v/>
      </c>
      <c r="D300" s="17">
        <f>IF('Valve Log 100'!F301="","",'Valve Log 100'!F301)</f>
        <v/>
      </c>
      <c r="E300" s="17">
        <f>IF('Valve Log 100'!K301="","",'Valve Log 100'!K301)</f>
        <v/>
      </c>
    </row>
    <row r="301">
      <c r="A301" s="18">
        <f>HYPERLINK("#'Valve Log'!A302",302)</f>
        <v/>
      </c>
      <c r="B301" s="17">
        <f>IF('Valve Log 100'!I302="","",'Valve Log 100'!I302)</f>
        <v/>
      </c>
      <c r="C301" s="17">
        <f>IF('Valve Log 100'!A302="","",'Valve Log 100'!A302)</f>
        <v/>
      </c>
      <c r="D301" s="17">
        <f>IF('Valve Log 100'!F302="","",'Valve Log 100'!F302)</f>
        <v/>
      </c>
      <c r="E301" s="17">
        <f>IF('Valve Log 100'!K302="","",'Valve Log 100'!K302)</f>
        <v/>
      </c>
    </row>
    <row r="302">
      <c r="A302" s="18">
        <f>HYPERLINK("#'Valve Log'!A303",303)</f>
        <v/>
      </c>
      <c r="B302" s="17">
        <f>IF('Valve Log 100'!I303="","",'Valve Log 100'!I303)</f>
        <v/>
      </c>
      <c r="C302" s="17">
        <f>IF('Valve Log 100'!A303="","",'Valve Log 100'!A303)</f>
        <v/>
      </c>
      <c r="D302" s="17">
        <f>IF('Valve Log 100'!F303="","",'Valve Log 100'!F303)</f>
        <v/>
      </c>
      <c r="E302" s="17">
        <f>IF('Valve Log 100'!K303="","",'Valve Log 100'!K303)</f>
        <v/>
      </c>
    </row>
    <row r="303">
      <c r="A303" s="18">
        <f>HYPERLINK("#'Valve Log'!A304",304)</f>
        <v/>
      </c>
      <c r="B303" s="17">
        <f>IF('Valve Log 100'!I304="","",'Valve Log 100'!I304)</f>
        <v/>
      </c>
      <c r="C303" s="17">
        <f>IF('Valve Log 100'!A304="","",'Valve Log 100'!A304)</f>
        <v/>
      </c>
      <c r="D303" s="17">
        <f>IF('Valve Log 100'!F304="","",'Valve Log 100'!F304)</f>
        <v/>
      </c>
      <c r="E303" s="17">
        <f>IF('Valve Log 100'!K304="","",'Valve Log 100'!K304)</f>
        <v/>
      </c>
    </row>
  </sheetData>
  <autoFilter ref="A3:E3"/>
  <mergeCells count="1">
    <mergeCell ref="D1:F1"/>
  </mergeCells>
  <conditionalFormatting sqref="C4:C303">
    <cfRule type="cellIs" priority="2" operator="equal" dxfId="0">
      <formula>"Y"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B20"/>
  <sheetViews>
    <sheetView showGridLines="0" zoomScaleNormal="100" workbookViewId="0">
      <selection activeCell="G12" sqref="G12"/>
    </sheetView>
  </sheetViews>
  <sheetFormatPr baseColWidth="8" defaultColWidth="8.7109375" defaultRowHeight="15"/>
  <cols>
    <col width="14" customWidth="1" style="65" min="1" max="1"/>
    <col width="100" customWidth="1" style="65" min="2" max="2"/>
  </cols>
  <sheetData>
    <row r="1">
      <c r="A1" s="7">
        <f>HYPERLINK("#Dashboard!A1","&lt;&lt; Dashboard")</f>
        <v/>
      </c>
    </row>
    <row r="2" ht="24" customHeight="1" s="65">
      <c r="B2" s="19" t="inlineStr">
        <is>
          <t>K1B Well Pad Equipment Inspection Tracker</t>
        </is>
      </c>
    </row>
    <row r="3" ht="7.5" customHeight="1" s="65">
      <c r="B3" s="20" t="n"/>
    </row>
    <row r="4" ht="24" customHeight="1" s="65">
      <c r="B4" s="21" t="inlineStr">
        <is>
          <t>WHAT'S IN THIS WORKBOOK</t>
        </is>
      </c>
    </row>
    <row r="5" ht="30" customHeight="1" s="65">
      <c r="B5" s="20" t="inlineStr">
        <is>
          <t>- Dashboard: live counts and navigation buttons.</t>
        </is>
      </c>
    </row>
    <row r="6" ht="30" customHeight="1" s="65">
      <c r="B6" s="20" t="inlineStr">
        <is>
          <t>- Transmitter Log / Valve Log: one row per piece of equipment, one column per field on the matching PDF form. Row 4 (shaded yellow) is an example row on each - overwrite or delete it.</t>
        </is>
      </c>
    </row>
    <row r="7" ht="30" customHeight="1" s="65">
      <c r="B7" s="20" t="inlineStr">
        <is>
          <t>- Transmitter Index / Valve Index: a condensed, auto-updating view (Tag, System, Type, Export flag). Click a row number to jump straight to that row in the full log.</t>
        </is>
      </c>
    </row>
    <row r="8" ht="7.5" customHeight="1" s="65">
      <c r="B8" s="20" t="n"/>
    </row>
    <row r="9" ht="24" customHeight="1" s="65">
      <c r="B9" s="21" t="inlineStr">
        <is>
          <t>EXPORTING TO PDF</t>
        </is>
      </c>
    </row>
    <row r="10" ht="30" customHeight="1" s="65">
      <c r="B10" s="20" t="inlineStr">
        <is>
          <t>This workbook holds the data; two separate Python scripts (from the kits already shared) turn rows into filled PDFs:</t>
        </is>
      </c>
    </row>
    <row r="11" ht="24" customHeight="1" s="65">
      <c r="B11" s="22" t="inlineStr">
        <is>
          <t xml:space="preserve">      python3 export_to_pdf.py "Equipment_Inspection_Tracker.xlsx"</t>
        </is>
      </c>
    </row>
    <row r="12" ht="24" customHeight="1" s="65">
      <c r="B12" s="22" t="inlineStr">
        <is>
          <t xml:space="preserve">      python3 export_valve_to_pdf.py "Equipment_Inspection_Tracker.xlsx"</t>
        </is>
      </c>
    </row>
    <row r="13" ht="30" customHeight="1" s="65">
      <c r="B13" s="20" t="inlineStr">
        <is>
          <t>Each script reads its own sheet ("Transmitter Log" / "Valve Log") from this same file - keep each script, its schema/field_map .py files, its PDF template, and (for the transmitter one) the assets/ signature folder together in the same directory as this workbook.</t>
        </is>
      </c>
    </row>
    <row r="14" ht="30" customHeight="1" s="65">
      <c r="B14" s="20" t="inlineStr">
        <is>
          <t>Useful flags on both scripts: --rows 4,7,12  --all  --merge  --flatten  --suffix "DEV."  (valve script also has --sign-date and --no-signature). See each script's --help for the full list.</t>
        </is>
      </c>
    </row>
    <row r="15" ht="7.5" customHeight="1" s="65">
      <c r="B15" s="20" t="n"/>
    </row>
    <row r="16" ht="24" customHeight="1" s="65">
      <c r="B16" s="21" t="inlineStr">
        <is>
          <t>SYSTEM CLASSIFICATION (valves)</t>
        </is>
      </c>
    </row>
    <row r="17" ht="30" customHeight="1" s="65">
      <c r="B17" s="20" t="inlineStr">
        <is>
          <t>Derived from the Line Number's service code: FG = Natural Gas, PG/PE = Produced Emulsion, ST = Steam, P (alone) = Returning Fluid.</t>
        </is>
      </c>
    </row>
    <row r="18" ht="7.5" customHeight="1" s="65">
      <c r="B18" s="20" t="n"/>
    </row>
    <row r="19" ht="24" customHeight="1" s="65">
      <c r="B19" s="21" t="inlineStr">
        <is>
          <t>A NOTE ON A FEW ITEMS THAT CAN'T BE AUTO-FILLED</t>
        </is>
      </c>
    </row>
    <row r="20" ht="30" customHeight="1" s="65">
      <c r="B20" s="20" t="inlineStr">
        <is>
          <t>Both PDF forms have some Signature/Date lines with no real digital field behind them on the original documents - those still need a pen or a Bluebeam stamp after exporting. See each kit's own README for the full list of which fields those are.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4">
    <outlinePr summaryBelow="1" summaryRight="1"/>
    <pageSetUpPr/>
  </sheetPr>
  <dimension ref="A1:CK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BB2:BL2"/>
    <mergeCell ref="CJ2:CK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topLeftCell="V1" zoomScale="70" zoomScaleNormal="70" workbookViewId="0">
      <selection activeCell="AW14" sqref="AW14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inlineStr">
        <is>
          <t>KINOSIS K1B WELL PAD PROJECT</t>
        </is>
      </c>
      <c r="D4" s="16" t="inlineStr">
        <is>
          <t>K1B</t>
        </is>
      </c>
      <c r="E4" s="16" t="inlineStr">
        <is>
          <t>CA23007</t>
        </is>
      </c>
      <c r="F4" s="16" t="inlineStr">
        <is>
          <t>29103-FIT-0916</t>
        </is>
      </c>
      <c r="G4" s="16" t="inlineStr">
        <is>
          <t>VORTEXT FLOWMETER</t>
        </is>
      </c>
      <c r="H4" s="16" t="inlineStr">
        <is>
          <t>PRODUCED GAS</t>
        </is>
      </c>
      <c r="I4" s="16" t="inlineStr">
        <is>
          <t xml:space="preserve">MAINLINE SEPARATOR VAPOUR OUTLET
</t>
        </is>
      </c>
      <c r="J4" s="16" t="inlineStr">
        <is>
          <t>29103-25J-002-01</t>
        </is>
      </c>
      <c r="K4" s="16" t="inlineStr">
        <is>
          <t xml:space="preserve">29103-8"-PG-1903-BAPD0-64H-ET
</t>
        </is>
      </c>
      <c r="L4" s="16" t="inlineStr">
        <is>
          <t>ROSEMOUNT</t>
        </is>
      </c>
      <c r="M4" s="16" t="inlineStr">
        <is>
          <t>8800DF080LA3N1D1K6M5Q5Q8Q25Q66Q71</t>
        </is>
      </c>
      <c r="N4" s="16" t="n"/>
      <c r="O4" s="16" t="inlineStr">
        <is>
          <t>0 to 7500 m³/h @flow</t>
        </is>
      </c>
      <c r="P4" s="16" t="inlineStr">
        <is>
          <t>408.23 to 8853.79 m³/h @flow</t>
        </is>
      </c>
      <c r="Q4" s="16" t="n"/>
      <c r="R4" s="16" t="inlineStr">
        <is>
          <t>No</t>
        </is>
      </c>
      <c r="S4" s="16" t="inlineStr">
        <is>
          <t>4-20 mA w/ HART</t>
        </is>
      </c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inlineStr">
        <is>
          <t>Levy Ostrup</t>
        </is>
      </c>
      <c r="CY4" s="16" t="n"/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29103-TIT-0916</t>
        </is>
      </c>
      <c r="G5" s="17" t="inlineStr">
        <is>
          <t>Temperature Transmitter</t>
        </is>
      </c>
      <c r="H5" s="17" t="inlineStr">
        <is>
          <t>PRODUCED GAS</t>
        </is>
      </c>
      <c r="I5" s="17" t="inlineStr">
        <is>
          <t>MAINLINE SEPARATOR VAPOUR OUTLET</t>
        </is>
      </c>
      <c r="J5" s="17" t="inlineStr">
        <is>
          <t>29103-25J-002-01</t>
        </is>
      </c>
      <c r="K5" s="17" t="inlineStr">
        <is>
          <t>29103-8"-PG-1903-BAPD0-64H-ET</t>
        </is>
      </c>
      <c r="L5" s="17" t="inlineStr">
        <is>
          <t>ROSEMOUNT</t>
        </is>
      </c>
      <c r="M5" s="17" t="inlineStr">
        <is>
          <t>3144PD1A1K6M5Q4C8BR5XA</t>
        </is>
      </c>
      <c r="N5" s="17" t="inlineStr">
        <is>
          <t>26STIC3659823</t>
        </is>
      </c>
      <c r="O5" s="17" t="inlineStr">
        <is>
          <t>-50 to 300 ºC</t>
        </is>
      </c>
      <c r="P5" s="17" t="inlineStr">
        <is>
          <t>-200 to 600 ºC</t>
        </is>
      </c>
      <c r="Q5" s="17" t="n"/>
      <c r="R5" s="17" t="inlineStr">
        <is>
          <t>Yes</t>
        </is>
      </c>
      <c r="S5" s="17" t="inlineStr">
        <is>
          <t>4-20 mA / HART</t>
        </is>
      </c>
      <c r="T5" s="17" t="n"/>
      <c r="U5" s="17" t="n"/>
      <c r="V5" s="17" t="inlineStr">
        <is>
          <t>LO</t>
        </is>
      </c>
      <c r="W5" s="17" t="inlineStr">
        <is>
          <t>LO</t>
        </is>
      </c>
      <c r="X5" s="17" t="inlineStr">
        <is>
          <t>LO</t>
        </is>
      </c>
      <c r="Y5" s="17" t="inlineStr">
        <is>
          <t>LO</t>
        </is>
      </c>
      <c r="Z5" s="17" t="inlineStr">
        <is>
          <t>N/A</t>
        </is>
      </c>
      <c r="AA5" s="17" t="inlineStr">
        <is>
          <t>N/A</t>
        </is>
      </c>
      <c r="AB5" s="17" t="inlineStr">
        <is>
          <t>LO</t>
        </is>
      </c>
      <c r="AC5" s="17" t="inlineStr">
        <is>
          <t>N/A</t>
        </is>
      </c>
      <c r="AD5" s="17" t="inlineStr">
        <is>
          <t>N/A</t>
        </is>
      </c>
      <c r="AE5" s="17" t="inlineStr">
        <is>
          <t>LO</t>
        </is>
      </c>
      <c r="AF5" s="17" t="inlineStr">
        <is>
          <t>LO</t>
        </is>
      </c>
      <c r="AG5" s="17" t="inlineStr">
        <is>
          <t>LO</t>
        </is>
      </c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inlineStr">
        <is>
          <t>Levy Ostrup</t>
        </is>
      </c>
      <c r="CY5" s="17" t="n"/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29103-TIT-0930</t>
        </is>
      </c>
      <c r="G6" s="17" t="inlineStr">
        <is>
          <t>Temperature Transmitter</t>
        </is>
      </c>
      <c r="H6" s="17" t="inlineStr">
        <is>
          <t>PRODUCED GAS</t>
        </is>
      </c>
      <c r="I6" s="17" t="inlineStr">
        <is>
          <t>PRODUCED VAPOUR TO MAINLINE SEPARATOR</t>
        </is>
      </c>
      <c r="J6" s="17" t="inlineStr">
        <is>
          <t>29103-25J-005-01</t>
        </is>
      </c>
      <c r="K6" s="17" t="inlineStr">
        <is>
          <t>29103-12"-P-1920-BAPD0-75H-ET</t>
        </is>
      </c>
      <c r="L6" s="17" t="inlineStr">
        <is>
          <t>ROSEMOUNT</t>
        </is>
      </c>
      <c r="M6" s="17" t="inlineStr">
        <is>
          <t>3144PD1A1K6M5Q4C8BR5XA</t>
        </is>
      </c>
      <c r="N6" s="17" t="inlineStr">
        <is>
          <t>26SITC3659822</t>
        </is>
      </c>
      <c r="O6" s="17" t="inlineStr">
        <is>
          <t>-16 to 180 ºC</t>
        </is>
      </c>
      <c r="P6" s="17" t="inlineStr">
        <is>
          <t>-200 to 600 ºC</t>
        </is>
      </c>
      <c r="Q6" s="17" t="n"/>
      <c r="R6" s="17" t="inlineStr">
        <is>
          <t>Yes</t>
        </is>
      </c>
      <c r="S6" s="17" t="inlineStr">
        <is>
          <t>4-20 mA / HART</t>
        </is>
      </c>
      <c r="T6" s="17" t="n"/>
      <c r="U6" s="17" t="n"/>
      <c r="V6" s="17" t="inlineStr">
        <is>
          <t>LO</t>
        </is>
      </c>
      <c r="W6" s="17" t="inlineStr">
        <is>
          <t>LO</t>
        </is>
      </c>
      <c r="X6" s="17" t="inlineStr">
        <is>
          <t>LO</t>
        </is>
      </c>
      <c r="Y6" s="17" t="inlineStr">
        <is>
          <t>LO</t>
        </is>
      </c>
      <c r="Z6" s="17" t="inlineStr">
        <is>
          <t>N/A</t>
        </is>
      </c>
      <c r="AA6" s="17" t="inlineStr">
        <is>
          <t>N/A</t>
        </is>
      </c>
      <c r="AB6" s="17" t="inlineStr">
        <is>
          <t>LO</t>
        </is>
      </c>
      <c r="AC6" s="17" t="inlineStr">
        <is>
          <t>N/A</t>
        </is>
      </c>
      <c r="AD6" s="17" t="inlineStr">
        <is>
          <t>N/A</t>
        </is>
      </c>
      <c r="AE6" s="17" t="inlineStr">
        <is>
          <t>LO</t>
        </is>
      </c>
      <c r="AF6" s="17" t="inlineStr">
        <is>
          <t>LO</t>
        </is>
      </c>
      <c r="AG6" s="17" t="inlineStr">
        <is>
          <t>LO</t>
        </is>
      </c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inlineStr">
        <is>
          <t>Levy Ostrup</t>
        </is>
      </c>
      <c r="CY6" s="17" t="n"/>
      <c r="CZ6" s="17" t="n"/>
      <c r="DA6" s="17" t="n"/>
      <c r="DB6" s="17" t="n"/>
      <c r="DC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KINOSIS K1B</t>
        </is>
      </c>
      <c r="E7" s="17" t="inlineStr">
        <is>
          <t>CA23007</t>
        </is>
      </c>
      <c r="F7" s="17" t="inlineStr">
        <is>
          <t>29209-TIT-0930</t>
        </is>
      </c>
      <c r="G7" s="17" t="inlineStr">
        <is>
          <t>Temperature Transmitter</t>
        </is>
      </c>
      <c r="H7" s="17" t="inlineStr">
        <is>
          <t>PRODUCED GAS</t>
        </is>
      </c>
      <c r="I7" s="17" t="inlineStr">
        <is>
          <t>PRODUCED VAPOUR TO MAINLINE SEPARATOR</t>
        </is>
      </c>
      <c r="J7" s="17" t="inlineStr">
        <is>
          <t>29209-25J-004-01</t>
        </is>
      </c>
      <c r="K7" s="17" t="inlineStr">
        <is>
          <t>29209-12"-P-6022-BAPD0-75H-ET</t>
        </is>
      </c>
      <c r="L7" s="17" t="inlineStr">
        <is>
          <t>ROSEMOUNT</t>
        </is>
      </c>
      <c r="M7" s="17" t="inlineStr">
        <is>
          <t>3144PD1A1K6M5Q4C8BR5XA</t>
        </is>
      </c>
      <c r="N7" s="17" t="inlineStr">
        <is>
          <t>26STIC3659818</t>
        </is>
      </c>
      <c r="O7" s="17" t="inlineStr">
        <is>
          <t>-15 to 180 ºC</t>
        </is>
      </c>
      <c r="P7" s="17" t="inlineStr">
        <is>
          <t>-200 to 600 ºC</t>
        </is>
      </c>
      <c r="Q7" s="17" t="n"/>
      <c r="R7" s="17" t="inlineStr">
        <is>
          <t>Yes</t>
        </is>
      </c>
      <c r="S7" s="17" t="inlineStr">
        <is>
          <t>4-20 mA / HART</t>
        </is>
      </c>
      <c r="T7" s="17" t="n"/>
      <c r="U7" s="17" t="n"/>
      <c r="V7" s="17" t="inlineStr">
        <is>
          <t>LO</t>
        </is>
      </c>
      <c r="W7" s="17" t="inlineStr">
        <is>
          <t>LO</t>
        </is>
      </c>
      <c r="X7" s="17" t="inlineStr">
        <is>
          <t>LO</t>
        </is>
      </c>
      <c r="Y7" s="17" t="inlineStr">
        <is>
          <t>LO</t>
        </is>
      </c>
      <c r="Z7" s="17" t="inlineStr">
        <is>
          <t>N/A</t>
        </is>
      </c>
      <c r="AA7" s="17" t="inlineStr">
        <is>
          <t>N/A</t>
        </is>
      </c>
      <c r="AB7" s="17" t="inlineStr">
        <is>
          <t>LO</t>
        </is>
      </c>
      <c r="AC7" s="17" t="inlineStr">
        <is>
          <t>N/A</t>
        </is>
      </c>
      <c r="AD7" s="17" t="inlineStr">
        <is>
          <t>N/A</t>
        </is>
      </c>
      <c r="AE7" s="17" t="inlineStr">
        <is>
          <t>LO</t>
        </is>
      </c>
      <c r="AF7" s="17" t="inlineStr">
        <is>
          <t>LO</t>
        </is>
      </c>
      <c r="AG7" s="17" t="inlineStr">
        <is>
          <t>LO</t>
        </is>
      </c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38" t="inlineStr">
        <is>
          <t>Levy Ostrup</t>
        </is>
      </c>
      <c r="CY7" s="17" t="n"/>
      <c r="CZ7" s="17" t="n"/>
      <c r="DA7" s="17" t="n"/>
      <c r="DB7" s="17" t="n"/>
      <c r="DC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KINOSIS K1B</t>
        </is>
      </c>
      <c r="E8" s="17" t="inlineStr">
        <is>
          <t>CA23007</t>
        </is>
      </c>
      <c r="F8" s="17" t="inlineStr">
        <is>
          <t>29103-FIT-0913A</t>
        </is>
      </c>
      <c r="G8" s="17" t="inlineStr">
        <is>
          <t>Vortex Flow Meter</t>
        </is>
      </c>
      <c r="H8" s="17" t="inlineStr">
        <is>
          <t>PRODUCED EMULSION</t>
        </is>
      </c>
      <c r="I8" s="17" t="inlineStr">
        <is>
          <t>29103-P-001A DISCHARGE FLOW</t>
        </is>
      </c>
      <c r="J8" s="17" t="inlineStr">
        <is>
          <t>29103-25J-003-01</t>
        </is>
      </c>
      <c r="K8" s="17" t="inlineStr">
        <is>
          <t>29103-6"-HC-1904-BAPC0-64H-ET</t>
        </is>
      </c>
      <c r="L8" s="17" t="inlineStr">
        <is>
          <t>ROSEMOUNT</t>
        </is>
      </c>
      <c r="M8" s="17" t="inlineStr">
        <is>
          <t>8800DR060LA3N1D1K6M5Q5Q8Q25Q66Q71</t>
        </is>
      </c>
      <c r="N8" s="17" t="n">
        <v>13952706</v>
      </c>
      <c r="O8" s="17" t="inlineStr">
        <is>
          <t>0 to 100 m³/h @flow</t>
        </is>
      </c>
      <c r="P8" s="17" t="inlineStr">
        <is>
          <t>7.26 to 225.3 m³/h @flow</t>
        </is>
      </c>
      <c r="Q8" s="17" t="n"/>
      <c r="R8" s="17" t="inlineStr">
        <is>
          <t>Yes</t>
        </is>
      </c>
      <c r="S8" s="17" t="inlineStr">
        <is>
          <t>4-20 mA / HART</t>
        </is>
      </c>
      <c r="T8" s="17" t="n"/>
      <c r="U8" s="17" t="n"/>
      <c r="V8" s="17" t="inlineStr">
        <is>
          <t>LO</t>
        </is>
      </c>
      <c r="W8" s="17" t="inlineStr">
        <is>
          <t>LO</t>
        </is>
      </c>
      <c r="X8" s="17" t="inlineStr">
        <is>
          <t>LO</t>
        </is>
      </c>
      <c r="Y8" s="17" t="inlineStr">
        <is>
          <t>LO</t>
        </is>
      </c>
      <c r="Z8" s="17" t="inlineStr">
        <is>
          <t>N/A</t>
        </is>
      </c>
      <c r="AA8" s="17" t="inlineStr">
        <is>
          <t>N/A</t>
        </is>
      </c>
      <c r="AB8" s="17" t="inlineStr">
        <is>
          <t>LO</t>
        </is>
      </c>
      <c r="AC8" s="17" t="inlineStr">
        <is>
          <t>N/A</t>
        </is>
      </c>
      <c r="AD8" s="17" t="inlineStr">
        <is>
          <t>N/A</t>
        </is>
      </c>
      <c r="AE8" s="17" t="inlineStr">
        <is>
          <t>LO</t>
        </is>
      </c>
      <c r="AF8" s="17" t="inlineStr">
        <is>
          <t>LO</t>
        </is>
      </c>
      <c r="AG8" s="17" t="inlineStr">
        <is>
          <t>LO</t>
        </is>
      </c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38" t="inlineStr">
        <is>
          <t>Levy Ostrup</t>
        </is>
      </c>
      <c r="CY8" s="17" t="n"/>
      <c r="CZ8" s="17" t="n"/>
      <c r="DA8" s="17" t="n"/>
      <c r="DB8" s="17" t="n"/>
      <c r="DC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KINOSIS K1B</t>
        </is>
      </c>
      <c r="E9" s="17" t="inlineStr">
        <is>
          <t>CA23007</t>
        </is>
      </c>
      <c r="F9" s="17" t="inlineStr">
        <is>
          <t>29103-FIT-0913B</t>
        </is>
      </c>
      <c r="G9" s="17" t="inlineStr">
        <is>
          <t>Vortex Flow Meter</t>
        </is>
      </c>
      <c r="H9" s="17" t="inlineStr">
        <is>
          <t>PRODUCED EMULSION</t>
        </is>
      </c>
      <c r="I9" s="17" t="inlineStr">
        <is>
          <t>29103-P-001B DISCHARGE FLOW</t>
        </is>
      </c>
      <c r="J9" s="17" t="inlineStr">
        <is>
          <t>29103-25J-003-01</t>
        </is>
      </c>
      <c r="K9" s="17" t="inlineStr">
        <is>
          <t>29103-6"-HC-1907-BAPC0-64H-ET</t>
        </is>
      </c>
      <c r="L9" s="17" t="inlineStr">
        <is>
          <t>ROSEMOUNT</t>
        </is>
      </c>
      <c r="M9" s="17" t="inlineStr">
        <is>
          <t>8800DR060LA3N1D1K6M5Q5Q8Q25Q66Q71</t>
        </is>
      </c>
      <c r="N9" s="17" t="n">
        <v>1395399</v>
      </c>
      <c r="O9" s="17" t="inlineStr">
        <is>
          <t>0 to 100 m³/h @flow</t>
        </is>
      </c>
      <c r="P9" s="17" t="inlineStr">
        <is>
          <t>7.26 to 225.3 m³/h @flow</t>
        </is>
      </c>
      <c r="Q9" s="17" t="n"/>
      <c r="R9" s="17" t="inlineStr">
        <is>
          <t>Yes</t>
        </is>
      </c>
      <c r="S9" s="17" t="inlineStr">
        <is>
          <t>4-20 mA / HART</t>
        </is>
      </c>
      <c r="T9" s="17" t="n"/>
      <c r="U9" s="17" t="n"/>
      <c r="V9" s="17" t="inlineStr">
        <is>
          <t>LO</t>
        </is>
      </c>
      <c r="W9" s="17" t="inlineStr">
        <is>
          <t>LO</t>
        </is>
      </c>
      <c r="X9" s="17" t="inlineStr">
        <is>
          <t>LO</t>
        </is>
      </c>
      <c r="Y9" s="17" t="inlineStr">
        <is>
          <t>LO</t>
        </is>
      </c>
      <c r="Z9" s="17" t="inlineStr">
        <is>
          <t>N/A</t>
        </is>
      </c>
      <c r="AA9" s="17" t="inlineStr">
        <is>
          <t>N/A</t>
        </is>
      </c>
      <c r="AB9" s="17" t="inlineStr">
        <is>
          <t>LO</t>
        </is>
      </c>
      <c r="AC9" s="17" t="inlineStr">
        <is>
          <t>N/A</t>
        </is>
      </c>
      <c r="AD9" s="17" t="inlineStr">
        <is>
          <t>N/A</t>
        </is>
      </c>
      <c r="AE9" s="17" t="inlineStr">
        <is>
          <t>LO</t>
        </is>
      </c>
      <c r="AF9" s="17" t="inlineStr">
        <is>
          <t>LO</t>
        </is>
      </c>
      <c r="AG9" s="17" t="inlineStr">
        <is>
          <t>LO</t>
        </is>
      </c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38" t="inlineStr">
        <is>
          <t>Levy Ostrup</t>
        </is>
      </c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inlineStr">
        <is>
          <t>K1B WELL PAD PROJECT</t>
        </is>
      </c>
      <c r="D10" s="17" t="inlineStr">
        <is>
          <t>KINOSIS K1B</t>
        </is>
      </c>
      <c r="E10" s="17" t="inlineStr">
        <is>
          <t>CA23007</t>
        </is>
      </c>
      <c r="F10" s="17" t="inlineStr">
        <is>
          <t>29103-FIT-0916</t>
        </is>
      </c>
      <c r="G10" s="17" t="inlineStr">
        <is>
          <t>Vortex Flow Meter</t>
        </is>
      </c>
      <c r="H10" s="17" t="inlineStr">
        <is>
          <t>PRODUCED GAS</t>
        </is>
      </c>
      <c r="I10" s="17" t="inlineStr">
        <is>
          <t>MAINLINE SEPARATOR VAPOUR OUTLET</t>
        </is>
      </c>
      <c r="J10" s="17" t="inlineStr">
        <is>
          <t>29103-25J-002-01</t>
        </is>
      </c>
      <c r="K10" s="17" t="inlineStr">
        <is>
          <t>29103-8"-PG-1903-BAPD0-64H-ET</t>
        </is>
      </c>
      <c r="L10" s="17" t="inlineStr">
        <is>
          <t>ROSEMOUNT</t>
        </is>
      </c>
      <c r="M10" s="17" t="inlineStr">
        <is>
          <t>8800DF080LA3N1D1K6M5Q5Q8Q25Q66Q71</t>
        </is>
      </c>
      <c r="N10" s="17" t="n">
        <v>21413125</v>
      </c>
      <c r="O10" s="17" t="inlineStr">
        <is>
          <t>0 to 7500 m³/h @flow</t>
        </is>
      </c>
      <c r="P10" s="17" t="inlineStr">
        <is>
          <t>408.23 to 8853.79 m³/h @flow</t>
        </is>
      </c>
      <c r="Q10" s="17" t="n"/>
      <c r="R10" s="17" t="inlineStr">
        <is>
          <t>Yes</t>
        </is>
      </c>
      <c r="S10" s="17" t="inlineStr">
        <is>
          <t>4-20 mA / HART</t>
        </is>
      </c>
      <c r="T10" s="17" t="n"/>
      <c r="U10" s="17" t="n"/>
      <c r="V10" s="17" t="inlineStr">
        <is>
          <t>LO</t>
        </is>
      </c>
      <c r="W10" s="17" t="inlineStr">
        <is>
          <t>LO</t>
        </is>
      </c>
      <c r="X10" s="17" t="inlineStr">
        <is>
          <t>LO</t>
        </is>
      </c>
      <c r="Y10" s="17" t="inlineStr">
        <is>
          <t>LO</t>
        </is>
      </c>
      <c r="Z10" s="17" t="inlineStr">
        <is>
          <t>N/A</t>
        </is>
      </c>
      <c r="AA10" s="17" t="inlineStr">
        <is>
          <t>N/A</t>
        </is>
      </c>
      <c r="AB10" s="17" t="inlineStr">
        <is>
          <t>LO</t>
        </is>
      </c>
      <c r="AC10" s="17" t="inlineStr">
        <is>
          <t>N/A</t>
        </is>
      </c>
      <c r="AD10" s="17" t="inlineStr">
        <is>
          <t>N/A</t>
        </is>
      </c>
      <c r="AE10" s="17" t="inlineStr">
        <is>
          <t>LO</t>
        </is>
      </c>
      <c r="AF10" s="17" t="inlineStr">
        <is>
          <t>LO</t>
        </is>
      </c>
      <c r="AG10" s="17" t="inlineStr">
        <is>
          <t>LO</t>
        </is>
      </c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38" t="inlineStr">
        <is>
          <t>Levy Ostrup</t>
        </is>
      </c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inlineStr">
        <is>
          <t>K1B WELL PAD PROJECT</t>
        </is>
      </c>
      <c r="D11" s="17" t="inlineStr">
        <is>
          <t>KINOSIS K1B</t>
        </is>
      </c>
      <c r="E11" s="17" t="inlineStr">
        <is>
          <t>CA23007</t>
        </is>
      </c>
      <c r="F11" s="17" t="inlineStr">
        <is>
          <t>29103-LIT-0957A</t>
        </is>
      </c>
      <c r="G11" s="17" t="inlineStr">
        <is>
          <t>Guided Wave Radar Level Transmitter</t>
        </is>
      </c>
      <c r="H11" s="17" t="n"/>
      <c r="I11" s="17" t="inlineStr">
        <is>
          <t>29103-V-004 MAINLINE SEPARATOR</t>
        </is>
      </c>
      <c r="J11" s="17" t="inlineStr">
        <is>
          <t>29103-25J-002-01</t>
        </is>
      </c>
      <c r="K11" s="17" t="n"/>
      <c r="L11" s="17" t="inlineStr">
        <is>
          <t>ROSEMOUNT</t>
        </is>
      </c>
      <c r="M11" s="17" t="inlineStr">
        <is>
          <t>5301HA1P2N4BM00238BBE6M1P1C1Q4Q8J1Q76N2 (TXMT Model No.)</t>
        </is>
      </c>
      <c r="N11" s="17" t="inlineStr">
        <is>
          <t>25GORD0808548</t>
        </is>
      </c>
      <c r="O11" s="17" t="inlineStr">
        <is>
          <t>25 to 2055 mm From Probe Tip</t>
        </is>
      </c>
      <c r="P11" s="17" t="inlineStr">
        <is>
          <t>70 to 2100 mm From Vessel Bottom</t>
        </is>
      </c>
      <c r="Q11" s="17" t="n"/>
      <c r="R11" s="17" t="inlineStr">
        <is>
          <t>Yes</t>
        </is>
      </c>
      <c r="S11" s="17" t="inlineStr">
        <is>
          <t>4-20 mA / HART</t>
        </is>
      </c>
      <c r="T11" s="17" t="n"/>
      <c r="U11" s="17" t="n"/>
      <c r="V11" s="17" t="inlineStr">
        <is>
          <t>LO</t>
        </is>
      </c>
      <c r="W11" s="17" t="inlineStr">
        <is>
          <t>LO</t>
        </is>
      </c>
      <c r="X11" s="17" t="inlineStr">
        <is>
          <t>LO</t>
        </is>
      </c>
      <c r="Y11" s="17" t="inlineStr">
        <is>
          <t>LO</t>
        </is>
      </c>
      <c r="Z11" s="17" t="inlineStr">
        <is>
          <t>N/A</t>
        </is>
      </c>
      <c r="AA11" s="17" t="inlineStr">
        <is>
          <t>N/A</t>
        </is>
      </c>
      <c r="AB11" s="17" t="inlineStr">
        <is>
          <t>LO</t>
        </is>
      </c>
      <c r="AC11" s="17" t="inlineStr">
        <is>
          <t>LO</t>
        </is>
      </c>
      <c r="AD11" s="17" t="inlineStr">
        <is>
          <t>N/A</t>
        </is>
      </c>
      <c r="AE11" s="17" t="inlineStr">
        <is>
          <t>LO</t>
        </is>
      </c>
      <c r="AF11" s="17" t="inlineStr">
        <is>
          <t>LO</t>
        </is>
      </c>
      <c r="AG11" s="17" t="inlineStr">
        <is>
          <t>LO</t>
        </is>
      </c>
      <c r="AH11" s="17" t="inlineStr">
        <is>
          <t>23.8</t>
        </is>
      </c>
      <c r="AI11" s="17" t="inlineStr">
        <is>
          <t>Pass</t>
        </is>
      </c>
      <c r="AJ11" s="17" t="inlineStr">
        <is>
          <t>N/A</t>
        </is>
      </c>
      <c r="AK11" s="17" t="inlineStr">
        <is>
          <t>N/A</t>
        </is>
      </c>
      <c r="AL11" s="17" t="inlineStr">
        <is>
          <t>Pass</t>
        </is>
      </c>
      <c r="AM11" s="17" t="inlineStr">
        <is>
          <t>Pass</t>
        </is>
      </c>
      <c r="AN11" s="17" t="inlineStr">
        <is>
          <t>N/A</t>
        </is>
      </c>
      <c r="AO11" s="17" t="inlineStr">
        <is>
          <t>Pass</t>
        </is>
      </c>
      <c r="AP11" s="17" t="inlineStr">
        <is>
          <t>N/A</t>
        </is>
      </c>
      <c r="AQ11" s="17" t="inlineStr">
        <is>
          <t>N/A</t>
        </is>
      </c>
      <c r="AR11" s="17" t="inlineStr">
        <is>
          <t>Pass</t>
        </is>
      </c>
      <c r="AS11" s="17" t="inlineStr">
        <is>
          <t>Pass</t>
        </is>
      </c>
      <c r="AT11" s="17" t="inlineStr">
        <is>
          <t>N/A</t>
        </is>
      </c>
      <c r="AU11" s="17" t="inlineStr">
        <is>
          <t>N/A</t>
        </is>
      </c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inlineStr">
        <is>
          <t>Levy Ostrup</t>
        </is>
      </c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inlineStr">
        <is>
          <t>K1B WELL PAD PROJECT</t>
        </is>
      </c>
      <c r="D12" s="17" t="inlineStr">
        <is>
          <t>KINOSIS K1B</t>
        </is>
      </c>
      <c r="E12" s="17" t="inlineStr">
        <is>
          <t>CA23007</t>
        </is>
      </c>
      <c r="F12" s="17" t="inlineStr">
        <is>
          <t>29103-LIT-0957B</t>
        </is>
      </c>
      <c r="G12" s="17" t="inlineStr">
        <is>
          <t>Guided Wave Radar Level Transmitter</t>
        </is>
      </c>
      <c r="H12" s="17" t="n"/>
      <c r="I12" s="17" t="inlineStr">
        <is>
          <t>29103-V-004 MAINLINE SEPARATOR</t>
        </is>
      </c>
      <c r="J12" s="17" t="inlineStr">
        <is>
          <t>29103-25J-002-01</t>
        </is>
      </c>
      <c r="K12" s="17" t="n"/>
      <c r="L12" s="17" t="inlineStr">
        <is>
          <t>ROSEMOUNT</t>
        </is>
      </c>
      <c r="M12" s="17" t="inlineStr">
        <is>
          <t>5301HA1P2N4BM00238BBE6M1P1C1Q4Q8J1Q76N2 (TXMT Model No.)</t>
        </is>
      </c>
      <c r="N12" s="17" t="inlineStr">
        <is>
          <t>25GORD0808554</t>
        </is>
      </c>
      <c r="O12" s="17" t="inlineStr">
        <is>
          <t>25 to 2055 mm From Probe Tip</t>
        </is>
      </c>
      <c r="P12" s="17" t="inlineStr">
        <is>
          <t>70 to 2100 mm From Vessel Bottom</t>
        </is>
      </c>
      <c r="Q12" s="17" t="n"/>
      <c r="R12" s="17" t="inlineStr">
        <is>
          <t>Yes</t>
        </is>
      </c>
      <c r="S12" s="17" t="inlineStr">
        <is>
          <t>4-20 mA / HART</t>
        </is>
      </c>
      <c r="T12" s="17" t="n"/>
      <c r="U12" s="17" t="n"/>
      <c r="V12" s="17" t="inlineStr">
        <is>
          <t>LO</t>
        </is>
      </c>
      <c r="W12" s="17" t="inlineStr">
        <is>
          <t>LO</t>
        </is>
      </c>
      <c r="X12" s="17" t="inlineStr">
        <is>
          <t>LO</t>
        </is>
      </c>
      <c r="Y12" s="17" t="inlineStr">
        <is>
          <t>LO</t>
        </is>
      </c>
      <c r="Z12" s="17" t="inlineStr">
        <is>
          <t>N/A</t>
        </is>
      </c>
      <c r="AA12" s="17" t="inlineStr">
        <is>
          <t>N/A</t>
        </is>
      </c>
      <c r="AB12" s="17" t="inlineStr">
        <is>
          <t>LO</t>
        </is>
      </c>
      <c r="AC12" s="17" t="inlineStr">
        <is>
          <t>LO</t>
        </is>
      </c>
      <c r="AD12" s="17" t="inlineStr">
        <is>
          <t>N/A</t>
        </is>
      </c>
      <c r="AE12" s="17" t="inlineStr">
        <is>
          <t>LO</t>
        </is>
      </c>
      <c r="AF12" s="17" t="inlineStr">
        <is>
          <t>LO</t>
        </is>
      </c>
      <c r="AG12" s="17" t="inlineStr">
        <is>
          <t>LO</t>
        </is>
      </c>
      <c r="AH12" s="17" t="inlineStr">
        <is>
          <t>23.8</t>
        </is>
      </c>
      <c r="AI12" s="17" t="inlineStr">
        <is>
          <t>Pass</t>
        </is>
      </c>
      <c r="AJ12" s="17" t="inlineStr">
        <is>
          <t>N/A</t>
        </is>
      </c>
      <c r="AK12" s="17" t="inlineStr">
        <is>
          <t>N/A</t>
        </is>
      </c>
      <c r="AL12" s="17" t="inlineStr">
        <is>
          <t>Pass</t>
        </is>
      </c>
      <c r="AM12" s="17" t="inlineStr">
        <is>
          <t>Pass</t>
        </is>
      </c>
      <c r="AN12" s="17" t="inlineStr">
        <is>
          <t>N/A</t>
        </is>
      </c>
      <c r="AO12" s="17" t="inlineStr">
        <is>
          <t>Pass</t>
        </is>
      </c>
      <c r="AP12" s="17" t="inlineStr">
        <is>
          <t>N/A</t>
        </is>
      </c>
      <c r="AQ12" s="17" t="inlineStr">
        <is>
          <t>N/A</t>
        </is>
      </c>
      <c r="AR12" s="17" t="inlineStr">
        <is>
          <t>Pass</t>
        </is>
      </c>
      <c r="AS12" s="17" t="inlineStr">
        <is>
          <t>Pass</t>
        </is>
      </c>
      <c r="AT12" s="17" t="inlineStr">
        <is>
          <t>N/A</t>
        </is>
      </c>
      <c r="AU12" s="17" t="inlineStr">
        <is>
          <t>N/A</t>
        </is>
      </c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inlineStr">
        <is>
          <t>Levy Ostrup</t>
        </is>
      </c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inlineStr">
        <is>
          <t>K1B WELL PAD PROJECT</t>
        </is>
      </c>
      <c r="D13" s="17" t="inlineStr">
        <is>
          <t>KINOSIS K1B</t>
        </is>
      </c>
      <c r="E13" s="17" t="inlineStr">
        <is>
          <t>CA23007</t>
        </is>
      </c>
      <c r="F13" s="17" t="inlineStr">
        <is>
          <t>29103-PIT-0900</t>
        </is>
      </c>
      <c r="G13" s="17" t="inlineStr">
        <is>
          <t>Pressure Transmitter</t>
        </is>
      </c>
      <c r="H13" s="17" t="inlineStr">
        <is>
          <t>STEAM</t>
        </is>
      </c>
      <c r="I13" s="17" t="inlineStr">
        <is>
          <t>PURGE STEAM TO 29103-P-001A/B AND 29103-V-004</t>
        </is>
      </c>
      <c r="J13" s="17" t="inlineStr">
        <is>
          <t>29103-25J-002-01</t>
        </is>
      </c>
      <c r="K13" s="17" t="inlineStr">
        <is>
          <t>29103-2"-ST-0002-BASB0-64H-ET</t>
        </is>
      </c>
      <c r="L13" s="17" t="inlineStr">
        <is>
          <t>ROSEMOUNT</t>
        </is>
      </c>
      <c r="M13" s="17" t="inlineStr">
        <is>
          <t>3051T</t>
        </is>
      </c>
      <c r="N13" s="17" t="inlineStr">
        <is>
          <t>26SIPG3885634</t>
        </is>
      </c>
      <c r="O13" s="17" t="inlineStr">
        <is>
          <t>0 to 2000 kPa-g</t>
        </is>
      </c>
      <c r="P13" s="17" t="inlineStr">
        <is>
          <t>-101 to 5515 kPa-g</t>
        </is>
      </c>
      <c r="Q13" s="17" t="n"/>
      <c r="R13" s="17" t="inlineStr">
        <is>
          <t>Yes</t>
        </is>
      </c>
      <c r="S13" s="17" t="inlineStr">
        <is>
          <t>4-20 mA / HART</t>
        </is>
      </c>
      <c r="T13" s="17" t="n"/>
      <c r="U13" s="17" t="n"/>
      <c r="V13" s="17" t="inlineStr">
        <is>
          <t>LO</t>
        </is>
      </c>
      <c r="W13" s="17" t="inlineStr">
        <is>
          <t>LO</t>
        </is>
      </c>
      <c r="X13" s="17" t="inlineStr">
        <is>
          <t>LO</t>
        </is>
      </c>
      <c r="Y13" s="17" t="inlineStr">
        <is>
          <t>LO</t>
        </is>
      </c>
      <c r="Z13" s="17" t="inlineStr">
        <is>
          <t>N/A</t>
        </is>
      </c>
      <c r="AA13" s="17" t="inlineStr">
        <is>
          <t>N/A</t>
        </is>
      </c>
      <c r="AB13" s="17" t="inlineStr">
        <is>
          <t>LO</t>
        </is>
      </c>
      <c r="AC13" s="17" t="inlineStr">
        <is>
          <t>LO</t>
        </is>
      </c>
      <c r="AD13" s="17" t="inlineStr">
        <is>
          <t>N/A</t>
        </is>
      </c>
      <c r="AE13" s="17" t="inlineStr">
        <is>
          <t>LO</t>
        </is>
      </c>
      <c r="AF13" s="17" t="inlineStr">
        <is>
          <t>LO</t>
        </is>
      </c>
      <c r="AG13" s="17" t="inlineStr">
        <is>
          <t>LO</t>
        </is>
      </c>
      <c r="AH13" s="17" t="inlineStr">
        <is>
          <t>23.5</t>
        </is>
      </c>
      <c r="AI13" s="17" t="inlineStr">
        <is>
          <t>Pass</t>
        </is>
      </c>
      <c r="AJ13" s="17" t="inlineStr">
        <is>
          <t>N/A</t>
        </is>
      </c>
      <c r="AK13" s="17" t="inlineStr">
        <is>
          <t>N/A</t>
        </is>
      </c>
      <c r="AL13" s="17" t="inlineStr">
        <is>
          <t>Pass</t>
        </is>
      </c>
      <c r="AM13" s="17" t="inlineStr">
        <is>
          <t>Pass</t>
        </is>
      </c>
      <c r="AN13" s="17" t="inlineStr">
        <is>
          <t>N/A</t>
        </is>
      </c>
      <c r="AO13" s="17" t="inlineStr">
        <is>
          <t>Pass</t>
        </is>
      </c>
      <c r="AP13" s="17" t="inlineStr">
        <is>
          <t>N/A</t>
        </is>
      </c>
      <c r="AQ13" s="17" t="inlineStr">
        <is>
          <t>N/A</t>
        </is>
      </c>
      <c r="AR13" s="17" t="inlineStr">
        <is>
          <t>Pass</t>
        </is>
      </c>
      <c r="AS13" s="17" t="inlineStr">
        <is>
          <t>Pass</t>
        </is>
      </c>
      <c r="AT13" s="17" t="inlineStr">
        <is>
          <t>N/A</t>
        </is>
      </c>
      <c r="AU13" s="17" t="inlineStr">
        <is>
          <t>N/A</t>
        </is>
      </c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inlineStr">
        <is>
          <t>Levy Ostrup</t>
        </is>
      </c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inlineStr">
        <is>
          <t>K1B WELL PAD PROJECT</t>
        </is>
      </c>
      <c r="D14" s="17" t="inlineStr">
        <is>
          <t>KINOSIS K1B</t>
        </is>
      </c>
      <c r="E14" s="17" t="inlineStr">
        <is>
          <t>CA23007</t>
        </is>
      </c>
      <c r="F14" s="17" t="inlineStr">
        <is>
          <t>29103-PIT-0906</t>
        </is>
      </c>
      <c r="G14" s="17" t="inlineStr">
        <is>
          <t>Pressure Transmitter</t>
        </is>
      </c>
      <c r="H14" s="17" t="inlineStr">
        <is>
          <t>PRODUCED EMULSION</t>
        </is>
      </c>
      <c r="I14" s="17" t="inlineStr">
        <is>
          <t>29103-P-001A/B DISCHARGE PRESSURE</t>
        </is>
      </c>
      <c r="J14" s="17" t="inlineStr">
        <is>
          <t>29103-25J-003-01</t>
        </is>
      </c>
      <c r="K14" s="17" t="inlineStr">
        <is>
          <t>29103-6"-HC-1905-BAPC0-64H-ET</t>
        </is>
      </c>
      <c r="L14" s="17" t="inlineStr">
        <is>
          <t>ROSEMOUNT</t>
        </is>
      </c>
      <c r="M14" s="17" t="inlineStr">
        <is>
          <t>3051T</t>
        </is>
      </c>
      <c r="N14" s="17" t="inlineStr">
        <is>
          <t>26SIPG3884571</t>
        </is>
      </c>
      <c r="O14" s="17" t="inlineStr">
        <is>
          <t>0 to 4300 kPa-g</t>
        </is>
      </c>
      <c r="P14" s="17" t="inlineStr">
        <is>
          <t>-101 to 5515 kPa-g</t>
        </is>
      </c>
      <c r="Q14" s="17" t="n"/>
      <c r="R14" s="17" t="inlineStr">
        <is>
          <t>Yes</t>
        </is>
      </c>
      <c r="S14" s="17" t="inlineStr">
        <is>
          <t>4-20 mA / HART</t>
        </is>
      </c>
      <c r="T14" s="17" t="n"/>
      <c r="U14" s="17" t="n"/>
      <c r="V14" s="17" t="inlineStr">
        <is>
          <t>LO</t>
        </is>
      </c>
      <c r="W14" s="17" t="inlineStr">
        <is>
          <t>LO</t>
        </is>
      </c>
      <c r="X14" s="17" t="inlineStr">
        <is>
          <t>LO</t>
        </is>
      </c>
      <c r="Y14" s="17" t="inlineStr">
        <is>
          <t>LO</t>
        </is>
      </c>
      <c r="Z14" s="17" t="inlineStr">
        <is>
          <t>N/A</t>
        </is>
      </c>
      <c r="AA14" s="17" t="inlineStr">
        <is>
          <t>N/A</t>
        </is>
      </c>
      <c r="AB14" s="17" t="inlineStr">
        <is>
          <t>LO</t>
        </is>
      </c>
      <c r="AC14" s="17" t="inlineStr">
        <is>
          <t>LO</t>
        </is>
      </c>
      <c r="AD14" s="17" t="inlineStr">
        <is>
          <t>N/A</t>
        </is>
      </c>
      <c r="AE14" s="17" t="inlineStr">
        <is>
          <t>LO</t>
        </is>
      </c>
      <c r="AF14" s="17" t="inlineStr">
        <is>
          <t>LO</t>
        </is>
      </c>
      <c r="AG14" s="17" t="inlineStr">
        <is>
          <t>LO</t>
        </is>
      </c>
      <c r="AH14" s="17" t="inlineStr">
        <is>
          <t>23.8</t>
        </is>
      </c>
      <c r="AI14" s="17" t="inlineStr">
        <is>
          <t>Pass</t>
        </is>
      </c>
      <c r="AJ14" s="17" t="inlineStr">
        <is>
          <t>N/A</t>
        </is>
      </c>
      <c r="AK14" s="17" t="inlineStr">
        <is>
          <t>N/A</t>
        </is>
      </c>
      <c r="AL14" s="17" t="inlineStr">
        <is>
          <t>Pass</t>
        </is>
      </c>
      <c r="AM14" s="17" t="inlineStr">
        <is>
          <t>Pass</t>
        </is>
      </c>
      <c r="AN14" s="17" t="inlineStr">
        <is>
          <t>N/A</t>
        </is>
      </c>
      <c r="AO14" s="17" t="inlineStr">
        <is>
          <t>Pass</t>
        </is>
      </c>
      <c r="AP14" s="17" t="inlineStr">
        <is>
          <t>N/A</t>
        </is>
      </c>
      <c r="AQ14" s="17" t="inlineStr">
        <is>
          <t>N/A</t>
        </is>
      </c>
      <c r="AR14" s="17" t="inlineStr">
        <is>
          <t>Pass</t>
        </is>
      </c>
      <c r="AS14" s="17" t="inlineStr">
        <is>
          <t>Pass</t>
        </is>
      </c>
      <c r="AT14" s="17" t="inlineStr">
        <is>
          <t>N/A</t>
        </is>
      </c>
      <c r="AU14" s="17" t="inlineStr">
        <is>
          <t>N/A</t>
        </is>
      </c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inlineStr">
        <is>
          <t>Levy Ostrup</t>
        </is>
      </c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inlineStr">
        <is>
          <t>K1B WELL PAD PROJECT</t>
        </is>
      </c>
      <c r="D15" s="17" t="inlineStr">
        <is>
          <t>KINOSIS K1B</t>
        </is>
      </c>
      <c r="E15" s="17" t="inlineStr">
        <is>
          <t>CA23007</t>
        </is>
      </c>
      <c r="F15" s="17" t="inlineStr">
        <is>
          <t>29103-PIT-0908</t>
        </is>
      </c>
      <c r="G15" s="17" t="inlineStr">
        <is>
          <t>Pressure Transmitter</t>
        </is>
      </c>
      <c r="H15" s="17" t="inlineStr">
        <is>
          <t>PRODUCED EMULSION</t>
        </is>
      </c>
      <c r="I15" s="17" t="inlineStr">
        <is>
          <t>29103-P-001A SUCTION PRESSURE</t>
        </is>
      </c>
      <c r="J15" s="17" t="inlineStr">
        <is>
          <t>29103-25J-003-01</t>
        </is>
      </c>
      <c r="K15" s="17" t="inlineStr">
        <is>
          <t>29103-8"-HC-1903-BAPC0-64H-ET</t>
        </is>
      </c>
      <c r="L15" s="17" t="inlineStr">
        <is>
          <t>ROSEMOUNT</t>
        </is>
      </c>
      <c r="M15" s="17" t="inlineStr">
        <is>
          <t>3051T</t>
        </is>
      </c>
      <c r="N15" s="17" t="inlineStr">
        <is>
          <t>26SIPG3884664</t>
        </is>
      </c>
      <c r="O15" s="17" t="inlineStr">
        <is>
          <t>0 to 2000 kPa-g</t>
        </is>
      </c>
      <c r="P15" s="17" t="inlineStr">
        <is>
          <t>-101 to 5515 kPa-g</t>
        </is>
      </c>
      <c r="Q15" s="17" t="n"/>
      <c r="R15" s="17" t="inlineStr">
        <is>
          <t>Yes</t>
        </is>
      </c>
      <c r="S15" s="17" t="inlineStr">
        <is>
          <t>4-20 mA / HART</t>
        </is>
      </c>
      <c r="T15" s="17" t="n"/>
      <c r="U15" s="17" t="n"/>
      <c r="V15" s="17" t="inlineStr">
        <is>
          <t>LO</t>
        </is>
      </c>
      <c r="W15" s="17" t="inlineStr">
        <is>
          <t>LO</t>
        </is>
      </c>
      <c r="X15" s="17" t="inlineStr">
        <is>
          <t>LO</t>
        </is>
      </c>
      <c r="Y15" s="17" t="inlineStr">
        <is>
          <t>LO</t>
        </is>
      </c>
      <c r="Z15" s="17" t="inlineStr">
        <is>
          <t>N/A</t>
        </is>
      </c>
      <c r="AA15" s="17" t="inlineStr">
        <is>
          <t>N/A</t>
        </is>
      </c>
      <c r="AB15" s="17" t="inlineStr">
        <is>
          <t>LO</t>
        </is>
      </c>
      <c r="AC15" s="17" t="inlineStr">
        <is>
          <t>LO</t>
        </is>
      </c>
      <c r="AD15" s="17" t="inlineStr">
        <is>
          <t>N/A</t>
        </is>
      </c>
      <c r="AE15" s="17" t="inlineStr">
        <is>
          <t>LO</t>
        </is>
      </c>
      <c r="AF15" s="17" t="inlineStr">
        <is>
          <t>LO</t>
        </is>
      </c>
      <c r="AG15" s="17" t="inlineStr">
        <is>
          <t>LO</t>
        </is>
      </c>
      <c r="AH15" s="17" t="inlineStr">
        <is>
          <t>23.5</t>
        </is>
      </c>
      <c r="AI15" s="17" t="inlineStr">
        <is>
          <t>Pass</t>
        </is>
      </c>
      <c r="AJ15" s="17" t="inlineStr">
        <is>
          <t>N/A</t>
        </is>
      </c>
      <c r="AK15" s="17" t="inlineStr">
        <is>
          <t>N/A</t>
        </is>
      </c>
      <c r="AL15" s="17" t="inlineStr">
        <is>
          <t>Pass</t>
        </is>
      </c>
      <c r="AM15" s="17" t="inlineStr">
        <is>
          <t>Pass</t>
        </is>
      </c>
      <c r="AN15" s="17" t="inlineStr">
        <is>
          <t>N/A</t>
        </is>
      </c>
      <c r="AO15" s="17" t="inlineStr">
        <is>
          <t>Pass</t>
        </is>
      </c>
      <c r="AP15" s="17" t="inlineStr">
        <is>
          <t>N/A</t>
        </is>
      </c>
      <c r="AQ15" s="17" t="inlineStr">
        <is>
          <t>N/A</t>
        </is>
      </c>
      <c r="AR15" s="17" t="inlineStr">
        <is>
          <t>Pass</t>
        </is>
      </c>
      <c r="AS15" s="17" t="inlineStr">
        <is>
          <t>Pass</t>
        </is>
      </c>
      <c r="AT15" s="17" t="inlineStr">
        <is>
          <t>N/A</t>
        </is>
      </c>
      <c r="AU15" s="17" t="inlineStr">
        <is>
          <t>N/A</t>
        </is>
      </c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inlineStr">
        <is>
          <t>Levy Ostrup</t>
        </is>
      </c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inlineStr">
        <is>
          <t>K1B WELL PAD PROJECT</t>
        </is>
      </c>
      <c r="D16" s="17" t="inlineStr">
        <is>
          <t>KINOSIS K1B</t>
        </is>
      </c>
      <c r="E16" s="17" t="inlineStr">
        <is>
          <t>CA23007</t>
        </is>
      </c>
      <c r="F16" s="17" t="inlineStr">
        <is>
          <t>29103-PIT-0909</t>
        </is>
      </c>
      <c r="G16" s="17" t="inlineStr">
        <is>
          <t>Pressure Transmitter</t>
        </is>
      </c>
      <c r="H16" s="17" t="inlineStr">
        <is>
          <t>PRODUCED EMULSION</t>
        </is>
      </c>
      <c r="I16" s="17" t="inlineStr">
        <is>
          <t>29103-P-001B SUCTION PRESSURE</t>
        </is>
      </c>
      <c r="J16" s="17" t="inlineStr">
        <is>
          <t>29103-25J-003-01</t>
        </is>
      </c>
      <c r="K16" s="17" t="inlineStr">
        <is>
          <t>29103-8"-HC-1906-BAPC0-64H-ET</t>
        </is>
      </c>
      <c r="L16" s="17" t="inlineStr">
        <is>
          <t>ROSEMOUNT</t>
        </is>
      </c>
      <c r="M16" s="17" t="inlineStr">
        <is>
          <t>3051T</t>
        </is>
      </c>
      <c r="N16" s="17" t="inlineStr">
        <is>
          <t>26SIPG3884663</t>
        </is>
      </c>
      <c r="O16" s="17" t="inlineStr">
        <is>
          <t>0 to 2000 kPa-g</t>
        </is>
      </c>
      <c r="P16" s="17" t="inlineStr">
        <is>
          <t>-101 to 5515 kPa-g</t>
        </is>
      </c>
      <c r="Q16" s="17" t="n"/>
      <c r="R16" s="17" t="inlineStr">
        <is>
          <t>Yes</t>
        </is>
      </c>
      <c r="S16" s="17" t="inlineStr">
        <is>
          <t>4-20 mA / HART</t>
        </is>
      </c>
      <c r="T16" s="17" t="n"/>
      <c r="U16" s="17" t="n"/>
      <c r="V16" s="17" t="inlineStr">
        <is>
          <t>LO</t>
        </is>
      </c>
      <c r="W16" s="17" t="inlineStr">
        <is>
          <t>LO</t>
        </is>
      </c>
      <c r="X16" s="17" t="inlineStr">
        <is>
          <t>LO</t>
        </is>
      </c>
      <c r="Y16" s="17" t="inlineStr">
        <is>
          <t>LO</t>
        </is>
      </c>
      <c r="Z16" s="17" t="inlineStr">
        <is>
          <t>N/A</t>
        </is>
      </c>
      <c r="AA16" s="17" t="inlineStr">
        <is>
          <t>N/A</t>
        </is>
      </c>
      <c r="AB16" s="17" t="inlineStr">
        <is>
          <t>LO</t>
        </is>
      </c>
      <c r="AC16" s="17" t="inlineStr">
        <is>
          <t>LO</t>
        </is>
      </c>
      <c r="AD16" s="17" t="inlineStr">
        <is>
          <t>N/A</t>
        </is>
      </c>
      <c r="AE16" s="17" t="inlineStr">
        <is>
          <t>LO</t>
        </is>
      </c>
      <c r="AF16" s="17" t="inlineStr">
        <is>
          <t>LO</t>
        </is>
      </c>
      <c r="AG16" s="17" t="inlineStr">
        <is>
          <t>LO</t>
        </is>
      </c>
      <c r="AH16" s="17" t="inlineStr">
        <is>
          <t>23.6</t>
        </is>
      </c>
      <c r="AI16" s="17" t="inlineStr">
        <is>
          <t>Pass</t>
        </is>
      </c>
      <c r="AJ16" s="17" t="inlineStr">
        <is>
          <t>N/A</t>
        </is>
      </c>
      <c r="AK16" s="17" t="inlineStr">
        <is>
          <t>N/A</t>
        </is>
      </c>
      <c r="AL16" s="17" t="inlineStr">
        <is>
          <t>Pass</t>
        </is>
      </c>
      <c r="AM16" s="17" t="inlineStr">
        <is>
          <t>Pass</t>
        </is>
      </c>
      <c r="AN16" s="17" t="inlineStr">
        <is>
          <t>N/A</t>
        </is>
      </c>
      <c r="AO16" s="17" t="inlineStr">
        <is>
          <t>Pass</t>
        </is>
      </c>
      <c r="AP16" s="17" t="inlineStr">
        <is>
          <t>N/A</t>
        </is>
      </c>
      <c r="AQ16" s="17" t="inlineStr">
        <is>
          <t>N/A</t>
        </is>
      </c>
      <c r="AR16" s="17" t="inlineStr">
        <is>
          <t>Pass</t>
        </is>
      </c>
      <c r="AS16" s="17" t="inlineStr">
        <is>
          <t>Pass</t>
        </is>
      </c>
      <c r="AT16" s="17" t="inlineStr">
        <is>
          <t>N/A</t>
        </is>
      </c>
      <c r="AU16" s="17" t="inlineStr">
        <is>
          <t>N/A</t>
        </is>
      </c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inlineStr">
        <is>
          <t>Levy Ostrup</t>
        </is>
      </c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inlineStr">
        <is>
          <t>K1B WELL PAD PROJECT</t>
        </is>
      </c>
      <c r="D17" s="17" t="inlineStr">
        <is>
          <t>KINOSIS K1B</t>
        </is>
      </c>
      <c r="E17" s="17" t="inlineStr">
        <is>
          <t>CA23007</t>
        </is>
      </c>
      <c r="F17" s="17" t="inlineStr">
        <is>
          <t>29103-PIT-2171</t>
        </is>
      </c>
      <c r="G17" s="17" t="inlineStr">
        <is>
          <t>Pressure Transmitter</t>
        </is>
      </c>
      <c r="H17" s="17" t="n"/>
      <c r="I17" s="17" t="inlineStr">
        <is>
          <t>INSTRUMENT AIR HEADER PRESSURE</t>
        </is>
      </c>
      <c r="J17" s="17" t="inlineStr">
        <is>
          <t>29103-25J-001-01</t>
        </is>
      </c>
      <c r="K17" s="17" t="inlineStr">
        <is>
          <t>29103-3"-IA-0001-ALDB0</t>
        </is>
      </c>
      <c r="L17" s="17" t="inlineStr">
        <is>
          <t>ROSEMOUNT</t>
        </is>
      </c>
      <c r="M17" s="17" t="inlineStr">
        <is>
          <t>3051T</t>
        </is>
      </c>
      <c r="N17" s="17" t="inlineStr">
        <is>
          <t>26SIPG3884465</t>
        </is>
      </c>
      <c r="O17" s="17" t="inlineStr">
        <is>
          <t>0 to 1500 kPa-g</t>
        </is>
      </c>
      <c r="P17" s="17" t="inlineStr">
        <is>
          <t>-101 to 5515 kPa-g</t>
        </is>
      </c>
      <c r="Q17" s="17" t="n"/>
      <c r="R17" s="17" t="inlineStr">
        <is>
          <t>Yes</t>
        </is>
      </c>
      <c r="S17" s="17" t="inlineStr">
        <is>
          <t>4-20 mA / HART</t>
        </is>
      </c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inlineStr">
        <is>
          <t>K1B WELL PAD PROJECT</t>
        </is>
      </c>
      <c r="D18" s="17" t="inlineStr">
        <is>
          <t>KINOSIS K1B</t>
        </is>
      </c>
      <c r="E18" s="17" t="inlineStr">
        <is>
          <t>CA23007</t>
        </is>
      </c>
      <c r="F18" s="17" t="inlineStr">
        <is>
          <t>29103-PIT-0910</t>
        </is>
      </c>
      <c r="G18" s="17" t="inlineStr">
        <is>
          <t>Pressure Transmitter</t>
        </is>
      </c>
      <c r="H18" s="17" t="inlineStr">
        <is>
          <t>PRODUCED EMULSION</t>
        </is>
      </c>
      <c r="I18" s="17" t="inlineStr">
        <is>
          <t>29103-P-001A/B DISCHARGE</t>
        </is>
      </c>
      <c r="J18" s="17" t="inlineStr">
        <is>
          <t>29103-25J-003-01</t>
        </is>
      </c>
      <c r="K18" s="17" t="inlineStr">
        <is>
          <t>29103-6"-HC-1910-BAPC0-64H-ET</t>
        </is>
      </c>
      <c r="L18" s="17" t="inlineStr">
        <is>
          <t>ROSEMOUNT</t>
        </is>
      </c>
      <c r="M18" s="17" t="inlineStr">
        <is>
          <t>3051T</t>
        </is>
      </c>
      <c r="N18" s="17" t="inlineStr">
        <is>
          <t>26SIPG3884662</t>
        </is>
      </c>
      <c r="O18" s="17" t="inlineStr">
        <is>
          <t>0 to 4300 kPa-g</t>
        </is>
      </c>
      <c r="P18" s="17" t="inlineStr">
        <is>
          <t>-101 to 5515 kPa-g</t>
        </is>
      </c>
      <c r="Q18" s="17" t="n"/>
      <c r="R18" s="17" t="inlineStr">
        <is>
          <t>Yes</t>
        </is>
      </c>
      <c r="S18" s="17" t="inlineStr">
        <is>
          <t>4-20 mA / HART</t>
        </is>
      </c>
      <c r="T18" s="17" t="n"/>
      <c r="U18" s="17" t="n"/>
      <c r="V18" s="17" t="inlineStr">
        <is>
          <t>LO</t>
        </is>
      </c>
      <c r="W18" s="17" t="inlineStr">
        <is>
          <t>LO</t>
        </is>
      </c>
      <c r="X18" s="17" t="inlineStr">
        <is>
          <t>LO</t>
        </is>
      </c>
      <c r="Y18" s="17" t="inlineStr">
        <is>
          <t>LO</t>
        </is>
      </c>
      <c r="Z18" s="17" t="inlineStr">
        <is>
          <t>N/A</t>
        </is>
      </c>
      <c r="AA18" s="17" t="inlineStr">
        <is>
          <t>N/A</t>
        </is>
      </c>
      <c r="AB18" s="17" t="inlineStr">
        <is>
          <t>LO</t>
        </is>
      </c>
      <c r="AC18" s="17" t="inlineStr">
        <is>
          <t>LO</t>
        </is>
      </c>
      <c r="AD18" s="17" t="inlineStr">
        <is>
          <t>N/A</t>
        </is>
      </c>
      <c r="AE18" s="17" t="inlineStr">
        <is>
          <t>LO</t>
        </is>
      </c>
      <c r="AF18" s="17" t="inlineStr">
        <is>
          <t>LO</t>
        </is>
      </c>
      <c r="AG18" s="17" t="inlineStr">
        <is>
          <t>LO</t>
        </is>
      </c>
      <c r="AH18" s="17" t="inlineStr">
        <is>
          <t>23.4</t>
        </is>
      </c>
      <c r="AI18" s="17" t="inlineStr">
        <is>
          <t>Pass</t>
        </is>
      </c>
      <c r="AJ18" s="17" t="inlineStr">
        <is>
          <t>N/A</t>
        </is>
      </c>
      <c r="AK18" s="17" t="inlineStr">
        <is>
          <t>N/A</t>
        </is>
      </c>
      <c r="AL18" s="17" t="inlineStr">
        <is>
          <t>Pass</t>
        </is>
      </c>
      <c r="AM18" s="17" t="inlineStr">
        <is>
          <t>Pass</t>
        </is>
      </c>
      <c r="AN18" s="17" t="inlineStr">
        <is>
          <t>N/A</t>
        </is>
      </c>
      <c r="AO18" s="17" t="inlineStr">
        <is>
          <t>Pass</t>
        </is>
      </c>
      <c r="AP18" s="17" t="inlineStr">
        <is>
          <t>N/A</t>
        </is>
      </c>
      <c r="AQ18" s="17" t="inlineStr">
        <is>
          <t>N/A</t>
        </is>
      </c>
      <c r="AR18" s="17" t="inlineStr">
        <is>
          <t>Pass</t>
        </is>
      </c>
      <c r="AS18" s="17" t="inlineStr">
        <is>
          <t>Pass</t>
        </is>
      </c>
      <c r="AT18" s="17" t="inlineStr">
        <is>
          <t>N/A</t>
        </is>
      </c>
      <c r="AU18" s="17" t="inlineStr">
        <is>
          <t>N/A</t>
        </is>
      </c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inlineStr">
        <is>
          <t>Levy Ostrup</t>
        </is>
      </c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inlineStr">
        <is>
          <t>K1B WELL PAD PROJECT</t>
        </is>
      </c>
      <c r="D19" s="17" t="inlineStr">
        <is>
          <t>KINOSIS K1B</t>
        </is>
      </c>
      <c r="E19" s="17" t="inlineStr">
        <is>
          <t>CA23007</t>
        </is>
      </c>
      <c r="F19" s="17" t="inlineStr">
        <is>
          <t>29103-PIT-0916</t>
        </is>
      </c>
      <c r="G19" s="17" t="inlineStr">
        <is>
          <t>Pressure Transmitter</t>
        </is>
      </c>
      <c r="H19" s="17" t="inlineStr">
        <is>
          <t>PRODUCED GAS</t>
        </is>
      </c>
      <c r="I19" s="17" t="inlineStr">
        <is>
          <t>MAINLINE SEPARATOR VAPOUR OUTLET</t>
        </is>
      </c>
      <c r="J19" s="17" t="inlineStr">
        <is>
          <t>29103-25J-002-01</t>
        </is>
      </c>
      <c r="K19" s="17" t="inlineStr">
        <is>
          <t>29103-8"-PG-1903-BAPD0-64H-ET</t>
        </is>
      </c>
      <c r="L19" s="17" t="inlineStr">
        <is>
          <t>ROSEMOUNT</t>
        </is>
      </c>
      <c r="M19" s="17" t="inlineStr">
        <is>
          <t>3051T</t>
        </is>
      </c>
      <c r="N19" s="17" t="inlineStr">
        <is>
          <t>26SIPG3884661</t>
        </is>
      </c>
      <c r="O19" s="17" t="inlineStr">
        <is>
          <t>0 to 1400 kPa-g</t>
        </is>
      </c>
      <c r="P19" s="17" t="inlineStr">
        <is>
          <t>-101 to 5515 kPa-g</t>
        </is>
      </c>
      <c r="Q19" s="17" t="n"/>
      <c r="R19" s="17" t="inlineStr">
        <is>
          <t>Yes</t>
        </is>
      </c>
      <c r="S19" s="17" t="inlineStr">
        <is>
          <t>4-20 mA / HART</t>
        </is>
      </c>
      <c r="T19" s="17" t="n"/>
      <c r="U19" s="17" t="n"/>
      <c r="V19" s="17" t="inlineStr">
        <is>
          <t>LO</t>
        </is>
      </c>
      <c r="W19" s="17" t="inlineStr">
        <is>
          <t>LO</t>
        </is>
      </c>
      <c r="X19" s="17" t="inlineStr">
        <is>
          <t>LO</t>
        </is>
      </c>
      <c r="Y19" s="17" t="inlineStr">
        <is>
          <t>LO</t>
        </is>
      </c>
      <c r="Z19" s="17" t="inlineStr">
        <is>
          <t>N/A</t>
        </is>
      </c>
      <c r="AA19" s="17" t="inlineStr">
        <is>
          <t>N/A</t>
        </is>
      </c>
      <c r="AB19" s="17" t="inlineStr">
        <is>
          <t>LO</t>
        </is>
      </c>
      <c r="AC19" s="17" t="inlineStr">
        <is>
          <t>LO</t>
        </is>
      </c>
      <c r="AD19" s="17" t="inlineStr">
        <is>
          <t>N/A</t>
        </is>
      </c>
      <c r="AE19" s="17" t="inlineStr">
        <is>
          <t>LO</t>
        </is>
      </c>
      <c r="AF19" s="17" t="inlineStr">
        <is>
          <t>LO</t>
        </is>
      </c>
      <c r="AG19" s="17" t="inlineStr">
        <is>
          <t>LO</t>
        </is>
      </c>
      <c r="AH19" s="17" t="inlineStr">
        <is>
          <t>23.5</t>
        </is>
      </c>
      <c r="AI19" s="17" t="inlineStr">
        <is>
          <t>Pass</t>
        </is>
      </c>
      <c r="AJ19" s="17" t="inlineStr">
        <is>
          <t>N/A</t>
        </is>
      </c>
      <c r="AK19" s="17" t="inlineStr">
        <is>
          <t>N/A</t>
        </is>
      </c>
      <c r="AL19" s="17" t="inlineStr">
        <is>
          <t>Pass</t>
        </is>
      </c>
      <c r="AM19" s="17" t="inlineStr">
        <is>
          <t>Pass</t>
        </is>
      </c>
      <c r="AN19" s="17" t="inlineStr">
        <is>
          <t>N/A</t>
        </is>
      </c>
      <c r="AO19" s="17" t="inlineStr">
        <is>
          <t>Pass</t>
        </is>
      </c>
      <c r="AP19" s="17" t="inlineStr">
        <is>
          <t>N/A</t>
        </is>
      </c>
      <c r="AQ19" s="17" t="inlineStr">
        <is>
          <t>N/A</t>
        </is>
      </c>
      <c r="AR19" s="17" t="inlineStr">
        <is>
          <t>Pass</t>
        </is>
      </c>
      <c r="AS19" s="17" t="inlineStr">
        <is>
          <t>Pass</t>
        </is>
      </c>
      <c r="AT19" s="17" t="inlineStr">
        <is>
          <t>N/A</t>
        </is>
      </c>
      <c r="AU19" s="17" t="inlineStr">
        <is>
          <t>N/A</t>
        </is>
      </c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inlineStr">
        <is>
          <t>Levy Ostrup</t>
        </is>
      </c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inlineStr">
        <is>
          <t>K1B WELL PAD PROJECT</t>
        </is>
      </c>
      <c r="D20" s="17" t="inlineStr">
        <is>
          <t>KINOSIS K1B</t>
        </is>
      </c>
      <c r="E20" s="17" t="inlineStr">
        <is>
          <t>CA23007</t>
        </is>
      </c>
      <c r="F20" s="17" t="inlineStr">
        <is>
          <t>29103-TIT-0906</t>
        </is>
      </c>
      <c r="G20" s="17" t="inlineStr">
        <is>
          <t>Temperature Transmitter</t>
        </is>
      </c>
      <c r="H20" s="17" t="inlineStr">
        <is>
          <t>PRODUCED EMULSION</t>
        </is>
      </c>
      <c r="I20" s="17" t="inlineStr">
        <is>
          <t>29103-P-001A/B DISCHARGE TEMPERATURE</t>
        </is>
      </c>
      <c r="J20" s="17" t="inlineStr">
        <is>
          <t>29103-25J-003-01</t>
        </is>
      </c>
      <c r="K20" s="17" t="inlineStr">
        <is>
          <t>29103-6"-HC-1905-BAPC0-64H-ET</t>
        </is>
      </c>
      <c r="L20" s="17" t="inlineStr">
        <is>
          <t>ROSEMOUNT</t>
        </is>
      </c>
      <c r="M20" s="17" t="inlineStr">
        <is>
          <t>3144PD1A1K6M5Q4C8BR5XA</t>
        </is>
      </c>
      <c r="N20" s="17" t="inlineStr">
        <is>
          <t>26SITC3659824</t>
        </is>
      </c>
      <c r="O20" s="17" t="inlineStr">
        <is>
          <t>-50 to 300 ºC</t>
        </is>
      </c>
      <c r="P20" s="17" t="inlineStr">
        <is>
          <t>-200 to 600 ºC</t>
        </is>
      </c>
      <c r="Q20" s="17" t="n"/>
      <c r="R20" s="17" t="inlineStr">
        <is>
          <t>Yes</t>
        </is>
      </c>
      <c r="S20" s="17" t="inlineStr">
        <is>
          <t>4-20 mA / HART</t>
        </is>
      </c>
      <c r="T20" s="17" t="n"/>
      <c r="U20" s="17" t="n"/>
      <c r="V20" s="17" t="inlineStr">
        <is>
          <t>LO</t>
        </is>
      </c>
      <c r="W20" s="17" t="inlineStr">
        <is>
          <t>LO</t>
        </is>
      </c>
      <c r="X20" s="17" t="inlineStr">
        <is>
          <t>LO</t>
        </is>
      </c>
      <c r="Y20" s="17" t="inlineStr">
        <is>
          <t>LO</t>
        </is>
      </c>
      <c r="Z20" s="17" t="inlineStr">
        <is>
          <t>N/A</t>
        </is>
      </c>
      <c r="AA20" s="17" t="inlineStr">
        <is>
          <t>N/A</t>
        </is>
      </c>
      <c r="AB20" s="17" t="inlineStr">
        <is>
          <t>LO</t>
        </is>
      </c>
      <c r="AC20" s="17" t="inlineStr">
        <is>
          <t>LO</t>
        </is>
      </c>
      <c r="AD20" s="17" t="inlineStr">
        <is>
          <t>N/A</t>
        </is>
      </c>
      <c r="AE20" s="17" t="inlineStr">
        <is>
          <t>LO</t>
        </is>
      </c>
      <c r="AF20" s="17" t="inlineStr">
        <is>
          <t>LO</t>
        </is>
      </c>
      <c r="AG20" s="17" t="inlineStr">
        <is>
          <t>LO</t>
        </is>
      </c>
      <c r="AH20" s="17" t="inlineStr">
        <is>
          <t>23.8</t>
        </is>
      </c>
      <c r="AI20" s="17" t="inlineStr">
        <is>
          <t>Pass</t>
        </is>
      </c>
      <c r="AJ20" s="17" t="inlineStr">
        <is>
          <t>N/A</t>
        </is>
      </c>
      <c r="AK20" s="17" t="inlineStr">
        <is>
          <t>N/A</t>
        </is>
      </c>
      <c r="AL20" s="17" t="inlineStr">
        <is>
          <t>Pass</t>
        </is>
      </c>
      <c r="AM20" s="17" t="inlineStr">
        <is>
          <t>Pass</t>
        </is>
      </c>
      <c r="AN20" s="17" t="inlineStr">
        <is>
          <t>N/A</t>
        </is>
      </c>
      <c r="AO20" s="17" t="inlineStr">
        <is>
          <t>Pass</t>
        </is>
      </c>
      <c r="AP20" s="17" t="inlineStr">
        <is>
          <t>N/A</t>
        </is>
      </c>
      <c r="AQ20" s="17" t="inlineStr">
        <is>
          <t>N/A</t>
        </is>
      </c>
      <c r="AR20" s="17" t="inlineStr">
        <is>
          <t>Pass</t>
        </is>
      </c>
      <c r="AS20" s="17" t="inlineStr">
        <is>
          <t>Pass</t>
        </is>
      </c>
      <c r="AT20" s="17" t="inlineStr">
        <is>
          <t>N/A</t>
        </is>
      </c>
      <c r="AU20" s="17" t="inlineStr">
        <is>
          <t>N/A</t>
        </is>
      </c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inlineStr">
        <is>
          <t>Levy Ostrup</t>
        </is>
      </c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topLeftCell="SQ1" workbookViewId="0">
      <selection activeCell="T19" sqref="T19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 ht="38.25" customHeight="1" s="65">
      <c r="A5" s="38" t="n"/>
      <c r="B5" s="38" t="n"/>
      <c r="C5" s="38" t="inlineStr">
        <is>
          <t>K1B WELL PAD PROJECT</t>
        </is>
      </c>
      <c r="D5" s="38" t="inlineStr">
        <is>
          <t>CA23007</t>
        </is>
      </c>
      <c r="E5" s="38" t="inlineStr">
        <is>
          <t>KINOSIS K1B</t>
        </is>
      </c>
      <c r="F5" s="39" t="inlineStr">
        <is>
          <t>PRODUCED EMULSION</t>
        </is>
      </c>
      <c r="G5" s="38" t="inlineStr">
        <is>
          <t>29103-25J-003-01</t>
        </is>
      </c>
      <c r="H5" s="38" t="inlineStr">
        <is>
          <t>29103-6"-HC-1905-BAPC0-64H-ET</t>
        </is>
      </c>
      <c r="I5" s="38" t="inlineStr">
        <is>
          <t>29103-LV-0957</t>
        </is>
      </c>
      <c r="J5" s="38" t="n"/>
      <c r="K5" s="39" t="inlineStr">
        <is>
          <t>LCV</t>
        </is>
      </c>
      <c r="L5" s="38" t="n"/>
      <c r="M5" s="38" t="inlineStr">
        <is>
          <t>S-26-020904</t>
        </is>
      </c>
      <c r="N5" s="38" t="inlineStr">
        <is>
          <t>88</t>
        </is>
      </c>
      <c r="O5" s="38" t="inlineStr">
        <is>
          <t>CA6NM SS</t>
        </is>
      </c>
      <c r="P5" s="38" t="inlineStr">
        <is>
          <t>316 SS/Stellite</t>
        </is>
      </c>
      <c r="Q5" s="38" t="n"/>
      <c r="R5" s="38" t="n"/>
      <c r="S5" s="38" t="inlineStr">
        <is>
          <t>Inch</t>
        </is>
      </c>
      <c r="T5" s="38" t="inlineStr">
        <is>
          <t>2</t>
        </is>
      </c>
      <c r="U5" s="38" t="n"/>
      <c r="V5" s="38" t="inlineStr">
        <is>
          <t>SVI3</t>
        </is>
      </c>
      <c r="W5" s="38" t="inlineStr">
        <is>
          <t>IV</t>
        </is>
      </c>
      <c r="X5" s="38" t="inlineStr">
        <is>
          <t>300</t>
        </is>
      </c>
      <c r="Y5" s="38" t="n"/>
      <c r="Z5" s="38" t="n"/>
      <c r="AA5" s="38" t="inlineStr">
        <is>
          <t>3 in</t>
        </is>
      </c>
      <c r="AB5" s="38" t="inlineStr">
        <is>
          <t>Flanged</t>
        </is>
      </c>
      <c r="AC5" s="38" t="n"/>
      <c r="AD5" s="38" t="n"/>
      <c r="AE5" s="38" t="n"/>
      <c r="AF5" s="38" t="inlineStr">
        <is>
          <t>4-20 mA / HART</t>
        </is>
      </c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inlineStr">
        <is>
          <t>Levy Ostrup</t>
        </is>
      </c>
      <c r="CK5" s="38" t="n"/>
      <c r="CL5" s="38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zoomScale="85" zoomScaleNormal="85" workbookViewId="0">
      <selection activeCell="M31" sqref="M31"/>
    </sheetView>
  </sheetViews>
  <sheetFormatPr baseColWidth="8" defaultColWidth="8.7109375" defaultRowHeight="15"/>
  <cols>
    <col width="11" customWidth="1" style="65" min="1" max="1"/>
    <col width="16" customWidth="1" style="65" min="2" max="6"/>
    <col width="26.7109375" customWidth="1" style="65" min="7" max="7"/>
    <col width="16" customWidth="1" style="65" min="8" max="8"/>
    <col width="56.5703125" customWidth="1" style="65" min="9" max="9"/>
    <col width="16" customWidth="1" style="65" min="10" max="12"/>
    <col width="26.140625" customWidth="1" style="65" min="13" max="13"/>
    <col width="27.28515625" customWidth="1" style="65" min="14" max="14"/>
    <col width="16" customWidth="1" style="65" min="15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C4" t="inlineStr">
        <is>
          <t>K1B WELL PAD PROJECT</t>
        </is>
      </c>
      <c r="D4" t="inlineStr">
        <is>
          <t>CA23007</t>
        </is>
      </c>
      <c r="E4" t="inlineStr">
        <is>
          <t>KINOSIS K1B</t>
        </is>
      </c>
      <c r="F4" t="inlineStr">
        <is>
          <t>29203-TIT-0200A</t>
        </is>
      </c>
      <c r="G4" t="inlineStr">
        <is>
          <t>Temperature Transmitter</t>
        </is>
      </c>
      <c r="H4" t="inlineStr">
        <is>
          <t>HP CONDENSATE</t>
        </is>
      </c>
      <c r="I4" t="inlineStr">
        <is>
          <t>HP STEAM FROM HP STEAM HEADER</t>
        </is>
      </c>
      <c r="J4" t="inlineStr">
        <is>
          <t>29203-25J-003-01</t>
        </is>
      </c>
      <c r="K4" t="inlineStr">
        <is>
          <t>29203-20"-ST-5001-DZSB0-90H</t>
        </is>
      </c>
      <c r="L4" t="inlineStr">
        <is>
          <t>ROSEMOUNT</t>
        </is>
      </c>
      <c r="M4" t="inlineStr">
        <is>
          <t>3144PD1F1K6M5Q4BR5XA</t>
        </is>
      </c>
      <c r="N4" t="inlineStr">
        <is>
          <t>26STIC3660231</t>
        </is>
      </c>
      <c r="O4" s="37" t="inlineStr">
        <is>
          <t>-50  to 400 ºC</t>
        </is>
      </c>
      <c r="P4" s="37" t="inlineStr">
        <is>
          <t>-200 to 600 ºC</t>
        </is>
      </c>
      <c r="R4" t="inlineStr">
        <is>
          <t>Yes</t>
        </is>
      </c>
      <c r="S4" s="40" t="inlineStr">
        <is>
          <t>4-20 mA w/HART</t>
        </is>
      </c>
      <c r="CX4" t="inlineStr">
        <is>
          <t>Levy Ostrup</t>
        </is>
      </c>
    </row>
    <row r="5">
      <c r="A5" s="17" t="n"/>
      <c r="B5" s="17" t="n"/>
      <c r="C5" s="17" t="inlineStr">
        <is>
          <t>K1B WELL PAD PROJECT</t>
        </is>
      </c>
      <c r="D5" s="17" t="inlineStr">
        <is>
          <t>CA23007</t>
        </is>
      </c>
      <c r="E5" s="17" t="inlineStr">
        <is>
          <t>KINOSIS K1B</t>
        </is>
      </c>
      <c r="F5" s="17" t="inlineStr">
        <is>
          <t>29203-TIT-0200B</t>
        </is>
      </c>
      <c r="G5" s="17" t="inlineStr">
        <is>
          <t>Temperature Transmitter</t>
        </is>
      </c>
      <c r="H5" t="inlineStr">
        <is>
          <t>HP CONDENSATE</t>
        </is>
      </c>
      <c r="I5" s="17" t="inlineStr">
        <is>
          <t>HP STEAM CONDENSATE FROM HP STEAM FLOWLINE</t>
        </is>
      </c>
      <c r="J5" s="17" t="inlineStr">
        <is>
          <t>29152-25J-002-01</t>
        </is>
      </c>
      <c r="K5" s="17" t="inlineStr">
        <is>
          <t>29152-3"-ST-4200-DASB0-64H-ET</t>
        </is>
      </c>
      <c r="L5" s="17" t="inlineStr">
        <is>
          <t>ROSEMOUNT</t>
        </is>
      </c>
      <c r="M5" t="inlineStr">
        <is>
          <t>3144PD1F1K6M5Q4BR5XA</t>
        </is>
      </c>
      <c r="N5" t="inlineStr">
        <is>
          <t>26STIC3660230</t>
        </is>
      </c>
      <c r="O5" s="37" t="inlineStr">
        <is>
          <t>-50  to 400 ºC</t>
        </is>
      </c>
      <c r="P5" s="37" t="inlineStr">
        <is>
          <t>-200 to 600 ºC</t>
        </is>
      </c>
      <c r="Q5" s="17" t="n"/>
      <c r="R5" s="17" t="inlineStr">
        <is>
          <t>Yes</t>
        </is>
      </c>
      <c r="S5" s="40" t="inlineStr">
        <is>
          <t>4-20 mA w/HART</t>
        </is>
      </c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t="inlineStr">
        <is>
          <t>Levy Ostrup</t>
        </is>
      </c>
      <c r="CY5" s="17" t="n"/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29152-LIT-0203</t>
        </is>
      </c>
      <c r="G6" s="17" t="inlineStr">
        <is>
          <t>Guided Wave Radar Level Transmitter</t>
        </is>
      </c>
      <c r="H6" s="17" t="inlineStr">
        <is>
          <t>PRODUCED EMULSION</t>
        </is>
      </c>
      <c r="I6" s="17" t="inlineStr">
        <is>
          <t>29152-T-001 TRUCK OUT TANK</t>
        </is>
      </c>
      <c r="J6" s="17" t="inlineStr">
        <is>
          <t>29152-25J-002-01</t>
        </is>
      </c>
      <c r="K6" s="17" t="n"/>
      <c r="L6" s="17" t="inlineStr">
        <is>
          <t>ROSEMOUNT</t>
        </is>
      </c>
      <c r="M6" s="17" t="inlineStr">
        <is>
          <t>5301FA1S2F4BM00503CAE6M1P1C1Q4Q8J1Q76N2 (TXMT Model No.)</t>
        </is>
      </c>
      <c r="N6" s="17" t="inlineStr">
        <is>
          <t>25GORD0808551</t>
        </is>
      </c>
      <c r="O6" s="17" t="inlineStr">
        <is>
          <t>25 to 4562 mm From Probe Tip</t>
        </is>
      </c>
      <c r="P6" s="17" t="inlineStr">
        <is>
          <t>263 to 4800 mm From Tank Bottom</t>
        </is>
      </c>
      <c r="Q6" s="17" t="n"/>
      <c r="R6" s="17" t="inlineStr">
        <is>
          <t>Yes</t>
        </is>
      </c>
      <c r="S6" s="17" t="inlineStr">
        <is>
          <t>4-20 mA / HART</t>
        </is>
      </c>
      <c r="T6" s="17" t="n"/>
      <c r="U6" s="17" t="n"/>
      <c r="V6" s="17" t="inlineStr">
        <is>
          <t>LO</t>
        </is>
      </c>
      <c r="W6" s="17" t="inlineStr">
        <is>
          <t>LO</t>
        </is>
      </c>
      <c r="X6" s="17" t="inlineStr">
        <is>
          <t>LO</t>
        </is>
      </c>
      <c r="Y6" s="17" t="inlineStr">
        <is>
          <t>LO</t>
        </is>
      </c>
      <c r="Z6" s="17" t="inlineStr">
        <is>
          <t>N/A</t>
        </is>
      </c>
      <c r="AA6" s="17" t="inlineStr">
        <is>
          <t>N/A</t>
        </is>
      </c>
      <c r="AB6" s="17" t="inlineStr">
        <is>
          <t>LO</t>
        </is>
      </c>
      <c r="AC6" s="17" t="inlineStr">
        <is>
          <t>LO</t>
        </is>
      </c>
      <c r="AD6" s="17" t="inlineStr">
        <is>
          <t>N/A</t>
        </is>
      </c>
      <c r="AE6" s="17" t="inlineStr">
        <is>
          <t>LO</t>
        </is>
      </c>
      <c r="AF6" s="17" t="inlineStr">
        <is>
          <t>LO</t>
        </is>
      </c>
      <c r="AG6" s="17" t="inlineStr">
        <is>
          <t>LO</t>
        </is>
      </c>
      <c r="AH6" s="17" t="inlineStr">
        <is>
          <t>23.5</t>
        </is>
      </c>
      <c r="AI6" s="17" t="inlineStr">
        <is>
          <t>Pass</t>
        </is>
      </c>
      <c r="AJ6" s="17" t="inlineStr">
        <is>
          <t>N/A</t>
        </is>
      </c>
      <c r="AK6" s="17" t="inlineStr">
        <is>
          <t>N/A</t>
        </is>
      </c>
      <c r="AL6" s="17" t="inlineStr">
        <is>
          <t>Pass</t>
        </is>
      </c>
      <c r="AM6" s="17" t="inlineStr">
        <is>
          <t>Pass</t>
        </is>
      </c>
      <c r="AN6" s="17" t="inlineStr">
        <is>
          <t>N/A</t>
        </is>
      </c>
      <c r="AO6" s="17" t="inlineStr">
        <is>
          <t>Pass</t>
        </is>
      </c>
      <c r="AP6" s="17" t="inlineStr">
        <is>
          <t>N/A</t>
        </is>
      </c>
      <c r="AQ6" s="17" t="inlineStr">
        <is>
          <t>N/A</t>
        </is>
      </c>
      <c r="AR6" s="17" t="inlineStr">
        <is>
          <t>Pass</t>
        </is>
      </c>
      <c r="AS6" s="17" t="inlineStr">
        <is>
          <t>Pass</t>
        </is>
      </c>
      <c r="AT6" s="17" t="inlineStr">
        <is>
          <t>N/A</t>
        </is>
      </c>
      <c r="AU6" s="17" t="inlineStr">
        <is>
          <t>N/A</t>
        </is>
      </c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inlineStr">
        <is>
          <t>Levy Ostrup</t>
        </is>
      </c>
      <c r="CY6" s="17" t="n"/>
      <c r="CZ6" s="17" t="n"/>
      <c r="DA6" s="17" t="n"/>
      <c r="DB6" s="17" t="n"/>
      <c r="DC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KINOSIS K1B</t>
        </is>
      </c>
      <c r="E7" s="17" t="inlineStr">
        <is>
          <t>CA23007</t>
        </is>
      </c>
      <c r="F7" s="17" t="inlineStr">
        <is>
          <t>29152-LIT-0205</t>
        </is>
      </c>
      <c r="G7" s="17" t="inlineStr">
        <is>
          <t>Guided Wave Radar Level Transmitter</t>
        </is>
      </c>
      <c r="H7" s="17" t="inlineStr">
        <is>
          <t>HP CONDENSATE</t>
        </is>
      </c>
      <c r="I7" s="17" t="inlineStr">
        <is>
          <t>FLOWLINE CONDENSATE BLOWCASE PRESSURE</t>
        </is>
      </c>
      <c r="J7" s="17" t="inlineStr">
        <is>
          <t>29152-25J-001-01</t>
        </is>
      </c>
      <c r="K7" s="17" t="n"/>
      <c r="L7" s="17" t="inlineStr">
        <is>
          <t>ROSEMOUNT</t>
        </is>
      </c>
      <c r="M7" s="17" t="inlineStr">
        <is>
          <t>5301FA1P2N4BM00093BBE6M1P1C1Q4Q8J1Q76N2 (TXMT Model No.)</t>
        </is>
      </c>
      <c r="N7" s="17" t="inlineStr">
        <is>
          <t>25GORD0808550</t>
        </is>
      </c>
      <c r="O7" s="17" t="inlineStr">
        <is>
          <t>25 to 655 mm From Probe Tip</t>
        </is>
      </c>
      <c r="P7" s="17" t="inlineStr">
        <is>
          <t>70 to 700 mm From Vessel Bottom</t>
        </is>
      </c>
      <c r="Q7" s="17" t="n"/>
      <c r="R7" s="17" t="inlineStr">
        <is>
          <t>Yes</t>
        </is>
      </c>
      <c r="S7" s="17" t="inlineStr">
        <is>
          <t>4-20 mA / HART</t>
        </is>
      </c>
      <c r="T7" s="17" t="n"/>
      <c r="U7" s="17" t="n"/>
      <c r="V7" s="17" t="inlineStr">
        <is>
          <t>LO</t>
        </is>
      </c>
      <c r="W7" s="17" t="inlineStr">
        <is>
          <t>LO</t>
        </is>
      </c>
      <c r="X7" s="17" t="inlineStr">
        <is>
          <t>LO</t>
        </is>
      </c>
      <c r="Y7" s="17" t="inlineStr">
        <is>
          <t>LO</t>
        </is>
      </c>
      <c r="Z7" s="17" t="inlineStr">
        <is>
          <t>N/A</t>
        </is>
      </c>
      <c r="AA7" s="17" t="inlineStr">
        <is>
          <t>N/A</t>
        </is>
      </c>
      <c r="AB7" s="17" t="inlineStr">
        <is>
          <t>LO</t>
        </is>
      </c>
      <c r="AC7" s="17" t="inlineStr">
        <is>
          <t>LO</t>
        </is>
      </c>
      <c r="AD7" s="17" t="inlineStr">
        <is>
          <t>N/A</t>
        </is>
      </c>
      <c r="AE7" s="17" t="inlineStr">
        <is>
          <t>LO</t>
        </is>
      </c>
      <c r="AF7" s="17" t="inlineStr">
        <is>
          <t>LO</t>
        </is>
      </c>
      <c r="AG7" s="17" t="inlineStr">
        <is>
          <t>LO</t>
        </is>
      </c>
      <c r="AH7" s="17" t="inlineStr">
        <is>
          <t>23.5</t>
        </is>
      </c>
      <c r="AI7" s="17" t="inlineStr">
        <is>
          <t>Pass</t>
        </is>
      </c>
      <c r="AJ7" s="17" t="inlineStr">
        <is>
          <t>N/A</t>
        </is>
      </c>
      <c r="AK7" s="17" t="inlineStr">
        <is>
          <t>N/A</t>
        </is>
      </c>
      <c r="AL7" s="17" t="inlineStr">
        <is>
          <t>Pass</t>
        </is>
      </c>
      <c r="AM7" s="17" t="inlineStr">
        <is>
          <t>Pass</t>
        </is>
      </c>
      <c r="AN7" s="17" t="inlineStr">
        <is>
          <t>N/A</t>
        </is>
      </c>
      <c r="AO7" s="17" t="inlineStr">
        <is>
          <t>Pass</t>
        </is>
      </c>
      <c r="AP7" s="17" t="inlineStr">
        <is>
          <t>N/A</t>
        </is>
      </c>
      <c r="AQ7" s="17" t="inlineStr">
        <is>
          <t>N/A</t>
        </is>
      </c>
      <c r="AR7" s="17" t="inlineStr">
        <is>
          <t>Pass</t>
        </is>
      </c>
      <c r="AS7" s="17" t="inlineStr">
        <is>
          <t>Pass</t>
        </is>
      </c>
      <c r="AT7" s="17" t="inlineStr">
        <is>
          <t>N/A</t>
        </is>
      </c>
      <c r="AU7" s="17" t="inlineStr">
        <is>
          <t>N/A</t>
        </is>
      </c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inlineStr">
        <is>
          <t>Levy Ostrup</t>
        </is>
      </c>
      <c r="CY7" s="17" t="n"/>
      <c r="CZ7" s="17" t="n"/>
      <c r="DA7" s="17" t="n"/>
      <c r="DB7" s="17" t="n"/>
      <c r="DC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KINOSIS K1B</t>
        </is>
      </c>
      <c r="E8" s="17" t="inlineStr">
        <is>
          <t>CA23007</t>
        </is>
      </c>
      <c r="F8" s="17" t="inlineStr">
        <is>
          <t>29152-PIT-0205</t>
        </is>
      </c>
      <c r="G8" s="17" t="inlineStr">
        <is>
          <t>Pressure Transmitter</t>
        </is>
      </c>
      <c r="H8" s="17" t="inlineStr">
        <is>
          <t>HP CONDENSATE</t>
        </is>
      </c>
      <c r="I8" s="17" t="inlineStr">
        <is>
          <t>FLOWLINE CONDENSATE BLOWCASE PRESSURE</t>
        </is>
      </c>
      <c r="J8" s="17" t="inlineStr">
        <is>
          <t>29152-25J-001-01</t>
        </is>
      </c>
      <c r="K8" s="17" t="n"/>
      <c r="L8" s="17" t="inlineStr">
        <is>
          <t>ROSEMOUNT</t>
        </is>
      </c>
      <c r="M8" s="17" t="inlineStr">
        <is>
          <t>3051T</t>
        </is>
      </c>
      <c r="N8" s="17" t="inlineStr">
        <is>
          <t>26SIPG3884530</t>
        </is>
      </c>
      <c r="O8" s="17" t="inlineStr">
        <is>
          <t>0 to 3200 kPa-g</t>
        </is>
      </c>
      <c r="P8" s="17" t="inlineStr">
        <is>
          <t>-101 to 5515 kPa-g</t>
        </is>
      </c>
      <c r="Q8" s="17" t="n"/>
      <c r="R8" s="17" t="inlineStr">
        <is>
          <t>Yes</t>
        </is>
      </c>
      <c r="S8" s="17" t="inlineStr">
        <is>
          <t>4-20 mA / HART</t>
        </is>
      </c>
      <c r="T8" s="17" t="n"/>
      <c r="U8" s="17" t="n"/>
      <c r="V8" s="17" t="inlineStr">
        <is>
          <t>LO</t>
        </is>
      </c>
      <c r="W8" s="17" t="inlineStr">
        <is>
          <t>LO</t>
        </is>
      </c>
      <c r="X8" s="17" t="inlineStr">
        <is>
          <t>LO</t>
        </is>
      </c>
      <c r="Y8" s="17" t="inlineStr">
        <is>
          <t>LO</t>
        </is>
      </c>
      <c r="Z8" s="17" t="inlineStr">
        <is>
          <t>N/A</t>
        </is>
      </c>
      <c r="AA8" s="17" t="inlineStr">
        <is>
          <t>N/A</t>
        </is>
      </c>
      <c r="AB8" s="17" t="inlineStr">
        <is>
          <t>LO</t>
        </is>
      </c>
      <c r="AC8" s="17" t="inlineStr">
        <is>
          <t>LO</t>
        </is>
      </c>
      <c r="AD8" s="17" t="inlineStr">
        <is>
          <t>N/A</t>
        </is>
      </c>
      <c r="AE8" s="17" t="inlineStr">
        <is>
          <t>LO</t>
        </is>
      </c>
      <c r="AF8" s="17" t="inlineStr">
        <is>
          <t>LO</t>
        </is>
      </c>
      <c r="AG8" s="17" t="inlineStr">
        <is>
          <t>LO</t>
        </is>
      </c>
      <c r="AH8" s="17" t="inlineStr">
        <is>
          <t>23.5</t>
        </is>
      </c>
      <c r="AI8" s="17" t="inlineStr">
        <is>
          <t>Pass</t>
        </is>
      </c>
      <c r="AJ8" s="17" t="inlineStr">
        <is>
          <t>N/A</t>
        </is>
      </c>
      <c r="AK8" s="17" t="inlineStr">
        <is>
          <t>N/A</t>
        </is>
      </c>
      <c r="AL8" s="17" t="inlineStr">
        <is>
          <t>Pass</t>
        </is>
      </c>
      <c r="AM8" s="17" t="inlineStr">
        <is>
          <t>Pass</t>
        </is>
      </c>
      <c r="AN8" s="17" t="inlineStr">
        <is>
          <t>N/A</t>
        </is>
      </c>
      <c r="AO8" s="17" t="inlineStr">
        <is>
          <t>Pass</t>
        </is>
      </c>
      <c r="AP8" s="17" t="inlineStr">
        <is>
          <t>N/A</t>
        </is>
      </c>
      <c r="AQ8" s="17" t="inlineStr">
        <is>
          <t>N/A</t>
        </is>
      </c>
      <c r="AR8" s="17" t="inlineStr">
        <is>
          <t>Pass</t>
        </is>
      </c>
      <c r="AS8" s="17" t="inlineStr">
        <is>
          <t>Pass</t>
        </is>
      </c>
      <c r="AT8" s="17" t="inlineStr">
        <is>
          <t>N/A</t>
        </is>
      </c>
      <c r="AU8" s="17" t="inlineStr">
        <is>
          <t>N/A</t>
        </is>
      </c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inlineStr">
        <is>
          <t>Levy Ostrup</t>
        </is>
      </c>
      <c r="CY8" s="17" t="n"/>
      <c r="CZ8" s="17" t="n"/>
      <c r="DA8" s="17" t="n"/>
      <c r="DB8" s="17" t="n"/>
      <c r="DC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KINOSIS K1B</t>
        </is>
      </c>
      <c r="E9" s="17" t="inlineStr">
        <is>
          <t>CA23007</t>
        </is>
      </c>
      <c r="F9" s="17" t="inlineStr">
        <is>
          <t>29152-PIT-0206</t>
        </is>
      </c>
      <c r="G9" s="17" t="inlineStr">
        <is>
          <t>Pressure Transmitter</t>
        </is>
      </c>
      <c r="H9" s="17" t="inlineStr">
        <is>
          <t>NATURAL GAS</t>
        </is>
      </c>
      <c r="I9" s="17" t="inlineStr">
        <is>
          <t>29152-PSV-0207 UPSTREAM PRESSURE</t>
        </is>
      </c>
      <c r="J9" s="17" t="inlineStr">
        <is>
          <t>29152-25J-001-01</t>
        </is>
      </c>
      <c r="K9" s="17" t="inlineStr">
        <is>
          <t>29152-2"-FG-4202-BAPC0-38H-ET</t>
        </is>
      </c>
      <c r="L9" s="17" t="inlineStr">
        <is>
          <t>ROSEMOUNT</t>
        </is>
      </c>
      <c r="M9" s="17" t="inlineStr">
        <is>
          <t>3051T</t>
        </is>
      </c>
      <c r="N9" s="17" t="inlineStr">
        <is>
          <t>26SIPG3884505</t>
        </is>
      </c>
      <c r="O9" s="17" t="inlineStr">
        <is>
          <t>0 to 4000 kPa-g</t>
        </is>
      </c>
      <c r="P9" s="17" t="inlineStr">
        <is>
          <t>-101 to 5515 kPa-g</t>
        </is>
      </c>
      <c r="Q9" s="17" t="n"/>
      <c r="R9" s="17" t="inlineStr">
        <is>
          <t>Yes</t>
        </is>
      </c>
      <c r="S9" s="17" t="inlineStr">
        <is>
          <t>4-20 mA / HART</t>
        </is>
      </c>
      <c r="T9" s="17" t="n"/>
      <c r="U9" s="17" t="n"/>
      <c r="V9" s="17" t="inlineStr">
        <is>
          <t>LO</t>
        </is>
      </c>
      <c r="W9" s="17" t="inlineStr">
        <is>
          <t>LO</t>
        </is>
      </c>
      <c r="X9" s="17" t="inlineStr">
        <is>
          <t>LO</t>
        </is>
      </c>
      <c r="Y9" s="17" t="inlineStr">
        <is>
          <t>LO</t>
        </is>
      </c>
      <c r="Z9" s="17" t="inlineStr">
        <is>
          <t>N/A</t>
        </is>
      </c>
      <c r="AA9" s="17" t="inlineStr">
        <is>
          <t>N/A</t>
        </is>
      </c>
      <c r="AB9" s="17" t="inlineStr">
        <is>
          <t>LO</t>
        </is>
      </c>
      <c r="AC9" s="17" t="inlineStr">
        <is>
          <t>LO</t>
        </is>
      </c>
      <c r="AD9" s="17" t="inlineStr">
        <is>
          <t>N/A</t>
        </is>
      </c>
      <c r="AE9" s="17" t="inlineStr">
        <is>
          <t>LO</t>
        </is>
      </c>
      <c r="AF9" s="17" t="inlineStr">
        <is>
          <t>LO</t>
        </is>
      </c>
      <c r="AG9" s="17" t="inlineStr">
        <is>
          <t>LO</t>
        </is>
      </c>
      <c r="AH9" s="17" t="inlineStr">
        <is>
          <t>23.7</t>
        </is>
      </c>
      <c r="AI9" s="17" t="inlineStr">
        <is>
          <t>Pass</t>
        </is>
      </c>
      <c r="AJ9" s="17" t="inlineStr">
        <is>
          <t>N/A</t>
        </is>
      </c>
      <c r="AK9" s="17" t="inlineStr">
        <is>
          <t>N/A</t>
        </is>
      </c>
      <c r="AL9" s="17" t="inlineStr">
        <is>
          <t>Pass</t>
        </is>
      </c>
      <c r="AM9" s="17" t="inlineStr">
        <is>
          <t>Pass</t>
        </is>
      </c>
      <c r="AN9" s="17" t="inlineStr">
        <is>
          <t>N/A</t>
        </is>
      </c>
      <c r="AO9" s="17" t="inlineStr">
        <is>
          <t>Pass</t>
        </is>
      </c>
      <c r="AP9" s="17" t="inlineStr">
        <is>
          <t>N/A</t>
        </is>
      </c>
      <c r="AQ9" s="17" t="inlineStr">
        <is>
          <t>N/A</t>
        </is>
      </c>
      <c r="AR9" s="17" t="inlineStr">
        <is>
          <t>Pass</t>
        </is>
      </c>
      <c r="AS9" s="17" t="inlineStr">
        <is>
          <t>Pass</t>
        </is>
      </c>
      <c r="AT9" s="17" t="inlineStr">
        <is>
          <t>N/A</t>
        </is>
      </c>
      <c r="AU9" s="17" t="inlineStr">
        <is>
          <t>N/A</t>
        </is>
      </c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inlineStr">
        <is>
          <t>Levy Ostrup</t>
        </is>
      </c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5" operator="equal" dxfId="0">
      <formula>"Y"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workbookViewId="0">
      <selection activeCell="I15" sqref="I15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inlineStr">
        <is>
          <t>K1B WELL PAD PROJECT</t>
        </is>
      </c>
      <c r="D4" s="16" t="inlineStr">
        <is>
          <t>KINOSIS K1B</t>
        </is>
      </c>
      <c r="E4" s="16" t="inlineStr">
        <is>
          <t>CA23007</t>
        </is>
      </c>
      <c r="F4" s="16" t="inlineStr">
        <is>
          <t>29151-LIT-0103</t>
        </is>
      </c>
      <c r="G4" s="16" t="inlineStr">
        <is>
          <t>Guided Wave Radar Level Transmitter</t>
        </is>
      </c>
      <c r="H4" s="16" t="inlineStr">
        <is>
          <t>PRODUCED EMULSION</t>
        </is>
      </c>
      <c r="I4" s="16" t="inlineStr">
        <is>
          <t>29151-T-001 FIELD DRAIN TANK</t>
        </is>
      </c>
      <c r="J4" s="16" t="inlineStr">
        <is>
          <t>29151-25J-002-01</t>
        </is>
      </c>
      <c r="K4" s="16" t="n"/>
      <c r="L4" s="16" t="inlineStr">
        <is>
          <t>ROSEMOUNT</t>
        </is>
      </c>
      <c r="M4" s="16" t="inlineStr">
        <is>
          <t>5301HA1S2F4BM00503CAE6M1P1C1Q4Q8J1Q76N2 (Model No.)</t>
        </is>
      </c>
      <c r="N4" s="16" t="inlineStr">
        <is>
          <t>25GORD0808553</t>
        </is>
      </c>
      <c r="O4" s="16" t="inlineStr">
        <is>
          <t>25 to 4562 mm From Probe Tip</t>
        </is>
      </c>
      <c r="P4" s="16" t="inlineStr">
        <is>
          <t>263 to 4800 mm From Tank Bottom</t>
        </is>
      </c>
      <c r="Q4" s="16" t="n"/>
      <c r="R4" s="16" t="inlineStr">
        <is>
          <t>Yes</t>
        </is>
      </c>
      <c r="S4" s="16" t="inlineStr">
        <is>
          <t>4-20 mA / HART</t>
        </is>
      </c>
      <c r="T4" s="16" t="n"/>
      <c r="U4" s="16" t="n"/>
      <c r="V4" s="16" t="inlineStr">
        <is>
          <t>LO</t>
        </is>
      </c>
      <c r="W4" s="16" t="inlineStr">
        <is>
          <t>LO</t>
        </is>
      </c>
      <c r="X4" s="16" t="inlineStr">
        <is>
          <t>LO</t>
        </is>
      </c>
      <c r="Y4" s="16" t="inlineStr">
        <is>
          <t>LO</t>
        </is>
      </c>
      <c r="Z4" s="16" t="inlineStr">
        <is>
          <t>N/A</t>
        </is>
      </c>
      <c r="AA4" s="16" t="inlineStr">
        <is>
          <t>N/A</t>
        </is>
      </c>
      <c r="AB4" s="16" t="inlineStr">
        <is>
          <t>LO</t>
        </is>
      </c>
      <c r="AC4" s="16" t="inlineStr">
        <is>
          <t>LO</t>
        </is>
      </c>
      <c r="AD4" s="16" t="inlineStr">
        <is>
          <t>N/A</t>
        </is>
      </c>
      <c r="AE4" s="16" t="inlineStr">
        <is>
          <t>LO</t>
        </is>
      </c>
      <c r="AF4" s="16" t="inlineStr">
        <is>
          <t>LO</t>
        </is>
      </c>
      <c r="AG4" s="16" t="inlineStr">
        <is>
          <t>LO</t>
        </is>
      </c>
      <c r="AH4" s="16" t="inlineStr">
        <is>
          <t>23.8</t>
        </is>
      </c>
      <c r="AI4" s="16" t="inlineStr">
        <is>
          <t>Pass</t>
        </is>
      </c>
      <c r="AJ4" s="16" t="inlineStr">
        <is>
          <t>N/A</t>
        </is>
      </c>
      <c r="AK4" s="16" t="inlineStr">
        <is>
          <t>N/A</t>
        </is>
      </c>
      <c r="AL4" s="16" t="inlineStr">
        <is>
          <t>Pass</t>
        </is>
      </c>
      <c r="AM4" s="16" t="inlineStr">
        <is>
          <t>Pass</t>
        </is>
      </c>
      <c r="AN4" s="16" t="inlineStr">
        <is>
          <t>N/A</t>
        </is>
      </c>
      <c r="AO4" s="16" t="inlineStr">
        <is>
          <t>Pass</t>
        </is>
      </c>
      <c r="AP4" s="16" t="inlineStr">
        <is>
          <t>N/A</t>
        </is>
      </c>
      <c r="AQ4" s="16" t="inlineStr">
        <is>
          <t>N/A</t>
        </is>
      </c>
      <c r="AR4" s="16" t="inlineStr">
        <is>
          <t>Pass</t>
        </is>
      </c>
      <c r="AS4" s="16" t="inlineStr">
        <is>
          <t>Pass</t>
        </is>
      </c>
      <c r="AT4" s="16" t="inlineStr">
        <is>
          <t>N/A</t>
        </is>
      </c>
      <c r="AU4" s="16" t="inlineStr">
        <is>
          <t>N/A</t>
        </is>
      </c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inlineStr">
        <is>
          <t>Levy Ostrup</t>
        </is>
      </c>
      <c r="CY4" s="16" t="n"/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29151-LIT-0105</t>
        </is>
      </c>
      <c r="G5" s="17" t="inlineStr">
        <is>
          <t>Guided Wave Radar Level Transmitter</t>
        </is>
      </c>
      <c r="H5" s="17" t="inlineStr">
        <is>
          <t>PRODUCED GAS</t>
        </is>
      </c>
      <c r="I5" s="17" t="inlineStr">
        <is>
          <t>PRODUCED VAPOUR CONDENSATE BLOWCASE</t>
        </is>
      </c>
      <c r="J5" s="17" t="inlineStr">
        <is>
          <t>29151-25J-001-01</t>
        </is>
      </c>
      <c r="K5" s="17" t="n"/>
      <c r="L5" s="17" t="inlineStr">
        <is>
          <t>ROSEMOUNT</t>
        </is>
      </c>
      <c r="M5" s="17" t="inlineStr">
        <is>
          <t>5301HA1P2N4BM00093BBE6M1P1C1Q4Q8J1Q76N2 (TXMT Model No.)</t>
        </is>
      </c>
      <c r="N5" s="17" t="inlineStr">
        <is>
          <t>25GORD0808552</t>
        </is>
      </c>
      <c r="O5" s="17" t="inlineStr">
        <is>
          <t>25 to 655 mm From Probe Tip</t>
        </is>
      </c>
      <c r="P5" s="17" t="inlineStr">
        <is>
          <t>70 to 700 mm From Vessel Bottom</t>
        </is>
      </c>
      <c r="Q5" s="17" t="n"/>
      <c r="R5" s="17" t="inlineStr">
        <is>
          <t>Yes</t>
        </is>
      </c>
      <c r="S5" s="17" t="inlineStr">
        <is>
          <t>4-20 mA / HART</t>
        </is>
      </c>
      <c r="T5" s="17" t="n"/>
      <c r="U5" s="17" t="n"/>
      <c r="V5" s="17" t="inlineStr">
        <is>
          <t>LO</t>
        </is>
      </c>
      <c r="W5" s="17" t="inlineStr">
        <is>
          <t>LO</t>
        </is>
      </c>
      <c r="X5" s="17" t="inlineStr">
        <is>
          <t>LO</t>
        </is>
      </c>
      <c r="Y5" s="17" t="inlineStr">
        <is>
          <t>LO</t>
        </is>
      </c>
      <c r="Z5" s="17" t="inlineStr">
        <is>
          <t>N/A</t>
        </is>
      </c>
      <c r="AA5" s="17" t="inlineStr">
        <is>
          <t>N/A</t>
        </is>
      </c>
      <c r="AB5" s="17" t="inlineStr">
        <is>
          <t>LO</t>
        </is>
      </c>
      <c r="AC5" s="17" t="inlineStr">
        <is>
          <t>LO</t>
        </is>
      </c>
      <c r="AD5" s="17" t="inlineStr">
        <is>
          <t>N/A</t>
        </is>
      </c>
      <c r="AE5" s="17" t="inlineStr">
        <is>
          <t>LO</t>
        </is>
      </c>
      <c r="AF5" s="17" t="inlineStr">
        <is>
          <t>LO</t>
        </is>
      </c>
      <c r="AG5" s="17" t="inlineStr">
        <is>
          <t>LO</t>
        </is>
      </c>
      <c r="AH5" s="17" t="inlineStr">
        <is>
          <t>23.6</t>
        </is>
      </c>
      <c r="AI5" s="17" t="inlineStr">
        <is>
          <t>Pass</t>
        </is>
      </c>
      <c r="AJ5" s="17" t="inlineStr">
        <is>
          <t>N/A</t>
        </is>
      </c>
      <c r="AK5" s="17" t="inlineStr">
        <is>
          <t>N/A</t>
        </is>
      </c>
      <c r="AL5" s="17" t="inlineStr">
        <is>
          <t>Pass</t>
        </is>
      </c>
      <c r="AM5" s="17" t="inlineStr">
        <is>
          <t>Pass</t>
        </is>
      </c>
      <c r="AN5" s="17" t="inlineStr">
        <is>
          <t>N/A</t>
        </is>
      </c>
      <c r="AO5" s="17" t="inlineStr">
        <is>
          <t>Pass</t>
        </is>
      </c>
      <c r="AP5" s="17" t="inlineStr">
        <is>
          <t>N/A</t>
        </is>
      </c>
      <c r="AQ5" s="17" t="inlineStr">
        <is>
          <t>N/A</t>
        </is>
      </c>
      <c r="AR5" s="17" t="inlineStr">
        <is>
          <t>Pass</t>
        </is>
      </c>
      <c r="AS5" s="17" t="inlineStr">
        <is>
          <t>Pass</t>
        </is>
      </c>
      <c r="AT5" s="17" t="inlineStr">
        <is>
          <t>N/A</t>
        </is>
      </c>
      <c r="AU5" s="17" t="inlineStr">
        <is>
          <t>N/A</t>
        </is>
      </c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inlineStr">
        <is>
          <t>Levy Ostrup</t>
        </is>
      </c>
      <c r="CY5" s="17" t="n"/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29151-PIT-0105</t>
        </is>
      </c>
      <c r="G6" s="17" t="inlineStr">
        <is>
          <t>Pressure Transmitter</t>
        </is>
      </c>
      <c r="H6" s="17" t="inlineStr">
        <is>
          <t>PRODUCED GAS</t>
        </is>
      </c>
      <c r="I6" s="17" t="inlineStr">
        <is>
          <t>PRODUCED VAPOUR CONDENSATE BLOWCASE PRESSURE</t>
        </is>
      </c>
      <c r="J6" s="17" t="inlineStr">
        <is>
          <t>29151-25J-001-01</t>
        </is>
      </c>
      <c r="K6" s="17" t="n"/>
      <c r="L6" s="17" t="inlineStr">
        <is>
          <t>ROSEMOUNT</t>
        </is>
      </c>
      <c r="M6" s="17" t="inlineStr">
        <is>
          <t>3051T</t>
        </is>
      </c>
      <c r="N6" s="17" t="inlineStr">
        <is>
          <t>26SIPG3884537</t>
        </is>
      </c>
      <c r="O6" s="17" t="inlineStr">
        <is>
          <t>0 to 3200 kPa-g</t>
        </is>
      </c>
      <c r="P6" s="17" t="inlineStr">
        <is>
          <t>-101 to 5515 kPa-g</t>
        </is>
      </c>
      <c r="Q6" s="17" t="n"/>
      <c r="R6" s="17" t="inlineStr">
        <is>
          <t>Yes</t>
        </is>
      </c>
      <c r="S6" s="17" t="inlineStr">
        <is>
          <t>4-20 mA / HART</t>
        </is>
      </c>
      <c r="T6" s="17" t="n"/>
      <c r="U6" s="17" t="n"/>
      <c r="V6" s="17" t="inlineStr">
        <is>
          <t>LO</t>
        </is>
      </c>
      <c r="W6" s="17" t="inlineStr">
        <is>
          <t>LO</t>
        </is>
      </c>
      <c r="X6" s="17" t="inlineStr">
        <is>
          <t>LO</t>
        </is>
      </c>
      <c r="Y6" s="17" t="inlineStr">
        <is>
          <t>LO</t>
        </is>
      </c>
      <c r="Z6" s="17" t="inlineStr">
        <is>
          <t>N/A</t>
        </is>
      </c>
      <c r="AA6" s="17" t="inlineStr">
        <is>
          <t>N/A</t>
        </is>
      </c>
      <c r="AB6" s="17" t="inlineStr">
        <is>
          <t>LO</t>
        </is>
      </c>
      <c r="AC6" s="17" t="inlineStr">
        <is>
          <t>LO</t>
        </is>
      </c>
      <c r="AD6" s="17" t="inlineStr">
        <is>
          <t>N/A</t>
        </is>
      </c>
      <c r="AE6" s="17" t="inlineStr">
        <is>
          <t>LO</t>
        </is>
      </c>
      <c r="AF6" s="17" t="inlineStr">
        <is>
          <t>LO</t>
        </is>
      </c>
      <c r="AG6" s="17" t="inlineStr">
        <is>
          <t>LO</t>
        </is>
      </c>
      <c r="AH6" s="17" t="inlineStr">
        <is>
          <t>23.7</t>
        </is>
      </c>
      <c r="AI6" s="17" t="inlineStr">
        <is>
          <t>Pass</t>
        </is>
      </c>
      <c r="AJ6" s="17" t="inlineStr">
        <is>
          <t>N/A</t>
        </is>
      </c>
      <c r="AK6" s="17" t="inlineStr">
        <is>
          <t>N/A</t>
        </is>
      </c>
      <c r="AL6" s="17" t="inlineStr">
        <is>
          <t>Pass</t>
        </is>
      </c>
      <c r="AM6" s="17" t="inlineStr">
        <is>
          <t>Pass</t>
        </is>
      </c>
      <c r="AN6" s="17" t="inlineStr">
        <is>
          <t>N/A</t>
        </is>
      </c>
      <c r="AO6" s="17" t="inlineStr">
        <is>
          <t>Pass</t>
        </is>
      </c>
      <c r="AP6" s="17" t="inlineStr">
        <is>
          <t>N/A</t>
        </is>
      </c>
      <c r="AQ6" s="17" t="inlineStr">
        <is>
          <t>N/A</t>
        </is>
      </c>
      <c r="AR6" s="17" t="inlineStr">
        <is>
          <t>Pass</t>
        </is>
      </c>
      <c r="AS6" s="17" t="inlineStr">
        <is>
          <t>Pass</t>
        </is>
      </c>
      <c r="AT6" s="17" t="inlineStr">
        <is>
          <t>N/A</t>
        </is>
      </c>
      <c r="AU6" s="17" t="inlineStr">
        <is>
          <t>N/A</t>
        </is>
      </c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inlineStr">
        <is>
          <t>Levy Ostrup</t>
        </is>
      </c>
      <c r="CY6" s="17" t="n"/>
      <c r="CZ6" s="17" t="n"/>
      <c r="DA6" s="17" t="n"/>
      <c r="DB6" s="17" t="n"/>
      <c r="DC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zoomScaleNormal="100" workbookViewId="0">
      <pane xSplit="6" topLeftCell="G1" activePane="topRight" state="frozen"/>
      <selection pane="topRight" activeCell="AY28" sqref="AY28"/>
    </sheetView>
  </sheetViews>
  <sheetFormatPr baseColWidth="8" defaultColWidth="8.7109375" defaultRowHeight="15"/>
  <cols>
    <col width="11" customWidth="1" style="65" min="1" max="1"/>
    <col width="16" customWidth="1" style="65" min="2" max="6"/>
    <col width="39.85546875" customWidth="1" style="65" min="7" max="7"/>
    <col width="23" customWidth="1" style="65" min="8" max="8"/>
    <col width="44.7109375" customWidth="1" style="65" min="9" max="9"/>
    <col width="16" customWidth="1" style="65" min="10" max="12"/>
    <col width="61.85546875" customWidth="1" style="65" min="13" max="13"/>
    <col width="16" customWidth="1" style="65" min="14" max="15"/>
    <col width="33.85546875" customWidth="1" style="65" min="16" max="16"/>
    <col width="16" customWidth="1" style="65" min="17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45">
        <f>HYPERLINK("#Dashboard!A1","&lt;&lt; Dashboard")</f>
        <v/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8" t="n"/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8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  <c r="CO1" s="48" t="n"/>
      <c r="CP1" s="48" t="n"/>
      <c r="CQ1" s="48" t="n"/>
      <c r="CR1" s="48" t="n"/>
      <c r="CS1" s="48" t="n"/>
      <c r="CT1" s="48" t="n"/>
      <c r="CU1" s="48" t="n"/>
      <c r="CV1" s="48" t="n"/>
      <c r="CW1" s="48" t="n"/>
      <c r="CX1" s="48" t="n"/>
      <c r="CY1" s="48" t="n"/>
      <c r="CZ1" s="48" t="n"/>
      <c r="DA1" s="48" t="n"/>
      <c r="DB1" s="48" t="n"/>
      <c r="DC1" s="48" t="n"/>
    </row>
    <row r="2" ht="18" customHeight="1" s="65">
      <c r="A2" s="46" t="inlineStr">
        <is>
          <t>Control</t>
        </is>
      </c>
      <c r="B2" s="47" t="inlineStr">
        <is>
          <t>Header Info</t>
        </is>
      </c>
      <c r="C2" s="81" t="inlineStr">
        <is>
          <t>PART 1 – Project Description</t>
        </is>
      </c>
      <c r="D2" s="82" t="n"/>
      <c r="E2" s="83" t="n"/>
      <c r="F2" s="81" t="inlineStr">
        <is>
          <t>PART 2 – Transmitter Description</t>
        </is>
      </c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3" t="n"/>
      <c r="V2" s="84" t="inlineStr">
        <is>
          <t>PART 3 – Visual Inspection</t>
        </is>
      </c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3" t="n"/>
      <c r="AH2" s="84" t="inlineStr">
        <is>
          <t>PART 4 – Procedure</t>
        </is>
      </c>
      <c r="AI2" s="82" t="n"/>
      <c r="AJ2" s="82" t="n"/>
      <c r="AK2" s="82" t="n"/>
      <c r="AL2" s="82" t="n"/>
      <c r="AM2" s="82" t="n"/>
      <c r="AN2" s="82" t="n"/>
      <c r="AO2" s="82" t="n"/>
      <c r="AP2" s="82" t="n"/>
      <c r="AQ2" s="82" t="n"/>
      <c r="AR2" s="82" t="n"/>
      <c r="AS2" s="82" t="n"/>
      <c r="AT2" s="82" t="n"/>
      <c r="AU2" s="83" t="n"/>
      <c r="AV2" s="86" t="inlineStr">
        <is>
          <t>PART 5 – Test Equipment</t>
        </is>
      </c>
      <c r="AW2" s="82" t="n"/>
      <c r="AX2" s="82" t="n"/>
      <c r="AY2" s="82" t="n"/>
      <c r="AZ2" s="82" t="n"/>
      <c r="BA2" s="82" t="n"/>
      <c r="BB2" s="82" t="n"/>
      <c r="BC2" s="82" t="n"/>
      <c r="BD2" s="82" t="n"/>
      <c r="BE2" s="82" t="n"/>
      <c r="BF2" s="82" t="n"/>
      <c r="BG2" s="83" t="n"/>
      <c r="BH2" s="86" t="inlineStr">
        <is>
          <t>PART 6 – Test Results</t>
        </is>
      </c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  <c r="BZ2" s="82" t="n"/>
      <c r="CA2" s="82" t="n"/>
      <c r="CB2" s="82" t="n"/>
      <c r="CC2" s="82" t="n"/>
      <c r="CD2" s="82" t="n"/>
      <c r="CE2" s="82" t="n"/>
      <c r="CF2" s="82" t="n"/>
      <c r="CG2" s="82" t="n"/>
      <c r="CH2" s="82" t="n"/>
      <c r="CI2" s="82" t="n"/>
      <c r="CJ2" s="82" t="n"/>
      <c r="CK2" s="82" t="n"/>
      <c r="CL2" s="82" t="n"/>
      <c r="CM2" s="82" t="n"/>
      <c r="CN2" s="82" t="n"/>
      <c r="CO2" s="82" t="n"/>
      <c r="CP2" s="82" t="n"/>
      <c r="CQ2" s="82" t="n"/>
      <c r="CR2" s="82" t="n"/>
      <c r="CS2" s="82" t="n"/>
      <c r="CT2" s="82" t="n"/>
      <c r="CU2" s="82" t="n"/>
      <c r="CV2" s="83" t="n"/>
      <c r="CW2" s="85" t="inlineStr">
        <is>
          <t>PART 7 – Remarks</t>
        </is>
      </c>
      <c r="CX2" s="85" t="inlineStr">
        <is>
          <t>PART 8 – Inspected/Approved By</t>
        </is>
      </c>
      <c r="CY2" s="82" t="n"/>
      <c r="CZ2" s="82" t="n"/>
      <c r="DA2" s="82" t="n"/>
      <c r="DB2" s="82" t="n"/>
      <c r="DC2" s="83" t="n"/>
    </row>
    <row r="3" ht="42" customHeight="1" s="65">
      <c r="A3" s="50" t="inlineStr">
        <is>
          <t>Export to PDF (Y/N)</t>
        </is>
      </c>
      <c r="B3" s="51" t="inlineStr">
        <is>
          <t>Customer Ref#</t>
        </is>
      </c>
      <c r="C3" s="52" t="inlineStr">
        <is>
          <t>Project</t>
        </is>
      </c>
      <c r="D3" s="52" t="inlineStr">
        <is>
          <t>Location</t>
        </is>
      </c>
      <c r="E3" s="52" t="inlineStr">
        <is>
          <t>Contract #</t>
        </is>
      </c>
      <c r="F3" s="52" t="inlineStr">
        <is>
          <t>Tag</t>
        </is>
      </c>
      <c r="G3" s="52" t="inlineStr">
        <is>
          <t>Transmitter Type</t>
        </is>
      </c>
      <c r="H3" s="52" t="inlineStr">
        <is>
          <t>System Number</t>
        </is>
      </c>
      <c r="I3" s="52" t="inlineStr">
        <is>
          <t>Service</t>
        </is>
      </c>
      <c r="J3" s="52" t="inlineStr">
        <is>
          <t>P&amp;ID Number</t>
        </is>
      </c>
      <c r="K3" s="52" t="inlineStr">
        <is>
          <t>Line Number</t>
        </is>
      </c>
      <c r="L3" s="52" t="inlineStr">
        <is>
          <t>Make</t>
        </is>
      </c>
      <c r="M3" s="52" t="inlineStr">
        <is>
          <t>Model</t>
        </is>
      </c>
      <c r="N3" s="52" t="inlineStr">
        <is>
          <t>Serial Number</t>
        </is>
      </c>
      <c r="O3" s="52" t="inlineStr">
        <is>
          <t>Calibration Range</t>
        </is>
      </c>
      <c r="P3" s="52" t="inlineStr">
        <is>
          <t>Instrument Range</t>
        </is>
      </c>
      <c r="Q3" s="52" t="inlineStr">
        <is>
          <t>Repeatability</t>
        </is>
      </c>
      <c r="R3" s="52" t="inlineStr">
        <is>
          <t>Local Display</t>
        </is>
      </c>
      <c r="S3" s="52" t="inlineStr">
        <is>
          <t>Signal Type</t>
        </is>
      </c>
      <c r="T3" s="52" t="inlineStr">
        <is>
          <t>K-Factor</t>
        </is>
      </c>
      <c r="U3" s="52" t="inlineStr">
        <is>
          <t>Scale Factor</t>
        </is>
      </c>
      <c r="V3" s="53" t="inlineStr">
        <is>
          <t>1. Stamped SS instrument tag attached. (Initial/NA)</t>
        </is>
      </c>
      <c r="W3" s="53" t="inlineStr">
        <is>
          <t>2. Stamped SS cable tag attached. (Initial/NA)</t>
        </is>
      </c>
      <c r="X3" s="53" t="inlineStr">
        <is>
          <t>3. Device installed as per P&amp;ID drawings and installation details. (Initial/NA)</t>
        </is>
      </c>
      <c r="Y3" s="53" t="inlineStr">
        <is>
          <t>4. Equipment accessible and easy to maintain. (Initial/NA)</t>
        </is>
      </c>
      <c r="Z3" s="53" t="inlineStr">
        <is>
          <t>5. Verify impulse line(s) are correctly installed. (Initial/NA)</t>
        </is>
      </c>
      <c r="AA3" s="53" t="inlineStr">
        <is>
          <t>6. Manifold/isolation valve(s) conform to data sheets. (Initial/NA)</t>
        </is>
      </c>
      <c r="AB3" s="53" t="inlineStr">
        <is>
          <t>7. Wiring polarity correct and properly labeled. (Initial/NA)</t>
        </is>
      </c>
      <c r="AC3" s="53" t="inlineStr">
        <is>
          <t>8. Tug test terminations. (Initial/NA)</t>
        </is>
      </c>
      <c r="AD3" s="53" t="inlineStr">
        <is>
          <t>9. Perform insulation check on wiring. (Initial/NA)</t>
        </is>
      </c>
      <c r="AE3" s="53" t="inlineStr">
        <is>
          <t>10. Check enclosure labeling. (Initial/NA)</t>
        </is>
      </c>
      <c r="AF3" s="53" t="inlineStr">
        <is>
          <t>11. Check enclosure mounting/orientation. (Initial/NA)</t>
        </is>
      </c>
      <c r="AG3" s="53" t="inlineStr">
        <is>
          <t>12. Check boot and seal(s). (All openings sealed) (Initial/NA)</t>
        </is>
      </c>
      <c r="AH3" s="53" t="inlineStr">
        <is>
          <t>1. Power the transmitter and measure the voltage (VDC)</t>
        </is>
      </c>
      <c r="AI3" s="53" t="inlineStr">
        <is>
          <t>2. Perform leak check procedure.</t>
        </is>
      </c>
      <c r="AJ3" s="53" t="inlineStr">
        <is>
          <t>3. Power enclosure heater and verify operations.</t>
        </is>
      </c>
      <c r="AK3" s="53" t="inlineStr">
        <is>
          <t>4. Power traced tubing bundle(s) and verify operation.</t>
        </is>
      </c>
      <c r="AL3" s="53" t="inlineStr">
        <is>
          <t>5. Disconnect wire (open loop) and verify fault.</t>
        </is>
      </c>
      <c r="AM3" s="53" t="inlineStr">
        <is>
          <t>6. Verify local display(s) operational.</t>
        </is>
      </c>
      <c r="AN3" s="53" t="inlineStr">
        <is>
          <t>7. Ensure process sensing/impulse lines are open.</t>
        </is>
      </c>
      <c r="AO3" s="53" t="inlineStr">
        <is>
          <t>8. Verify signal configuration.</t>
        </is>
      </c>
      <c r="AP3" s="53" t="inlineStr">
        <is>
          <t>9. Ensure manifolds are placed back into service position.</t>
        </is>
      </c>
      <c r="AQ3" s="53" t="inlineStr">
        <is>
          <t>10. Confirm controller action as per loop narrative.</t>
        </is>
      </c>
      <c r="AR3" s="53" t="inlineStr">
        <is>
          <t>11. Graphic display matches with function.</t>
        </is>
      </c>
      <c r="AS3" s="53" t="inlineStr">
        <is>
          <t>12. Construction QA/QC Documents Verified.</t>
        </is>
      </c>
      <c r="AT3" s="53" t="inlineStr">
        <is>
          <t>13. Is loop left energized and ready for service.</t>
        </is>
      </c>
      <c r="AU3" s="53" t="inlineStr">
        <is>
          <t>14. Place "pre-commissioned" tag on instrument.</t>
        </is>
      </c>
      <c r="AV3" s="54" t="inlineStr">
        <is>
          <t>Test Equip 1 - Make</t>
        </is>
      </c>
      <c r="AW3" s="54" t="inlineStr">
        <is>
          <t>Test Equip 1 - Model</t>
        </is>
      </c>
      <c r="AX3" s="54" t="inlineStr">
        <is>
          <t>Test Equip 1 - Serial</t>
        </is>
      </c>
      <c r="AY3" s="54" t="inlineStr">
        <is>
          <t>Test Equip 1 - Calibration Date</t>
        </is>
      </c>
      <c r="AZ3" s="54" t="inlineStr">
        <is>
          <t>Test Equip 2 - Make</t>
        </is>
      </c>
      <c r="BA3" s="54" t="inlineStr">
        <is>
          <t>Test Equip 2 - Model</t>
        </is>
      </c>
      <c r="BB3" s="54" t="inlineStr">
        <is>
          <t>Test Equip 2 - Serial</t>
        </is>
      </c>
      <c r="BC3" s="54" t="inlineStr">
        <is>
          <t>Test Equip 2 - Calibration Date</t>
        </is>
      </c>
      <c r="BD3" s="54" t="inlineStr">
        <is>
          <t>Test Equip 3 - Make</t>
        </is>
      </c>
      <c r="BE3" s="54" t="inlineStr">
        <is>
          <t>Test Equip 3 - Model</t>
        </is>
      </c>
      <c r="BF3" s="54" t="inlineStr">
        <is>
          <t>Test Equip 3 - Serial</t>
        </is>
      </c>
      <c r="BG3" s="54" t="inlineStr">
        <is>
          <t>Test Equip 3 - Calibration Date</t>
        </is>
      </c>
      <c r="BH3" s="54" t="inlineStr">
        <is>
          <t>0% Input Upscale</t>
        </is>
      </c>
      <c r="BI3" s="54" t="inlineStr">
        <is>
          <t>0% Input Downscale</t>
        </is>
      </c>
      <c r="BJ3" s="54" t="inlineStr">
        <is>
          <t>0% Output Upscale</t>
        </is>
      </c>
      <c r="BK3" s="54" t="inlineStr">
        <is>
          <t>0% Output Downscale</t>
        </is>
      </c>
      <c r="BL3" s="54" t="inlineStr">
        <is>
          <t>0% Local Display Upscale</t>
        </is>
      </c>
      <c r="BM3" s="54" t="inlineStr">
        <is>
          <t>0% Local Display Downscale</t>
        </is>
      </c>
      <c r="BN3" s="54" t="inlineStr">
        <is>
          <t>0% DCS Display/Units Upscale</t>
        </is>
      </c>
      <c r="BO3" s="54" t="inlineStr">
        <is>
          <t>0% DCS Display/Units Downscale</t>
        </is>
      </c>
      <c r="BP3" s="54" t="inlineStr">
        <is>
          <t>25% Input Upscale</t>
        </is>
      </c>
      <c r="BQ3" s="54" t="inlineStr">
        <is>
          <t>25% Input Downscale</t>
        </is>
      </c>
      <c r="BR3" s="54" t="inlineStr">
        <is>
          <t>25% Output Upscale</t>
        </is>
      </c>
      <c r="BS3" s="54" t="inlineStr">
        <is>
          <t>25% Output Downscale</t>
        </is>
      </c>
      <c r="BT3" s="54" t="inlineStr">
        <is>
          <t>25% Local Display Upscale</t>
        </is>
      </c>
      <c r="BU3" s="54" t="inlineStr">
        <is>
          <t>25% Local Display Downscale</t>
        </is>
      </c>
      <c r="BV3" s="54" t="inlineStr">
        <is>
          <t>25% DCS Display/Units Upscale</t>
        </is>
      </c>
      <c r="BW3" s="54" t="inlineStr">
        <is>
          <t>25% DCS Display/Units Downscale</t>
        </is>
      </c>
      <c r="BX3" s="54" t="inlineStr">
        <is>
          <t>50% Input Upscale</t>
        </is>
      </c>
      <c r="BY3" s="54" t="inlineStr">
        <is>
          <t>50% Input Downscale</t>
        </is>
      </c>
      <c r="BZ3" s="54" t="inlineStr">
        <is>
          <t>50% Output Upscale</t>
        </is>
      </c>
      <c r="CA3" s="54" t="inlineStr">
        <is>
          <t>50% Output Downscale</t>
        </is>
      </c>
      <c r="CB3" s="54" t="inlineStr">
        <is>
          <t>50% Local Display Upscale</t>
        </is>
      </c>
      <c r="CC3" s="54" t="inlineStr">
        <is>
          <t>50% Local Display Downscale</t>
        </is>
      </c>
      <c r="CD3" s="54" t="inlineStr">
        <is>
          <t>50% DCS Display/Units Upscale</t>
        </is>
      </c>
      <c r="CE3" s="54" t="inlineStr">
        <is>
          <t>50% DCS Display/Units Downscale</t>
        </is>
      </c>
      <c r="CF3" s="54" t="inlineStr">
        <is>
          <t>75% Input Upscale</t>
        </is>
      </c>
      <c r="CG3" s="54" t="inlineStr">
        <is>
          <t>75% Input Downscale</t>
        </is>
      </c>
      <c r="CH3" s="54" t="inlineStr">
        <is>
          <t>75% Output Upscale</t>
        </is>
      </c>
      <c r="CI3" s="54" t="inlineStr">
        <is>
          <t>75% Output Downscale</t>
        </is>
      </c>
      <c r="CJ3" s="54" t="inlineStr">
        <is>
          <t>75% Local Display Upscale</t>
        </is>
      </c>
      <c r="CK3" s="54" t="inlineStr">
        <is>
          <t>75% Local Display Downscale</t>
        </is>
      </c>
      <c r="CL3" s="54" t="inlineStr">
        <is>
          <t>75% DCS Display/Units Upscale</t>
        </is>
      </c>
      <c r="CM3" s="54" t="inlineStr">
        <is>
          <t>75% DCS Display/Units Downscale</t>
        </is>
      </c>
      <c r="CN3" s="54" t="inlineStr">
        <is>
          <t>100% Input Upscale</t>
        </is>
      </c>
      <c r="CO3" s="54" t="inlineStr">
        <is>
          <t>100% Input Downscale</t>
        </is>
      </c>
      <c r="CP3" s="54" t="inlineStr">
        <is>
          <t>100% Output Upscale</t>
        </is>
      </c>
      <c r="CQ3" s="54" t="inlineStr">
        <is>
          <t>100% Output Downscale</t>
        </is>
      </c>
      <c r="CR3" s="54" t="inlineStr">
        <is>
          <t>100% Local Display Upscale</t>
        </is>
      </c>
      <c r="CS3" s="54" t="inlineStr">
        <is>
          <t>100% Local Display Downscale</t>
        </is>
      </c>
      <c r="CT3" s="54" t="inlineStr">
        <is>
          <t>100% DCS Display/Units Upscale</t>
        </is>
      </c>
      <c r="CU3" s="54" t="inlineStr">
        <is>
          <t>100% DCS Display/Units Downscale</t>
        </is>
      </c>
      <c r="CV3" s="54" t="inlineStr">
        <is>
          <t>System Results</t>
        </is>
      </c>
      <c r="CW3" s="55" t="inlineStr">
        <is>
          <t>Remarks</t>
        </is>
      </c>
      <c r="CX3" s="55" t="inlineStr">
        <is>
          <t>Yanda QA Representative - Name</t>
        </is>
      </c>
      <c r="CY3" s="55" t="inlineStr">
        <is>
          <t>Yanda QA Representative - Date</t>
        </is>
      </c>
      <c r="CZ3" s="55" t="inlineStr">
        <is>
          <t>Yanda QA Representative - Signature</t>
        </is>
      </c>
      <c r="DA3" s="55" t="inlineStr">
        <is>
          <t>Client Representative - Name</t>
        </is>
      </c>
      <c r="DB3" s="55" t="inlineStr">
        <is>
          <t>Client Representative - Date</t>
        </is>
      </c>
      <c r="DC3" s="55" t="inlineStr">
        <is>
          <t>Client Representative - Signature</t>
        </is>
      </c>
    </row>
    <row r="4" ht="15.75" customHeight="1" s="65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8" t="n"/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8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  <c r="CO4" s="48" t="n"/>
      <c r="CP4" s="48" t="n"/>
      <c r="CQ4" s="48" t="n"/>
      <c r="CR4" s="48" t="n"/>
      <c r="CS4" s="48" t="n"/>
      <c r="CT4" s="48" t="n"/>
      <c r="CU4" s="48" t="n"/>
      <c r="CV4" s="48" t="n"/>
      <c r="CW4" s="48" t="n"/>
      <c r="CX4" s="48" t="n"/>
      <c r="CY4" s="48" t="n"/>
      <c r="CZ4" s="48" t="n"/>
      <c r="DA4" s="48" t="n"/>
      <c r="DB4" s="48" t="n"/>
      <c r="DC4" s="48" t="n"/>
    </row>
    <row r="5">
      <c r="A5" s="56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56" t="n"/>
      <c r="AW5" s="56" t="n"/>
      <c r="AX5" s="56" t="n"/>
      <c r="AY5" s="56" t="n"/>
      <c r="AZ5" s="56" t="n"/>
      <c r="BA5" s="56" t="n"/>
      <c r="BB5" s="56" t="n"/>
      <c r="BC5" s="56" t="n"/>
      <c r="BD5" s="56" t="n"/>
      <c r="BE5" s="56" t="n"/>
      <c r="BF5" s="56" t="n"/>
      <c r="BG5" s="56" t="n"/>
      <c r="BH5" s="56" t="n"/>
      <c r="BI5" s="56" t="n"/>
      <c r="BJ5" s="56" t="n"/>
      <c r="BK5" s="56" t="n"/>
      <c r="BL5" s="56" t="n"/>
      <c r="BM5" s="56" t="n"/>
      <c r="BN5" s="56" t="n"/>
      <c r="BO5" s="56" t="n"/>
      <c r="BP5" s="56" t="n"/>
      <c r="BQ5" s="56" t="n"/>
      <c r="BR5" s="56" t="n"/>
      <c r="BS5" s="56" t="n"/>
      <c r="BT5" s="56" t="n"/>
      <c r="BU5" s="56" t="n"/>
      <c r="BV5" s="56" t="n"/>
      <c r="BW5" s="56" t="n"/>
      <c r="BX5" s="56" t="n"/>
      <c r="BY5" s="56" t="n"/>
      <c r="BZ5" s="56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  <c r="CO5" s="56" t="n"/>
      <c r="CP5" s="56" t="n"/>
      <c r="CQ5" s="56" t="n"/>
      <c r="CR5" s="56" t="n"/>
      <c r="CS5" s="56" t="n"/>
      <c r="CT5" s="56" t="n"/>
      <c r="CU5" s="56" t="n"/>
      <c r="CV5" s="56" t="n"/>
      <c r="CW5" s="56" t="n"/>
      <c r="CX5" s="56" t="n"/>
      <c r="CY5" s="56" t="n"/>
      <c r="CZ5" s="56" t="n"/>
      <c r="DA5" s="56" t="n"/>
      <c r="DB5" s="56" t="n"/>
      <c r="DC5" s="56" t="n"/>
    </row>
    <row r="6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56" t="n"/>
      <c r="AW6" s="56" t="n"/>
      <c r="AX6" s="56" t="n"/>
      <c r="AY6" s="56" t="n"/>
      <c r="AZ6" s="56" t="n"/>
      <c r="BA6" s="56" t="n"/>
      <c r="BB6" s="56" t="n"/>
      <c r="BC6" s="56" t="n"/>
      <c r="BD6" s="56" t="n"/>
      <c r="BE6" s="56" t="n"/>
      <c r="BF6" s="56" t="n"/>
      <c r="BG6" s="56" t="n"/>
      <c r="BH6" s="56" t="n"/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56" t="n"/>
      <c r="BT6" s="56" t="n"/>
      <c r="BU6" s="56" t="n"/>
      <c r="BV6" s="56" t="n"/>
      <c r="BW6" s="56" t="n"/>
      <c r="BX6" s="56" t="n"/>
      <c r="BY6" s="56" t="n"/>
      <c r="BZ6" s="56" t="n"/>
      <c r="CA6" s="56" t="n"/>
      <c r="CB6" s="56" t="n"/>
      <c r="CC6" s="56" t="n"/>
      <c r="CD6" s="56" t="n"/>
      <c r="CE6" s="56" t="n"/>
      <c r="CF6" s="56" t="n"/>
      <c r="CG6" s="56" t="n"/>
      <c r="CH6" s="56" t="n"/>
      <c r="CI6" s="56" t="n"/>
      <c r="CJ6" s="56" t="n"/>
      <c r="CK6" s="56" t="n"/>
      <c r="CL6" s="56" t="n"/>
      <c r="CM6" s="56" t="n"/>
      <c r="CN6" s="56" t="n"/>
      <c r="CO6" s="56" t="n"/>
      <c r="CP6" s="56" t="n"/>
      <c r="CQ6" s="56" t="n"/>
      <c r="CR6" s="56" t="n"/>
      <c r="CS6" s="56" t="n"/>
      <c r="CT6" s="56" t="n"/>
      <c r="CU6" s="56" t="n"/>
      <c r="CV6" s="56" t="n"/>
      <c r="CW6" s="56" t="n"/>
      <c r="CX6" s="56" t="n"/>
      <c r="CY6" s="56" t="n"/>
      <c r="CZ6" s="56" t="n"/>
      <c r="DA6" s="56" t="n"/>
      <c r="DB6" s="56" t="n"/>
      <c r="DC6" s="56" t="n"/>
    </row>
    <row r="7">
      <c r="A7" s="56" t="n"/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8" t="n"/>
      <c r="AL7" s="48" t="n"/>
      <c r="AM7" s="48" t="n"/>
      <c r="AN7" s="48" t="n"/>
      <c r="AO7" s="48" t="n"/>
      <c r="AP7" s="48" t="n"/>
      <c r="AQ7" s="48" t="n"/>
      <c r="AR7" s="48" t="n"/>
      <c r="AS7" s="48" t="n"/>
      <c r="AT7" s="48" t="n"/>
      <c r="AU7" s="48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n"/>
      <c r="BN7" s="56" t="n"/>
      <c r="BO7" s="56" t="n"/>
      <c r="BP7" s="56" t="n"/>
      <c r="BQ7" s="56" t="n"/>
      <c r="BR7" s="56" t="n"/>
      <c r="BS7" s="56" t="n"/>
      <c r="BT7" s="56" t="n"/>
      <c r="BU7" s="56" t="n"/>
      <c r="BV7" s="56" t="n"/>
      <c r="BW7" s="56" t="n"/>
      <c r="BX7" s="56" t="n"/>
      <c r="BY7" s="56" t="n"/>
      <c r="BZ7" s="56" t="n"/>
      <c r="CA7" s="56" t="n"/>
      <c r="CB7" s="56" t="n"/>
      <c r="CC7" s="56" t="n"/>
      <c r="CD7" s="56" t="n"/>
      <c r="CE7" s="56" t="n"/>
      <c r="CF7" s="56" t="n"/>
      <c r="CG7" s="56" t="n"/>
      <c r="CH7" s="56" t="n"/>
      <c r="CI7" s="56" t="n"/>
      <c r="CJ7" s="56" t="n"/>
      <c r="CK7" s="56" t="n"/>
      <c r="CL7" s="56" t="n"/>
      <c r="CM7" s="56" t="n"/>
      <c r="CN7" s="56" t="n"/>
      <c r="CO7" s="56" t="n"/>
      <c r="CP7" s="56" t="n"/>
      <c r="CQ7" s="56" t="n"/>
      <c r="CR7" s="56" t="n"/>
      <c r="CS7" s="56" t="n"/>
      <c r="CT7" s="56" t="n"/>
      <c r="CU7" s="56" t="n"/>
      <c r="CV7" s="56" t="n"/>
      <c r="CW7" s="56" t="n"/>
      <c r="CX7" s="56" t="n"/>
      <c r="CY7" s="56" t="n"/>
      <c r="CZ7" s="56" t="n"/>
      <c r="DA7" s="56" t="n"/>
      <c r="DB7" s="56" t="n"/>
      <c r="DC7" s="56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8" t="n"/>
      <c r="AU8" s="48" t="n"/>
      <c r="AV8" s="56" t="n"/>
      <c r="AW8" s="56" t="n"/>
      <c r="AX8" s="56" t="n"/>
      <c r="AY8" s="56" t="n"/>
      <c r="AZ8" s="56" t="n"/>
      <c r="BA8" s="56" t="n"/>
      <c r="BB8" s="56" t="n"/>
      <c r="BC8" s="56" t="n"/>
      <c r="BD8" s="56" t="n"/>
      <c r="BE8" s="56" t="n"/>
      <c r="BF8" s="56" t="n"/>
      <c r="BG8" s="56" t="n"/>
      <c r="BH8" s="56" t="n"/>
      <c r="BI8" s="56" t="n"/>
      <c r="BJ8" s="56" t="n"/>
      <c r="BK8" s="56" t="n"/>
      <c r="BL8" s="56" t="n"/>
      <c r="BM8" s="56" t="n"/>
      <c r="BN8" s="56" t="n"/>
      <c r="BO8" s="56" t="n"/>
      <c r="BP8" s="56" t="n"/>
      <c r="BQ8" s="56" t="n"/>
      <c r="BR8" s="56" t="n"/>
      <c r="BS8" s="56" t="n"/>
      <c r="BT8" s="56" t="n"/>
      <c r="BU8" s="56" t="n"/>
      <c r="BV8" s="56" t="n"/>
      <c r="BW8" s="56" t="n"/>
      <c r="BX8" s="56" t="n"/>
      <c r="BY8" s="56" t="n"/>
      <c r="BZ8" s="56" t="n"/>
      <c r="CA8" s="56" t="n"/>
      <c r="CB8" s="56" t="n"/>
      <c r="CC8" s="56" t="n"/>
      <c r="CD8" s="56" t="n"/>
      <c r="CE8" s="56" t="n"/>
      <c r="CF8" s="56" t="n"/>
      <c r="CG8" s="56" t="n"/>
      <c r="CH8" s="56" t="n"/>
      <c r="CI8" s="56" t="n"/>
      <c r="CJ8" s="56" t="n"/>
      <c r="CK8" s="56" t="n"/>
      <c r="CL8" s="56" t="n"/>
      <c r="CM8" s="56" t="n"/>
      <c r="CN8" s="56" t="n"/>
      <c r="CO8" s="56" t="n"/>
      <c r="CP8" s="56" t="n"/>
      <c r="CQ8" s="56" t="n"/>
      <c r="CR8" s="56" t="n"/>
      <c r="CS8" s="56" t="n"/>
      <c r="CT8" s="56" t="n"/>
      <c r="CU8" s="56" t="n"/>
      <c r="CV8" s="56" t="n"/>
      <c r="CW8" s="56" t="n"/>
      <c r="CX8" s="56" t="n"/>
      <c r="CY8" s="56" t="n"/>
      <c r="CZ8" s="56" t="n"/>
      <c r="DA8" s="56" t="n"/>
      <c r="DB8" s="56" t="n"/>
      <c r="DC8" s="56" t="n"/>
    </row>
    <row r="9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8" t="n"/>
      <c r="AL9" s="48" t="n"/>
      <c r="AM9" s="48" t="n"/>
      <c r="AN9" s="48" t="n"/>
      <c r="AO9" s="48" t="n"/>
      <c r="AP9" s="48" t="n"/>
      <c r="AQ9" s="48" t="n"/>
      <c r="AR9" s="48" t="n"/>
      <c r="AS9" s="48" t="n"/>
      <c r="AT9" s="48" t="n"/>
      <c r="AU9" s="48" t="n"/>
      <c r="AV9" s="56" t="n"/>
      <c r="AW9" s="56" t="n"/>
      <c r="AX9" s="56" t="n"/>
      <c r="AY9" s="56" t="n"/>
      <c r="AZ9" s="56" t="n"/>
      <c r="BA9" s="56" t="n"/>
      <c r="BB9" s="56" t="n"/>
      <c r="BC9" s="56" t="n"/>
      <c r="BD9" s="56" t="n"/>
      <c r="BE9" s="56" t="n"/>
      <c r="BF9" s="56" t="n"/>
      <c r="BG9" s="56" t="n"/>
      <c r="BH9" s="56" t="n"/>
      <c r="BI9" s="56" t="n"/>
      <c r="BJ9" s="56" t="n"/>
      <c r="BK9" s="56" t="n"/>
      <c r="BL9" s="56" t="n"/>
      <c r="BM9" s="56" t="n"/>
      <c r="BN9" s="56" t="n"/>
      <c r="BO9" s="56" t="n"/>
      <c r="BP9" s="56" t="n"/>
      <c r="BQ9" s="56" t="n"/>
      <c r="BR9" s="56" t="n"/>
      <c r="BS9" s="56" t="n"/>
      <c r="BT9" s="56" t="n"/>
      <c r="BU9" s="56" t="n"/>
      <c r="BV9" s="56" t="n"/>
      <c r="BW9" s="56" t="n"/>
      <c r="BX9" s="56" t="n"/>
      <c r="BY9" s="56" t="n"/>
      <c r="BZ9" s="56" t="n"/>
      <c r="CA9" s="56" t="n"/>
      <c r="CB9" s="56" t="n"/>
      <c r="CC9" s="56" t="n"/>
      <c r="CD9" s="56" t="n"/>
      <c r="CE9" s="56" t="n"/>
      <c r="CF9" s="56" t="n"/>
      <c r="CG9" s="56" t="n"/>
      <c r="CH9" s="56" t="n"/>
      <c r="CI9" s="56" t="n"/>
      <c r="CJ9" s="56" t="n"/>
      <c r="CK9" s="56" t="n"/>
      <c r="CL9" s="56" t="n"/>
      <c r="CM9" s="56" t="n"/>
      <c r="CN9" s="56" t="n"/>
      <c r="CO9" s="56" t="n"/>
      <c r="CP9" s="56" t="n"/>
      <c r="CQ9" s="56" t="n"/>
      <c r="CR9" s="56" t="n"/>
      <c r="CS9" s="56" t="n"/>
      <c r="CT9" s="56" t="n"/>
      <c r="CU9" s="56" t="n"/>
      <c r="CV9" s="56" t="n"/>
      <c r="CW9" s="56" t="n"/>
      <c r="CX9" s="56" t="n"/>
      <c r="CY9" s="56" t="n"/>
      <c r="CZ9" s="56" t="n"/>
      <c r="DA9" s="56" t="n"/>
      <c r="DB9" s="56" t="n"/>
      <c r="DC9" s="56" t="n"/>
    </row>
    <row r="10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8" t="n"/>
      <c r="AL10" s="48" t="n"/>
      <c r="AM10" s="48" t="n"/>
      <c r="AN10" s="48" t="n"/>
      <c r="AO10" s="48" t="n"/>
      <c r="AP10" s="48" t="n"/>
      <c r="AQ10" s="48" t="n"/>
      <c r="AR10" s="48" t="n"/>
      <c r="AS10" s="48" t="n"/>
      <c r="AT10" s="48" t="n"/>
      <c r="AU10" s="48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  <c r="CX10" s="56" t="n"/>
      <c r="CY10" s="56" t="n"/>
      <c r="CZ10" s="56" t="n"/>
      <c r="DA10" s="56" t="n"/>
      <c r="DB10" s="56" t="n"/>
      <c r="DC10" s="56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  <c r="AL11" s="48" t="n"/>
      <c r="AM11" s="48" t="n"/>
      <c r="AN11" s="48" t="n"/>
      <c r="AO11" s="48" t="n"/>
      <c r="AP11" s="48" t="n"/>
      <c r="AQ11" s="48" t="n"/>
      <c r="AR11" s="48" t="n"/>
      <c r="AS11" s="48" t="n"/>
      <c r="AT11" s="48" t="n"/>
      <c r="AU11" s="48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56" t="n"/>
      <c r="BT11" s="56" t="n"/>
      <c r="BU11" s="56" t="n"/>
      <c r="BV11" s="56" t="n"/>
      <c r="BW11" s="56" t="n"/>
      <c r="BX11" s="56" t="n"/>
      <c r="BY11" s="56" t="n"/>
      <c r="BZ11" s="56" t="n"/>
      <c r="CA11" s="56" t="n"/>
      <c r="CB11" s="56" t="n"/>
      <c r="CC11" s="56" t="n"/>
      <c r="CD11" s="56" t="n"/>
      <c r="CE11" s="56" t="n"/>
      <c r="CF11" s="56" t="n"/>
      <c r="CG11" s="56" t="n"/>
      <c r="CH11" s="56" t="n"/>
      <c r="CI11" s="56" t="n"/>
      <c r="CJ11" s="56" t="n"/>
      <c r="CK11" s="56" t="n"/>
      <c r="CL11" s="56" t="n"/>
      <c r="CM11" s="56" t="n"/>
      <c r="CN11" s="56" t="n"/>
      <c r="CO11" s="56" t="n"/>
      <c r="CP11" s="56" t="n"/>
      <c r="CQ11" s="56" t="n"/>
      <c r="CR11" s="56" t="n"/>
      <c r="CS11" s="56" t="n"/>
      <c r="CT11" s="56" t="n"/>
      <c r="CU11" s="56" t="n"/>
      <c r="CV11" s="56" t="n"/>
      <c r="CW11" s="56" t="n"/>
      <c r="CX11" s="56" t="n"/>
      <c r="CY11" s="56" t="n"/>
      <c r="CZ11" s="56" t="n"/>
      <c r="DA11" s="56" t="n"/>
      <c r="DB11" s="56" t="n"/>
      <c r="DC11" s="56" t="n"/>
    </row>
    <row r="12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n"/>
      <c r="AU12" s="48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56" t="n"/>
      <c r="BT12" s="56" t="n"/>
      <c r="BU12" s="56" t="n"/>
      <c r="BV12" s="56" t="n"/>
      <c r="BW12" s="56" t="n"/>
      <c r="BX12" s="56" t="n"/>
      <c r="BY12" s="56" t="n"/>
      <c r="BZ12" s="56" t="n"/>
      <c r="CA12" s="56" t="n"/>
      <c r="CB12" s="56" t="n"/>
      <c r="CC12" s="56" t="n"/>
      <c r="CD12" s="56" t="n"/>
      <c r="CE12" s="56" t="n"/>
      <c r="CF12" s="56" t="n"/>
      <c r="CG12" s="56" t="n"/>
      <c r="CH12" s="56" t="n"/>
      <c r="CI12" s="56" t="n"/>
      <c r="CJ12" s="56" t="n"/>
      <c r="CK12" s="56" t="n"/>
      <c r="CL12" s="56" t="n"/>
      <c r="CM12" s="56" t="n"/>
      <c r="CN12" s="56" t="n"/>
      <c r="CO12" s="56" t="n"/>
      <c r="CP12" s="56" t="n"/>
      <c r="CQ12" s="56" t="n"/>
      <c r="CR12" s="56" t="n"/>
      <c r="CS12" s="56" t="n"/>
      <c r="CT12" s="56" t="n"/>
      <c r="CU12" s="56" t="n"/>
      <c r="CV12" s="56" t="n"/>
      <c r="CW12" s="56" t="n"/>
      <c r="CX12" s="56" t="n"/>
      <c r="CY12" s="56" t="n"/>
      <c r="CZ12" s="56" t="n"/>
      <c r="DA12" s="56" t="n"/>
      <c r="DB12" s="56" t="n"/>
      <c r="DC12" s="56" t="n"/>
    </row>
    <row r="13" ht="14.25" customHeight="1" s="65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56" t="n"/>
      <c r="BT13" s="56" t="n"/>
      <c r="BU13" s="56" t="n"/>
      <c r="BV13" s="56" t="n"/>
      <c r="BW13" s="56" t="n"/>
      <c r="BX13" s="56" t="n"/>
      <c r="BY13" s="56" t="n"/>
      <c r="BZ13" s="56" t="n"/>
      <c r="CA13" s="56" t="n"/>
      <c r="CB13" s="56" t="n"/>
      <c r="CC13" s="56" t="n"/>
      <c r="CD13" s="56" t="n"/>
      <c r="CE13" s="56" t="n"/>
      <c r="CF13" s="56" t="n"/>
      <c r="CG13" s="56" t="n"/>
      <c r="CH13" s="56" t="n"/>
      <c r="CI13" s="56" t="n"/>
      <c r="CJ13" s="56" t="n"/>
      <c r="CK13" s="56" t="n"/>
      <c r="CL13" s="56" t="n"/>
      <c r="CM13" s="56" t="n"/>
      <c r="CN13" s="56" t="n"/>
      <c r="CO13" s="56" t="n"/>
      <c r="CP13" s="56" t="n"/>
      <c r="CQ13" s="56" t="n"/>
      <c r="CR13" s="56" t="n"/>
      <c r="CS13" s="56" t="n"/>
      <c r="CT13" s="56" t="n"/>
      <c r="CU13" s="56" t="n"/>
      <c r="CV13" s="56" t="n"/>
      <c r="CW13" s="56" t="n"/>
      <c r="CX13" s="56" t="n"/>
      <c r="CY13" s="56" t="n"/>
      <c r="CZ13" s="56" t="n"/>
      <c r="DA13" s="56" t="n"/>
      <c r="DB13" s="56" t="n"/>
      <c r="DC13" s="56" t="n"/>
    </row>
    <row r="14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56" t="n"/>
      <c r="BT14" s="56" t="n"/>
      <c r="BU14" s="56" t="n"/>
      <c r="BV14" s="56" t="n"/>
      <c r="BW14" s="56" t="n"/>
      <c r="BX14" s="56" t="n"/>
      <c r="BY14" s="56" t="n"/>
      <c r="BZ14" s="56" t="n"/>
      <c r="CA14" s="56" t="n"/>
      <c r="CB14" s="56" t="n"/>
      <c r="CC14" s="56" t="n"/>
      <c r="CD14" s="56" t="n"/>
      <c r="CE14" s="56" t="n"/>
      <c r="CF14" s="56" t="n"/>
      <c r="CG14" s="56" t="n"/>
      <c r="CH14" s="56" t="n"/>
      <c r="CI14" s="56" t="n"/>
      <c r="CJ14" s="56" t="n"/>
      <c r="CK14" s="56" t="n"/>
      <c r="CL14" s="56" t="n"/>
      <c r="CM14" s="56" t="n"/>
      <c r="CN14" s="56" t="n"/>
      <c r="CO14" s="56" t="n"/>
      <c r="CP14" s="56" t="n"/>
      <c r="CQ14" s="56" t="n"/>
      <c r="CR14" s="56" t="n"/>
      <c r="CS14" s="56" t="n"/>
      <c r="CT14" s="56" t="n"/>
      <c r="CU14" s="56" t="n"/>
      <c r="CV14" s="56" t="n"/>
      <c r="CW14" s="56" t="n"/>
      <c r="CX14" s="56" t="n"/>
      <c r="CY14" s="56" t="n"/>
      <c r="CZ14" s="56" t="n"/>
      <c r="DA14" s="56" t="n"/>
      <c r="DB14" s="56" t="n"/>
      <c r="DC14" s="56" t="n"/>
    </row>
    <row r="1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  <c r="BS15" s="56" t="n"/>
      <c r="BT15" s="56" t="n"/>
      <c r="BU15" s="56" t="n"/>
      <c r="BV15" s="56" t="n"/>
      <c r="BW15" s="56" t="n"/>
      <c r="BX15" s="56" t="n"/>
      <c r="BY15" s="56" t="n"/>
      <c r="BZ15" s="56" t="n"/>
      <c r="CA15" s="56" t="n"/>
      <c r="CB15" s="56" t="n"/>
      <c r="CC15" s="56" t="n"/>
      <c r="CD15" s="56" t="n"/>
      <c r="CE15" s="56" t="n"/>
      <c r="CF15" s="56" t="n"/>
      <c r="CG15" s="56" t="n"/>
      <c r="CH15" s="56" t="n"/>
      <c r="CI15" s="56" t="n"/>
      <c r="CJ15" s="56" t="n"/>
      <c r="CK15" s="56" t="n"/>
      <c r="CL15" s="56" t="n"/>
      <c r="CM15" s="56" t="n"/>
      <c r="CN15" s="56" t="n"/>
      <c r="CO15" s="56" t="n"/>
      <c r="CP15" s="56" t="n"/>
      <c r="CQ15" s="56" t="n"/>
      <c r="CR15" s="56" t="n"/>
      <c r="CS15" s="56" t="n"/>
      <c r="CT15" s="56" t="n"/>
      <c r="CU15" s="56" t="n"/>
      <c r="CV15" s="56" t="n"/>
      <c r="CW15" s="56" t="n"/>
      <c r="CX15" s="56" t="n"/>
      <c r="CY15" s="56" t="n"/>
      <c r="CZ15" s="56" t="n"/>
      <c r="DA15" s="56" t="n"/>
      <c r="DB15" s="56" t="n"/>
      <c r="DC15" s="56" t="n"/>
    </row>
    <row r="1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  <c r="BS16" s="56" t="n"/>
      <c r="BT16" s="56" t="n"/>
      <c r="BU16" s="56" t="n"/>
      <c r="BV16" s="56" t="n"/>
      <c r="BW16" s="56" t="n"/>
      <c r="BX16" s="56" t="n"/>
      <c r="BY16" s="56" t="n"/>
      <c r="BZ16" s="56" t="n"/>
      <c r="CA16" s="56" t="n"/>
      <c r="CB16" s="56" t="n"/>
      <c r="CC16" s="56" t="n"/>
      <c r="CD16" s="56" t="n"/>
      <c r="CE16" s="56" t="n"/>
      <c r="CF16" s="56" t="n"/>
      <c r="CG16" s="56" t="n"/>
      <c r="CH16" s="56" t="n"/>
      <c r="CI16" s="56" t="n"/>
      <c r="CJ16" s="56" t="n"/>
      <c r="CK16" s="56" t="n"/>
      <c r="CL16" s="56" t="n"/>
      <c r="CM16" s="56" t="n"/>
      <c r="CN16" s="56" t="n"/>
      <c r="CO16" s="56" t="n"/>
      <c r="CP16" s="56" t="n"/>
      <c r="CQ16" s="56" t="n"/>
      <c r="CR16" s="56" t="n"/>
      <c r="CS16" s="56" t="n"/>
      <c r="CT16" s="56" t="n"/>
      <c r="CU16" s="56" t="n"/>
      <c r="CV16" s="56" t="n"/>
      <c r="CW16" s="56" t="n"/>
      <c r="CX16" s="56" t="n"/>
      <c r="CY16" s="56" t="n"/>
      <c r="CZ16" s="56" t="n"/>
      <c r="DA16" s="56" t="n"/>
      <c r="DB16" s="56" t="n"/>
      <c r="DC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  <c r="BU17" s="56" t="n"/>
      <c r="BV17" s="56" t="n"/>
      <c r="BW17" s="56" t="n"/>
      <c r="BX17" s="56" t="n"/>
      <c r="BY17" s="56" t="n"/>
      <c r="BZ17" s="56" t="n"/>
      <c r="CA17" s="56" t="n"/>
      <c r="CB17" s="56" t="n"/>
      <c r="CC17" s="56" t="n"/>
      <c r="CD17" s="56" t="n"/>
      <c r="CE17" s="56" t="n"/>
      <c r="CF17" s="56" t="n"/>
      <c r="CG17" s="56" t="n"/>
      <c r="CH17" s="56" t="n"/>
      <c r="CI17" s="56" t="n"/>
      <c r="CJ17" s="56" t="n"/>
      <c r="CK17" s="56" t="n"/>
      <c r="CL17" s="56" t="n"/>
      <c r="CM17" s="56" t="n"/>
      <c r="CN17" s="56" t="n"/>
      <c r="CO17" s="56" t="n"/>
      <c r="CP17" s="56" t="n"/>
      <c r="CQ17" s="56" t="n"/>
      <c r="CR17" s="56" t="n"/>
      <c r="CS17" s="56" t="n"/>
      <c r="CT17" s="56" t="n"/>
      <c r="CU17" s="56" t="n"/>
      <c r="CV17" s="56" t="n"/>
      <c r="CW17" s="56" t="n"/>
      <c r="CX17" s="56" t="n"/>
      <c r="CY17" s="56" t="n"/>
      <c r="CZ17" s="56" t="n"/>
      <c r="DA17" s="56" t="n"/>
      <c r="DB17" s="56" t="n"/>
      <c r="DC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56" t="n"/>
      <c r="BT18" s="56" t="n"/>
      <c r="BU18" s="56" t="n"/>
      <c r="BV18" s="56" t="n"/>
      <c r="BW18" s="56" t="n"/>
      <c r="BX18" s="56" t="n"/>
      <c r="BY18" s="56" t="n"/>
      <c r="BZ18" s="56" t="n"/>
      <c r="CA18" s="56" t="n"/>
      <c r="CB18" s="56" t="n"/>
      <c r="CC18" s="56" t="n"/>
      <c r="CD18" s="56" t="n"/>
      <c r="CE18" s="56" t="n"/>
      <c r="CF18" s="56" t="n"/>
      <c r="CG18" s="56" t="n"/>
      <c r="CH18" s="56" t="n"/>
      <c r="CI18" s="56" t="n"/>
      <c r="CJ18" s="56" t="n"/>
      <c r="CK18" s="56" t="n"/>
      <c r="CL18" s="56" t="n"/>
      <c r="CM18" s="56" t="n"/>
      <c r="CN18" s="56" t="n"/>
      <c r="CO18" s="56" t="n"/>
      <c r="CP18" s="56" t="n"/>
      <c r="CQ18" s="56" t="n"/>
      <c r="CR18" s="56" t="n"/>
      <c r="CS18" s="56" t="n"/>
      <c r="CT18" s="56" t="n"/>
      <c r="CU18" s="56" t="n"/>
      <c r="CV18" s="56" t="n"/>
      <c r="CW18" s="56" t="n"/>
      <c r="CX18" s="56" t="n"/>
      <c r="CY18" s="56" t="n"/>
      <c r="CZ18" s="56" t="n"/>
      <c r="DA18" s="56" t="n"/>
      <c r="DB18" s="56" t="n"/>
      <c r="DC18" s="56" t="n"/>
    </row>
    <row r="19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  <c r="BS19" s="56" t="n"/>
      <c r="BT19" s="56" t="n"/>
      <c r="BU19" s="56" t="n"/>
      <c r="BV19" s="56" t="n"/>
      <c r="BW19" s="56" t="n"/>
      <c r="BX19" s="56" t="n"/>
      <c r="BY19" s="56" t="n"/>
      <c r="BZ19" s="56" t="n"/>
      <c r="CA19" s="56" t="n"/>
      <c r="CB19" s="56" t="n"/>
      <c r="CC19" s="56" t="n"/>
      <c r="CD19" s="56" t="n"/>
      <c r="CE19" s="56" t="n"/>
      <c r="CF19" s="56" t="n"/>
      <c r="CG19" s="56" t="n"/>
      <c r="CH19" s="56" t="n"/>
      <c r="CI19" s="56" t="n"/>
      <c r="CJ19" s="56" t="n"/>
      <c r="CK19" s="56" t="n"/>
      <c r="CL19" s="56" t="n"/>
      <c r="CM19" s="56" t="n"/>
      <c r="CN19" s="56" t="n"/>
      <c r="CO19" s="56" t="n"/>
      <c r="CP19" s="56" t="n"/>
      <c r="CQ19" s="56" t="n"/>
      <c r="CR19" s="56" t="n"/>
      <c r="CS19" s="56" t="n"/>
      <c r="CT19" s="56" t="n"/>
      <c r="CU19" s="56" t="n"/>
      <c r="CV19" s="56" t="n"/>
      <c r="CW19" s="56" t="n"/>
      <c r="CX19" s="56" t="n"/>
      <c r="CY19" s="56" t="n"/>
      <c r="CZ19" s="56" t="n"/>
      <c r="DA19" s="56" t="n"/>
      <c r="DB19" s="56" t="n"/>
      <c r="DC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56" t="n"/>
      <c r="BT20" s="56" t="n"/>
      <c r="BU20" s="56" t="n"/>
      <c r="BV20" s="56" t="n"/>
      <c r="BW20" s="56" t="n"/>
      <c r="BX20" s="56" t="n"/>
      <c r="BY20" s="56" t="n"/>
      <c r="BZ20" s="56" t="n"/>
      <c r="CA20" s="56" t="n"/>
      <c r="CB20" s="56" t="n"/>
      <c r="CC20" s="56" t="n"/>
      <c r="CD20" s="56" t="n"/>
      <c r="CE20" s="56" t="n"/>
      <c r="CF20" s="56" t="n"/>
      <c r="CG20" s="56" t="n"/>
      <c r="CH20" s="56" t="n"/>
      <c r="CI20" s="56" t="n"/>
      <c r="CJ20" s="56" t="n"/>
      <c r="CK20" s="56" t="n"/>
      <c r="CL20" s="56" t="n"/>
      <c r="CM20" s="56" t="n"/>
      <c r="CN20" s="56" t="n"/>
      <c r="CO20" s="56" t="n"/>
      <c r="CP20" s="56" t="n"/>
      <c r="CQ20" s="56" t="n"/>
      <c r="CR20" s="56" t="n"/>
      <c r="CS20" s="56" t="n"/>
      <c r="CT20" s="56" t="n"/>
      <c r="CU20" s="56" t="n"/>
      <c r="CV20" s="56" t="n"/>
      <c r="CW20" s="56" t="n"/>
      <c r="CX20" s="56" t="n"/>
      <c r="CY20" s="56" t="n"/>
      <c r="CZ20" s="56" t="n"/>
      <c r="DA20" s="56" t="n"/>
      <c r="DB20" s="56" t="n"/>
      <c r="DC20" s="56" t="n"/>
    </row>
    <row r="21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/>
      <c r="BM21" s="44" t="n"/>
      <c r="BN21" s="44" t="n"/>
      <c r="BO21" s="44" t="n"/>
      <c r="BP21" s="44" t="n"/>
      <c r="BQ21" s="44" t="n"/>
      <c r="BR21" s="44" t="n"/>
      <c r="BS21" s="44" t="n"/>
      <c r="BT21" s="44" t="n"/>
      <c r="BU21" s="44" t="n"/>
      <c r="BV21" s="44" t="n"/>
      <c r="BW21" s="44" t="n"/>
      <c r="BX21" s="44" t="n"/>
      <c r="BY21" s="44" t="n"/>
      <c r="BZ21" s="44" t="n"/>
      <c r="CA21" s="44" t="n"/>
      <c r="CB21" s="44" t="n"/>
      <c r="CC21" s="44" t="n"/>
      <c r="CD21" s="44" t="n"/>
      <c r="CE21" s="44" t="n"/>
      <c r="CF21" s="44" t="n"/>
      <c r="CG21" s="44" t="n"/>
      <c r="CH21" s="44" t="n"/>
      <c r="CI21" s="44" t="n"/>
      <c r="CJ21" s="44" t="n"/>
      <c r="CK21" s="44" t="n"/>
      <c r="CL21" s="44" t="n"/>
      <c r="CM21" s="44" t="n"/>
      <c r="CN21" s="44" t="n"/>
      <c r="CO21" s="44" t="n"/>
      <c r="CP21" s="44" t="n"/>
      <c r="CQ21" s="44" t="n"/>
      <c r="CR21" s="44" t="n"/>
      <c r="CS21" s="44" t="n"/>
      <c r="CT21" s="44" t="n"/>
      <c r="CU21" s="44" t="n"/>
      <c r="CV21" s="44" t="n"/>
      <c r="CW21" s="44" t="n"/>
      <c r="CX21" s="44" t="n"/>
      <c r="CY21" s="44" t="n"/>
      <c r="CZ21" s="44" t="n"/>
      <c r="DA21" s="44" t="n"/>
      <c r="DB21" s="44" t="n"/>
      <c r="DC21" s="44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AH2:AU2"/>
    <mergeCell ref="BH2:CV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21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workbookViewId="0">
      <selection activeCell="F9" sqref="F9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inlineStr">
        <is>
          <t>K1B WELL PAD PROJECT</t>
        </is>
      </c>
      <c r="D4" s="16" t="inlineStr">
        <is>
          <t>KINOSIS K1B</t>
        </is>
      </c>
      <c r="E4" s="16" t="inlineStr">
        <is>
          <t>CA23007</t>
        </is>
      </c>
      <c r="F4" s="16" t="inlineStr">
        <is>
          <t>29203-TIT-0100B</t>
        </is>
      </c>
      <c r="G4" s="16" t="inlineStr">
        <is>
          <t>Temperature Transmitter</t>
        </is>
      </c>
      <c r="H4" s="16" t="n"/>
      <c r="I4" s="16" t="inlineStr">
        <is>
          <t>HP STEAM CONDENSATE FROM HP STEAM FLOWLINE</t>
        </is>
      </c>
      <c r="J4" s="16" t="inlineStr">
        <is>
          <t>29151-25J-002-01</t>
        </is>
      </c>
      <c r="K4" s="16" t="inlineStr">
        <is>
          <t>29151-3"-ST-4100-DASB0-64H-ET</t>
        </is>
      </c>
      <c r="L4" s="16" t="inlineStr">
        <is>
          <t>ROSEMOUNT</t>
        </is>
      </c>
      <c r="M4" s="16" t="inlineStr">
        <is>
          <t>3144PD1A1K6M5Q4C8BR5XA</t>
        </is>
      </c>
      <c r="N4" s="16" t="inlineStr">
        <is>
          <t>26SITC3660212</t>
        </is>
      </c>
      <c r="O4" s="16" t="inlineStr">
        <is>
          <t>-50 to 400 ºC</t>
        </is>
      </c>
      <c r="P4" s="16" t="inlineStr">
        <is>
          <t>-200 to 600 ºC</t>
        </is>
      </c>
      <c r="Q4" s="16" t="n"/>
      <c r="R4" s="16" t="inlineStr">
        <is>
          <t>Yes</t>
        </is>
      </c>
      <c r="S4" s="16" t="inlineStr">
        <is>
          <t>4-20 mA / HART</t>
        </is>
      </c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29203-LIT-0210</t>
        </is>
      </c>
      <c r="G5" s="17" t="inlineStr">
        <is>
          <t>Level Transmitter</t>
        </is>
      </c>
      <c r="H5" s="17" t="n"/>
      <c r="I5" s="17" t="inlineStr">
        <is>
          <t>PRODUCED VAPOUR CONDENSATE</t>
        </is>
      </c>
      <c r="J5" s="17" t="inlineStr">
        <is>
          <t>29203-25J-002-01</t>
        </is>
      </c>
      <c r="K5" s="17" t="inlineStr">
        <is>
          <t>29203-10"-HC-5005-BAPD0-64H-ET</t>
        </is>
      </c>
      <c r="L5" s="17" t="inlineStr">
        <is>
          <t>ROSEMOUNT</t>
        </is>
      </c>
      <c r="M5" s="17" t="inlineStr">
        <is>
          <t>3051C</t>
        </is>
      </c>
      <c r="N5" s="17" t="inlineStr">
        <is>
          <t>26SIPG3885354</t>
        </is>
      </c>
      <c r="O5" s="17" t="inlineStr">
        <is>
          <t>-2891 to -513 mmH2O 4ºC</t>
        </is>
      </c>
      <c r="P5" s="17" t="inlineStr">
        <is>
          <t>-250 to 250 inH2O</t>
        </is>
      </c>
      <c r="Q5" s="17" t="n"/>
      <c r="R5" s="17" t="inlineStr">
        <is>
          <t>Yes</t>
        </is>
      </c>
      <c r="S5" s="17" t="inlineStr">
        <is>
          <t>4-20 mA / HART</t>
        </is>
      </c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29203-LIT-0220</t>
        </is>
      </c>
      <c r="G6" s="17" t="inlineStr">
        <is>
          <t>Level Transmitter</t>
        </is>
      </c>
      <c r="H6" s="17" t="n"/>
      <c r="I6" s="17" t="inlineStr">
        <is>
          <t>PRODUCED VAPOUR CONDENSATE</t>
        </is>
      </c>
      <c r="J6" s="17" t="inlineStr">
        <is>
          <t>29203-25J-002-01</t>
        </is>
      </c>
      <c r="K6" s="17" t="inlineStr">
        <is>
          <t>29203-10"-HC-5009-BAPD0-64H-ET</t>
        </is>
      </c>
      <c r="L6" s="17" t="inlineStr">
        <is>
          <t>ROSEMOUNT</t>
        </is>
      </c>
      <c r="M6" s="17" t="inlineStr">
        <is>
          <t>3051C</t>
        </is>
      </c>
      <c r="N6" s="17" t="n"/>
      <c r="O6" s="17" t="inlineStr">
        <is>
          <t>-2891 to -513 mmH2O 4ºC</t>
        </is>
      </c>
      <c r="P6" s="17" t="inlineStr">
        <is>
          <t>-250 to 250 inH2O</t>
        </is>
      </c>
      <c r="Q6" s="17" t="n"/>
      <c r="R6" s="17" t="inlineStr">
        <is>
          <t>Yes</t>
        </is>
      </c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KINOSIS K1B</t>
        </is>
      </c>
      <c r="E7" s="17" t="inlineStr">
        <is>
          <t>CA23007</t>
        </is>
      </c>
      <c r="F7" s="17" t="inlineStr">
        <is>
          <t>29203-LIT-0221</t>
        </is>
      </c>
      <c r="G7" s="17" t="inlineStr">
        <is>
          <t>Level Transmitter</t>
        </is>
      </c>
      <c r="H7" s="17" t="n"/>
      <c r="I7" s="17" t="inlineStr">
        <is>
          <t>HP STEAM CONDENSATE TO DRAIN AREA 2</t>
        </is>
      </c>
      <c r="J7" s="17" t="inlineStr">
        <is>
          <t>29203-25J-003-01</t>
        </is>
      </c>
      <c r="K7" s="17" t="inlineStr">
        <is>
          <t>29203-10"-ST-5004-DASB0-75H-ET</t>
        </is>
      </c>
      <c r="L7" s="17" t="inlineStr">
        <is>
          <t>ROSEMOUNT</t>
        </is>
      </c>
      <c r="M7" s="17" t="inlineStr">
        <is>
          <t>3051C</t>
        </is>
      </c>
      <c r="N7" s="17" t="n"/>
      <c r="O7" s="17" t="inlineStr">
        <is>
          <t>-1565 to -610 mmH2O 4ºC</t>
        </is>
      </c>
      <c r="P7" s="17" t="inlineStr">
        <is>
          <t>-250 to 250 inH2O</t>
        </is>
      </c>
      <c r="Q7" s="17" t="n"/>
      <c r="R7" s="17" t="inlineStr">
        <is>
          <t>Yes</t>
        </is>
      </c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inlineStr">
        <is>
          <t>N/A</t>
        </is>
      </c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38" t="n"/>
      <c r="CY7" s="17" t="n"/>
      <c r="CZ7" s="17" t="n"/>
      <c r="DA7" s="17" t="n"/>
      <c r="DB7" s="17" t="n"/>
      <c r="DC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KINOSIS K1B</t>
        </is>
      </c>
      <c r="E8" s="17" t="inlineStr">
        <is>
          <t>CA23007</t>
        </is>
      </c>
      <c r="F8" s="17" t="inlineStr">
        <is>
          <t>29203-LIT-0211</t>
        </is>
      </c>
      <c r="G8" s="17" t="inlineStr">
        <is>
          <t>Level Transmitter</t>
        </is>
      </c>
      <c r="H8" s="17" t="n"/>
      <c r="I8" s="17" t="inlineStr">
        <is>
          <t>HP STEM CONDENSATE TO DRAIN AREA 1</t>
        </is>
      </c>
      <c r="J8" s="17" t="inlineStr">
        <is>
          <t>29203-25J-003-01</t>
        </is>
      </c>
      <c r="K8" s="17" t="inlineStr">
        <is>
          <t>29203-10"-ST-5005-DASB0-75H-ET</t>
        </is>
      </c>
      <c r="L8" s="17" t="inlineStr">
        <is>
          <t>ROSEMOUNT</t>
        </is>
      </c>
      <c r="M8" s="17" t="inlineStr">
        <is>
          <t>3051C</t>
        </is>
      </c>
      <c r="N8" s="17" t="inlineStr">
        <is>
          <t>26SIPG3883448</t>
        </is>
      </c>
      <c r="O8" s="17" t="inlineStr">
        <is>
          <t>-1565 to -610 mmH2O 4ºC</t>
        </is>
      </c>
      <c r="P8" s="17" t="inlineStr">
        <is>
          <t>-250 to 250 inH2O</t>
        </is>
      </c>
      <c r="Q8" s="17" t="n"/>
      <c r="R8" s="17" t="inlineStr">
        <is>
          <t>Yes</t>
        </is>
      </c>
      <c r="S8" s="17" t="inlineStr">
        <is>
          <t>4-20 mA / HART</t>
        </is>
      </c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38" t="n"/>
      <c r="CY8" s="17" t="n"/>
      <c r="CZ8" s="17" t="n"/>
      <c r="DA8" s="17" t="n"/>
      <c r="DB8" s="17" t="n"/>
      <c r="DC8" s="17" t="n"/>
    </row>
    <row r="9">
      <c r="A9" s="17" t="n"/>
      <c r="B9" s="17" t="n"/>
      <c r="C9" s="17" t="inlineStr">
        <is>
          <t>K1B WELL PAD PROJECT</t>
        </is>
      </c>
      <c r="D9" s="17" t="inlineStr">
        <is>
          <t>KINOSIS K1B</t>
        </is>
      </c>
      <c r="E9" s="17" t="inlineStr">
        <is>
          <t>CA23007</t>
        </is>
      </c>
      <c r="F9" s="17" t="inlineStr">
        <is>
          <t>29203-TIT-0100A</t>
        </is>
      </c>
      <c r="G9" s="17" t="inlineStr">
        <is>
          <t>Temperature Transmitter</t>
        </is>
      </c>
      <c r="H9" s="17" t="n"/>
      <c r="I9" s="17" t="inlineStr">
        <is>
          <t>HP STEAM FROM HP STEAM HEADER</t>
        </is>
      </c>
      <c r="J9" s="17" t="inlineStr">
        <is>
          <t>29203-25J-003-01</t>
        </is>
      </c>
      <c r="K9" s="17" t="inlineStr">
        <is>
          <t>29203-20"-ST-5002-DZSB0-90H</t>
        </is>
      </c>
      <c r="L9" s="17" t="inlineStr">
        <is>
          <t>ROSEMOUNT</t>
        </is>
      </c>
      <c r="M9" s="17" t="inlineStr">
        <is>
          <t>3144PD1A1K6M5Q4C8BR5XA</t>
        </is>
      </c>
      <c r="N9" s="17" t="inlineStr">
        <is>
          <t>26SITC3660235</t>
        </is>
      </c>
      <c r="O9" s="17" t="inlineStr">
        <is>
          <t>-50 to 400 ºC</t>
        </is>
      </c>
      <c r="P9" s="17" t="inlineStr">
        <is>
          <t>-200 to 600 ºC</t>
        </is>
      </c>
      <c r="Q9" s="17" t="n"/>
      <c r="R9" s="17" t="inlineStr">
        <is>
          <t>Yes</t>
        </is>
      </c>
      <c r="S9" s="17" t="inlineStr">
        <is>
          <t>4-20 mA / HART</t>
        </is>
      </c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38" t="n"/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38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BH2:CV2"/>
    <mergeCell ref="AH2:AU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 ht="38.25" customHeight="1" s="65">
      <c r="A5" s="38" t="n"/>
      <c r="B5" s="38" t="n"/>
      <c r="C5" s="38" t="n"/>
      <c r="D5" s="38" t="n"/>
      <c r="E5" s="38" t="n"/>
      <c r="F5" s="39" t="n"/>
      <c r="G5" s="38" t="n"/>
      <c r="H5" s="38" t="n"/>
      <c r="I5" s="38" t="n"/>
      <c r="J5" s="38" t="n"/>
      <c r="K5" s="39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inlineStr">
        <is>
          <t>K1B WELL PAD PROJECT</t>
        </is>
      </c>
      <c r="D4" s="16" t="inlineStr">
        <is>
          <t>KINOSIS K1B</t>
        </is>
      </c>
      <c r="E4" s="16" t="inlineStr">
        <is>
          <t>CA23007</t>
        </is>
      </c>
      <c r="F4" s="16" t="inlineStr">
        <is>
          <t>29103-PIT-1520</t>
        </is>
      </c>
      <c r="G4" s="16" t="inlineStr">
        <is>
          <t>Pressure Transmitter</t>
        </is>
      </c>
      <c r="H4" s="16" t="n"/>
      <c r="I4" s="16" t="inlineStr">
        <is>
          <t>PAD A PRODUCED EMULSION TO FLOWLINE</t>
        </is>
      </c>
      <c r="J4" s="16" t="inlineStr">
        <is>
          <t>29103-25J-106-01</t>
        </is>
      </c>
      <c r="K4" s="16" t="inlineStr">
        <is>
          <t>29103-10"-PE-1802-DAPC0-64H-ET</t>
        </is>
      </c>
      <c r="L4" s="16" t="inlineStr">
        <is>
          <t>ROSEMOUNT</t>
        </is>
      </c>
      <c r="M4" s="16" t="inlineStr">
        <is>
          <t>3051T</t>
        </is>
      </c>
      <c r="N4" s="16" t="inlineStr">
        <is>
          <t>26SIPG388726</t>
        </is>
      </c>
      <c r="O4" s="16" t="inlineStr">
        <is>
          <t>0 to 4000 kPa-g</t>
        </is>
      </c>
      <c r="P4" s="16" t="inlineStr">
        <is>
          <t>-101 to 5515 kPa-g</t>
        </is>
      </c>
      <c r="Q4" s="16" t="n"/>
      <c r="R4" s="16" t="inlineStr">
        <is>
          <t>Yes</t>
        </is>
      </c>
      <c r="S4" s="16" t="inlineStr">
        <is>
          <t>4-20 mA / HART</t>
        </is>
      </c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29103-PIT-1300</t>
        </is>
      </c>
      <c r="G5" s="17" t="inlineStr">
        <is>
          <t>Pressure Transmitter</t>
        </is>
      </c>
      <c r="H5" s="17" t="n"/>
      <c r="I5" s="17" t="inlineStr">
        <is>
          <t>PAD A NATURAL GAS TO DISTRIBUTION HEADER</t>
        </is>
      </c>
      <c r="J5" s="17" t="inlineStr">
        <is>
          <t>29103-25J-106-01</t>
        </is>
      </c>
      <c r="K5" s="17" t="inlineStr">
        <is>
          <t>29103-2"-FG-1110-DLHB0-38H-ET</t>
        </is>
      </c>
      <c r="L5" s="17" t="inlineStr">
        <is>
          <t>ROSEMOUNT</t>
        </is>
      </c>
      <c r="M5" s="17" t="inlineStr">
        <is>
          <t>3051T</t>
        </is>
      </c>
      <c r="N5" s="17" t="inlineStr">
        <is>
          <t>26SIPG3884539</t>
        </is>
      </c>
      <c r="O5" s="17" t="inlineStr">
        <is>
          <t>0 to 9200 kPa-g</t>
        </is>
      </c>
      <c r="P5" s="17" t="inlineStr">
        <is>
          <t>-101 to 27580 kPa-g</t>
        </is>
      </c>
      <c r="Q5" s="17" t="n"/>
      <c r="R5" s="17" t="inlineStr">
        <is>
          <t>Yes</t>
        </is>
      </c>
      <c r="S5" s="17" t="inlineStr">
        <is>
          <t>4-20 mA / HART</t>
        </is>
      </c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</row>
    <row r="6">
      <c r="A6" s="17" t="n"/>
      <c r="B6" s="17" t="n"/>
      <c r="C6" s="17" t="inlineStr">
        <is>
          <t>K1B WELL PAD PROJECT</t>
        </is>
      </c>
      <c r="D6" s="17" t="inlineStr">
        <is>
          <t>KINOSIS K1B</t>
        </is>
      </c>
      <c r="E6" s="17" t="inlineStr">
        <is>
          <t>CA23007</t>
        </is>
      </c>
      <c r="F6" s="17" t="inlineStr">
        <is>
          <t>29103-PIT-1301</t>
        </is>
      </c>
      <c r="G6" s="17" t="inlineStr">
        <is>
          <t>Pressure Transmitter</t>
        </is>
      </c>
      <c r="H6" s="17" t="n"/>
      <c r="I6" s="17" t="inlineStr">
        <is>
          <t>PAD A NATURAL GAS TO DISTRIBUTION HEADER</t>
        </is>
      </c>
      <c r="J6" s="17" t="inlineStr">
        <is>
          <t>29103-25J-106-01</t>
        </is>
      </c>
      <c r="K6" s="17" t="inlineStr">
        <is>
          <t>29103-2"-FG-1110-DLHB0-38H-ET</t>
        </is>
      </c>
      <c r="L6" s="17" t="inlineStr">
        <is>
          <t>ROSEMOUNT</t>
        </is>
      </c>
      <c r="M6" s="17" t="inlineStr">
        <is>
          <t>3051T</t>
        </is>
      </c>
      <c r="N6" s="17" t="inlineStr">
        <is>
          <t>26SIPG3884538</t>
        </is>
      </c>
      <c r="O6" s="17" t="inlineStr">
        <is>
          <t>0 to 9200 kPa-g</t>
        </is>
      </c>
      <c r="P6" s="17" t="inlineStr">
        <is>
          <t>-101 to 27580 kPa-g</t>
        </is>
      </c>
      <c r="Q6" s="17" t="n"/>
      <c r="R6" s="17" t="inlineStr">
        <is>
          <t>Yes</t>
        </is>
      </c>
      <c r="S6" s="17" t="inlineStr">
        <is>
          <t>4-20 mA / HART</t>
        </is>
      </c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</row>
    <row r="7">
      <c r="A7" s="17" t="n"/>
      <c r="B7" s="17" t="n"/>
      <c r="C7" s="17" t="inlineStr">
        <is>
          <t>K1B WELL PAD PROJECT</t>
        </is>
      </c>
      <c r="D7" s="17" t="inlineStr">
        <is>
          <t>KINOSIS K1B</t>
        </is>
      </c>
      <c r="E7" s="17" t="inlineStr">
        <is>
          <t>CA23007</t>
        </is>
      </c>
      <c r="F7" s="17" t="inlineStr">
        <is>
          <t>29103-PIT-1302</t>
        </is>
      </c>
      <c r="G7" s="17" t="inlineStr">
        <is>
          <t>Pressure Transmitter</t>
        </is>
      </c>
      <c r="H7" s="17" t="n"/>
      <c r="I7" s="17" t="inlineStr">
        <is>
          <t>PAD A NATURAL GAS TO DISTRIBUTION HEADER</t>
        </is>
      </c>
      <c r="J7" s="17" t="inlineStr">
        <is>
          <t>29103-25J-106-01</t>
        </is>
      </c>
      <c r="K7" s="17" t="inlineStr">
        <is>
          <t>29103-2"-FG-1110-DLHB0-38H-ET</t>
        </is>
      </c>
      <c r="L7" s="17" t="inlineStr">
        <is>
          <t>ROSEMOUNT</t>
        </is>
      </c>
      <c r="M7" s="17" t="inlineStr">
        <is>
          <t>3051T</t>
        </is>
      </c>
      <c r="N7" s="17" t="inlineStr">
        <is>
          <t>26SIPG3884537</t>
        </is>
      </c>
      <c r="O7" s="17" t="inlineStr">
        <is>
          <t>0 to 10000 kPa-g</t>
        </is>
      </c>
      <c r="P7" s="17" t="inlineStr">
        <is>
          <t>-101 to 27580 kPa-g</t>
        </is>
      </c>
      <c r="Q7" s="17" t="n"/>
      <c r="R7" s="17" t="inlineStr">
        <is>
          <t>Yes</t>
        </is>
      </c>
      <c r="S7" s="17" t="inlineStr">
        <is>
          <t>4-20 mA / HART</t>
        </is>
      </c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38" t="n"/>
      <c r="CY7" s="17" t="n"/>
      <c r="CZ7" s="17" t="n"/>
      <c r="DA7" s="17" t="n"/>
      <c r="DB7" s="17" t="n"/>
      <c r="DC7" s="17" t="n"/>
    </row>
    <row r="8">
      <c r="A8" s="17" t="n"/>
      <c r="B8" s="17" t="n"/>
      <c r="C8" s="17" t="inlineStr">
        <is>
          <t>K1B WELL PAD PROJECT</t>
        </is>
      </c>
      <c r="D8" s="17" t="inlineStr">
        <is>
          <t>KINOSIS K1B</t>
        </is>
      </c>
      <c r="E8" s="17" t="inlineStr">
        <is>
          <t>CA23007</t>
        </is>
      </c>
      <c r="F8" s="17" t="inlineStr">
        <is>
          <t>29103-TIT-1300</t>
        </is>
      </c>
      <c r="G8" s="17" t="inlineStr">
        <is>
          <t>Temperature Transmitter</t>
        </is>
      </c>
      <c r="H8" s="17" t="inlineStr">
        <is>
          <t>PRODUCED EMULSION</t>
        </is>
      </c>
      <c r="I8" s="17" t="inlineStr">
        <is>
          <t>PAD A PRODUCED EMULSION TO FLOWLINE</t>
        </is>
      </c>
      <c r="J8" s="17" t="inlineStr">
        <is>
          <t>29103-25J-106-01</t>
        </is>
      </c>
      <c r="K8" s="17" t="inlineStr">
        <is>
          <t>29103-2"-FG-1110-DLHB0-38H-ET</t>
        </is>
      </c>
      <c r="L8" s="17" t="inlineStr">
        <is>
          <t>ROSEMOUNT</t>
        </is>
      </c>
      <c r="M8" s="17" t="inlineStr">
        <is>
          <t>3144PD1A1K6M5Q4C8BR5XA</t>
        </is>
      </c>
      <c r="N8" s="17" t="inlineStr">
        <is>
          <t>26SITC3660169</t>
        </is>
      </c>
      <c r="O8" s="17" t="inlineStr">
        <is>
          <t>-50 to 100 ºC</t>
        </is>
      </c>
      <c r="P8" s="17" t="inlineStr">
        <is>
          <t>-200 to 600 ºC</t>
        </is>
      </c>
      <c r="Q8" s="17" t="n"/>
      <c r="R8" s="17" t="inlineStr">
        <is>
          <t>Yes</t>
        </is>
      </c>
      <c r="S8" s="17" t="inlineStr">
        <is>
          <t>4-20 mA / HART</t>
        </is>
      </c>
      <c r="T8" s="17" t="n"/>
      <c r="U8" s="17" t="n"/>
      <c r="V8" s="17" t="inlineStr">
        <is>
          <t>LO</t>
        </is>
      </c>
      <c r="W8" s="17" t="inlineStr">
        <is>
          <t>LO</t>
        </is>
      </c>
      <c r="X8" s="17" t="inlineStr">
        <is>
          <t>LO</t>
        </is>
      </c>
      <c r="Y8" s="17" t="inlineStr">
        <is>
          <t>LO</t>
        </is>
      </c>
      <c r="Z8" s="17" t="inlineStr">
        <is>
          <t>N/A</t>
        </is>
      </c>
      <c r="AA8" s="17" t="inlineStr">
        <is>
          <t>N/A</t>
        </is>
      </c>
      <c r="AB8" s="17" t="inlineStr">
        <is>
          <t>LO</t>
        </is>
      </c>
      <c r="AC8" s="17" t="inlineStr">
        <is>
          <t>LO</t>
        </is>
      </c>
      <c r="AD8" s="17" t="inlineStr">
        <is>
          <t>N/A</t>
        </is>
      </c>
      <c r="AE8" s="17" t="inlineStr">
        <is>
          <t>LO</t>
        </is>
      </c>
      <c r="AF8" s="17" t="inlineStr">
        <is>
          <t>LO</t>
        </is>
      </c>
      <c r="AG8" s="17" t="inlineStr">
        <is>
          <t>LO</t>
        </is>
      </c>
      <c r="AH8" s="17" t="inlineStr">
        <is>
          <t>23.4</t>
        </is>
      </c>
      <c r="AI8" s="17" t="inlineStr">
        <is>
          <t>Pass</t>
        </is>
      </c>
      <c r="AJ8" s="17" t="inlineStr">
        <is>
          <t>N/A</t>
        </is>
      </c>
      <c r="AK8" s="17" t="inlineStr">
        <is>
          <t>N/A</t>
        </is>
      </c>
      <c r="AL8" s="17" t="inlineStr">
        <is>
          <t>Pass</t>
        </is>
      </c>
      <c r="AM8" s="17" t="inlineStr">
        <is>
          <t>Pass</t>
        </is>
      </c>
      <c r="AN8" s="17" t="inlineStr">
        <is>
          <t>N/A</t>
        </is>
      </c>
      <c r="AO8" s="17" t="inlineStr">
        <is>
          <t>Pass</t>
        </is>
      </c>
      <c r="AP8" s="17" t="inlineStr">
        <is>
          <t>N/A</t>
        </is>
      </c>
      <c r="AQ8" s="17" t="inlineStr">
        <is>
          <t>N/A</t>
        </is>
      </c>
      <c r="AR8" s="17" t="inlineStr">
        <is>
          <t>Pass</t>
        </is>
      </c>
      <c r="AS8" s="17" t="inlineStr">
        <is>
          <t>Pass</t>
        </is>
      </c>
      <c r="AT8" s="17" t="inlineStr">
        <is>
          <t>N/A</t>
        </is>
      </c>
      <c r="AU8" s="17" t="inlineStr">
        <is>
          <t>N/A</t>
        </is>
      </c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38" t="inlineStr">
        <is>
          <t>Levy Ostrup</t>
        </is>
      </c>
      <c r="CY8" s="17" t="n"/>
      <c r="CZ8" s="17" t="n"/>
      <c r="DA8" s="17" t="n"/>
      <c r="DB8" s="17" t="n"/>
      <c r="DC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38" t="n"/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38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BH2:CV2"/>
    <mergeCell ref="AH2:AU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 ht="38.25" customHeight="1" s="65">
      <c r="A5" s="38" t="n"/>
      <c r="B5" s="38" t="n"/>
      <c r="C5" s="38" t="n"/>
      <c r="D5" s="38" t="n"/>
      <c r="E5" s="38" t="n"/>
      <c r="F5" s="39" t="n"/>
      <c r="G5" s="38" t="n"/>
      <c r="H5" s="38" t="n"/>
      <c r="I5" s="38" t="n"/>
      <c r="J5" s="38" t="n"/>
      <c r="K5" s="39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 codeName="Sheet3">
    <outlinePr summaryBelow="1" summaryRight="1"/>
    <pageSetUpPr/>
  </sheetPr>
  <dimension ref="A1:DC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7"/>
    <col width="11" customWidth="1" style="65" min="18" max="18"/>
    <col width="16" customWidth="1" style="65" min="19" max="21"/>
    <col outlineLevel="1" width="16" customWidth="1" style="65" min="22" max="34"/>
    <col outlineLevel="1" width="11" customWidth="1" style="65" min="35" max="47"/>
    <col outlineLevel="1" width="16" customWidth="1" style="65" min="48" max="99"/>
    <col outlineLevel="1" width="11" customWidth="1" style="65" min="100" max="100"/>
    <col width="40" customWidth="1" style="65" min="101" max="101"/>
    <col width="16" customWidth="1" style="65" min="102" max="107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9" t="inlineStr">
        <is>
          <t>Header Info</t>
        </is>
      </c>
      <c r="C2" s="78" t="inlineStr">
        <is>
          <t>PART 1 – Project Description</t>
        </is>
      </c>
      <c r="D2" s="76" t="n"/>
      <c r="E2" s="62" t="n"/>
      <c r="F2" s="78" t="inlineStr">
        <is>
          <t>PART 2 – Transmitter Description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62" t="n"/>
      <c r="V2" s="77" t="inlineStr">
        <is>
          <t>PART 3 – Visual Inspection</t>
        </is>
      </c>
      <c r="W2" s="76" t="n"/>
      <c r="X2" s="76" t="n"/>
      <c r="Y2" s="76" t="n"/>
      <c r="Z2" s="76" t="n"/>
      <c r="AA2" s="76" t="n"/>
      <c r="AB2" s="76" t="n"/>
      <c r="AC2" s="76" t="n"/>
      <c r="AD2" s="76" t="n"/>
      <c r="AE2" s="76" t="n"/>
      <c r="AF2" s="76" t="n"/>
      <c r="AG2" s="62" t="n"/>
      <c r="AH2" s="77" t="inlineStr">
        <is>
          <t>PART 4 – Procedure</t>
        </is>
      </c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62" t="n"/>
      <c r="AV2" s="75" t="inlineStr">
        <is>
          <t>PART 5 – Test Equipment</t>
        </is>
      </c>
      <c r="AW2" s="76" t="n"/>
      <c r="AX2" s="76" t="n"/>
      <c r="AY2" s="76" t="n"/>
      <c r="AZ2" s="76" t="n"/>
      <c r="BA2" s="76" t="n"/>
      <c r="BB2" s="76" t="n"/>
      <c r="BC2" s="76" t="n"/>
      <c r="BD2" s="76" t="n"/>
      <c r="BE2" s="76" t="n"/>
      <c r="BF2" s="76" t="n"/>
      <c r="BG2" s="62" t="n"/>
      <c r="BH2" s="75" t="inlineStr">
        <is>
          <t>PART 6 – Test Results</t>
        </is>
      </c>
      <c r="BI2" s="76" t="n"/>
      <c r="BJ2" s="76" t="n"/>
      <c r="BK2" s="76" t="n"/>
      <c r="BL2" s="76" t="n"/>
      <c r="BM2" s="76" t="n"/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76" t="n"/>
      <c r="CE2" s="76" t="n"/>
      <c r="CF2" s="76" t="n"/>
      <c r="CG2" s="76" t="n"/>
      <c r="CH2" s="76" t="n"/>
      <c r="CI2" s="76" t="n"/>
      <c r="CJ2" s="76" t="n"/>
      <c r="CK2" s="76" t="n"/>
      <c r="CL2" s="76" t="n"/>
      <c r="CM2" s="76" t="n"/>
      <c r="CN2" s="76" t="n"/>
      <c r="CO2" s="76" t="n"/>
      <c r="CP2" s="76" t="n"/>
      <c r="CQ2" s="76" t="n"/>
      <c r="CR2" s="76" t="n"/>
      <c r="CS2" s="76" t="n"/>
      <c r="CT2" s="76" t="n"/>
      <c r="CU2" s="76" t="n"/>
      <c r="CV2" s="62" t="n"/>
      <c r="CW2" s="79" t="inlineStr">
        <is>
          <t>PART 7 – Remarks</t>
        </is>
      </c>
      <c r="CX2" s="79" t="inlineStr">
        <is>
          <t>PART 8 – Inspected/Approved By</t>
        </is>
      </c>
      <c r="CY2" s="76" t="n"/>
      <c r="CZ2" s="76" t="n"/>
      <c r="DA2" s="76" t="n"/>
      <c r="DB2" s="76" t="n"/>
      <c r="DC2" s="62" t="n"/>
    </row>
    <row r="3" ht="30" customHeight="1" s="65">
      <c r="A3" s="10" t="inlineStr">
        <is>
          <t>Export to PDF (Y/N)</t>
        </is>
      </c>
      <c r="B3" s="11" t="inlineStr">
        <is>
          <t>Customer Ref#</t>
        </is>
      </c>
      <c r="C3" s="12" t="inlineStr">
        <is>
          <t>Project</t>
        </is>
      </c>
      <c r="D3" s="12" t="inlineStr">
        <is>
          <t>Location</t>
        </is>
      </c>
      <c r="E3" s="12" t="inlineStr">
        <is>
          <t>Contract #</t>
        </is>
      </c>
      <c r="F3" s="12" t="inlineStr">
        <is>
          <t>Tag</t>
        </is>
      </c>
      <c r="G3" s="12" t="inlineStr">
        <is>
          <t>Transmitter Type</t>
        </is>
      </c>
      <c r="H3" s="12" t="inlineStr">
        <is>
          <t>System Number</t>
        </is>
      </c>
      <c r="I3" s="12" t="inlineStr">
        <is>
          <t>Service</t>
        </is>
      </c>
      <c r="J3" s="12" t="inlineStr">
        <is>
          <t>P&amp;ID Number</t>
        </is>
      </c>
      <c r="K3" s="12" t="inlineStr">
        <is>
          <t>Line Number</t>
        </is>
      </c>
      <c r="L3" s="12" t="inlineStr">
        <is>
          <t>Make</t>
        </is>
      </c>
      <c r="M3" s="12" t="inlineStr">
        <is>
          <t>Model</t>
        </is>
      </c>
      <c r="N3" s="12" t="inlineStr">
        <is>
          <t>Serial Number</t>
        </is>
      </c>
      <c r="O3" s="12" t="inlineStr">
        <is>
          <t>Calibration Range</t>
        </is>
      </c>
      <c r="P3" s="12" t="inlineStr">
        <is>
          <t>Instrument Range</t>
        </is>
      </c>
      <c r="Q3" s="12" t="inlineStr">
        <is>
          <t>Repeatability</t>
        </is>
      </c>
      <c r="R3" s="12" t="inlineStr">
        <is>
          <t>Local Display</t>
        </is>
      </c>
      <c r="S3" s="12" t="inlineStr">
        <is>
          <t>Signal Type</t>
        </is>
      </c>
      <c r="T3" s="12" t="inlineStr">
        <is>
          <t>K-Factor</t>
        </is>
      </c>
      <c r="U3" s="12" t="inlineStr">
        <is>
          <t>Scale Factor</t>
        </is>
      </c>
      <c r="V3" s="13" t="inlineStr">
        <is>
          <t>1. Stamped SS instrument tag attached. (Initial/NA)</t>
        </is>
      </c>
      <c r="W3" s="13" t="inlineStr">
        <is>
          <t>2. Stamped SS cable tag attached. (Initial/NA)</t>
        </is>
      </c>
      <c r="X3" s="13" t="inlineStr">
        <is>
          <t>3. Device installed as per P&amp;ID drawings and installation details. (Initial/NA)</t>
        </is>
      </c>
      <c r="Y3" s="13" t="inlineStr">
        <is>
          <t>4. Equipment accessible and easy to maintain. (Initial/NA)</t>
        </is>
      </c>
      <c r="Z3" s="13" t="inlineStr">
        <is>
          <t>5. Verify impulse line(s) are correctly installed. (Initial/NA)</t>
        </is>
      </c>
      <c r="AA3" s="13" t="inlineStr">
        <is>
          <t>6. Manifold/isolation valve(s) conform to data sheets. (Initial/NA)</t>
        </is>
      </c>
      <c r="AB3" s="13" t="inlineStr">
        <is>
          <t>7. Wiring polarity correct and properly labeled. (Initial/NA)</t>
        </is>
      </c>
      <c r="AC3" s="13" t="inlineStr">
        <is>
          <t>8. Tug test terminations. (Initial/NA)</t>
        </is>
      </c>
      <c r="AD3" s="13" t="inlineStr">
        <is>
          <t>9. Perform insulation check on wiring. (Initial/NA)</t>
        </is>
      </c>
      <c r="AE3" s="13" t="inlineStr">
        <is>
          <t>10. Check enclosure labeling. (Initial/NA)</t>
        </is>
      </c>
      <c r="AF3" s="13" t="inlineStr">
        <is>
          <t>11. Check enclosure mounting/orientation. (Initial/NA)</t>
        </is>
      </c>
      <c r="AG3" s="13" t="inlineStr">
        <is>
          <t>12. Check boot and seal(s). (All openings sealed) (Initial/NA)</t>
        </is>
      </c>
      <c r="AH3" s="13" t="inlineStr">
        <is>
          <t>1. Power the transmitter and measure the voltage (VDC)</t>
        </is>
      </c>
      <c r="AI3" s="13" t="inlineStr">
        <is>
          <t>2. Perform leak check procedure.</t>
        </is>
      </c>
      <c r="AJ3" s="13" t="inlineStr">
        <is>
          <t>3. Power enclosure heater and verify operations.</t>
        </is>
      </c>
      <c r="AK3" s="13" t="inlineStr">
        <is>
          <t>4. Power traced tubing bundle(s) and verify operation.</t>
        </is>
      </c>
      <c r="AL3" s="13" t="inlineStr">
        <is>
          <t>5. Disconnect wire (open loop) and verify fault.</t>
        </is>
      </c>
      <c r="AM3" s="13" t="inlineStr">
        <is>
          <t>6. Verify local display(s) operational.</t>
        </is>
      </c>
      <c r="AN3" s="13" t="inlineStr">
        <is>
          <t>7. Ensure process sensing/impulse lines are open.</t>
        </is>
      </c>
      <c r="AO3" s="13" t="inlineStr">
        <is>
          <t>8. Verify signal configuration.</t>
        </is>
      </c>
      <c r="AP3" s="13" t="inlineStr">
        <is>
          <t>9. Ensure manifolds are placed back into service position.</t>
        </is>
      </c>
      <c r="AQ3" s="13" t="inlineStr">
        <is>
          <t>10. Confirm controller action as per loop narrative.</t>
        </is>
      </c>
      <c r="AR3" s="13" t="inlineStr">
        <is>
          <t>11. Graphic display matches with function.</t>
        </is>
      </c>
      <c r="AS3" s="13" t="inlineStr">
        <is>
          <t>12. Construction QA/QC Documents Verified.</t>
        </is>
      </c>
      <c r="AT3" s="13" t="inlineStr">
        <is>
          <t>13. Is loop left energized and ready for service.</t>
        </is>
      </c>
      <c r="AU3" s="13" t="inlineStr">
        <is>
          <t>14. Place "pre-commissioned" tag on instrument.</t>
        </is>
      </c>
      <c r="AV3" s="14" t="inlineStr">
        <is>
          <t>Test Equip 1 - Make</t>
        </is>
      </c>
      <c r="AW3" s="14" t="inlineStr">
        <is>
          <t>Test Equip 1 - Model</t>
        </is>
      </c>
      <c r="AX3" s="14" t="inlineStr">
        <is>
          <t>Test Equip 1 - Serial</t>
        </is>
      </c>
      <c r="AY3" s="14" t="inlineStr">
        <is>
          <t>Test Equip 1 - Calibration Date</t>
        </is>
      </c>
      <c r="AZ3" s="14" t="inlineStr">
        <is>
          <t>Test Equip 2 - Make</t>
        </is>
      </c>
      <c r="BA3" s="14" t="inlineStr">
        <is>
          <t>Test Equip 2 - Model</t>
        </is>
      </c>
      <c r="BB3" s="14" t="inlineStr">
        <is>
          <t>Test Equip 2 - Serial</t>
        </is>
      </c>
      <c r="BC3" s="14" t="inlineStr">
        <is>
          <t>Test Equip 2 - Calibration Date</t>
        </is>
      </c>
      <c r="BD3" s="14" t="inlineStr">
        <is>
          <t>Test Equip 3 - Make</t>
        </is>
      </c>
      <c r="BE3" s="14" t="inlineStr">
        <is>
          <t>Test Equip 3 - Model</t>
        </is>
      </c>
      <c r="BF3" s="14" t="inlineStr">
        <is>
          <t>Test Equip 3 - Serial</t>
        </is>
      </c>
      <c r="BG3" s="14" t="inlineStr">
        <is>
          <t>Test Equip 3 - Calibration Date</t>
        </is>
      </c>
      <c r="BH3" s="14" t="inlineStr">
        <is>
          <t>0% Input Upscale</t>
        </is>
      </c>
      <c r="BI3" s="14" t="inlineStr">
        <is>
          <t>0% Input Downscale</t>
        </is>
      </c>
      <c r="BJ3" s="14" t="inlineStr">
        <is>
          <t>0% Output Upscale</t>
        </is>
      </c>
      <c r="BK3" s="14" t="inlineStr">
        <is>
          <t>0% Output Downscale</t>
        </is>
      </c>
      <c r="BL3" s="14" t="inlineStr">
        <is>
          <t>0% Local Display Upscale</t>
        </is>
      </c>
      <c r="BM3" s="14" t="inlineStr">
        <is>
          <t>0% Local Display Downscale</t>
        </is>
      </c>
      <c r="BN3" s="14" t="inlineStr">
        <is>
          <t>0% DCS Display/Units Upscale</t>
        </is>
      </c>
      <c r="BO3" s="14" t="inlineStr">
        <is>
          <t>0% DCS Display/Units Downscale</t>
        </is>
      </c>
      <c r="BP3" s="14" t="inlineStr">
        <is>
          <t>25% Input Upscale</t>
        </is>
      </c>
      <c r="BQ3" s="14" t="inlineStr">
        <is>
          <t>25% Input Downscale</t>
        </is>
      </c>
      <c r="BR3" s="14" t="inlineStr">
        <is>
          <t>25% Output Upscale</t>
        </is>
      </c>
      <c r="BS3" s="14" t="inlineStr">
        <is>
          <t>25% Output Downscale</t>
        </is>
      </c>
      <c r="BT3" s="14" t="inlineStr">
        <is>
          <t>25% Local Display Upscale</t>
        </is>
      </c>
      <c r="BU3" s="14" t="inlineStr">
        <is>
          <t>25% Local Display Downscale</t>
        </is>
      </c>
      <c r="BV3" s="14" t="inlineStr">
        <is>
          <t>25% DCS Display/Units Upscale</t>
        </is>
      </c>
      <c r="BW3" s="14" t="inlineStr">
        <is>
          <t>25% DCS Display/Units Downscale</t>
        </is>
      </c>
      <c r="BX3" s="14" t="inlineStr">
        <is>
          <t>50% Input Upscale</t>
        </is>
      </c>
      <c r="BY3" s="14" t="inlineStr">
        <is>
          <t>50% Input Downscale</t>
        </is>
      </c>
      <c r="BZ3" s="14" t="inlineStr">
        <is>
          <t>50% Output Upscale</t>
        </is>
      </c>
      <c r="CA3" s="14" t="inlineStr">
        <is>
          <t>50% Output Downscale</t>
        </is>
      </c>
      <c r="CB3" s="14" t="inlineStr">
        <is>
          <t>50% Local Display Upscale</t>
        </is>
      </c>
      <c r="CC3" s="14" t="inlineStr">
        <is>
          <t>50% Local Display Downscale</t>
        </is>
      </c>
      <c r="CD3" s="14" t="inlineStr">
        <is>
          <t>50% DCS Display/Units Upscale</t>
        </is>
      </c>
      <c r="CE3" s="14" t="inlineStr">
        <is>
          <t>50% DCS Display/Units Downscale</t>
        </is>
      </c>
      <c r="CF3" s="14" t="inlineStr">
        <is>
          <t>75% Input Upscale</t>
        </is>
      </c>
      <c r="CG3" s="14" t="inlineStr">
        <is>
          <t>75% Input Downscale</t>
        </is>
      </c>
      <c r="CH3" s="14" t="inlineStr">
        <is>
          <t>75% Output Upscale</t>
        </is>
      </c>
      <c r="CI3" s="14" t="inlineStr">
        <is>
          <t>75% Output Downscale</t>
        </is>
      </c>
      <c r="CJ3" s="14" t="inlineStr">
        <is>
          <t>75% Local Display Upscale</t>
        </is>
      </c>
      <c r="CK3" s="14" t="inlineStr">
        <is>
          <t>75% Local Display Downscale</t>
        </is>
      </c>
      <c r="CL3" s="14" t="inlineStr">
        <is>
          <t>75% DCS Display/Units Upscale</t>
        </is>
      </c>
      <c r="CM3" s="14" t="inlineStr">
        <is>
          <t>75% DCS Display/Units Downscale</t>
        </is>
      </c>
      <c r="CN3" s="14" t="inlineStr">
        <is>
          <t>100% Input Upscale</t>
        </is>
      </c>
      <c r="CO3" s="14" t="inlineStr">
        <is>
          <t>100% Input Downscale</t>
        </is>
      </c>
      <c r="CP3" s="14" t="inlineStr">
        <is>
          <t>100% Output Upscale</t>
        </is>
      </c>
      <c r="CQ3" s="14" t="inlineStr">
        <is>
          <t>100% Output Downscale</t>
        </is>
      </c>
      <c r="CR3" s="14" t="inlineStr">
        <is>
          <t>100% Local Display Upscale</t>
        </is>
      </c>
      <c r="CS3" s="14" t="inlineStr">
        <is>
          <t>100% Local Display Downscale</t>
        </is>
      </c>
      <c r="CT3" s="14" t="inlineStr">
        <is>
          <t>100% DCS Display/Units Upscale</t>
        </is>
      </c>
      <c r="CU3" s="14" t="inlineStr">
        <is>
          <t>100% DCS Display/Units Downscale</t>
        </is>
      </c>
      <c r="CV3" s="14" t="inlineStr">
        <is>
          <t>System Results</t>
        </is>
      </c>
      <c r="CW3" s="15" t="inlineStr">
        <is>
          <t>Remarks</t>
        </is>
      </c>
      <c r="CX3" s="15" t="inlineStr">
        <is>
          <t>Yanda QA Representative - Name</t>
        </is>
      </c>
      <c r="CY3" s="15" t="inlineStr">
        <is>
          <t>Yanda QA Representative - Date</t>
        </is>
      </c>
      <c r="CZ3" s="15" t="inlineStr">
        <is>
          <t>Yanda QA Representative - Signature</t>
        </is>
      </c>
      <c r="DA3" s="15" t="inlineStr">
        <is>
          <t>Client Representative - Name</t>
        </is>
      </c>
      <c r="DB3" s="15" t="inlineStr">
        <is>
          <t>Client Representative - Date</t>
        </is>
      </c>
      <c r="DC3" s="15" t="inlineStr">
        <is>
          <t>Client Representative - Signature</t>
        </is>
      </c>
    </row>
    <row r="4" ht="15.75" customHeight="1" s="65">
      <c r="A4" s="16" t="n"/>
      <c r="B4" s="16" t="n"/>
      <c r="C4" s="16" t="inlineStr">
        <is>
          <t>K1B WELL PAD PROJECT</t>
        </is>
      </c>
      <c r="D4" s="16" t="inlineStr">
        <is>
          <t>KINOSIS K1B</t>
        </is>
      </c>
      <c r="E4" s="16" t="inlineStr">
        <is>
          <t>CA23007</t>
        </is>
      </c>
      <c r="F4" s="16" t="inlineStr">
        <is>
          <t>29103-TIT-0001</t>
        </is>
      </c>
      <c r="G4" s="16" t="inlineStr">
        <is>
          <t>Temperature Transmitter</t>
        </is>
      </c>
      <c r="H4" s="16" t="n"/>
      <c r="I4" s="16" t="inlineStr">
        <is>
          <t>PRODUCED VAPOUR TO MAINLINE AIR COOLER</t>
        </is>
      </c>
      <c r="J4" s="16" t="inlineStr">
        <is>
          <t>29209-25J-004-01</t>
        </is>
      </c>
      <c r="K4" s="16" t="inlineStr">
        <is>
          <t>29103-16"-P-1004-BAPD0-75H-ET</t>
        </is>
      </c>
      <c r="L4" s="16" t="inlineStr">
        <is>
          <t>ROSEMOUNT</t>
        </is>
      </c>
      <c r="M4" s="16" t="inlineStr">
        <is>
          <t>3144PD1A1K6M5Q4C8BR5XA</t>
        </is>
      </c>
      <c r="N4" s="16" t="inlineStr">
        <is>
          <t>26SITN3612933</t>
        </is>
      </c>
      <c r="O4" s="16" t="inlineStr">
        <is>
          <t>-50 to 220 ºC</t>
        </is>
      </c>
      <c r="P4" s="16" t="inlineStr">
        <is>
          <t>-200 to 600 ºC</t>
        </is>
      </c>
      <c r="Q4" s="16" t="n"/>
      <c r="R4" s="16" t="inlineStr">
        <is>
          <t>Yes</t>
        </is>
      </c>
      <c r="S4" s="16" t="inlineStr">
        <is>
          <t>4-20 mA / HART</t>
        </is>
      </c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</row>
    <row r="5">
      <c r="A5" s="17" t="n"/>
      <c r="B5" s="17" t="n"/>
      <c r="C5" s="17" t="inlineStr">
        <is>
          <t>K1B WELL PAD PROJECT</t>
        </is>
      </c>
      <c r="D5" s="17" t="inlineStr">
        <is>
          <t>KINOSIS K1B</t>
        </is>
      </c>
      <c r="E5" s="17" t="inlineStr">
        <is>
          <t>CA23007</t>
        </is>
      </c>
      <c r="F5" s="17" t="inlineStr">
        <is>
          <t>29103-PIT-0001</t>
        </is>
      </c>
      <c r="G5" s="17" t="inlineStr">
        <is>
          <t>Pressure Transmitter</t>
        </is>
      </c>
      <c r="H5" s="17" t="n"/>
      <c r="I5" s="17" t="inlineStr">
        <is>
          <t>PRODUCED VAPOUR TO MAINLINE AIR COOLER</t>
        </is>
      </c>
      <c r="J5" s="17" t="inlineStr">
        <is>
          <t>29209-25J-004-01</t>
        </is>
      </c>
      <c r="K5" s="17" t="inlineStr">
        <is>
          <t>29103-16"-P-1004-BAPD0-75H-ET</t>
        </is>
      </c>
      <c r="L5" s="17" t="inlineStr">
        <is>
          <t>ROSEMOUNT</t>
        </is>
      </c>
      <c r="M5" s="17" t="inlineStr">
        <is>
          <t>3051T</t>
        </is>
      </c>
      <c r="N5" s="17" t="inlineStr">
        <is>
          <t>26SIPG3884572</t>
        </is>
      </c>
      <c r="O5" s="17" t="inlineStr">
        <is>
          <t>0 to 1400 kPa-g</t>
        </is>
      </c>
      <c r="P5" s="17" t="inlineStr">
        <is>
          <t>-101 to 5515 kPa-g</t>
        </is>
      </c>
      <c r="Q5" s="17" t="n"/>
      <c r="R5" s="17" t="inlineStr">
        <is>
          <t>Yes</t>
        </is>
      </c>
      <c r="S5" s="17" t="inlineStr">
        <is>
          <t>4-20 mA / HART</t>
        </is>
      </c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38" t="n"/>
      <c r="CY7" s="17" t="n"/>
      <c r="CZ7" s="17" t="n"/>
      <c r="DA7" s="17" t="n"/>
      <c r="DB7" s="17" t="n"/>
      <c r="DC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38" t="n"/>
      <c r="CY8" s="17" t="n"/>
      <c r="CZ8" s="17" t="n"/>
      <c r="DA8" s="17" t="n"/>
      <c r="DB8" s="17" t="n"/>
      <c r="DC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38" t="n"/>
      <c r="CY9" s="17" t="n"/>
      <c r="CZ9" s="17" t="n"/>
      <c r="DA9" s="17" t="n"/>
      <c r="DB9" s="17" t="n"/>
      <c r="DC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38" t="n"/>
      <c r="CY10" s="17" t="n"/>
      <c r="CZ10" s="17" t="n"/>
      <c r="DA10" s="17" t="n"/>
      <c r="DB10" s="17" t="n"/>
      <c r="DC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</row>
  </sheetData>
  <mergeCells count="7">
    <mergeCell ref="C2:E2"/>
    <mergeCell ref="V2:AG2"/>
    <mergeCell ref="CX2:DC2"/>
    <mergeCell ref="AV2:BG2"/>
    <mergeCell ref="BH2:CV2"/>
    <mergeCell ref="AH2:AU2"/>
    <mergeCell ref="F2:U2"/>
  </mergeCells>
  <conditionalFormatting sqref="A5:A304">
    <cfRule type="cellIs" priority="5" operator="equal" dxfId="0">
      <formula>"Y"</formula>
    </cfRule>
  </conditionalFormatting>
  <conditionalFormatting sqref="N1:N1048576">
    <cfRule type="cellIs" priority="3" operator="equal" dxfId="6">
      <formula>"N/A"</formula>
    </cfRule>
  </conditionalFormatting>
  <conditionalFormatting sqref="N5:N110">
    <cfRule type="cellIs" priority="1" operator="notEqual" dxfId="0">
      <formula>"N/A"</formula>
    </cfRule>
  </conditionalFormatting>
  <dataValidations count="3">
    <dataValidation sqref="A5:A304" showDropDown="0" showInputMessage="0" showErrorMessage="0" allowBlank="1" type="list">
      <formula1>L_asme_code</formula1>
      <formula2>0</formula2>
    </dataValidation>
    <dataValidation sqref="R5:R304" showDropDown="0" showInputMessage="0" showErrorMessage="0" allowBlank="1" type="list">
      <formula1>L_local_display</formula1>
      <formula2>0</formula2>
    </dataValidation>
    <dataValidation sqref="AI5:AU304 CV5:CV304" showDropDown="0" showInputMessage="0" showErrorMessage="0" allowBlank="1" type="list">
      <formula1>L_system_results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 codeName="Sheet4">
    <outlinePr summaryBelow="1" summaryRight="1"/>
    <pageSetUpPr/>
  </sheetPr>
  <dimension ref="A1:CL304"/>
  <sheetViews>
    <sheetView workbookViewId="0">
      <selection activeCell="A1" sqref="A1"/>
    </sheetView>
  </sheetViews>
  <sheetFormatPr baseColWidth="8" defaultColWidth="8.7109375" defaultRowHeight="15"/>
  <cols>
    <col width="11" customWidth="1" style="65" min="1" max="1"/>
    <col width="16" customWidth="1" style="65" min="2" max="10"/>
    <col width="11" customWidth="1" style="65" min="11" max="11"/>
    <col width="16" customWidth="1" style="65" min="12" max="18"/>
    <col width="11" customWidth="1" style="65" min="19" max="19"/>
    <col width="16" customWidth="1" style="65" min="20" max="22"/>
    <col width="11" customWidth="1" style="65" min="23" max="24"/>
    <col width="16" customWidth="1" style="65" min="25" max="27"/>
    <col width="11" customWidth="1" style="65" min="28" max="28"/>
    <col width="16" customWidth="1" style="65" min="29" max="31"/>
    <col outlineLevel="1" width="11" customWidth="1" style="65" min="32" max="32"/>
    <col outlineLevel="1" width="16" customWidth="1" style="65" min="33" max="36"/>
    <col outlineLevel="1" width="11" customWidth="1" style="65" min="37" max="53"/>
    <col outlineLevel="1" width="16" customWidth="1" style="65" min="54" max="61"/>
    <col outlineLevel="1" width="11" customWidth="1" style="65" min="62" max="64"/>
    <col outlineLevel="1" width="12" customWidth="1" style="65" min="65" max="82"/>
    <col width="16" customWidth="1" style="65" min="83" max="86"/>
    <col width="40" customWidth="1" style="65" min="87" max="87"/>
    <col width="16" customWidth="1" style="65" min="88" max="89"/>
    <col width="15" customWidth="1" style="65" min="90" max="90"/>
  </cols>
  <sheetData>
    <row r="1" ht="19.5" customHeight="1" s="65">
      <c r="A1" s="7">
        <f>HYPERLINK("#Dashboard!A1","&lt;&lt; Dashboard")</f>
        <v/>
      </c>
    </row>
    <row r="2" ht="18" customHeight="1" s="65">
      <c r="A2" s="8" t="inlineStr">
        <is>
          <t>Control</t>
        </is>
      </c>
      <c r="B2" s="78" t="inlineStr">
        <is>
          <t>Header</t>
        </is>
      </c>
      <c r="C2" s="76" t="n"/>
      <c r="D2" s="76" t="n"/>
      <c r="E2" s="76" t="n"/>
      <c r="F2" s="76" t="n"/>
      <c r="G2" s="76" t="n"/>
      <c r="H2" s="76" t="n"/>
      <c r="I2" s="76" t="n"/>
      <c r="J2" s="76" t="n"/>
      <c r="K2" s="76" t="n"/>
      <c r="L2" s="62" t="n"/>
      <c r="M2" s="78" t="inlineStr">
        <is>
          <t>General Description</t>
        </is>
      </c>
      <c r="N2" s="76" t="n"/>
      <c r="O2" s="76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76" t="n"/>
      <c r="AB2" s="76" t="n"/>
      <c r="AC2" s="76" t="n"/>
      <c r="AD2" s="76" t="n"/>
      <c r="AE2" s="62" t="n"/>
      <c r="AF2" s="77" t="inlineStr">
        <is>
          <t>Commissioning Inspection</t>
        </is>
      </c>
      <c r="AG2" s="76" t="n"/>
      <c r="AH2" s="76" t="n"/>
      <c r="AI2" s="76" t="n"/>
      <c r="AJ2" s="76" t="n"/>
      <c r="AK2" s="76" t="n"/>
      <c r="AL2" s="76" t="n"/>
      <c r="AM2" s="76" t="n"/>
      <c r="AN2" s="76" t="n"/>
      <c r="AO2" s="76" t="n"/>
      <c r="AP2" s="76" t="n"/>
      <c r="AQ2" s="76" t="n"/>
      <c r="AR2" s="76" t="n"/>
      <c r="AS2" s="76" t="n"/>
      <c r="AT2" s="76" t="n"/>
      <c r="AU2" s="76" t="n"/>
      <c r="AV2" s="76" t="n"/>
      <c r="AW2" s="76" t="n"/>
      <c r="AX2" s="76" t="n"/>
      <c r="AY2" s="76" t="n"/>
      <c r="AZ2" s="76" t="n"/>
      <c r="BA2" s="62" t="n"/>
      <c r="BB2" s="77" t="inlineStr">
        <is>
          <t>Functional Verification Activities</t>
        </is>
      </c>
      <c r="BC2" s="76" t="n"/>
      <c r="BD2" s="76" t="n"/>
      <c r="BE2" s="76" t="n"/>
      <c r="BF2" s="76" t="n"/>
      <c r="BG2" s="76" t="n"/>
      <c r="BH2" s="76" t="n"/>
      <c r="BI2" s="76" t="n"/>
      <c r="BJ2" s="76" t="n"/>
      <c r="BK2" s="76" t="n"/>
      <c r="BL2" s="62" t="n"/>
      <c r="BM2" s="75" t="inlineStr">
        <is>
          <t>Positioner / Valve Travel Indication</t>
        </is>
      </c>
      <c r="BN2" s="76" t="n"/>
      <c r="BO2" s="76" t="n"/>
      <c r="BP2" s="76" t="n"/>
      <c r="BQ2" s="76" t="n"/>
      <c r="BR2" s="76" t="n"/>
      <c r="BS2" s="76" t="n"/>
      <c r="BT2" s="76" t="n"/>
      <c r="BU2" s="76" t="n"/>
      <c r="BV2" s="76" t="n"/>
      <c r="BW2" s="76" t="n"/>
      <c r="BX2" s="76" t="n"/>
      <c r="BY2" s="76" t="n"/>
      <c r="BZ2" s="76" t="n"/>
      <c r="CA2" s="76" t="n"/>
      <c r="CB2" s="76" t="n"/>
      <c r="CC2" s="76" t="n"/>
      <c r="CD2" s="62" t="n"/>
      <c r="CE2" s="75" t="inlineStr">
        <is>
          <t>Calibration &amp; Configuration Test Equipment Used</t>
        </is>
      </c>
      <c r="CF2" s="76" t="n"/>
      <c r="CG2" s="76" t="n"/>
      <c r="CH2" s="62" t="n"/>
      <c r="CI2" s="79" t="inlineStr">
        <is>
          <t>Comments</t>
        </is>
      </c>
      <c r="CJ2" s="79" t="inlineStr">
        <is>
          <t>Sign-Off</t>
        </is>
      </c>
      <c r="CK2" s="76" t="n"/>
      <c r="CL2" s="62" t="n"/>
    </row>
    <row r="3" ht="30" customHeight="1" s="65">
      <c r="A3" s="10" t="inlineStr">
        <is>
          <t>Export to PDF (Y/N)</t>
        </is>
      </c>
      <c r="B3" s="12" t="inlineStr">
        <is>
          <t>Customer Name</t>
        </is>
      </c>
      <c r="C3" s="12" t="inlineStr">
        <is>
          <t>Project Name</t>
        </is>
      </c>
      <c r="D3" s="12" t="inlineStr">
        <is>
          <t>Contract #</t>
        </is>
      </c>
      <c r="E3" s="12" t="inlineStr">
        <is>
          <t>Location</t>
        </is>
      </c>
      <c r="F3" s="12" t="inlineStr">
        <is>
          <t>System</t>
        </is>
      </c>
      <c r="G3" s="12" t="inlineStr">
        <is>
          <t>P&amp;ID #</t>
        </is>
      </c>
      <c r="H3" s="12" t="inlineStr">
        <is>
          <t>Line #</t>
        </is>
      </c>
      <c r="I3" s="12" t="inlineStr">
        <is>
          <t>Equip #</t>
        </is>
      </c>
      <c r="J3" s="12" t="inlineStr">
        <is>
          <t>Unit #</t>
        </is>
      </c>
      <c r="K3" s="12" t="inlineStr">
        <is>
          <t>Valve Type</t>
        </is>
      </c>
      <c r="L3" s="12" t="inlineStr">
        <is>
          <t>Valve Type - Other (specify)</t>
        </is>
      </c>
      <c r="M3" s="12" t="inlineStr">
        <is>
          <t>Actuator - Serial #</t>
        </is>
      </c>
      <c r="N3" s="12" t="inlineStr">
        <is>
          <t>Actuator - Model #</t>
        </is>
      </c>
      <c r="O3" s="12" t="inlineStr">
        <is>
          <t>Trim - Plug</t>
        </is>
      </c>
      <c r="P3" s="12" t="inlineStr">
        <is>
          <t>Trim - Seat</t>
        </is>
      </c>
      <c r="Q3" s="12" t="inlineStr">
        <is>
          <t>Valve - Serial #</t>
        </is>
      </c>
      <c r="R3" s="12" t="inlineStr">
        <is>
          <t>Valve - Model #</t>
        </is>
      </c>
      <c r="S3" s="12" t="inlineStr">
        <is>
          <t>Travel - Unit</t>
        </is>
      </c>
      <c r="T3" s="12" t="inlineStr">
        <is>
          <t>Travel - Value</t>
        </is>
      </c>
      <c r="U3" s="12" t="inlineStr">
        <is>
          <t>Positioner - Serial #</t>
        </is>
      </c>
      <c r="V3" s="12" t="inlineStr">
        <is>
          <t>Positioner - Model #</t>
        </is>
      </c>
      <c r="W3" s="12" t="inlineStr">
        <is>
          <t>Class (ANSI Leakage Class)</t>
        </is>
      </c>
      <c r="X3" s="12" t="inlineStr">
        <is>
          <t>ANSI Rating</t>
        </is>
      </c>
      <c r="Y3" s="12" t="inlineStr">
        <is>
          <t>Position Limit - Serial #</t>
        </is>
      </c>
      <c r="Z3" s="12" t="inlineStr">
        <is>
          <t>Position Limit - Model #</t>
        </is>
      </c>
      <c r="AA3" s="12" t="inlineStr">
        <is>
          <t>ANSI Rating - Size</t>
        </is>
      </c>
      <c r="AB3" s="12" t="inlineStr">
        <is>
          <t>Body Style</t>
        </is>
      </c>
      <c r="AC3" s="12" t="inlineStr">
        <is>
          <t>Solenoid - Serial #</t>
        </is>
      </c>
      <c r="AD3" s="12" t="inlineStr">
        <is>
          <t>Solenoid - Model #</t>
        </is>
      </c>
      <c r="AE3" s="12" t="inlineStr">
        <is>
          <t>CRN#</t>
        </is>
      </c>
      <c r="AF3" s="13" t="inlineStr">
        <is>
          <t>Signal Type</t>
        </is>
      </c>
      <c r="AG3" s="13" t="inlineStr">
        <is>
          <t>Commissioning Tag #</t>
        </is>
      </c>
      <c r="AH3" s="13" t="inlineStr">
        <is>
          <t>Voltage</t>
        </is>
      </c>
      <c r="AI3" s="13" t="inlineStr">
        <is>
          <t>Fuse Rating</t>
        </is>
      </c>
      <c r="AJ3" s="13" t="inlineStr">
        <is>
          <t>Inst. Air Pressure</t>
        </is>
      </c>
      <c r="AK3" s="13" t="inlineStr">
        <is>
          <t>Bad I/O</t>
        </is>
      </c>
      <c r="AL3" s="13" t="inlineStr">
        <is>
          <t>Verify Device &amp; Screen Match</t>
        </is>
      </c>
      <c r="AM3" s="13" t="inlineStr">
        <is>
          <t>SS Device Tag</t>
        </is>
      </c>
      <c r="AN3" s="13" t="inlineStr">
        <is>
          <t>SS Cable Tag</t>
        </is>
      </c>
      <c r="AO3" s="13" t="inlineStr">
        <is>
          <t>Calibration Tag</t>
        </is>
      </c>
      <c r="AP3" s="13" t="inlineStr">
        <is>
          <t>Wire Tagged</t>
        </is>
      </c>
      <c r="AQ3" s="13" t="inlineStr">
        <is>
          <t>Cable &amp; Fittings Inspected</t>
        </is>
      </c>
      <c r="AR3" s="13" t="inlineStr">
        <is>
          <t>Adequate Service Loop</t>
        </is>
      </c>
      <c r="AS3" s="13" t="inlineStr">
        <is>
          <t>Polarity Correct &amp; Wire Tug</t>
        </is>
      </c>
      <c r="AT3" s="13" t="inlineStr">
        <is>
          <t>Heat Traced</t>
        </is>
      </c>
      <c r="AU3" s="13" t="inlineStr">
        <is>
          <t>Insulated</t>
        </is>
      </c>
      <c r="AV3" s="13" t="inlineStr">
        <is>
          <t>Tubing &amp; Fittings Inspected</t>
        </is>
      </c>
      <c r="AW3" s="13" t="inlineStr">
        <is>
          <t>Conforms to Install</t>
        </is>
      </c>
      <c r="AX3" s="13" t="inlineStr">
        <is>
          <t>Conforms to P&amp;ID</t>
        </is>
      </c>
      <c r="AY3" s="13" t="inlineStr">
        <is>
          <t>Installed By</t>
        </is>
      </c>
      <c r="AZ3" s="13" t="inlineStr">
        <is>
          <t>Verified By</t>
        </is>
      </c>
      <c r="BA3" s="13" t="inlineStr">
        <is>
          <t>ASME Code</t>
        </is>
      </c>
      <c r="BB3" s="13" t="inlineStr">
        <is>
          <t>1. Blow Down Air Supply at Header, Open and Drain Instrument Regulator (initials, or N/A)</t>
        </is>
      </c>
      <c r="BC3" s="13" t="inlineStr">
        <is>
          <t>2. Valve is Sliding Stem: Rotary: Quarter Turn: Throttle: Snap Acting (initials, or N/A)</t>
        </is>
      </c>
      <c r="BD3" s="13" t="inlineStr">
        <is>
          <t>3. Verify Fail Position: Valve Fails Open / Valve Fails Closed / Valve Fails Last (initials, or N/A)</t>
        </is>
      </c>
      <c r="BE3" s="13" t="inlineStr">
        <is>
          <t>4. Verify Positioner Command Signals: mA / % (initials, or N/A)</t>
        </is>
      </c>
      <c r="BF3" s="13" t="inlineStr">
        <is>
          <t>5. Valve and Actuator Strokes Smoothly on Command From DCS/PLC (initials, or N/A)</t>
        </is>
      </c>
      <c r="BG3" s="13" t="inlineStr">
        <is>
          <t>6. Verify Open and Close Limit Switches Function and are Displayed Correctly on DCS/PLC (initials, or N/A)</t>
        </is>
      </c>
      <c r="BH3" s="13" t="inlineStr">
        <is>
          <t>7. Verify Solenoid Trip and Valve Strokes to Fail Position (initials, or N/A)</t>
        </is>
      </c>
      <c r="BI3" s="13" t="inlineStr">
        <is>
          <t>8. Verify Positioner is Returned to IN SERVICE (initials, or N/A)</t>
        </is>
      </c>
      <c r="BJ3" s="13" t="inlineStr">
        <is>
          <t>Valve is Sliding Stem / Type</t>
        </is>
      </c>
      <c r="BK3" s="13" t="inlineStr">
        <is>
          <t>Verify Fail Position</t>
        </is>
      </c>
      <c r="BL3" s="13" t="inlineStr">
        <is>
          <t>Verify Positioner Command Signals</t>
        </is>
      </c>
      <c r="BM3" s="14" t="inlineStr">
        <is>
          <t>Valve Position @ 0% (up)</t>
        </is>
      </c>
      <c r="BN3" s="14" t="inlineStr">
        <is>
          <t>Valve Position @ 25% (up)</t>
        </is>
      </c>
      <c r="BO3" s="14" t="inlineStr">
        <is>
          <t>Valve Position @ 50% (up)</t>
        </is>
      </c>
      <c r="BP3" s="14" t="inlineStr">
        <is>
          <t>Valve Position @ 75% (up)</t>
        </is>
      </c>
      <c r="BQ3" s="14" t="inlineStr">
        <is>
          <t>Valve Position @ 100%</t>
        </is>
      </c>
      <c r="BR3" s="14" t="inlineStr">
        <is>
          <t>Valve Position @ 75% (down)</t>
        </is>
      </c>
      <c r="BS3" s="14" t="inlineStr">
        <is>
          <t>Valve Position @ 50% (down)</t>
        </is>
      </c>
      <c r="BT3" s="14" t="inlineStr">
        <is>
          <t>Valve Position @ 25% (down)</t>
        </is>
      </c>
      <c r="BU3" s="14" t="inlineStr">
        <is>
          <t>Valve Position @ 0% (down)</t>
        </is>
      </c>
      <c r="BV3" s="14" t="inlineStr">
        <is>
          <t>mA Input @ 0% (up)</t>
        </is>
      </c>
      <c r="BW3" s="14" t="inlineStr">
        <is>
          <t>mA Input @ 25% (up)</t>
        </is>
      </c>
      <c r="BX3" s="14" t="inlineStr">
        <is>
          <t>mA Input @ 50% (up)</t>
        </is>
      </c>
      <c r="BY3" s="14" t="inlineStr">
        <is>
          <t>mA Input @ 75% (up)</t>
        </is>
      </c>
      <c r="BZ3" s="14" t="inlineStr">
        <is>
          <t>mA Input @ 100%</t>
        </is>
      </c>
      <c r="CA3" s="14" t="inlineStr">
        <is>
          <t>mA Input @ 75% (down)</t>
        </is>
      </c>
      <c r="CB3" s="14" t="inlineStr">
        <is>
          <t>mA Input @ 50% (down)</t>
        </is>
      </c>
      <c r="CC3" s="14" t="inlineStr">
        <is>
          <t>mA Input @ 25% (down)</t>
        </is>
      </c>
      <c r="CD3" s="14" t="inlineStr">
        <is>
          <t>mA Input @ 0% (down)</t>
        </is>
      </c>
      <c r="CE3" s="14" t="inlineStr">
        <is>
          <t>Test Equipment - Make</t>
        </is>
      </c>
      <c r="CF3" s="14" t="inlineStr">
        <is>
          <t>Test Equipment - Model</t>
        </is>
      </c>
      <c r="CG3" s="14" t="inlineStr">
        <is>
          <t>Test Equipment - Serial#</t>
        </is>
      </c>
      <c r="CH3" s="14" t="inlineStr">
        <is>
          <t>Test Equipment - Calibration Date</t>
        </is>
      </c>
      <c r="CI3" s="15" t="inlineStr">
        <is>
          <t>Comments</t>
        </is>
      </c>
      <c r="CJ3" s="15" t="inlineStr">
        <is>
          <t>YANDA QC Representative - Name</t>
        </is>
      </c>
      <c r="CK3" s="15" t="inlineStr">
        <is>
          <t>YANDA Commissioning Representative - Name</t>
        </is>
      </c>
      <c r="CL3" s="15" t="inlineStr">
        <is>
          <t>YANDA QC Representative - Date</t>
        </is>
      </c>
    </row>
    <row r="4" ht="15.75" customHeight="1" s="65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</row>
    <row r="5" ht="38.25" customHeight="1" s="65">
      <c r="A5" s="38" t="n"/>
      <c r="B5" s="38" t="n"/>
      <c r="C5" s="38" t="n"/>
      <c r="D5" s="38" t="n"/>
      <c r="E5" s="38" t="n"/>
      <c r="F5" s="39" t="n"/>
      <c r="G5" s="38" t="n"/>
      <c r="H5" s="38" t="n"/>
      <c r="I5" s="38" t="n"/>
      <c r="J5" s="38" t="n"/>
      <c r="K5" s="39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35" t="n"/>
      <c r="J21" s="17" t="n"/>
      <c r="K21" s="17" t="n"/>
      <c r="L21" s="17" t="n"/>
      <c r="M21" s="36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35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</row>
  </sheetData>
  <mergeCells count="7">
    <mergeCell ref="BM2:CD2"/>
    <mergeCell ref="AF2:BA2"/>
    <mergeCell ref="B2:L2"/>
    <mergeCell ref="CJ2:CL2"/>
    <mergeCell ref="BB2:BL2"/>
    <mergeCell ref="M2:AE2"/>
    <mergeCell ref="CE2:CH2"/>
  </mergeCells>
  <conditionalFormatting sqref="A5:A304">
    <cfRule type="notContainsBlanks" priority="7" dxfId="0">
      <formula>LEN(TRIM(A5))&gt;0</formula>
    </cfRule>
  </conditionalFormatting>
  <conditionalFormatting sqref="M1:M1048576">
    <cfRule type="cellIs" priority="2" operator="equal" dxfId="2">
      <formula>"N/A"</formula>
    </cfRule>
  </conditionalFormatting>
  <conditionalFormatting sqref="U1:U1048576">
    <cfRule type="cellIs" priority="5" operator="equal" dxfId="2">
      <formula>"N/A"</formula>
    </cfRule>
  </conditionalFormatting>
  <conditionalFormatting sqref="U4:U57">
    <cfRule type="cellIs" priority="4" operator="notEqual" dxfId="0">
      <formula>"N/A"</formula>
    </cfRule>
    <cfRule type="notContainsBlanks" priority="8" dxfId="0">
      <formula>LEN(TRIM(U4))&gt;0</formula>
    </cfRule>
  </conditionalFormatting>
  <dataValidations count="11">
    <dataValidation sqref="A5:A304 AK5:AX304 BA5:BA304" showDropDown="0" showInputMessage="0" showErrorMessage="0" allowBlank="1" type="list">
      <formula1>L_asme_code</formula1>
      <formula2>0</formula2>
    </dataValidation>
    <dataValidation sqref="K5:K304" showDropDown="0" showInputMessage="0" showErrorMessage="0" allowBlank="1" type="list">
      <formula1>L_valve_type</formula1>
      <formula2>0</formula2>
    </dataValidation>
    <dataValidation sqref="S5:S304" showDropDown="0" showInputMessage="0" showErrorMessage="0" allowBlank="1" type="list">
      <formula1>L_travel_unit</formula1>
      <formula2>0</formula2>
    </dataValidation>
    <dataValidation sqref="W5:W304" showDropDown="0" showInputMessage="0" showErrorMessage="0" allowBlank="1" type="list">
      <formula1>L_valve_class</formula1>
      <formula2>0</formula2>
    </dataValidation>
    <dataValidation sqref="X5:X304" showDropDown="0" showInputMessage="0" showErrorMessage="0" allowBlank="1" type="list">
      <formula1>L_ansi_rating</formula1>
      <formula2>0</formula2>
    </dataValidation>
    <dataValidation sqref="AB5:AB304" showDropDown="0" showInputMessage="0" showErrorMessage="0" allowBlank="1" type="list">
      <formula1>L_body_style</formula1>
      <formula2>0</formula2>
    </dataValidation>
    <dataValidation sqref="AF5:AF304" showDropDown="0" showInputMessage="0" showErrorMessage="0" allowBlank="1" type="list">
      <formula1>L_signal_type</formula1>
      <formula2>0</formula2>
    </dataValidation>
    <dataValidation sqref="AY5:AZ304" showDropDown="0" showInputMessage="0" showErrorMessage="0" allowBlank="1" type="list">
      <formula1>L_verified_by</formula1>
      <formula2>0</formula2>
    </dataValidation>
    <dataValidation sqref="BJ5:BJ304" showDropDown="0" showInputMessage="0" showErrorMessage="0" allowBlank="1" type="list">
      <formula1>L_valve_stem_type</formula1>
      <formula2>0</formula2>
    </dataValidation>
    <dataValidation sqref="BK5:BK304" showDropDown="0" showInputMessage="0" showErrorMessage="0" allowBlank="1" type="list">
      <formula1>L_fail_position</formula1>
      <formula2>0</formula2>
    </dataValidation>
    <dataValidation sqref="BL5:BL304" showDropDown="0" showInputMessage="0" showErrorMessage="0" allowBlank="1" type="list">
      <formula1>L_command_signal_type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2026-08-24T21:51:12Z</dcterms:created>
  <dcterms:modified xsi:type="dcterms:W3CDTF">2026-08-30T18:59:11Z</dcterms:modified>
  <cp:lastModifiedBy>Yanda#</cp:lastModifiedBy>
  <cp:revision>0</cp:revision>
</cp:coreProperties>
</file>