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57720" yWindow="-1455" windowWidth="29040" windowHeight="15720" tabRatio="853" firstSheet="0" activeTab="5" autoFilterDateGrouping="1"/>
  </bookViews>
  <sheets>
    <sheet name="Dashboard" sheetId="1" state="visible" r:id="rId1"/>
    <sheet name="Lists" sheetId="2" state="hidden" r:id="rId2"/>
    <sheet name="Valve Log 100" sheetId="3" state="visible" r:id="rId3"/>
    <sheet name="Transmitter Log 100" sheetId="4" state="visible" r:id="rId4"/>
    <sheet name="Transmitter Log 200" sheetId="5" state="visible" r:id="rId5"/>
    <sheet name="Valve Log 200" sheetId="6" state="visible" r:id="rId6"/>
    <sheet name="Transmitter Index" sheetId="7" state="visible" r:id="rId7"/>
    <sheet name="Valve Index" sheetId="8" state="visible" r:id="rId8"/>
    <sheet name="Instructions" sheetId="9" state="visible" r:id="rId9"/>
    <sheet name="DEL Transmitter Log 300 260826" sheetId="10" state="hidden" r:id="rId10"/>
    <sheet name="DEL Valve Log 300 260826" sheetId="11" state="hidden" r:id="rId11"/>
    <sheet name="DEL Transmitter Log 2920 260829" sheetId="12" state="hidden" r:id="rId12"/>
    <sheet name="DEL Valve Log 29203 260829" sheetId="13" state="hidden" r:id="rId13"/>
    <sheet name="Transmitter Log 29103" sheetId="14" state="visible" r:id="rId14"/>
    <sheet name="Valve Log 29103" sheetId="15" state="visible" r:id="rId15"/>
    <sheet name="Transmitter Log 29152" sheetId="16" state="visible" r:id="rId16"/>
    <sheet name="Valve Log 29152" sheetId="17" state="visible" r:id="rId17"/>
    <sheet name="DEL Transmitter Log 2915 260915" sheetId="18" state="hidden" r:id="rId18"/>
    <sheet name="DEL Valve Log 29151 260915" sheetId="19" state="hidden" r:id="rId19"/>
    <sheet name="DEL Transmitter Log 1 260830" sheetId="20" state="hidden" r:id="rId20"/>
    <sheet name="DEL Valve Log 1 260830" sheetId="21" state="hidden" r:id="rId21"/>
    <sheet name="Transmitter Log 29203" sheetId="22" state="visible" r:id="rId22"/>
    <sheet name="Valve Log 29203" sheetId="23" state="visible" r:id="rId23"/>
    <sheet name="Transmitter Log 400" sheetId="24" state="visible" r:id="rId24"/>
    <sheet name="Valve Log 400" sheetId="25" state="visible" r:id="rId25"/>
    <sheet name="Transmitter Log 500" sheetId="26" state="visible" r:id="rId26"/>
    <sheet name="Valve Log 500" sheetId="27" state="visible" r:id="rId27"/>
    <sheet name="Transmitter Log 29104" sheetId="28" state="visible" r:id="rId28"/>
    <sheet name="Valve Log 29104" sheetId="29" state="visible" r:id="rId29"/>
    <sheet name="Transmitter Log 9050" sheetId="30" state="visible" r:id="rId30"/>
    <sheet name="Valve Log 9050" sheetId="31" state="visible" r:id="rId31"/>
    <sheet name="Not Tracked (Reference)" sheetId="32" state="visible" r:id="rId32"/>
  </sheets>
  <definedNames>
    <definedName name="L_ansi_rating">Lists!$G$1:$G$7</definedName>
    <definedName name="L_asme_code">Lists!$A$1:$A$2</definedName>
    <definedName name="L_body_style">Lists!$H$1:$H$2</definedName>
    <definedName name="L_command_signal_type">Lists!$M$1:$M$2</definedName>
    <definedName name="L_fail_position">Lists!$L$1:$L$3</definedName>
    <definedName name="L_local_display">Lists!$B$1:$B$2</definedName>
    <definedName name="L_signal_type">Lists!$I$1:$I$5</definedName>
    <definedName name="L_system_results">Lists!$C$1:$C$3</definedName>
    <definedName name="L_travel_unit">Lists!$E$1:$E$2</definedName>
    <definedName name="L_valve_class">Lists!$F$1:$F$6</definedName>
    <definedName name="L_valve_stem_type">Lists!$K$1:$K$5</definedName>
    <definedName name="L_valve_type">Lists!$D$1:$D$5</definedName>
    <definedName name="L_verified_by">Lists!$J$1:$J$2</definedName>
    <definedName name="_xlnm._FilterDatabase" localSheetId="2" hidden="1">'Valve Log 100'!$A$3:$CK$57</definedName>
    <definedName name="_xlnm._FilterDatabase" localSheetId="3" hidden="1">'Transmitter Log 100'!$A$3:$DC$110</definedName>
    <definedName name="_xlnm._FilterDatabase" localSheetId="6" hidden="1">'Transmitter Index'!$A$3:$E$3</definedName>
    <definedName name="_xlnm._FilterDatabase" localSheetId="7" hidden="1">'Valve Index'!$A$3:$E$3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2"/>
      <b val="1"/>
      <color rgb="FF1F2D6B"/>
      <sz val="20"/>
    </font>
    <font>
      <name val="Arial"/>
      <family val="2"/>
      <i val="1"/>
      <color rgb="FF666666"/>
      <sz val="10"/>
    </font>
    <font>
      <name val="Arial"/>
      <family val="2"/>
      <b val="1"/>
      <color rgb="FF888888"/>
      <sz val="9"/>
    </font>
    <font>
      <name val="Arial"/>
      <family val="2"/>
      <b val="1"/>
      <color rgb="FFFFFFFF"/>
      <sz val="10"/>
    </font>
    <font>
      <name val="Arial"/>
      <family val="2"/>
      <b val="1"/>
      <color rgb="FF1F2D6B"/>
      <sz val="22"/>
    </font>
    <font>
      <name val="Arial"/>
      <family val="2"/>
      <b val="1"/>
      <color rgb="FF2E7D32"/>
      <sz val="22"/>
    </font>
    <font>
      <name val="Arial"/>
      <family val="2"/>
      <b val="1"/>
      <color rgb="FFB45309"/>
      <sz val="22"/>
    </font>
    <font>
      <name val="Arial"/>
      <family val="2"/>
      <b val="1"/>
      <color rgb="FF6A1B9A"/>
      <sz val="22"/>
    </font>
    <font>
      <name val="Arial"/>
      <family val="2"/>
      <b val="1"/>
      <color rgb="FF1F2D6B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1F2D6B"/>
      <sz val="10"/>
    </font>
    <font>
      <name val="Arial"/>
      <family val="2"/>
      <b val="1"/>
      <sz val="9"/>
    </font>
    <font>
      <name val="Arial"/>
      <family val="2"/>
      <i val="1"/>
      <color rgb="FF7F6000"/>
      <sz val="9"/>
    </font>
    <font>
      <name val="Arial"/>
      <family val="2"/>
      <sz val="9"/>
    </font>
    <font>
      <name val="Arial"/>
      <family val="2"/>
      <color rgb="FF1155CC"/>
      <sz val="9"/>
    </font>
    <font>
      <name val="Arial"/>
      <family val="2"/>
      <b val="1"/>
      <color rgb="FF1F2D6B"/>
      <sz val="16"/>
    </font>
    <font>
      <name val="Arial"/>
      <family val="2"/>
      <b val="1"/>
      <color rgb="FF1F2D6B"/>
      <sz val="11"/>
    </font>
    <font>
      <name val="Consolas"/>
      <family val="3"/>
      <color rgb="FF1155CC"/>
      <sz val="10"/>
    </font>
    <font>
      <name val="Calibri"/>
      <family val="2"/>
      <color rgb="FF006100"/>
      <sz val="11"/>
      <scheme val="minor"/>
    </font>
    <font>
      <name val="Calibri"/>
      <family val="2"/>
      <color rgb="FF9C5700"/>
      <sz val="11"/>
      <scheme val="minor"/>
    </font>
    <font>
      <name val="Arial"/>
      <family val="2"/>
      <b val="1"/>
      <color rgb="FFFFFFFF"/>
      <sz val="16"/>
    </font>
    <font>
      <name val="Arial"/>
      <family val="2"/>
      <sz val="10"/>
    </font>
  </fonts>
  <fills count="17">
    <fill>
      <patternFill/>
    </fill>
    <fill>
      <patternFill patternType="gray125"/>
    </fill>
    <fill>
      <patternFill patternType="solid">
        <fgColor rgb="FF1F2D6B"/>
        <bgColor rgb="FF333399"/>
      </patternFill>
    </fill>
    <fill>
      <patternFill patternType="solid">
        <fgColor rgb="FF2E7D32"/>
        <bgColor rgb="FF008080"/>
      </patternFill>
    </fill>
    <fill>
      <patternFill patternType="solid">
        <fgColor rgb="FFB45309"/>
        <bgColor rgb="FF7F6000"/>
      </patternFill>
    </fill>
    <fill>
      <patternFill patternType="solid">
        <fgColor rgb="FF6A1B9A"/>
        <bgColor rgb="FF800080"/>
      </patternFill>
    </fill>
    <fill>
      <patternFill patternType="solid">
        <fgColor rgb="FFD9E4F5"/>
        <bgColor rgb="FFDCE6F1"/>
      </patternFill>
    </fill>
    <fill>
      <patternFill patternType="solid">
        <fgColor rgb="FFD9D9D9"/>
        <bgColor rgb="FFD9E4F5"/>
      </patternFill>
    </fill>
    <fill>
      <patternFill patternType="solid">
        <fgColor rgb="FFDCE6F1"/>
        <bgColor rgb="FFD9E4F5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FF6CC"/>
        <bgColor rgb="FFFCE4D6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2CC"/>
        <bgColor rgb="FFFFF2CC"/>
      </patternFill>
    </fill>
  </fills>
  <borders count="2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1" fillId="14" borderId="0"/>
    <xf numFmtId="0" fontId="22" fillId="15" borderId="0"/>
  </cellStyleXfs>
  <cellXfs count="87">
    <xf numFmtId="0" fontId="0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9" fillId="0" borderId="0" pivotButton="0" quotePrefix="0" xfId="0"/>
    <xf numFmtId="0" fontId="4" fillId="2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0" fontId="11" fillId="0" borderId="1" applyAlignment="1" pivotButton="0" quotePrefix="0" xfId="0">
      <alignment horizontal="center"/>
    </xf>
    <xf numFmtId="0" fontId="12" fillId="2" borderId="0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7" fillId="0" borderId="1" pivotButton="0" quotePrefix="0" xfId="0"/>
    <xf numFmtId="0" fontId="18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10" fillId="0" borderId="2" applyAlignment="1" pivotButton="0" quotePrefix="0" xfId="0">
      <alignment horizontal="left"/>
    </xf>
    <xf numFmtId="0" fontId="11" fillId="0" borderId="2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center"/>
    </xf>
    <xf numFmtId="0" fontId="21" fillId="14" borderId="1" applyAlignment="1" pivotButton="0" quotePrefix="0" xfId="1">
      <alignment horizontal="center"/>
    </xf>
    <xf numFmtId="0" fontId="22" fillId="15" borderId="1" applyAlignment="1" pivotButton="0" quotePrefix="0" xfId="2">
      <alignment horizontal="center"/>
    </xf>
    <xf numFmtId="0" fontId="22" fillId="15" borderId="2" applyAlignment="1" pivotButton="0" quotePrefix="0" xfId="2">
      <alignment horizontal="center"/>
    </xf>
    <xf numFmtId="0" fontId="22" fillId="15" borderId="3" applyAlignment="1" pivotButton="0" quotePrefix="0" xfId="2">
      <alignment horizontal="center"/>
    </xf>
    <xf numFmtId="0" fontId="4" fillId="2" borderId="2" applyAlignment="1" pivotButton="0" quotePrefix="0" xfId="0">
      <alignment horizontal="center"/>
    </xf>
    <xf numFmtId="0" fontId="22" fillId="15" borderId="1" applyAlignment="1" pivotButton="0" quotePrefix="0" xfId="2">
      <alignment horizontal="left" vertical="center"/>
    </xf>
    <xf numFmtId="0" fontId="16" fillId="0" borderId="4" applyAlignment="1" pivotButton="0" quotePrefix="0" xfId="0">
      <alignment horizontal="left" vertical="center"/>
    </xf>
    <xf numFmtId="0" fontId="16" fillId="0" borderId="1" applyAlignment="1" pivotButton="0" quotePrefix="1" xfId="0">
      <alignment horizontal="left" vertical="center"/>
    </xf>
    <xf numFmtId="0" fontId="24" fillId="0" borderId="11" applyAlignment="1" pivotButton="0" quotePrefix="0" xfId="0">
      <alignment horizontal="left" vertical="top" wrapText="1"/>
    </xf>
    <xf numFmtId="0" fontId="24" fillId="16" borderId="11" applyAlignment="1" pivotButton="0" quotePrefix="0" xfId="0">
      <alignment horizontal="left" vertical="top" wrapText="1"/>
    </xf>
    <xf numFmtId="0" fontId="0" fillId="0" borderId="0" pivotButton="0" quotePrefix="1" xfId="0"/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6" fillId="0" borderId="12" applyAlignment="1" pivotButton="0" quotePrefix="0" xfId="0">
      <alignment horizontal="left" vertical="center"/>
    </xf>
    <xf numFmtId="0" fontId="12" fillId="2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center" vertical="center"/>
    </xf>
    <xf numFmtId="0" fontId="13" fillId="7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11" borderId="3" applyAlignment="1" pivotButton="0" quotePrefix="0" xfId="0">
      <alignment horizontal="center" vertical="center"/>
    </xf>
    <xf numFmtId="0" fontId="14" fillId="6" borderId="3" applyAlignment="1" pivotButton="0" quotePrefix="0" xfId="0">
      <alignment horizontal="center" vertical="center" wrapText="1"/>
    </xf>
    <xf numFmtId="0" fontId="14" fillId="7" borderId="3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14" fillId="10" borderId="3" applyAlignment="1" pivotButton="0" quotePrefix="0" xfId="0">
      <alignment horizontal="center" vertical="center" wrapText="1"/>
    </xf>
    <xf numFmtId="0" fontId="14" fillId="11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5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9" pivotButton="0" quotePrefix="0" xfId="0"/>
    <xf numFmtId="0" fontId="4" fillId="5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23" fillId="2" borderId="5" applyAlignment="1" pivotButton="0" quotePrefix="0" xfId="0">
      <alignment horizontal="center"/>
    </xf>
    <xf numFmtId="0" fontId="0" fillId="0" borderId="6" pivotButton="0" quotePrefix="0" xfId="0"/>
    <xf numFmtId="0" fontId="4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0" fillId="0" borderId="10" pivotButton="0" quotePrefix="0" xfId="0"/>
    <xf numFmtId="0" fontId="13" fillId="9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3" fillId="8" borderId="3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13" fillId="9" borderId="3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</cellXfs>
  <cellStyles count="3">
    <cellStyle name="Normal" xfId="0" builtinId="0"/>
    <cellStyle name="Good" xfId="1" builtinId="26"/>
    <cellStyle name="Neutral" xfId="2" builtinId="28"/>
  </cellStyles>
  <dxfs count="6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7F6000"/>
      <rgbColor rgb="FF6A1B9A"/>
      <rgbColor rgb="FF008080"/>
      <rgbColor rgb="FFD9E4F5"/>
      <rgbColor rgb="FF888888"/>
      <rgbColor rgb="FF9999FF"/>
      <rgbColor rgb="FF993366"/>
      <rgbColor rgb="FFFFF6CC"/>
      <rgbColor rgb="FFE2EFDA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FCE"/>
      <rgbColor rgb="FFF2F2F2"/>
      <rgbColor rgb="FFEDEDED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2D6B"/>
      <rgbColor rgb="FF2E7D32"/>
      <rgbColor rgb="FF003300"/>
      <rgbColor rgb="FF333300"/>
      <rgbColor rgb="FFB45309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J34"/>
  <sheetViews>
    <sheetView showGridLines="0" zoomScaleNormal="100" workbookViewId="0">
      <selection activeCell="C5" sqref="C5"/>
    </sheetView>
  </sheetViews>
  <sheetFormatPr baseColWidth="8" defaultColWidth="8.7109375" defaultRowHeight="15"/>
  <cols>
    <col width="3" customWidth="1" style="65" min="1" max="1"/>
    <col width="20" customWidth="1" style="65" min="2" max="5"/>
    <col width="18.7109375" customWidth="1" style="65" min="6" max="6"/>
    <col width="20" customWidth="1" style="65" min="7" max="10"/>
  </cols>
  <sheetData>
    <row r="2" ht="33.75" customHeight="1" s="65">
      <c r="B2" s="73" t="inlineStr">
        <is>
          <t>K1B Well Pad – Equipment Inspection Tracker</t>
        </is>
      </c>
    </row>
    <row r="3">
      <c r="B3" s="66" t="inlineStr">
        <is>
          <t>Transmitter Inspection &amp; Test Records + Pneumatically Actuated Valve Check Records</t>
        </is>
      </c>
    </row>
    <row r="5" ht="25.5" customHeight="1" s="65">
      <c r="B5" s="1" t="inlineStr">
        <is>
          <t>GO TO:</t>
        </is>
      </c>
      <c r="C5" s="2">
        <f>HYPERLINK("#'Transmitter Log'!A1","Transmitter Log")</f>
        <v/>
      </c>
      <c r="D5" s="2">
        <f>HYPERLINK("#'Transmitter Index'!A1","Transmitter Index")</f>
        <v/>
      </c>
      <c r="E5" s="2">
        <f>HYPERLINK("#'Valve Log'!A1","Valve Log")</f>
        <v/>
      </c>
      <c r="F5" s="2">
        <f>HYPERLINK("#'Valve Index'!A1","Valve Index")</f>
        <v/>
      </c>
      <c r="G5" s="2">
        <f>HYPERLINK("#Instructions!A1","Instructions")</f>
        <v/>
      </c>
    </row>
    <row r="8">
      <c r="B8" s="70" t="inlineStr">
        <is>
          <t>TRANSMITTERS LOGGED</t>
        </is>
      </c>
      <c r="C8" s="62" t="n"/>
      <c r="D8" s="61" t="inlineStr">
        <is>
          <t>VALVES LOGGED</t>
        </is>
      </c>
      <c r="E8" s="62" t="n"/>
      <c r="F8" s="69" t="inlineStr">
        <is>
          <t>MARKED READY (Y)</t>
        </is>
      </c>
      <c r="G8" s="62" t="n"/>
      <c r="H8" s="63" t="inlineStr">
        <is>
          <t>TOTAL EQUIPMENT</t>
        </is>
      </c>
      <c r="I8" s="62" t="n"/>
    </row>
    <row r="9">
      <c r="B9" s="71">
        <f>COUNTIF('Transmitter Log 100'!F5:F304,"?*")</f>
        <v/>
      </c>
      <c r="C9" s="58" t="n"/>
      <c r="D9" s="72">
        <f>COUNTIF('Valve Log 100'!I5:I304,"?*")</f>
        <v/>
      </c>
      <c r="E9" s="58" t="n"/>
      <c r="F9" s="57">
        <f>COUNTIF('Transmitter Log 100'!A5:A304,"Y")+COUNTIF('Valve Log 100'!A5:A304,"Y")</f>
        <v/>
      </c>
      <c r="G9" s="58" t="n"/>
      <c r="H9" s="74">
        <f>COUNTIF('Transmitter Log 100'!F5:F304,"?*")+COUNTIF('Valve Log 100'!I5:I304,"?*")</f>
        <v/>
      </c>
      <c r="I9" s="58" t="n"/>
    </row>
    <row r="10">
      <c r="B10" s="59" t="n"/>
      <c r="C10" s="60" t="n"/>
      <c r="D10" s="59" t="n"/>
      <c r="E10" s="60" t="n"/>
      <c r="F10" s="59" t="n"/>
      <c r="G10" s="60" t="n"/>
      <c r="H10" s="59" t="n"/>
      <c r="I10" s="60" t="n"/>
    </row>
    <row r="14" ht="15.75" customHeight="1" s="65">
      <c r="B14" s="3" t="inlineStr">
        <is>
          <t>SYSTEM BREAKDOWN</t>
        </is>
      </c>
    </row>
    <row r="15" ht="20.25" customHeight="1" s="65">
      <c r="B15" s="67" t="inlineStr">
        <is>
          <t>100 Series</t>
        </is>
      </c>
      <c r="C15" s="68" t="n"/>
      <c r="D15" s="68" t="n"/>
      <c r="E15" s="68" t="n"/>
    </row>
    <row r="16" ht="14.25" customHeight="1" s="65">
      <c r="B16" s="4" t="inlineStr">
        <is>
          <t>System</t>
        </is>
      </c>
      <c r="C16" s="4" t="inlineStr">
        <is>
          <t>Transmitters</t>
        </is>
      </c>
      <c r="D16" s="4" t="inlineStr">
        <is>
          <t>Valves</t>
        </is>
      </c>
      <c r="E16" s="4" t="inlineStr">
        <is>
          <t>Total</t>
        </is>
      </c>
    </row>
    <row r="17">
      <c r="B17" s="5" t="inlineStr">
        <is>
          <t>STEAM</t>
        </is>
      </c>
      <c r="C17" s="30">
        <f>COUNTIF('Transmitter Log 100'!H5:H304,"STEAM")</f>
        <v/>
      </c>
      <c r="D17" s="31">
        <f>COUNTIF('Valve Log 100'!F5:F304,"STEAM")</f>
        <v/>
      </c>
      <c r="E17" s="6">
        <f>C17+D17</f>
        <v/>
      </c>
    </row>
    <row r="18">
      <c r="B18" s="23" t="inlineStr">
        <is>
          <t>NATURAL GAS</t>
        </is>
      </c>
      <c r="C18" s="32">
        <f>COUNTIF('Transmitter Log 100'!H5:H304,"NATURAL GAS")</f>
        <v/>
      </c>
      <c r="D18" s="32">
        <f>COUNTIF('Valve Log 100'!F5:F304,"NATURAL GAS")</f>
        <v/>
      </c>
      <c r="E18" s="24">
        <f>C18+D18</f>
        <v/>
      </c>
    </row>
    <row r="19">
      <c r="B19" s="28" t="inlineStr">
        <is>
          <t>PRODUCED EMULSION</t>
        </is>
      </c>
      <c r="C19" s="33">
        <f>COUNTIF('Transmitter Log 100'!H5:H304,"PRODUCED EMULSION")</f>
        <v/>
      </c>
      <c r="D19" s="33">
        <f>COUNTIF('Valve Log 100'!F5:F304,"PRODUCED EMULSION")</f>
        <v/>
      </c>
      <c r="E19" s="29">
        <f>C19+D19</f>
        <v/>
      </c>
    </row>
    <row r="20">
      <c r="B20" s="25" t="n"/>
      <c r="C20" s="26" t="n"/>
      <c r="D20" s="26" t="n"/>
      <c r="E20" s="27" t="n"/>
    </row>
    <row r="21" ht="20.25" customHeight="1" s="65">
      <c r="B21" s="67" t="inlineStr">
        <is>
          <t>200 Series</t>
        </is>
      </c>
      <c r="C21" s="68" t="n"/>
      <c r="D21" s="68" t="n"/>
      <c r="E21" s="68" t="n"/>
    </row>
    <row r="22">
      <c r="B22" s="4" t="inlineStr">
        <is>
          <t>System</t>
        </is>
      </c>
      <c r="C22" s="4" t="inlineStr">
        <is>
          <t>Transmitters</t>
        </is>
      </c>
      <c r="D22" s="4" t="inlineStr">
        <is>
          <t>Valves</t>
        </is>
      </c>
      <c r="E22" s="4" t="inlineStr">
        <is>
          <t>Total</t>
        </is>
      </c>
    </row>
    <row r="23">
      <c r="B23" s="5" t="inlineStr">
        <is>
          <t>STEAM</t>
        </is>
      </c>
      <c r="C23" s="30">
        <f>COUNTIF('Transmitter Log 200'!H11:H310,"STEAM")</f>
        <v/>
      </c>
      <c r="D23" s="31">
        <f>COUNTIF('Valve Log 200'!F11:F310,"STEAM")</f>
        <v/>
      </c>
      <c r="E23" s="6">
        <f>C23+D23</f>
        <v/>
      </c>
    </row>
    <row r="24">
      <c r="B24" s="23" t="inlineStr">
        <is>
          <t>NATURAL GAS</t>
        </is>
      </c>
      <c r="C24" s="32">
        <f>COUNTIF('Transmitter Log 200'!H11:H310,"NATURAL GAS")</f>
        <v/>
      </c>
      <c r="D24" s="32">
        <f>COUNTIF('Valve Log 200'!F11:F310,"NATURAL GAS")</f>
        <v/>
      </c>
      <c r="E24" s="24">
        <f>C24+D24</f>
        <v/>
      </c>
    </row>
    <row r="25">
      <c r="B25" s="28" t="inlineStr">
        <is>
          <t>PRODUCED EMULSION</t>
        </is>
      </c>
      <c r="C25" s="33">
        <f>COUNTIF('Transmitter Log 200'!H11:H310,"PRODUCED EMULSION")</f>
        <v/>
      </c>
      <c r="D25" s="33">
        <f>COUNTIF('Valve Log 200'!F11:F310,"PRODUCED EMULSION")</f>
        <v/>
      </c>
      <c r="E25" s="29">
        <f>C25+D25</f>
        <v/>
      </c>
    </row>
    <row r="26">
      <c r="B26" s="34" t="inlineStr">
        <is>
          <t>Serial # Missing</t>
        </is>
      </c>
      <c r="C26" s="26" t="n"/>
      <c r="D26" s="26" t="n"/>
      <c r="E26" s="27" t="n"/>
    </row>
    <row r="27">
      <c r="B27" s="48" t="n"/>
    </row>
    <row r="29" ht="15.75" customHeight="1" s="65">
      <c r="B29" s="3" t="inlineStr">
        <is>
          <t>QUICK TIPS</t>
        </is>
      </c>
    </row>
    <row r="30">
      <c r="B30" s="64" t="inlineStr">
        <is>
          <t>• Enter data in the Log tabs (grouped by section, dropdown columns are restricted to valid choices).</t>
        </is>
      </c>
    </row>
    <row r="31">
      <c r="B31" s="64" t="inlineStr">
        <is>
          <t>• Set column A ("Export to PDF (Y/N)") to Y on rows you want turned into filled PDFs.</t>
        </is>
      </c>
    </row>
    <row r="32">
      <c r="B32" s="64" t="inlineStr">
        <is>
          <t>• Use the Index tabs for a condensed view - click a row number to jump straight to it in the full log.</t>
        </is>
      </c>
    </row>
    <row r="33">
      <c r="B33" s="64" t="inlineStr">
        <is>
          <t>• Run the matching export script (export_to_pdf.py or export_valve_to_pdf.py) to generate PDFs.</t>
        </is>
      </c>
    </row>
    <row r="34">
      <c r="B34" s="64" t="inlineStr">
        <is>
          <t>• See the Instructions tab for full details, including the PDF export command-line options.</t>
        </is>
      </c>
    </row>
  </sheetData>
  <mergeCells count="17">
    <mergeCell ref="F9:G10"/>
    <mergeCell ref="D8:E8"/>
    <mergeCell ref="B3:J3"/>
    <mergeCell ref="B30:I30"/>
    <mergeCell ref="B33:I33"/>
    <mergeCell ref="B31:I31"/>
    <mergeCell ref="B34:I34"/>
    <mergeCell ref="B21:E21"/>
    <mergeCell ref="B15:E15"/>
    <mergeCell ref="H9:I10"/>
    <mergeCell ref="H8:I8"/>
    <mergeCell ref="B8:C8"/>
    <mergeCell ref="B9:C10"/>
    <mergeCell ref="B32:I32"/>
    <mergeCell ref="D9:E10"/>
    <mergeCell ref="B2:J2"/>
    <mergeCell ref="F8:G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7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t="inlineStr">
        <is>
          <t>Y</t>
        </is>
      </c>
      <c r="B1" t="inlineStr">
        <is>
          <t>Yes</t>
        </is>
      </c>
      <c r="C1" t="inlineStr">
        <is>
          <t>Pass</t>
        </is>
      </c>
      <c r="D1" t="inlineStr">
        <is>
          <t>ESDV</t>
        </is>
      </c>
      <c r="E1" t="inlineStr">
        <is>
          <t>Inch</t>
        </is>
      </c>
      <c r="F1" t="inlineStr">
        <is>
          <t>I</t>
        </is>
      </c>
      <c r="G1" t="inlineStr">
        <is>
          <t>150</t>
        </is>
      </c>
      <c r="H1" t="inlineStr">
        <is>
          <t>Flanged</t>
        </is>
      </c>
      <c r="I1" t="inlineStr">
        <is>
          <t>4-20 mA / HART</t>
        </is>
      </c>
      <c r="J1" t="inlineStr">
        <is>
          <t>IESL</t>
        </is>
      </c>
      <c r="K1" t="inlineStr">
        <is>
          <t>Sliding Stem</t>
        </is>
      </c>
      <c r="L1" t="inlineStr">
        <is>
          <t>Valve Fails Open</t>
        </is>
      </c>
      <c r="M1" t="inlineStr">
        <is>
          <t>mA</t>
        </is>
      </c>
    </row>
    <row r="2">
      <c r="A2" t="inlineStr">
        <is>
          <t>N</t>
        </is>
      </c>
      <c r="B2" t="inlineStr">
        <is>
          <t>No</t>
        </is>
      </c>
      <c r="C2" t="inlineStr">
        <is>
          <t>Fail</t>
        </is>
      </c>
      <c r="D2" t="inlineStr">
        <is>
          <t>FCV</t>
        </is>
      </c>
      <c r="E2" t="inlineStr">
        <is>
          <t>Metric</t>
        </is>
      </c>
      <c r="F2" t="inlineStr">
        <is>
          <t>II</t>
        </is>
      </c>
      <c r="G2" t="inlineStr">
        <is>
          <t>300</t>
        </is>
      </c>
      <c r="H2" t="inlineStr">
        <is>
          <t>Threaded</t>
        </is>
      </c>
      <c r="I2" t="inlineStr">
        <is>
          <t>Fieldbus</t>
        </is>
      </c>
      <c r="J2" t="inlineStr">
        <is>
          <t>Other</t>
        </is>
      </c>
      <c r="K2" t="inlineStr">
        <is>
          <t>Rotary</t>
        </is>
      </c>
      <c r="L2" t="inlineStr">
        <is>
          <t>Valve Fails Closed</t>
        </is>
      </c>
      <c r="M2" t="inlineStr">
        <is>
          <t>%</t>
        </is>
      </c>
    </row>
    <row r="3">
      <c r="C3" t="inlineStr">
        <is>
          <t>N/A</t>
        </is>
      </c>
      <c r="D3" t="inlineStr">
        <is>
          <t>LCV</t>
        </is>
      </c>
      <c r="F3" t="inlineStr">
        <is>
          <t>III</t>
        </is>
      </c>
      <c r="G3" t="inlineStr">
        <is>
          <t>600</t>
        </is>
      </c>
      <c r="I3" t="inlineStr">
        <is>
          <t>Wireless</t>
        </is>
      </c>
      <c r="K3" t="inlineStr">
        <is>
          <t>Quarter Turn</t>
        </is>
      </c>
      <c r="L3" t="inlineStr">
        <is>
          <t>Valve Fails Last</t>
        </is>
      </c>
    </row>
    <row r="4">
      <c r="D4" t="inlineStr">
        <is>
          <t>PCV</t>
        </is>
      </c>
      <c r="F4" t="inlineStr">
        <is>
          <t>IV</t>
        </is>
      </c>
      <c r="G4" t="inlineStr">
        <is>
          <t>900</t>
        </is>
      </c>
      <c r="I4" t="inlineStr">
        <is>
          <t>Modbus</t>
        </is>
      </c>
      <c r="K4" t="inlineStr">
        <is>
          <t>Throttle</t>
        </is>
      </c>
    </row>
    <row r="5">
      <c r="D5" t="inlineStr">
        <is>
          <t>Other</t>
        </is>
      </c>
      <c r="F5" t="inlineStr">
        <is>
          <t>V</t>
        </is>
      </c>
      <c r="G5" t="inlineStr">
        <is>
          <t>1200</t>
        </is>
      </c>
      <c r="I5" t="inlineStr">
        <is>
          <t>Pneumatic</t>
        </is>
      </c>
      <c r="K5" t="inlineStr">
        <is>
          <t>Snap Acting</t>
        </is>
      </c>
    </row>
    <row r="6">
      <c r="F6" t="inlineStr">
        <is>
          <t>VI</t>
        </is>
      </c>
      <c r="G6" t="inlineStr">
        <is>
          <t>1500</t>
        </is>
      </c>
    </row>
    <row r="7">
      <c r="G7" t="inlineStr">
        <is>
          <t>2500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topLeftCell="BR1" zoomScale="85" zoomScaleNormal="85" workbookViewId="0">
      <pane ySplit="3" topLeftCell="A5" activePane="bottomLeft" state="frozen"/>
      <selection pane="bottomLeft" activeCell="BX40" sqref="BX40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inlineStr">
        <is>
          <t>N</t>
        </is>
      </c>
      <c r="B4" s="16" t="n"/>
      <c r="C4" s="16" t="n"/>
      <c r="D4" s="16" t="n"/>
      <c r="E4" s="16" t="n"/>
      <c r="F4" s="16" t="n"/>
      <c r="G4" s="16" t="inlineStr">
        <is>
          <t>29103-25J-106-01</t>
        </is>
      </c>
      <c r="H4" s="16" t="inlineStr">
        <is>
          <t>29103-16"-ST-1800-DASB0-90H</t>
        </is>
      </c>
      <c r="I4" s="16" t="inlineStr">
        <is>
          <t>29103-PV-1200</t>
        </is>
      </c>
      <c r="J4" s="16" t="n"/>
      <c r="K4" s="16" t="inlineStr">
        <is>
          <t>PCV</t>
        </is>
      </c>
      <c r="L4" s="16" t="n"/>
      <c r="M4" s="16" t="inlineStr">
        <is>
          <t>N/A</t>
        </is>
      </c>
      <c r="N4" s="16" t="inlineStr">
        <is>
          <t>51</t>
        </is>
      </c>
      <c r="O4" s="16" t="inlineStr">
        <is>
          <t>CA6NM SS/Nitrided</t>
        </is>
      </c>
      <c r="P4" s="16" t="inlineStr">
        <is>
          <t>A487 gr CA6NM HF</t>
        </is>
      </c>
      <c r="Q4" s="16" t="inlineStr">
        <is>
          <t>N/A</t>
        </is>
      </c>
      <c r="R4" s="16" t="inlineStr">
        <is>
          <t>N/A</t>
        </is>
      </c>
      <c r="S4" s="16" t="inlineStr">
        <is>
          <t>Inch</t>
        </is>
      </c>
      <c r="T4" s="16" t="inlineStr">
        <is>
          <t>3</t>
        </is>
      </c>
      <c r="U4" s="16" t="inlineStr">
        <is>
          <t>N/A</t>
        </is>
      </c>
      <c r="V4" s="16" t="inlineStr">
        <is>
          <t>SVI3</t>
        </is>
      </c>
      <c r="W4" s="16" t="inlineStr">
        <is>
          <t>IV</t>
        </is>
      </c>
      <c r="X4" s="16" t="inlineStr">
        <is>
          <t>1500</t>
        </is>
      </c>
      <c r="Y4" s="16" t="inlineStr">
        <is>
          <t>N/A</t>
        </is>
      </c>
      <c r="Z4" s="16" t="inlineStr">
        <is>
          <t>N/A</t>
        </is>
      </c>
      <c r="AA4" s="16" t="inlineStr">
        <is>
          <t>12"</t>
        </is>
      </c>
      <c r="AB4" s="16" t="inlineStr">
        <is>
          <t>Flanged</t>
        </is>
      </c>
      <c r="AC4" s="16" t="inlineStr">
        <is>
          <t>N/A</t>
        </is>
      </c>
      <c r="AD4" s="16" t="inlineStr">
        <is>
          <t>N/A</t>
        </is>
      </c>
      <c r="AE4" s="16" t="inlineStr">
        <is>
          <t>0C18929.52</t>
        </is>
      </c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inlineStr">
        <is>
          <t>EMERSON</t>
        </is>
      </c>
      <c r="CF4" s="16" t="inlineStr">
        <is>
          <t>TREX</t>
        </is>
      </c>
      <c r="CG4" s="16" t="inlineStr">
        <is>
          <t>210100082367</t>
        </is>
      </c>
      <c r="CH4" s="16" t="inlineStr">
        <is>
          <t>'2026-07-31</t>
        </is>
      </c>
      <c r="CI4" s="16" t="n"/>
      <c r="CJ4" s="16" t="n"/>
      <c r="CK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CA23007</t>
        </is>
      </c>
      <c r="E5" s="17" t="inlineStr">
        <is>
          <t>KINOSIS K1B</t>
        </is>
      </c>
      <c r="F5" s="17" t="inlineStr">
        <is>
          <t>STEAM</t>
        </is>
      </c>
      <c r="G5" s="17" t="inlineStr">
        <is>
          <t>29103-25J-106-01</t>
        </is>
      </c>
      <c r="H5" s="17" t="inlineStr">
        <is>
          <t>29103-16"-ST-1800-DASB0-90H</t>
        </is>
      </c>
      <c r="I5" s="17" t="inlineStr">
        <is>
          <t>29103-PV-1200</t>
        </is>
      </c>
      <c r="J5" s="17" t="n"/>
      <c r="K5" s="17" t="inlineStr">
        <is>
          <t>PCV</t>
        </is>
      </c>
      <c r="L5" s="17" t="n"/>
      <c r="M5" s="17" t="inlineStr">
        <is>
          <t>S-26-019797</t>
        </is>
      </c>
      <c r="N5" s="17" t="n">
        <v>51</v>
      </c>
      <c r="O5" s="17" t="inlineStr">
        <is>
          <t>CA6NM SS/Nitrided</t>
        </is>
      </c>
      <c r="P5" s="17" t="inlineStr">
        <is>
          <t>A487 gr CA6NM HF</t>
        </is>
      </c>
      <c r="Q5" s="17" t="inlineStr">
        <is>
          <t>N/A</t>
        </is>
      </c>
      <c r="R5" s="17" t="n">
        <v>41000</v>
      </c>
      <c r="S5" s="17" t="inlineStr">
        <is>
          <t>Inch</t>
        </is>
      </c>
      <c r="T5" s="17" t="inlineStr">
        <is>
          <t>3"</t>
        </is>
      </c>
      <c r="U5" s="17" t="inlineStr">
        <is>
          <t>F005382540</t>
        </is>
      </c>
      <c r="V5" s="17" t="inlineStr">
        <is>
          <t>SVI3</t>
        </is>
      </c>
      <c r="W5" s="17" t="inlineStr">
        <is>
          <t>IV</t>
        </is>
      </c>
      <c r="X5" s="17" t="n">
        <v>1500</v>
      </c>
      <c r="Y5" s="17" t="inlineStr">
        <is>
          <t>N/A</t>
        </is>
      </c>
      <c r="Z5" s="17" t="inlineStr">
        <is>
          <t>N/A</t>
        </is>
      </c>
      <c r="AA5" s="17" t="n">
        <v>12</v>
      </c>
      <c r="AB5" s="17" t="inlineStr">
        <is>
          <t>Flanged</t>
        </is>
      </c>
      <c r="AC5" s="17" t="inlineStr">
        <is>
          <t>N/A</t>
        </is>
      </c>
      <c r="AD5" s="17" t="inlineStr">
        <is>
          <t>N/A</t>
        </is>
      </c>
      <c r="AE5" s="17" t="inlineStr">
        <is>
          <t>0C18929.52</t>
        </is>
      </c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inlineStr">
        <is>
          <t>EMERSON</t>
        </is>
      </c>
      <c r="CF5" s="17" t="inlineStr">
        <is>
          <t>TREX</t>
        </is>
      </c>
      <c r="CG5" s="17" t="inlineStr">
        <is>
          <t>210100082367</t>
        </is>
      </c>
      <c r="CH5" s="17" t="inlineStr">
        <is>
          <t>'2026-07-31</t>
        </is>
      </c>
      <c r="CI5" s="17" t="n"/>
      <c r="CJ5" s="17" t="inlineStr">
        <is>
          <t>Levy Ostrup</t>
        </is>
      </c>
      <c r="CK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CA23007</t>
        </is>
      </c>
      <c r="E6" s="17" t="inlineStr">
        <is>
          <t>KINOSIS K1B</t>
        </is>
      </c>
      <c r="F6" s="17" t="inlineStr">
        <is>
          <t>STEAM</t>
        </is>
      </c>
      <c r="G6" s="17" t="inlineStr">
        <is>
          <t>29103-25J-111-01</t>
        </is>
      </c>
      <c r="H6" s="17" t="inlineStr">
        <is>
          <t>29103-6"-ST-1102-BASB0-64H</t>
        </is>
      </c>
      <c r="I6" s="17" t="inlineStr">
        <is>
          <t>29103-FV-1011</t>
        </is>
      </c>
      <c r="J6" s="17" t="n"/>
      <c r="K6" s="17" t="inlineStr">
        <is>
          <t>FCV</t>
        </is>
      </c>
      <c r="L6" s="17" t="n"/>
      <c r="M6" s="17" t="n">
        <v>1000383587</v>
      </c>
      <c r="N6" s="17" t="inlineStr">
        <is>
          <t>PDA200</t>
        </is>
      </c>
      <c r="O6" s="17" t="inlineStr">
        <is>
          <t>5CB TC</t>
        </is>
      </c>
      <c r="P6" s="17" t="inlineStr">
        <is>
          <t>TC c/w S17400 carrier</t>
        </is>
      </c>
      <c r="Q6" s="17" t="n">
        <v>1000383579</v>
      </c>
      <c r="R6" s="17" t="inlineStr">
        <is>
          <t>P3E HT</t>
        </is>
      </c>
      <c r="S6" s="17" t="inlineStr">
        <is>
          <t>Inch</t>
        </is>
      </c>
      <c r="T6" s="17" t="inlineStr">
        <is>
          <t>4"</t>
        </is>
      </c>
      <c r="U6" s="17" t="inlineStr">
        <is>
          <t>F005340804</t>
        </is>
      </c>
      <c r="V6" s="17" t="inlineStr">
        <is>
          <t>DVC-6200</t>
        </is>
      </c>
      <c r="W6" s="17" t="inlineStr">
        <is>
          <t>V</t>
        </is>
      </c>
      <c r="X6" s="17" t="n">
        <v>900</v>
      </c>
      <c r="Y6" s="17" t="inlineStr">
        <is>
          <t>N/A</t>
        </is>
      </c>
      <c r="Z6" s="17" t="inlineStr">
        <is>
          <t>N/A</t>
        </is>
      </c>
      <c r="AA6" s="17" t="n">
        <v>2.15</v>
      </c>
      <c r="AB6" s="17" t="inlineStr">
        <is>
          <t>Flanged</t>
        </is>
      </c>
      <c r="AC6" s="17" t="inlineStr">
        <is>
          <t>N/A</t>
        </is>
      </c>
      <c r="AD6" s="17" t="inlineStr">
        <is>
          <t>N/A</t>
        </is>
      </c>
      <c r="AE6" s="17" t="inlineStr">
        <is>
          <t>0C00070.2</t>
        </is>
      </c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inlineStr">
        <is>
          <t>EMERSON</t>
        </is>
      </c>
      <c r="CF6" s="17" t="inlineStr">
        <is>
          <t>TREX</t>
        </is>
      </c>
      <c r="CG6" s="17" t="inlineStr">
        <is>
          <t>210100082367</t>
        </is>
      </c>
      <c r="CH6" s="17" t="inlineStr">
        <is>
          <t>'2026-07-31</t>
        </is>
      </c>
      <c r="CI6" s="17" t="n"/>
      <c r="CJ6" s="17" t="inlineStr">
        <is>
          <t>Levy Ostrup</t>
        </is>
      </c>
      <c r="CK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CA23007</t>
        </is>
      </c>
      <c r="E7" s="17" t="inlineStr">
        <is>
          <t>KINOSIS K1B</t>
        </is>
      </c>
      <c r="F7" s="17" t="inlineStr">
        <is>
          <t>STEAM</t>
        </is>
      </c>
      <c r="G7" s="17" t="inlineStr">
        <is>
          <t>29103-25J-111-01</t>
        </is>
      </c>
      <c r="H7" s="17" t="inlineStr">
        <is>
          <t>29103-3"-ST-1101-DASB0-64H</t>
        </is>
      </c>
      <c r="I7" s="17" t="inlineStr">
        <is>
          <t>29103-FV-1012</t>
        </is>
      </c>
      <c r="J7" s="17" t="n"/>
      <c r="K7" s="17" t="inlineStr">
        <is>
          <t>FCV</t>
        </is>
      </c>
      <c r="L7" s="17" t="n"/>
      <c r="M7" s="17" t="n">
        <v>1000383583</v>
      </c>
      <c r="N7" s="17" t="inlineStr">
        <is>
          <t>PDA200</t>
        </is>
      </c>
      <c r="O7" s="17" t="inlineStr">
        <is>
          <t>5CB TC</t>
        </is>
      </c>
      <c r="P7" s="17" t="inlineStr">
        <is>
          <t>TC c/w S17400 carrier</t>
        </is>
      </c>
      <c r="Q7" s="17" t="n">
        <v>1000389735</v>
      </c>
      <c r="R7" s="17" t="inlineStr">
        <is>
          <t>P25E HT</t>
        </is>
      </c>
      <c r="S7" s="17" t="inlineStr">
        <is>
          <t>Inch</t>
        </is>
      </c>
      <c r="T7" s="17" t="inlineStr">
        <is>
          <t>3"</t>
        </is>
      </c>
      <c r="U7" s="17" t="inlineStr">
        <is>
          <t>F005340807</t>
        </is>
      </c>
      <c r="V7" s="17" t="inlineStr">
        <is>
          <t>DVC-6200</t>
        </is>
      </c>
      <c r="W7" s="17" t="inlineStr">
        <is>
          <t>V</t>
        </is>
      </c>
      <c r="X7" s="17" t="n">
        <v>900</v>
      </c>
      <c r="Y7" s="17" t="inlineStr">
        <is>
          <t>N/A</t>
        </is>
      </c>
      <c r="Z7" s="17" t="inlineStr">
        <is>
          <t>N/A</t>
        </is>
      </c>
      <c r="AA7" s="17" t="n">
        <v>1.5</v>
      </c>
      <c r="AB7" s="17" t="inlineStr">
        <is>
          <t>Flanged</t>
        </is>
      </c>
      <c r="AC7" s="17" t="inlineStr">
        <is>
          <t>N/A</t>
        </is>
      </c>
      <c r="AD7" s="17" t="inlineStr">
        <is>
          <t>N/A</t>
        </is>
      </c>
      <c r="AE7" s="17" t="inlineStr">
        <is>
          <t>0C00070.2</t>
        </is>
      </c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inlineStr">
        <is>
          <t>EMERSON</t>
        </is>
      </c>
      <c r="CF7" s="17" t="inlineStr">
        <is>
          <t>TREX</t>
        </is>
      </c>
      <c r="CG7" s="17" t="inlineStr">
        <is>
          <t>210100082367</t>
        </is>
      </c>
      <c r="CH7" s="17" t="inlineStr">
        <is>
          <t>'2026-07-31</t>
        </is>
      </c>
      <c r="CI7" s="17" t="n"/>
      <c r="CJ7" s="17" t="inlineStr">
        <is>
          <t>Levy Ostrup</t>
        </is>
      </c>
      <c r="CK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CA23007</t>
        </is>
      </c>
      <c r="E8" s="17" t="inlineStr">
        <is>
          <t>KINOSIS K1B</t>
        </is>
      </c>
      <c r="F8" s="17" t="inlineStr">
        <is>
          <t>STEAM</t>
        </is>
      </c>
      <c r="G8" s="17" t="inlineStr">
        <is>
          <t>29103-25J-121-01</t>
        </is>
      </c>
      <c r="H8" s="17" t="inlineStr">
        <is>
          <t>29103-6"-ST-1202-DASB0-64H</t>
        </is>
      </c>
      <c r="I8" s="17" t="inlineStr">
        <is>
          <t>29103-FV-1021</t>
        </is>
      </c>
      <c r="J8" s="17" t="n"/>
      <c r="K8" s="17" t="inlineStr">
        <is>
          <t>FCV</t>
        </is>
      </c>
      <c r="L8" s="17" t="n"/>
      <c r="M8" s="17" t="n">
        <v>1000383602</v>
      </c>
      <c r="N8" s="17" t="inlineStr">
        <is>
          <t>PDA200</t>
        </is>
      </c>
      <c r="O8" s="17" t="inlineStr">
        <is>
          <t>5CB TC</t>
        </is>
      </c>
      <c r="P8" s="17" t="inlineStr">
        <is>
          <t>TC c/w S17400 carrier</t>
        </is>
      </c>
      <c r="Q8" s="17" t="n">
        <v>1000383595</v>
      </c>
      <c r="R8" s="17" t="inlineStr">
        <is>
          <t>P3E HT</t>
        </is>
      </c>
      <c r="S8" s="17" t="inlineStr">
        <is>
          <t>Inch</t>
        </is>
      </c>
      <c r="T8" s="17" t="inlineStr">
        <is>
          <t>4"</t>
        </is>
      </c>
      <c r="U8" s="17" t="inlineStr">
        <is>
          <t>F005340829</t>
        </is>
      </c>
      <c r="V8" s="17" t="inlineStr">
        <is>
          <t>DVC-6200</t>
        </is>
      </c>
      <c r="W8" s="17" t="inlineStr">
        <is>
          <t>V</t>
        </is>
      </c>
      <c r="X8" s="17" t="n">
        <v>900</v>
      </c>
      <c r="Y8" s="17" t="inlineStr">
        <is>
          <t>N/A</t>
        </is>
      </c>
      <c r="Z8" s="17" t="inlineStr">
        <is>
          <t>N/A</t>
        </is>
      </c>
      <c r="AA8" s="17" t="n">
        <v>2.15</v>
      </c>
      <c r="AB8" s="17" t="inlineStr">
        <is>
          <t>Flanged</t>
        </is>
      </c>
      <c r="AC8" s="17" t="inlineStr">
        <is>
          <t>N/A</t>
        </is>
      </c>
      <c r="AD8" s="17" t="inlineStr">
        <is>
          <t>N/A</t>
        </is>
      </c>
      <c r="AE8" s="17" t="inlineStr">
        <is>
          <t>0C00070.2</t>
        </is>
      </c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inlineStr">
        <is>
          <t>EMERSON</t>
        </is>
      </c>
      <c r="CF8" s="17" t="inlineStr">
        <is>
          <t>TREX</t>
        </is>
      </c>
      <c r="CG8" s="17" t="inlineStr">
        <is>
          <t>210100082367</t>
        </is>
      </c>
      <c r="CH8" s="17" t="inlineStr">
        <is>
          <t>'2026-07-31</t>
        </is>
      </c>
      <c r="CI8" s="17" t="n"/>
      <c r="CJ8" s="17" t="inlineStr">
        <is>
          <t>Levy Ostrup</t>
        </is>
      </c>
      <c r="CK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CA23007</t>
        </is>
      </c>
      <c r="E9" s="17" t="inlineStr">
        <is>
          <t>KINOSIS K1B</t>
        </is>
      </c>
      <c r="F9" s="17" t="inlineStr">
        <is>
          <t>STEAM</t>
        </is>
      </c>
      <c r="G9" s="17" t="inlineStr">
        <is>
          <t>29103-25J-121-01</t>
        </is>
      </c>
      <c r="H9" s="17" t="inlineStr">
        <is>
          <t>29103-3"-ST-1201-DASB0-64H</t>
        </is>
      </c>
      <c r="I9" s="17" t="inlineStr">
        <is>
          <t>29103-FV-1022</t>
        </is>
      </c>
      <c r="J9" s="17" t="n"/>
      <c r="K9" s="17" t="inlineStr">
        <is>
          <t>FCV</t>
        </is>
      </c>
      <c r="L9" s="17" t="n"/>
      <c r="M9" s="17" t="n">
        <v>1000383533</v>
      </c>
      <c r="N9" s="17" t="inlineStr">
        <is>
          <t>PDA200</t>
        </is>
      </c>
      <c r="O9" s="17" t="inlineStr">
        <is>
          <t>5CB TC</t>
        </is>
      </c>
      <c r="P9" s="17" t="inlineStr">
        <is>
          <t>TC c/c S17400 carrier</t>
        </is>
      </c>
      <c r="Q9" s="17" t="n">
        <v>1000389751</v>
      </c>
      <c r="R9" s="17" t="inlineStr">
        <is>
          <t>P25E HT</t>
        </is>
      </c>
      <c r="S9" s="17" t="inlineStr">
        <is>
          <t>Inch</t>
        </is>
      </c>
      <c r="T9" s="17" t="inlineStr">
        <is>
          <t>3"</t>
        </is>
      </c>
      <c r="U9" s="17" t="inlineStr">
        <is>
          <t>F005209238</t>
        </is>
      </c>
      <c r="V9" s="17" t="inlineStr">
        <is>
          <t>DVC-6200</t>
        </is>
      </c>
      <c r="W9" s="17" t="inlineStr">
        <is>
          <t>V</t>
        </is>
      </c>
      <c r="X9" s="17" t="n">
        <v>900</v>
      </c>
      <c r="Y9" s="17" t="inlineStr">
        <is>
          <t>N/A</t>
        </is>
      </c>
      <c r="Z9" s="17" t="inlineStr">
        <is>
          <t>N/A</t>
        </is>
      </c>
      <c r="AA9" s="17" t="n">
        <v>1.5</v>
      </c>
      <c r="AB9" s="17" t="inlineStr">
        <is>
          <t>Flanged</t>
        </is>
      </c>
      <c r="AC9" s="17" t="inlineStr">
        <is>
          <t>N/A</t>
        </is>
      </c>
      <c r="AD9" s="17" t="inlineStr">
        <is>
          <t>N/A</t>
        </is>
      </c>
      <c r="AE9" s="17" t="inlineStr">
        <is>
          <t>0C00070.2</t>
        </is>
      </c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inlineStr">
        <is>
          <t>EMERSON</t>
        </is>
      </c>
      <c r="CF9" s="17" t="inlineStr">
        <is>
          <t>TREX</t>
        </is>
      </c>
      <c r="CG9" s="17" t="inlineStr">
        <is>
          <t>210100082367</t>
        </is>
      </c>
      <c r="CH9" s="17" t="inlineStr">
        <is>
          <t>'2026-07-31</t>
        </is>
      </c>
      <c r="CI9" s="17" t="n"/>
      <c r="CJ9" s="17" t="inlineStr">
        <is>
          <t>Levy Ostrup</t>
        </is>
      </c>
      <c r="CK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CA23007</t>
        </is>
      </c>
      <c r="E10" s="17" t="inlineStr">
        <is>
          <t>KINOSIS K1B</t>
        </is>
      </c>
      <c r="F10" s="17" t="inlineStr">
        <is>
          <t>STEAM</t>
        </is>
      </c>
      <c r="G10" s="17" t="inlineStr">
        <is>
          <t>29103-25J-131-01</t>
        </is>
      </c>
      <c r="H10" s="17" t="inlineStr">
        <is>
          <t>29103-6"-ST-1302-DASB0-64H</t>
        </is>
      </c>
      <c r="I10" s="17" t="inlineStr">
        <is>
          <t>29103-FV-1031</t>
        </is>
      </c>
      <c r="J10" s="17" t="n"/>
      <c r="K10" s="17" t="inlineStr">
        <is>
          <t>FCV</t>
        </is>
      </c>
      <c r="L10" s="17" t="n"/>
      <c r="M10" s="17" t="n">
        <v>1000383588</v>
      </c>
      <c r="N10" s="17" t="inlineStr">
        <is>
          <t>PDA200</t>
        </is>
      </c>
      <c r="O10" s="17" t="inlineStr">
        <is>
          <t>5CB TC</t>
        </is>
      </c>
      <c r="P10" s="17" t="inlineStr">
        <is>
          <t>TC c/w S17400 carrier</t>
        </is>
      </c>
      <c r="Q10" s="17" t="n">
        <v>1000383580</v>
      </c>
      <c r="R10" s="17" t="inlineStr">
        <is>
          <t>P3E HT</t>
        </is>
      </c>
      <c r="S10" s="17" t="inlineStr">
        <is>
          <t>Inch</t>
        </is>
      </c>
      <c r="T10" s="17" t="inlineStr">
        <is>
          <t>4"</t>
        </is>
      </c>
      <c r="U10" s="17" t="inlineStr">
        <is>
          <t>F005340815</t>
        </is>
      </c>
      <c r="V10" s="17" t="inlineStr">
        <is>
          <t>DVC-6200</t>
        </is>
      </c>
      <c r="W10" s="17" t="inlineStr">
        <is>
          <t>V</t>
        </is>
      </c>
      <c r="X10" s="17" t="n">
        <v>900</v>
      </c>
      <c r="Y10" s="17" t="inlineStr">
        <is>
          <t>N/A</t>
        </is>
      </c>
      <c r="Z10" s="17" t="inlineStr">
        <is>
          <t>N/A</t>
        </is>
      </c>
      <c r="AA10" s="17" t="n">
        <v>2.15</v>
      </c>
      <c r="AB10" s="17" t="inlineStr">
        <is>
          <t>Flanged</t>
        </is>
      </c>
      <c r="AC10" s="17" t="inlineStr">
        <is>
          <t>N/A</t>
        </is>
      </c>
      <c r="AD10" s="17" t="inlineStr">
        <is>
          <t>N/A</t>
        </is>
      </c>
      <c r="AE10" s="17" t="inlineStr">
        <is>
          <t>0C00070.2</t>
        </is>
      </c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inlineStr">
        <is>
          <t>EMERSON</t>
        </is>
      </c>
      <c r="CF10" s="17" t="inlineStr">
        <is>
          <t>TREX</t>
        </is>
      </c>
      <c r="CG10" s="17" t="inlineStr">
        <is>
          <t>210100082367</t>
        </is>
      </c>
      <c r="CH10" s="17" t="inlineStr">
        <is>
          <t>'2026-07-31</t>
        </is>
      </c>
      <c r="CI10" s="17" t="n"/>
      <c r="CJ10" s="17" t="inlineStr">
        <is>
          <t>Levy Ostrup</t>
        </is>
      </c>
      <c r="CK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CA23007</t>
        </is>
      </c>
      <c r="E11" s="17" t="inlineStr">
        <is>
          <t>KINOSIS K1B</t>
        </is>
      </c>
      <c r="F11" s="17" t="inlineStr">
        <is>
          <t>STEAM</t>
        </is>
      </c>
      <c r="G11" s="17" t="inlineStr">
        <is>
          <t>29103-25J-131-01</t>
        </is>
      </c>
      <c r="H11" s="17" t="inlineStr">
        <is>
          <t>29103-3"-ST-1301-DASB0-64H</t>
        </is>
      </c>
      <c r="I11" s="17" t="inlineStr">
        <is>
          <t>29103-FV-1032</t>
        </is>
      </c>
      <c r="J11" s="17" t="n"/>
      <c r="K11" s="17" t="inlineStr">
        <is>
          <t>FCV</t>
        </is>
      </c>
      <c r="L11" s="17" t="n"/>
      <c r="M11" s="17" t="n">
        <v>1000383564</v>
      </c>
      <c r="N11" s="17" t="inlineStr">
        <is>
          <t>PDA200</t>
        </is>
      </c>
      <c r="O11" s="17" t="inlineStr">
        <is>
          <t>5CB TC</t>
        </is>
      </c>
      <c r="P11" s="17" t="inlineStr">
        <is>
          <t>TC c/w S17400 carrier</t>
        </is>
      </c>
      <c r="Q11" s="17" t="n">
        <v>1000389736</v>
      </c>
      <c r="R11" s="17" t="inlineStr">
        <is>
          <t>P25E HT</t>
        </is>
      </c>
      <c r="S11" s="17" t="inlineStr">
        <is>
          <t>Inch</t>
        </is>
      </c>
      <c r="T11" s="17" t="inlineStr">
        <is>
          <t>3"</t>
        </is>
      </c>
      <c r="U11" s="17" t="inlineStr">
        <is>
          <t>F005340816</t>
        </is>
      </c>
      <c r="V11" s="17" t="inlineStr">
        <is>
          <t>DVC-6200</t>
        </is>
      </c>
      <c r="W11" s="17" t="inlineStr">
        <is>
          <t>V</t>
        </is>
      </c>
      <c r="X11" s="17" t="n">
        <v>900</v>
      </c>
      <c r="Y11" s="17" t="inlineStr">
        <is>
          <t>N/A</t>
        </is>
      </c>
      <c r="Z11" s="17" t="inlineStr">
        <is>
          <t>N/A</t>
        </is>
      </c>
      <c r="AA11" s="17" t="n">
        <v>1.5</v>
      </c>
      <c r="AB11" s="17" t="inlineStr">
        <is>
          <t>Flanged</t>
        </is>
      </c>
      <c r="AC11" s="17" t="inlineStr">
        <is>
          <t>N/A</t>
        </is>
      </c>
      <c r="AD11" s="17" t="inlineStr">
        <is>
          <t>N/A</t>
        </is>
      </c>
      <c r="AE11" s="17" t="inlineStr">
        <is>
          <t>0C00070.2</t>
        </is>
      </c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inlineStr">
        <is>
          <t>EMERSON</t>
        </is>
      </c>
      <c r="CF11" s="17" t="inlineStr">
        <is>
          <t>TREX</t>
        </is>
      </c>
      <c r="CG11" s="17" t="inlineStr">
        <is>
          <t>210100082367</t>
        </is>
      </c>
      <c r="CH11" s="17" t="inlineStr">
        <is>
          <t>'2026-07-31</t>
        </is>
      </c>
      <c r="CI11" s="17" t="n"/>
      <c r="CJ11" s="17" t="inlineStr">
        <is>
          <t>Levy Ostrup</t>
        </is>
      </c>
      <c r="CK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CA23007</t>
        </is>
      </c>
      <c r="E12" s="17" t="inlineStr">
        <is>
          <t>KINOSIS K1B</t>
        </is>
      </c>
      <c r="F12" s="17" t="inlineStr">
        <is>
          <t>STEAM</t>
        </is>
      </c>
      <c r="G12" s="17" t="inlineStr">
        <is>
          <t>29103-25J-141-01</t>
        </is>
      </c>
      <c r="H12" s="17" t="inlineStr">
        <is>
          <t>29103-6"-ST-1402-DASB0-64H</t>
        </is>
      </c>
      <c r="I12" s="17" t="inlineStr">
        <is>
          <t>29103-FV-1041</t>
        </is>
      </c>
      <c r="J12" s="17" t="n"/>
      <c r="K12" s="17" t="inlineStr">
        <is>
          <t>FCV</t>
        </is>
      </c>
      <c r="L12" s="17" t="n"/>
      <c r="M12" s="17" t="n">
        <v>1000383603</v>
      </c>
      <c r="N12" s="17" t="inlineStr">
        <is>
          <t>PDA200</t>
        </is>
      </c>
      <c r="O12" s="17" t="inlineStr">
        <is>
          <t>5CB TC</t>
        </is>
      </c>
      <c r="P12" s="17" t="inlineStr">
        <is>
          <t>TC c/w S17400 carrier</t>
        </is>
      </c>
      <c r="Q12" s="17" t="n">
        <v>1000383596</v>
      </c>
      <c r="R12" s="17" t="inlineStr">
        <is>
          <t>P3E HT</t>
        </is>
      </c>
      <c r="S12" s="17" t="inlineStr">
        <is>
          <t>Inch</t>
        </is>
      </c>
      <c r="T12" s="17" t="inlineStr">
        <is>
          <t>4"</t>
        </is>
      </c>
      <c r="U12" s="17" t="inlineStr">
        <is>
          <t>F005340813</t>
        </is>
      </c>
      <c r="V12" s="17" t="inlineStr">
        <is>
          <t>DVC-6200</t>
        </is>
      </c>
      <c r="W12" s="17" t="inlineStr">
        <is>
          <t>V</t>
        </is>
      </c>
      <c r="X12" s="17" t="n">
        <v>900</v>
      </c>
      <c r="Y12" s="17" t="inlineStr">
        <is>
          <t>N/A</t>
        </is>
      </c>
      <c r="Z12" s="17" t="inlineStr">
        <is>
          <t>N/A</t>
        </is>
      </c>
      <c r="AA12" s="17" t="n">
        <v>2.15</v>
      </c>
      <c r="AB12" s="17" t="inlineStr">
        <is>
          <t>Flanged</t>
        </is>
      </c>
      <c r="AC12" s="17" t="inlineStr">
        <is>
          <t>N/A</t>
        </is>
      </c>
      <c r="AD12" s="17" t="inlineStr">
        <is>
          <t>N/A</t>
        </is>
      </c>
      <c r="AE12" s="17" t="inlineStr">
        <is>
          <t>0C00070.2</t>
        </is>
      </c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inlineStr">
        <is>
          <t>EMERSON</t>
        </is>
      </c>
      <c r="CF12" s="17" t="inlineStr">
        <is>
          <t>TREX</t>
        </is>
      </c>
      <c r="CG12" s="17" t="inlineStr">
        <is>
          <t>210100082367</t>
        </is>
      </c>
      <c r="CH12" s="17" t="inlineStr">
        <is>
          <t>'2026-07-31</t>
        </is>
      </c>
      <c r="CI12" s="17" t="n"/>
      <c r="CJ12" s="17" t="inlineStr">
        <is>
          <t>Levy Ostrup</t>
        </is>
      </c>
      <c r="CK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CA23007</t>
        </is>
      </c>
      <c r="E13" s="17" t="inlineStr">
        <is>
          <t>KINOSIS K1B</t>
        </is>
      </c>
      <c r="F13" s="17" t="inlineStr">
        <is>
          <t>STEAM</t>
        </is>
      </c>
      <c r="G13" s="17" t="inlineStr">
        <is>
          <t>29103-25J-141-01</t>
        </is>
      </c>
      <c r="H13" s="17" t="inlineStr">
        <is>
          <t>29103-3"-ST-1401-DASB0-64H</t>
        </is>
      </c>
      <c r="I13" s="17" t="inlineStr">
        <is>
          <t>29103-FV-1042</t>
        </is>
      </c>
      <c r="J13" s="17" t="n"/>
      <c r="K13" s="17" t="inlineStr">
        <is>
          <t>FCV</t>
        </is>
      </c>
      <c r="L13" s="17" t="n"/>
      <c r="M13" s="17" t="n">
        <v>1000383534</v>
      </c>
      <c r="N13" s="17" t="inlineStr">
        <is>
          <t>PDA200</t>
        </is>
      </c>
      <c r="O13" s="17" t="inlineStr">
        <is>
          <t>5CB TC</t>
        </is>
      </c>
      <c r="P13" s="17" t="inlineStr">
        <is>
          <t>TC c/w S17400 carrier</t>
        </is>
      </c>
      <c r="Q13" s="17" t="n">
        <v>1000389752</v>
      </c>
      <c r="R13" s="17" t="inlineStr">
        <is>
          <t>P25E HT</t>
        </is>
      </c>
      <c r="S13" s="17" t="inlineStr">
        <is>
          <t>Inch</t>
        </is>
      </c>
      <c r="T13" s="17" t="inlineStr">
        <is>
          <t>3"</t>
        </is>
      </c>
      <c r="U13" s="17" t="inlineStr">
        <is>
          <t>F005209236</t>
        </is>
      </c>
      <c r="V13" s="17" t="inlineStr">
        <is>
          <t>DVC-6200</t>
        </is>
      </c>
      <c r="W13" s="17" t="inlineStr">
        <is>
          <t>V</t>
        </is>
      </c>
      <c r="X13" s="17" t="n">
        <v>900</v>
      </c>
      <c r="Y13" s="17" t="inlineStr">
        <is>
          <t>N/A</t>
        </is>
      </c>
      <c r="Z13" s="17" t="inlineStr">
        <is>
          <t>N/A</t>
        </is>
      </c>
      <c r="AA13" s="17" t="n">
        <v>1.5</v>
      </c>
      <c r="AB13" s="17" t="inlineStr">
        <is>
          <t>Flanged</t>
        </is>
      </c>
      <c r="AC13" s="17" t="inlineStr">
        <is>
          <t>N/A</t>
        </is>
      </c>
      <c r="AD13" s="17" t="inlineStr">
        <is>
          <t>N/A</t>
        </is>
      </c>
      <c r="AE13" s="17" t="inlineStr">
        <is>
          <t>0C00070.2</t>
        </is>
      </c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inlineStr">
        <is>
          <t>EMERSON</t>
        </is>
      </c>
      <c r="CF13" s="17" t="inlineStr">
        <is>
          <t>TREX</t>
        </is>
      </c>
      <c r="CG13" s="17" t="inlineStr">
        <is>
          <t>210100082367</t>
        </is>
      </c>
      <c r="CH13" s="17" t="inlineStr">
        <is>
          <t>'2026-07-31</t>
        </is>
      </c>
      <c r="CI13" s="17" t="n"/>
      <c r="CJ13" s="17" t="inlineStr">
        <is>
          <t>Levy Ostrup</t>
        </is>
      </c>
      <c r="CK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CA23007</t>
        </is>
      </c>
      <c r="E14" s="17" t="inlineStr">
        <is>
          <t>KINOSIS K1B</t>
        </is>
      </c>
      <c r="F14" s="17" t="inlineStr">
        <is>
          <t>STEAM</t>
        </is>
      </c>
      <c r="G14" s="17" t="inlineStr">
        <is>
          <t>29103-25J-151-01</t>
        </is>
      </c>
      <c r="H14" s="17" t="inlineStr">
        <is>
          <t>29103-6"-ST-1502-DASB0-64H</t>
        </is>
      </c>
      <c r="I14" s="17" t="inlineStr">
        <is>
          <t>29103-FV-1051</t>
        </is>
      </c>
      <c r="J14" s="17" t="n"/>
      <c r="K14" s="17" t="inlineStr">
        <is>
          <t>FCV</t>
        </is>
      </c>
      <c r="L14" s="17" t="n"/>
      <c r="M14" s="17" t="n">
        <v>1000383589</v>
      </c>
      <c r="N14" s="17" t="inlineStr">
        <is>
          <t>PDA200</t>
        </is>
      </c>
      <c r="O14" s="17" t="inlineStr">
        <is>
          <t>5CB TC</t>
        </is>
      </c>
      <c r="P14" s="17" t="inlineStr">
        <is>
          <t>TC c/w S17400 carrier</t>
        </is>
      </c>
      <c r="Q14" s="17" t="n">
        <v>1000383581</v>
      </c>
      <c r="R14" s="17" t="inlineStr">
        <is>
          <t>P3E HT</t>
        </is>
      </c>
      <c r="S14" s="17" t="inlineStr">
        <is>
          <t>Inch</t>
        </is>
      </c>
      <c r="T14" s="17" t="inlineStr">
        <is>
          <t>4"</t>
        </is>
      </c>
      <c r="U14" s="17" t="inlineStr">
        <is>
          <t>F005340836</t>
        </is>
      </c>
      <c r="V14" s="17" t="inlineStr">
        <is>
          <t>DVC-6200</t>
        </is>
      </c>
      <c r="W14" s="17" t="inlineStr">
        <is>
          <t>V</t>
        </is>
      </c>
      <c r="X14" s="17" t="n">
        <v>900</v>
      </c>
      <c r="Y14" s="17" t="inlineStr">
        <is>
          <t>N/A</t>
        </is>
      </c>
      <c r="Z14" s="17" t="inlineStr">
        <is>
          <t>N/A</t>
        </is>
      </c>
      <c r="AA14" s="17" t="n">
        <v>2.15</v>
      </c>
      <c r="AB14" s="17" t="inlineStr">
        <is>
          <t>Flanged</t>
        </is>
      </c>
      <c r="AC14" s="17" t="inlineStr">
        <is>
          <t>N/A</t>
        </is>
      </c>
      <c r="AD14" s="17" t="inlineStr">
        <is>
          <t>N/A</t>
        </is>
      </c>
      <c r="AE14" s="17" t="inlineStr">
        <is>
          <t>0C00070.2</t>
        </is>
      </c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inlineStr">
        <is>
          <t>EMERSON</t>
        </is>
      </c>
      <c r="CF14" s="17" t="inlineStr">
        <is>
          <t>TREX</t>
        </is>
      </c>
      <c r="CG14" s="17" t="inlineStr">
        <is>
          <t>210100082367</t>
        </is>
      </c>
      <c r="CH14" s="17" t="inlineStr">
        <is>
          <t>'2026-07-31</t>
        </is>
      </c>
      <c r="CI14" s="17" t="n"/>
      <c r="CJ14" s="17" t="inlineStr">
        <is>
          <t>Levy Ostrup</t>
        </is>
      </c>
      <c r="CK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CA23007</t>
        </is>
      </c>
      <c r="E15" s="17" t="inlineStr">
        <is>
          <t>KINOSIS K1B</t>
        </is>
      </c>
      <c r="F15" s="17" t="inlineStr">
        <is>
          <t>STEAM</t>
        </is>
      </c>
      <c r="G15" s="17" t="inlineStr">
        <is>
          <t>29103-25J-151-01</t>
        </is>
      </c>
      <c r="H15" s="17" t="inlineStr">
        <is>
          <t>29103-3"-ST-1501-DASB0-64H</t>
        </is>
      </c>
      <c r="I15" s="17" t="inlineStr">
        <is>
          <t>29103-FV-1052</t>
        </is>
      </c>
      <c r="J15" s="17" t="n"/>
      <c r="K15" s="17" t="inlineStr">
        <is>
          <t>FCV</t>
        </is>
      </c>
      <c r="L15" s="17" t="n"/>
      <c r="M15" s="17" t="n">
        <v>1000383565</v>
      </c>
      <c r="N15" s="17" t="inlineStr">
        <is>
          <t>PDA200</t>
        </is>
      </c>
      <c r="O15" s="17" t="inlineStr">
        <is>
          <t>5CB TC</t>
        </is>
      </c>
      <c r="P15" s="17" t="inlineStr">
        <is>
          <t>TC c/w S17400 carrier</t>
        </is>
      </c>
      <c r="Q15" s="17" t="n">
        <v>1000389737</v>
      </c>
      <c r="R15" s="17" t="inlineStr">
        <is>
          <t>P25E HT</t>
        </is>
      </c>
      <c r="S15" s="17" t="inlineStr">
        <is>
          <t>Inch</t>
        </is>
      </c>
      <c r="T15" s="17" t="inlineStr">
        <is>
          <t>3"</t>
        </is>
      </c>
      <c r="U15" s="17" t="inlineStr">
        <is>
          <t>F005340809</t>
        </is>
      </c>
      <c r="V15" s="17" t="inlineStr">
        <is>
          <t>DVC-6200</t>
        </is>
      </c>
      <c r="W15" s="17" t="inlineStr">
        <is>
          <t>V</t>
        </is>
      </c>
      <c r="X15" s="17" t="n">
        <v>900</v>
      </c>
      <c r="Y15" s="17" t="inlineStr">
        <is>
          <t>N/A</t>
        </is>
      </c>
      <c r="Z15" s="17" t="inlineStr">
        <is>
          <t>N/A</t>
        </is>
      </c>
      <c r="AA15" s="17" t="n">
        <v>1.5</v>
      </c>
      <c r="AB15" s="17" t="inlineStr">
        <is>
          <t>Flanged</t>
        </is>
      </c>
      <c r="AC15" s="17" t="inlineStr">
        <is>
          <t>N/A</t>
        </is>
      </c>
      <c r="AD15" s="17" t="inlineStr">
        <is>
          <t>N/A</t>
        </is>
      </c>
      <c r="AE15" s="17" t="inlineStr">
        <is>
          <t>0C00070.2</t>
        </is>
      </c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inlineStr">
        <is>
          <t>EMERSON</t>
        </is>
      </c>
      <c r="CF15" s="17" t="inlineStr">
        <is>
          <t>TREX</t>
        </is>
      </c>
      <c r="CG15" s="17" t="inlineStr">
        <is>
          <t>210100082367</t>
        </is>
      </c>
      <c r="CH15" s="17" t="inlineStr">
        <is>
          <t>'2026-07-31</t>
        </is>
      </c>
      <c r="CI15" s="17" t="n"/>
      <c r="CJ15" s="17" t="inlineStr">
        <is>
          <t>Levy Ostrup</t>
        </is>
      </c>
      <c r="CK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CA23007</t>
        </is>
      </c>
      <c r="E16" s="17" t="inlineStr">
        <is>
          <t>KINOSIS K1B</t>
        </is>
      </c>
      <c r="F16" s="17" t="inlineStr">
        <is>
          <t>STEAM</t>
        </is>
      </c>
      <c r="G16" s="17" t="inlineStr">
        <is>
          <t>29103-25J-161-01</t>
        </is>
      </c>
      <c r="H16" s="17" t="inlineStr">
        <is>
          <t>29103-6"-ST-1602-DASB0-64H</t>
        </is>
      </c>
      <c r="I16" s="17" t="inlineStr">
        <is>
          <t>29103-FV-1061</t>
        </is>
      </c>
      <c r="J16" s="17" t="n"/>
      <c r="K16" s="17" t="inlineStr">
        <is>
          <t>FCV</t>
        </is>
      </c>
      <c r="L16" s="17" t="n"/>
      <c r="M16" s="17" t="n">
        <v>1000383604</v>
      </c>
      <c r="N16" s="17" t="inlineStr">
        <is>
          <t>PDA200</t>
        </is>
      </c>
      <c r="O16" s="17" t="inlineStr">
        <is>
          <t>5CB TC</t>
        </is>
      </c>
      <c r="P16" s="17" t="inlineStr">
        <is>
          <t>TC c/w S17400 carrier</t>
        </is>
      </c>
      <c r="Q16" s="17" t="n">
        <v>1000383597</v>
      </c>
      <c r="R16" s="17" t="inlineStr">
        <is>
          <t>P3E HT</t>
        </is>
      </c>
      <c r="S16" s="17" t="inlineStr">
        <is>
          <t>Inch</t>
        </is>
      </c>
      <c r="T16" s="17" t="inlineStr">
        <is>
          <t>4"</t>
        </is>
      </c>
      <c r="U16" s="17" t="inlineStr">
        <is>
          <t>F005340803</t>
        </is>
      </c>
      <c r="V16" s="17" t="inlineStr">
        <is>
          <t>DVC-6200</t>
        </is>
      </c>
      <c r="W16" s="17" t="inlineStr">
        <is>
          <t>V</t>
        </is>
      </c>
      <c r="X16" s="17" t="n">
        <v>900</v>
      </c>
      <c r="Y16" s="17" t="inlineStr">
        <is>
          <t>N/A</t>
        </is>
      </c>
      <c r="Z16" s="17" t="inlineStr">
        <is>
          <t>N/A</t>
        </is>
      </c>
      <c r="AA16" s="17" t="n">
        <v>2.15</v>
      </c>
      <c r="AB16" s="17" t="inlineStr">
        <is>
          <t>Flanged</t>
        </is>
      </c>
      <c r="AC16" s="17" t="inlineStr">
        <is>
          <t>N/A</t>
        </is>
      </c>
      <c r="AD16" s="17" t="inlineStr">
        <is>
          <t>N/A</t>
        </is>
      </c>
      <c r="AE16" s="17" t="inlineStr">
        <is>
          <t>0C00070.2</t>
        </is>
      </c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inlineStr">
        <is>
          <t>EMERSON</t>
        </is>
      </c>
      <c r="CF16" s="17" t="inlineStr">
        <is>
          <t>TREX</t>
        </is>
      </c>
      <c r="CG16" s="17" t="inlineStr">
        <is>
          <t>210100082367</t>
        </is>
      </c>
      <c r="CH16" s="17" t="inlineStr">
        <is>
          <t>'2026-07-31</t>
        </is>
      </c>
      <c r="CI16" s="17" t="n"/>
      <c r="CJ16" s="17" t="inlineStr">
        <is>
          <t>Levy Ostrup</t>
        </is>
      </c>
      <c r="CK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CA23007</t>
        </is>
      </c>
      <c r="E17" s="17" t="inlineStr">
        <is>
          <t>KINOSIS K1B</t>
        </is>
      </c>
      <c r="F17" s="17" t="inlineStr">
        <is>
          <t>STEAM</t>
        </is>
      </c>
      <c r="G17" s="17" t="inlineStr">
        <is>
          <t>29103-25J-161-01</t>
        </is>
      </c>
      <c r="H17" s="17" t="inlineStr">
        <is>
          <t>29103-3"-ST-1601-DASB0-64H</t>
        </is>
      </c>
      <c r="I17" s="17" t="inlineStr">
        <is>
          <t>29103-FV-1062</t>
        </is>
      </c>
      <c r="J17" s="17" t="n"/>
      <c r="K17" s="17" t="inlineStr">
        <is>
          <t>FCV</t>
        </is>
      </c>
      <c r="L17" s="17" t="n"/>
      <c r="M17" s="17" t="n">
        <v>1000383535</v>
      </c>
      <c r="N17" s="17" t="inlineStr">
        <is>
          <t>PDA200</t>
        </is>
      </c>
      <c r="O17" s="17" t="inlineStr">
        <is>
          <t>5CB TC</t>
        </is>
      </c>
      <c r="P17" s="17" t="inlineStr">
        <is>
          <t>TC c/w S17400 carrier</t>
        </is>
      </c>
      <c r="Q17" s="17" t="n">
        <v>1000389753</v>
      </c>
      <c r="R17" s="17" t="inlineStr">
        <is>
          <t>P25E HT</t>
        </is>
      </c>
      <c r="S17" s="17" t="inlineStr">
        <is>
          <t>Inch</t>
        </is>
      </c>
      <c r="T17" s="17" t="inlineStr">
        <is>
          <t>3"</t>
        </is>
      </c>
      <c r="U17" s="17" t="inlineStr">
        <is>
          <t>F005209241</t>
        </is>
      </c>
      <c r="V17" s="17" t="inlineStr">
        <is>
          <t>DVC-6200</t>
        </is>
      </c>
      <c r="W17" s="17" t="inlineStr">
        <is>
          <t>V</t>
        </is>
      </c>
      <c r="X17" s="17" t="n">
        <v>900</v>
      </c>
      <c r="Y17" s="17" t="inlineStr">
        <is>
          <t>N/A</t>
        </is>
      </c>
      <c r="Z17" s="17" t="inlineStr">
        <is>
          <t>N/A</t>
        </is>
      </c>
      <c r="AA17" s="17" t="n">
        <v>1.5</v>
      </c>
      <c r="AB17" s="17" t="inlineStr">
        <is>
          <t>Flanged</t>
        </is>
      </c>
      <c r="AC17" s="17" t="inlineStr">
        <is>
          <t>N/A</t>
        </is>
      </c>
      <c r="AD17" s="17" t="inlineStr">
        <is>
          <t>N/A</t>
        </is>
      </c>
      <c r="AE17" s="17" t="inlineStr">
        <is>
          <t>0C00070.2</t>
        </is>
      </c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inlineStr">
        <is>
          <t>EMERSON</t>
        </is>
      </c>
      <c r="CF17" s="17" t="inlineStr">
        <is>
          <t>TREX</t>
        </is>
      </c>
      <c r="CG17" s="17" t="inlineStr">
        <is>
          <t>210100082367</t>
        </is>
      </c>
      <c r="CH17" s="17" t="inlineStr">
        <is>
          <t>'2026-07-31</t>
        </is>
      </c>
      <c r="CI17" s="17" t="n"/>
      <c r="CJ17" s="17" t="inlineStr">
        <is>
          <t>Levy Ostrup</t>
        </is>
      </c>
      <c r="CK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CA23007</t>
        </is>
      </c>
      <c r="E18" s="17" t="inlineStr">
        <is>
          <t>KINOSIS K1B</t>
        </is>
      </c>
      <c r="F18" s="17" t="inlineStr">
        <is>
          <t>STEAM</t>
        </is>
      </c>
      <c r="G18" s="17" t="inlineStr">
        <is>
          <t>29103-25J-171-01</t>
        </is>
      </c>
      <c r="H18" s="17" t="inlineStr">
        <is>
          <t>29103-6"-ST-1702-DASB0-64H</t>
        </is>
      </c>
      <c r="I18" s="17" t="inlineStr">
        <is>
          <t>29103-FV-1071</t>
        </is>
      </c>
      <c r="J18" s="17" t="n"/>
      <c r="K18" s="17" t="inlineStr">
        <is>
          <t>FCV</t>
        </is>
      </c>
      <c r="L18" s="17" t="n"/>
      <c r="M18" s="17" t="n">
        <v>1000383561</v>
      </c>
      <c r="N18" s="17" t="inlineStr">
        <is>
          <t>PDA200</t>
        </is>
      </c>
      <c r="O18" s="17" t="inlineStr">
        <is>
          <t>5CB TC</t>
        </is>
      </c>
      <c r="P18" s="17" t="inlineStr">
        <is>
          <t>TC c/w S17400 carrier</t>
        </is>
      </c>
      <c r="Q18" s="17" t="n">
        <v>1000383583</v>
      </c>
      <c r="R18" s="17" t="inlineStr">
        <is>
          <t>P3E HT</t>
        </is>
      </c>
      <c r="S18" s="17" t="inlineStr">
        <is>
          <t>Inch</t>
        </is>
      </c>
      <c r="T18" s="17" t="inlineStr">
        <is>
          <t>4"</t>
        </is>
      </c>
      <c r="U18" s="17" t="inlineStr">
        <is>
          <t>F005340801</t>
        </is>
      </c>
      <c r="V18" s="17" t="inlineStr">
        <is>
          <t>DVC-6200</t>
        </is>
      </c>
      <c r="W18" s="17" t="inlineStr">
        <is>
          <t>V</t>
        </is>
      </c>
      <c r="X18" s="17" t="n">
        <v>900</v>
      </c>
      <c r="Y18" s="17" t="inlineStr">
        <is>
          <t>N/A</t>
        </is>
      </c>
      <c r="Z18" s="17" t="inlineStr">
        <is>
          <t>N/A</t>
        </is>
      </c>
      <c r="AA18" s="17" t="n">
        <v>2.15</v>
      </c>
      <c r="AB18" s="17" t="inlineStr">
        <is>
          <t>Flanged</t>
        </is>
      </c>
      <c r="AC18" s="17" t="inlineStr">
        <is>
          <t>N/A</t>
        </is>
      </c>
      <c r="AD18" s="17" t="inlineStr">
        <is>
          <t>N/A</t>
        </is>
      </c>
      <c r="AE18" s="17" t="inlineStr">
        <is>
          <t>0C00070.2</t>
        </is>
      </c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inlineStr">
        <is>
          <t>EMERSON</t>
        </is>
      </c>
      <c r="CF18" s="17" t="inlineStr">
        <is>
          <t>TREX</t>
        </is>
      </c>
      <c r="CG18" s="17" t="inlineStr">
        <is>
          <t>210100082367</t>
        </is>
      </c>
      <c r="CH18" s="17" t="inlineStr">
        <is>
          <t>'2026-07-31</t>
        </is>
      </c>
      <c r="CI18" s="17" t="n"/>
      <c r="CJ18" s="17" t="inlineStr">
        <is>
          <t>Levy Ostrup</t>
        </is>
      </c>
      <c r="CK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CA23007</t>
        </is>
      </c>
      <c r="E19" s="17" t="inlineStr">
        <is>
          <t>KINOSIS K1B</t>
        </is>
      </c>
      <c r="F19" s="17" t="inlineStr">
        <is>
          <t>STEAM</t>
        </is>
      </c>
      <c r="G19" s="17" t="inlineStr">
        <is>
          <t>29103-25J-171-01</t>
        </is>
      </c>
      <c r="H19" s="17" t="inlineStr">
        <is>
          <t>29103-3"-ST-1701-DASB0-64H</t>
        </is>
      </c>
      <c r="I19" s="17" t="inlineStr">
        <is>
          <t>29103-FV-1072</t>
        </is>
      </c>
      <c r="J19" s="17" t="n"/>
      <c r="K19" s="17" t="inlineStr">
        <is>
          <t>FCV</t>
        </is>
      </c>
      <c r="L19" s="17" t="n"/>
      <c r="M19" s="17" t="n">
        <v>1000383566</v>
      </c>
      <c r="N19" s="17" t="inlineStr">
        <is>
          <t>PDA200</t>
        </is>
      </c>
      <c r="O19" s="17" t="inlineStr">
        <is>
          <t>5CB TC</t>
        </is>
      </c>
      <c r="P19" s="17" t="inlineStr">
        <is>
          <t>TC c/w S17400 carrier</t>
        </is>
      </c>
      <c r="Q19" s="17" t="n">
        <v>1000389738</v>
      </c>
      <c r="R19" s="17" t="inlineStr">
        <is>
          <t>P25E HT</t>
        </is>
      </c>
      <c r="S19" s="17" t="inlineStr">
        <is>
          <t>Inch</t>
        </is>
      </c>
      <c r="T19" s="17" t="inlineStr">
        <is>
          <t>3"</t>
        </is>
      </c>
      <c r="U19" s="17" t="inlineStr">
        <is>
          <t>F005340818</t>
        </is>
      </c>
      <c r="V19" s="17" t="inlineStr">
        <is>
          <t>DVC-6200</t>
        </is>
      </c>
      <c r="W19" s="17" t="inlineStr">
        <is>
          <t>V</t>
        </is>
      </c>
      <c r="X19" s="17" t="n">
        <v>900</v>
      </c>
      <c r="Y19" s="17" t="inlineStr">
        <is>
          <t>N/A</t>
        </is>
      </c>
      <c r="Z19" s="17" t="inlineStr">
        <is>
          <t>N/A</t>
        </is>
      </c>
      <c r="AA19" s="17" t="n">
        <v>1.5</v>
      </c>
      <c r="AB19" s="17" t="inlineStr">
        <is>
          <t>Flanged</t>
        </is>
      </c>
      <c r="AC19" s="17" t="inlineStr">
        <is>
          <t>N/A</t>
        </is>
      </c>
      <c r="AD19" s="17" t="inlineStr">
        <is>
          <t>N/A</t>
        </is>
      </c>
      <c r="AE19" s="17" t="inlineStr">
        <is>
          <t>0C00070.2</t>
        </is>
      </c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inlineStr">
        <is>
          <t>EMERSON</t>
        </is>
      </c>
      <c r="CF19" s="17" t="inlineStr">
        <is>
          <t>TREX</t>
        </is>
      </c>
      <c r="CG19" s="17" t="inlineStr">
        <is>
          <t>210100082367</t>
        </is>
      </c>
      <c r="CH19" s="17" t="inlineStr">
        <is>
          <t>'2026-07-31</t>
        </is>
      </c>
      <c r="CI19" s="17" t="n"/>
      <c r="CJ19" s="17" t="inlineStr">
        <is>
          <t>Levy Ostrup</t>
        </is>
      </c>
      <c r="CK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CA23007</t>
        </is>
      </c>
      <c r="E20" s="17" t="inlineStr">
        <is>
          <t>KINOSIS K1B</t>
        </is>
      </c>
      <c r="F20" s="17" t="inlineStr">
        <is>
          <t>NATURAL GAS</t>
        </is>
      </c>
      <c r="G20" s="17" t="inlineStr">
        <is>
          <t>29103-25J-111-01</t>
        </is>
      </c>
      <c r="H20" s="17" t="inlineStr">
        <is>
          <t>29103-1"-FG-1105-DLHB0-38H-ET</t>
        </is>
      </c>
      <c r="I20" s="17" t="inlineStr">
        <is>
          <t>29103-FV-1015</t>
        </is>
      </c>
      <c r="J20" s="17" t="n"/>
      <c r="K20" s="17" t="inlineStr">
        <is>
          <t>FCV</t>
        </is>
      </c>
      <c r="M20" s="17" t="inlineStr">
        <is>
          <t>S-26-018955</t>
        </is>
      </c>
      <c r="N20" s="17" t="inlineStr">
        <is>
          <t>88 Spring &amp; Diaphragm</t>
        </is>
      </c>
      <c r="O20" s="17" t="inlineStr">
        <is>
          <t>316 SS</t>
        </is>
      </c>
      <c r="P20" s="17" t="inlineStr">
        <is>
          <t>316 SS</t>
        </is>
      </c>
      <c r="Q20" s="17" t="inlineStr">
        <is>
          <t>N/A</t>
        </is>
      </c>
      <c r="R20" s="17" t="inlineStr">
        <is>
          <t>N/A</t>
        </is>
      </c>
      <c r="S20" s="17" t="inlineStr">
        <is>
          <t>Inch</t>
        </is>
      </c>
      <c r="T20" s="17" t="n">
        <v>0.8</v>
      </c>
      <c r="U20" s="17" t="inlineStr">
        <is>
          <t>F005452608</t>
        </is>
      </c>
      <c r="V20" s="17" t="inlineStr">
        <is>
          <t>SVI3 SMART</t>
        </is>
      </c>
      <c r="W20" s="17" t="inlineStr">
        <is>
          <t>IV</t>
        </is>
      </c>
      <c r="X20" s="17" t="n">
        <v>1500</v>
      </c>
      <c r="Y20" s="17" t="inlineStr">
        <is>
          <t>N/A</t>
        </is>
      </c>
      <c r="Z20" s="17" t="inlineStr">
        <is>
          <t>N/A</t>
        </is>
      </c>
      <c r="AA20" s="17" t="n">
        <v>1</v>
      </c>
      <c r="AB20" s="17" t="inlineStr">
        <is>
          <t>Flanged</t>
        </is>
      </c>
      <c r="AC20" s="17" t="inlineStr">
        <is>
          <t>N/A</t>
        </is>
      </c>
      <c r="AD20" s="17" t="inlineStr">
        <is>
          <t>N/A</t>
        </is>
      </c>
      <c r="AE20" s="17" t="inlineStr">
        <is>
          <t>0C18929.52</t>
        </is>
      </c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inlineStr">
        <is>
          <t>EMERSON</t>
        </is>
      </c>
      <c r="CF20" s="17" t="inlineStr">
        <is>
          <t>TREX</t>
        </is>
      </c>
      <c r="CG20" s="17" t="inlineStr">
        <is>
          <t>210100082367</t>
        </is>
      </c>
      <c r="CH20" s="17" t="inlineStr">
        <is>
          <t>'2026-07-31</t>
        </is>
      </c>
      <c r="CI20" s="17" t="n"/>
      <c r="CJ20" s="17" t="inlineStr">
        <is>
          <t>Levy Ostrup</t>
        </is>
      </c>
      <c r="CK20" s="17" t="n"/>
    </row>
    <row r="21">
      <c r="A21" s="17" t="n"/>
      <c r="B21" s="17" t="n"/>
      <c r="C21" s="17" t="inlineStr">
        <is>
          <t>K1B WELL PAD PROJECT</t>
        </is>
      </c>
      <c r="D21" s="17" t="inlineStr">
        <is>
          <t>CA23007</t>
        </is>
      </c>
      <c r="E21" s="17" t="inlineStr">
        <is>
          <t>KINOSIS K1B</t>
        </is>
      </c>
      <c r="F21" s="17" t="inlineStr">
        <is>
          <t>NATURAL GAS</t>
        </is>
      </c>
      <c r="G21" s="17" t="inlineStr">
        <is>
          <t>29103-25J-131-01</t>
        </is>
      </c>
      <c r="H21" s="17" t="inlineStr">
        <is>
          <t>29103-1"-FG-1305-DLHB0-38H-ET</t>
        </is>
      </c>
      <c r="I21" s="35" t="inlineStr">
        <is>
          <t>29103-FV-1035</t>
        </is>
      </c>
      <c r="J21" s="17" t="n"/>
      <c r="K21" s="17" t="inlineStr">
        <is>
          <t>FCV</t>
        </is>
      </c>
      <c r="L21" s="17" t="n"/>
      <c r="M21" s="36" t="inlineStr">
        <is>
          <t>N/A</t>
        </is>
      </c>
      <c r="N21" s="17" t="inlineStr">
        <is>
          <t>88 Spring &amp; Diaphragm</t>
        </is>
      </c>
      <c r="O21" s="17" t="inlineStr">
        <is>
          <t>316 SS</t>
        </is>
      </c>
      <c r="P21" s="17" t="inlineStr">
        <is>
          <t>316 SS</t>
        </is>
      </c>
      <c r="Q21" s="17" t="inlineStr">
        <is>
          <t>N/A</t>
        </is>
      </c>
      <c r="R21" s="17" t="inlineStr">
        <is>
          <t>N/A</t>
        </is>
      </c>
      <c r="S21" s="17" t="inlineStr">
        <is>
          <t>Inch</t>
        </is>
      </c>
      <c r="T21" s="17" t="n">
        <v>0.8</v>
      </c>
      <c r="U21" s="17" t="inlineStr">
        <is>
          <t>N/A</t>
        </is>
      </c>
      <c r="V21" s="17" t="inlineStr">
        <is>
          <t>SVI3 SMART</t>
        </is>
      </c>
      <c r="W21" s="17" t="inlineStr">
        <is>
          <t>IV</t>
        </is>
      </c>
      <c r="X21" s="17" t="n">
        <v>1500</v>
      </c>
      <c r="Y21" s="17" t="inlineStr">
        <is>
          <t>N/A</t>
        </is>
      </c>
      <c r="Z21" s="17" t="inlineStr">
        <is>
          <t>N/A</t>
        </is>
      </c>
      <c r="AA21" s="17" t="n">
        <v>1</v>
      </c>
      <c r="AB21" s="17" t="inlineStr">
        <is>
          <t>Flanged</t>
        </is>
      </c>
      <c r="AC21" s="17" t="inlineStr">
        <is>
          <t>N/A</t>
        </is>
      </c>
      <c r="AD21" s="17" t="inlineStr">
        <is>
          <t>N/A</t>
        </is>
      </c>
      <c r="AE21" s="17" t="inlineStr">
        <is>
          <t>0C18929.52</t>
        </is>
      </c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inlineStr">
        <is>
          <t>EMERSON</t>
        </is>
      </c>
      <c r="CF21" s="17" t="inlineStr">
        <is>
          <t>TREX</t>
        </is>
      </c>
      <c r="CG21" s="17" t="inlineStr">
        <is>
          <t>210100082367</t>
        </is>
      </c>
      <c r="CH21" s="17" t="inlineStr">
        <is>
          <t>'2026-07-31</t>
        </is>
      </c>
      <c r="CI21" s="17" t="n"/>
      <c r="CJ21" s="17" t="inlineStr">
        <is>
          <t>Levy Ostrup</t>
        </is>
      </c>
      <c r="CK21" s="17" t="n"/>
    </row>
    <row r="22">
      <c r="A22" s="17" t="n"/>
      <c r="B22" s="17" t="n"/>
      <c r="C22" s="17" t="inlineStr">
        <is>
          <t>K1B WELL PAD PROJECT</t>
        </is>
      </c>
      <c r="D22" s="17" t="inlineStr">
        <is>
          <t>CA23007</t>
        </is>
      </c>
      <c r="E22" s="17" t="inlineStr">
        <is>
          <t>KINOSIS K1B</t>
        </is>
      </c>
      <c r="F22" s="17" t="inlineStr">
        <is>
          <t>NATURAL GAS</t>
        </is>
      </c>
      <c r="G22" s="17" t="inlineStr">
        <is>
          <t>29103-25J-151-01</t>
        </is>
      </c>
      <c r="H22" s="17" t="inlineStr">
        <is>
          <t>29103-1"-FG-1505-DLHB0-38H-ET</t>
        </is>
      </c>
      <c r="I22" s="35" t="inlineStr">
        <is>
          <t>29103-FV-1055</t>
        </is>
      </c>
      <c r="J22" s="17" t="n"/>
      <c r="K22" s="17" t="inlineStr">
        <is>
          <t>FCV</t>
        </is>
      </c>
      <c r="L22" s="17" t="n"/>
      <c r="M22" s="17" t="inlineStr">
        <is>
          <t>N/A</t>
        </is>
      </c>
      <c r="N22" s="17" t="inlineStr">
        <is>
          <t>88 Spring &amp; Diaphragm</t>
        </is>
      </c>
      <c r="O22" s="17" t="inlineStr">
        <is>
          <t>316 SS</t>
        </is>
      </c>
      <c r="P22" s="17" t="inlineStr">
        <is>
          <t>316 SS</t>
        </is>
      </c>
      <c r="Q22" s="17" t="inlineStr">
        <is>
          <t>N/A</t>
        </is>
      </c>
      <c r="R22" s="17" t="inlineStr">
        <is>
          <t>N/A</t>
        </is>
      </c>
      <c r="S22" s="17" t="inlineStr">
        <is>
          <t>Inch</t>
        </is>
      </c>
      <c r="T22" s="17" t="n">
        <v>0.8</v>
      </c>
      <c r="U22" s="17" t="inlineStr">
        <is>
          <t>N/A</t>
        </is>
      </c>
      <c r="V22" s="17" t="inlineStr">
        <is>
          <t>SVI3 SMART</t>
        </is>
      </c>
      <c r="W22" s="17" t="inlineStr">
        <is>
          <t>IV</t>
        </is>
      </c>
      <c r="X22" s="17" t="n">
        <v>1500</v>
      </c>
      <c r="Y22" s="17" t="inlineStr">
        <is>
          <t>N/A</t>
        </is>
      </c>
      <c r="Z22" s="17" t="inlineStr">
        <is>
          <t>N/A</t>
        </is>
      </c>
      <c r="AA22" s="17" t="n">
        <v>1</v>
      </c>
      <c r="AB22" s="17" t="inlineStr">
        <is>
          <t>Flanged</t>
        </is>
      </c>
      <c r="AC22" s="17" t="inlineStr">
        <is>
          <t>N/A</t>
        </is>
      </c>
      <c r="AD22" s="17" t="inlineStr">
        <is>
          <t>N/A</t>
        </is>
      </c>
      <c r="AE22" s="17" t="inlineStr">
        <is>
          <t>0C18929.52</t>
        </is>
      </c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inlineStr">
        <is>
          <t>EMERSON</t>
        </is>
      </c>
      <c r="CF22" s="17" t="inlineStr">
        <is>
          <t>TREX</t>
        </is>
      </c>
      <c r="CG22" s="17" t="inlineStr">
        <is>
          <t>210100082367</t>
        </is>
      </c>
      <c r="CH22" s="17" t="inlineStr">
        <is>
          <t>'2026-07-31</t>
        </is>
      </c>
      <c r="CI22" s="17" t="n"/>
      <c r="CJ22" s="17" t="inlineStr">
        <is>
          <t>Levy Ostrup</t>
        </is>
      </c>
      <c r="CK22" s="17" t="n"/>
    </row>
    <row r="23">
      <c r="A23" s="17" t="n"/>
      <c r="B23" s="17" t="n"/>
      <c r="C23" s="17" t="inlineStr">
        <is>
          <t>K1B WELL PAD PROJECT</t>
        </is>
      </c>
      <c r="D23" s="17" t="inlineStr">
        <is>
          <t>CA23007</t>
        </is>
      </c>
      <c r="E23" s="17" t="inlineStr">
        <is>
          <t>KINOSIS K1B</t>
        </is>
      </c>
      <c r="F23" s="17" t="inlineStr">
        <is>
          <t>NATURAL GAS</t>
        </is>
      </c>
      <c r="G23" s="17" t="inlineStr">
        <is>
          <t>29103-25J-111-01</t>
        </is>
      </c>
      <c r="H23" s="17" t="inlineStr">
        <is>
          <t>29103-1"-FG-1103-DLHB0-38H-ET</t>
        </is>
      </c>
      <c r="I23" s="17" t="inlineStr">
        <is>
          <t>29103-KV-1013</t>
        </is>
      </c>
      <c r="J23" s="17" t="n"/>
      <c r="K23" s="17" t="inlineStr">
        <is>
          <t>PCV</t>
        </is>
      </c>
      <c r="L23" s="17" t="n"/>
      <c r="M23" s="17" t="inlineStr">
        <is>
          <t>N/A</t>
        </is>
      </c>
      <c r="N23" s="17" t="inlineStr">
        <is>
          <t>VPVL100SR4/5BD</t>
        </is>
      </c>
      <c r="O23" s="17" t="inlineStr">
        <is>
          <t>316 SS</t>
        </is>
      </c>
      <c r="P23" s="17" t="inlineStr">
        <is>
          <t>Xtreme</t>
        </is>
      </c>
      <c r="Q23" s="17" t="n">
        <v>25224154</v>
      </c>
      <c r="R23" s="17" t="inlineStr">
        <is>
          <t>1/2" 4B36HBXTB2</t>
        </is>
      </c>
      <c r="S23" s="17" t="n"/>
      <c r="T23" s="17" t="n"/>
      <c r="U23" s="17" t="inlineStr">
        <is>
          <t>N/A</t>
        </is>
      </c>
      <c r="V23" s="17" t="inlineStr">
        <is>
          <t>N/A</t>
        </is>
      </c>
      <c r="W23" s="17" t="inlineStr">
        <is>
          <t>VI</t>
        </is>
      </c>
      <c r="X23" s="17" t="n">
        <v>800</v>
      </c>
      <c r="Y23" s="17" t="inlineStr">
        <is>
          <t>N/A</t>
        </is>
      </c>
      <c r="Z23" s="17" t="inlineStr">
        <is>
          <t>N/A</t>
        </is>
      </c>
      <c r="AA23" s="17" t="inlineStr">
        <is>
          <t>1/2"</t>
        </is>
      </c>
      <c r="AB23" s="17" t="inlineStr">
        <is>
          <t>Threaded</t>
        </is>
      </c>
      <c r="AC23" s="17" t="inlineStr">
        <is>
          <t>A47713296</t>
        </is>
      </c>
      <c r="AD23" s="17" t="inlineStr">
        <is>
          <t>JS2D8314H301-24VDC</t>
        </is>
      </c>
      <c r="AE23" s="17" t="inlineStr">
        <is>
          <t>0C7803.52</t>
        </is>
      </c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inlineStr">
        <is>
          <t>EMERSON</t>
        </is>
      </c>
      <c r="CF23" s="17" t="inlineStr">
        <is>
          <t>TREX</t>
        </is>
      </c>
      <c r="CG23" s="17" t="inlineStr">
        <is>
          <t>210100082367</t>
        </is>
      </c>
      <c r="CH23" s="17" t="inlineStr">
        <is>
          <t>'2026-07-31</t>
        </is>
      </c>
      <c r="CI23" s="17" t="n"/>
      <c r="CJ23" s="17" t="inlineStr">
        <is>
          <t>Levy Ostrup</t>
        </is>
      </c>
      <c r="CK23" s="17" t="n"/>
    </row>
    <row r="24">
      <c r="A24" s="17" t="n"/>
      <c r="B24" s="17" t="n"/>
      <c r="C24" s="17" t="inlineStr">
        <is>
          <t>K1B WELL PAD PROJECT</t>
        </is>
      </c>
      <c r="D24" s="17" t="inlineStr">
        <is>
          <t>CA23007</t>
        </is>
      </c>
      <c r="E24" s="17" t="inlineStr">
        <is>
          <t>KINOSIS K1B</t>
        </is>
      </c>
      <c r="F24" s="17" t="inlineStr">
        <is>
          <t>NATURAL GAS</t>
        </is>
      </c>
      <c r="G24" s="17" t="inlineStr">
        <is>
          <t>29103-25J-112-01</t>
        </is>
      </c>
      <c r="H24" s="17" t="inlineStr">
        <is>
          <t>29103-1"-FG-1101-DLHB0-38H-ET</t>
        </is>
      </c>
      <c r="I24" s="17" t="inlineStr">
        <is>
          <t>29103-KV-1017</t>
        </is>
      </c>
      <c r="J24" s="17" t="n"/>
      <c r="K24" s="17" t="inlineStr">
        <is>
          <t>PCV</t>
        </is>
      </c>
      <c r="L24" s="17" t="n"/>
      <c r="M24" s="17" t="inlineStr">
        <is>
          <t>N/A</t>
        </is>
      </c>
      <c r="N24" s="17" t="inlineStr">
        <is>
          <t>VPVL100SR4/5BD</t>
        </is>
      </c>
      <c r="O24" s="17" t="inlineStr">
        <is>
          <t>316 SS</t>
        </is>
      </c>
      <c r="P24" s="17" t="inlineStr">
        <is>
          <t>Xtreme</t>
        </is>
      </c>
      <c r="Q24" s="17" t="n">
        <v>25224157</v>
      </c>
      <c r="R24" s="17" t="inlineStr">
        <is>
          <t>1/2" 4B36HBXTB2</t>
        </is>
      </c>
      <c r="S24" s="17" t="n"/>
      <c r="T24" s="17" t="n"/>
      <c r="U24" s="17" t="inlineStr">
        <is>
          <t>N/A</t>
        </is>
      </c>
      <c r="V24" s="17" t="inlineStr">
        <is>
          <t>N/A</t>
        </is>
      </c>
      <c r="W24" s="17" t="inlineStr">
        <is>
          <t>VI</t>
        </is>
      </c>
      <c r="X24" s="17" t="n">
        <v>800</v>
      </c>
      <c r="Y24" s="17" t="inlineStr">
        <is>
          <t>N/A</t>
        </is>
      </c>
      <c r="Z24" s="17" t="inlineStr">
        <is>
          <t>N/A</t>
        </is>
      </c>
      <c r="AA24" s="17" t="inlineStr">
        <is>
          <t>1/2"</t>
        </is>
      </c>
      <c r="AB24" s="17" t="inlineStr">
        <is>
          <t>Threaded</t>
        </is>
      </c>
      <c r="AC24" s="17" t="inlineStr">
        <is>
          <t>A47713296</t>
        </is>
      </c>
      <c r="AD24" s="17" t="inlineStr">
        <is>
          <t>JS2D8314H301-24VDC</t>
        </is>
      </c>
      <c r="AE24" s="17" t="inlineStr">
        <is>
          <t>0C7803.52</t>
        </is>
      </c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inlineStr">
        <is>
          <t>EMERSON</t>
        </is>
      </c>
      <c r="CF24" s="17" t="inlineStr">
        <is>
          <t>TREX</t>
        </is>
      </c>
      <c r="CG24" s="17" t="inlineStr">
        <is>
          <t>210100082367</t>
        </is>
      </c>
      <c r="CH24" s="17" t="inlineStr">
        <is>
          <t>'2026-07-31</t>
        </is>
      </c>
      <c r="CI24" s="17" t="n"/>
      <c r="CJ24" s="17" t="inlineStr">
        <is>
          <t>Levy Ostrup</t>
        </is>
      </c>
      <c r="CK24" s="17" t="n"/>
    </row>
    <row r="25">
      <c r="A25" s="17" t="n"/>
      <c r="B25" s="17" t="n"/>
      <c r="C25" s="17" t="inlineStr">
        <is>
          <t>K1B WELL PAD PROJECT</t>
        </is>
      </c>
      <c r="D25" s="17" t="inlineStr">
        <is>
          <t>CA23007</t>
        </is>
      </c>
      <c r="E25" s="17" t="inlineStr">
        <is>
          <t>KINOSIS K1B</t>
        </is>
      </c>
      <c r="F25" s="17" t="inlineStr">
        <is>
          <t>NATURAL GAS</t>
        </is>
      </c>
      <c r="G25" s="17" t="inlineStr">
        <is>
          <t>29103-25J-121-01</t>
        </is>
      </c>
      <c r="H25" s="17" t="inlineStr">
        <is>
          <t>29103-1"-FG-1203-DLHB0-38H-ET</t>
        </is>
      </c>
      <c r="I25" s="17" t="inlineStr">
        <is>
          <t>29103-KV-1023</t>
        </is>
      </c>
      <c r="J25" s="17" t="n"/>
      <c r="K25" s="17" t="inlineStr">
        <is>
          <t>PCV</t>
        </is>
      </c>
      <c r="L25" s="17" t="n"/>
      <c r="M25" s="17" t="inlineStr">
        <is>
          <t>N/A</t>
        </is>
      </c>
      <c r="N25" s="17" t="inlineStr">
        <is>
          <t>VPVL100SR4/5BD</t>
        </is>
      </c>
      <c r="O25" s="17" t="inlineStr">
        <is>
          <t>316 SS</t>
        </is>
      </c>
      <c r="P25" s="17" t="inlineStr">
        <is>
          <t>Xtreme</t>
        </is>
      </c>
      <c r="Q25" s="17" t="n">
        <v>25224155</v>
      </c>
      <c r="R25" s="17" t="inlineStr">
        <is>
          <t>1/2" 4B36HBXTB2</t>
        </is>
      </c>
      <c r="S25" s="17" t="n"/>
      <c r="T25" s="17" t="n"/>
      <c r="U25" s="17" t="inlineStr">
        <is>
          <t>N/A</t>
        </is>
      </c>
      <c r="V25" s="17" t="inlineStr">
        <is>
          <t>N/A</t>
        </is>
      </c>
      <c r="W25" s="17" t="inlineStr">
        <is>
          <t>VI</t>
        </is>
      </c>
      <c r="X25" s="17" t="n">
        <v>800</v>
      </c>
      <c r="Y25" s="17" t="inlineStr">
        <is>
          <t>N/A</t>
        </is>
      </c>
      <c r="Z25" s="17" t="inlineStr">
        <is>
          <t>N/A</t>
        </is>
      </c>
      <c r="AA25" s="17" t="inlineStr">
        <is>
          <t>1/2"</t>
        </is>
      </c>
      <c r="AB25" s="17" t="inlineStr">
        <is>
          <t>Threaded</t>
        </is>
      </c>
      <c r="AC25" s="17" t="inlineStr">
        <is>
          <t>A47713296</t>
        </is>
      </c>
      <c r="AD25" s="17" t="inlineStr">
        <is>
          <t>JS2D8314H301-24VDC</t>
        </is>
      </c>
      <c r="AE25" s="17" t="inlineStr">
        <is>
          <t>0C7803.52</t>
        </is>
      </c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inlineStr">
        <is>
          <t>EMERSON</t>
        </is>
      </c>
      <c r="CF25" s="17" t="inlineStr">
        <is>
          <t>TREX</t>
        </is>
      </c>
      <c r="CG25" s="17" t="inlineStr">
        <is>
          <t>210100082367</t>
        </is>
      </c>
      <c r="CH25" s="17" t="inlineStr">
        <is>
          <t>'2026-07-31</t>
        </is>
      </c>
      <c r="CI25" s="17" t="n"/>
      <c r="CJ25" s="17" t="inlineStr">
        <is>
          <t>Levy Ostrup</t>
        </is>
      </c>
      <c r="CK25" s="17" t="n"/>
    </row>
    <row r="26">
      <c r="A26" s="17" t="n"/>
      <c r="B26" s="17" t="n"/>
      <c r="C26" s="17" t="inlineStr">
        <is>
          <t>K1B WELL PAD PROJECT</t>
        </is>
      </c>
      <c r="D26" s="17" t="inlineStr">
        <is>
          <t>CA23007</t>
        </is>
      </c>
      <c r="E26" s="17" t="inlineStr">
        <is>
          <t>KINOSIS K1B</t>
        </is>
      </c>
      <c r="F26" s="17" t="inlineStr">
        <is>
          <t>NATURAL GAS</t>
        </is>
      </c>
      <c r="G26" s="17" t="inlineStr">
        <is>
          <t>29103-25J-122-01</t>
        </is>
      </c>
      <c r="H26" s="17" t="inlineStr">
        <is>
          <t>29103-1"-FG-1201-DLHB0-38H-ET</t>
        </is>
      </c>
      <c r="I26" s="17" t="inlineStr">
        <is>
          <t>29103-KV-1027</t>
        </is>
      </c>
      <c r="J26" s="17" t="n"/>
      <c r="K26" s="17" t="inlineStr">
        <is>
          <t>PCV</t>
        </is>
      </c>
      <c r="L26" s="17" t="n"/>
      <c r="M26" s="17" t="inlineStr">
        <is>
          <t>N/A</t>
        </is>
      </c>
      <c r="N26" s="17" t="inlineStr">
        <is>
          <t>VPVL100SR4/5BD</t>
        </is>
      </c>
      <c r="O26" s="17" t="inlineStr">
        <is>
          <t>316 SS</t>
        </is>
      </c>
      <c r="P26" s="17" t="inlineStr">
        <is>
          <t>Xtreme</t>
        </is>
      </c>
      <c r="Q26" s="17" t="n">
        <v>25224106</v>
      </c>
      <c r="R26" s="17" t="inlineStr">
        <is>
          <t>1/2" 4B36HBXTB2</t>
        </is>
      </c>
      <c r="S26" s="17" t="n"/>
      <c r="T26" s="17" t="n"/>
      <c r="U26" s="17" t="inlineStr">
        <is>
          <t>N/A</t>
        </is>
      </c>
      <c r="V26" s="17" t="inlineStr">
        <is>
          <t>N/A</t>
        </is>
      </c>
      <c r="W26" s="17" t="inlineStr">
        <is>
          <t>VI</t>
        </is>
      </c>
      <c r="X26" s="17" t="n">
        <v>800</v>
      </c>
      <c r="Y26" s="17" t="inlineStr">
        <is>
          <t>N/A</t>
        </is>
      </c>
      <c r="Z26" s="17" t="inlineStr">
        <is>
          <t>N/A</t>
        </is>
      </c>
      <c r="AA26" s="17" t="inlineStr">
        <is>
          <t>1/2"</t>
        </is>
      </c>
      <c r="AB26" s="17" t="inlineStr">
        <is>
          <t>Threaded</t>
        </is>
      </c>
      <c r="AC26" s="17" t="inlineStr">
        <is>
          <t>A47713296</t>
        </is>
      </c>
      <c r="AD26" s="17" t="inlineStr">
        <is>
          <t>JS2D8314H301-24VDC</t>
        </is>
      </c>
      <c r="AE26" s="17" t="inlineStr">
        <is>
          <t>0C7803.52</t>
        </is>
      </c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inlineStr">
        <is>
          <t>EMERSON</t>
        </is>
      </c>
      <c r="CF26" s="17" t="inlineStr">
        <is>
          <t>TREX</t>
        </is>
      </c>
      <c r="CG26" s="17" t="inlineStr">
        <is>
          <t>210100082367</t>
        </is>
      </c>
      <c r="CH26" s="17" t="inlineStr">
        <is>
          <t>'2026-07-31</t>
        </is>
      </c>
      <c r="CI26" s="17" t="n"/>
      <c r="CJ26" s="17" t="inlineStr">
        <is>
          <t>Levy Ostrup</t>
        </is>
      </c>
      <c r="CK26" s="17" t="n"/>
    </row>
    <row r="27">
      <c r="A27" s="17" t="n"/>
      <c r="B27" s="17" t="n"/>
      <c r="C27" s="17" t="inlineStr">
        <is>
          <t>K1B WELL PAD PROJECT</t>
        </is>
      </c>
      <c r="D27" s="17" t="inlineStr">
        <is>
          <t>CA23007</t>
        </is>
      </c>
      <c r="E27" s="17" t="inlineStr">
        <is>
          <t>KINOSIS K1B</t>
        </is>
      </c>
      <c r="F27" s="17" t="inlineStr">
        <is>
          <t>NATURAL GAS</t>
        </is>
      </c>
      <c r="G27" s="17" t="inlineStr">
        <is>
          <t>29103-25J-131-01</t>
        </is>
      </c>
      <c r="H27" s="17" t="inlineStr">
        <is>
          <t>29103-1"-FG-1303-DLHB0-38H-ET</t>
        </is>
      </c>
      <c r="I27" s="17" t="inlineStr">
        <is>
          <t>29103-KV-1033</t>
        </is>
      </c>
      <c r="J27" s="17" t="n"/>
      <c r="K27" s="17" t="inlineStr">
        <is>
          <t>PCV</t>
        </is>
      </c>
      <c r="L27" s="17" t="n"/>
      <c r="M27" s="17" t="inlineStr">
        <is>
          <t>N/A</t>
        </is>
      </c>
      <c r="N27" s="17" t="inlineStr">
        <is>
          <t>VPVL100SR4/5BD</t>
        </is>
      </c>
      <c r="O27" s="17" t="inlineStr">
        <is>
          <t>316 SS</t>
        </is>
      </c>
      <c r="P27" s="17" t="inlineStr">
        <is>
          <t>Xtreme</t>
        </is>
      </c>
      <c r="Q27" s="17" t="n">
        <v>25224111</v>
      </c>
      <c r="R27" s="17" t="inlineStr">
        <is>
          <t>1/2" 4B36HBXTB2</t>
        </is>
      </c>
      <c r="S27" s="17" t="n"/>
      <c r="T27" s="17" t="n"/>
      <c r="U27" s="17" t="inlineStr">
        <is>
          <t>N/A</t>
        </is>
      </c>
      <c r="V27" s="17" t="inlineStr">
        <is>
          <t>N/A</t>
        </is>
      </c>
      <c r="W27" s="17" t="inlineStr">
        <is>
          <t>VI</t>
        </is>
      </c>
      <c r="X27" s="17" t="n">
        <v>800</v>
      </c>
      <c r="Y27" s="17" t="inlineStr">
        <is>
          <t>N/A</t>
        </is>
      </c>
      <c r="Z27" s="17" t="inlineStr">
        <is>
          <t>N/A</t>
        </is>
      </c>
      <c r="AA27" s="17" t="inlineStr">
        <is>
          <t>1/2"</t>
        </is>
      </c>
      <c r="AB27" s="17" t="inlineStr">
        <is>
          <t>Threaded</t>
        </is>
      </c>
      <c r="AC27" s="17" t="inlineStr">
        <is>
          <t>A47713296</t>
        </is>
      </c>
      <c r="AD27" s="17" t="inlineStr">
        <is>
          <t>JS2D8314H301-24VDC</t>
        </is>
      </c>
      <c r="AE27" s="17" t="inlineStr">
        <is>
          <t>0C7803.52</t>
        </is>
      </c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inlineStr">
        <is>
          <t>EMERSON</t>
        </is>
      </c>
      <c r="CF27" s="17" t="inlineStr">
        <is>
          <t>TREX</t>
        </is>
      </c>
      <c r="CG27" s="17" t="inlineStr">
        <is>
          <t>210100082367</t>
        </is>
      </c>
      <c r="CH27" s="17" t="inlineStr">
        <is>
          <t>'2026-07-31</t>
        </is>
      </c>
      <c r="CI27" s="17" t="n"/>
      <c r="CJ27" s="17" t="inlineStr">
        <is>
          <t>Levy Ostrup</t>
        </is>
      </c>
      <c r="CK27" s="17" t="n"/>
    </row>
    <row r="28">
      <c r="A28" s="17" t="n"/>
      <c r="B28" s="17" t="n"/>
      <c r="C28" s="17" t="inlineStr">
        <is>
          <t>K1B WELL PAD PROJECT</t>
        </is>
      </c>
      <c r="D28" s="17" t="inlineStr">
        <is>
          <t>CA23007</t>
        </is>
      </c>
      <c r="E28" s="17" t="inlineStr">
        <is>
          <t>KINOSIS K1B</t>
        </is>
      </c>
      <c r="F28" s="17" t="inlineStr">
        <is>
          <t>NATURAL GAS</t>
        </is>
      </c>
      <c r="G28" s="17" t="inlineStr">
        <is>
          <t>29103-25J-132-01</t>
        </is>
      </c>
      <c r="H28" s="17" t="inlineStr">
        <is>
          <t>29103-1"-FG-1301-DLHB0-38H-ET</t>
        </is>
      </c>
      <c r="I28" s="17" t="inlineStr">
        <is>
          <t>29103-KV-1037</t>
        </is>
      </c>
      <c r="J28" s="17" t="n"/>
      <c r="K28" s="17" t="inlineStr">
        <is>
          <t>PCV</t>
        </is>
      </c>
      <c r="L28" s="17" t="n"/>
      <c r="M28" s="17" t="inlineStr">
        <is>
          <t>N/A</t>
        </is>
      </c>
      <c r="N28" s="17" t="inlineStr">
        <is>
          <t>VPVL100SR4/5BD</t>
        </is>
      </c>
      <c r="O28" s="17" t="inlineStr">
        <is>
          <t>316 SS</t>
        </is>
      </c>
      <c r="P28" s="17" t="inlineStr">
        <is>
          <t>Xtreme</t>
        </is>
      </c>
      <c r="Q28" s="17" t="n">
        <v>25224153</v>
      </c>
      <c r="R28" s="17" t="inlineStr">
        <is>
          <t>1/2" 4B36HBXTB2</t>
        </is>
      </c>
      <c r="S28" s="17" t="n"/>
      <c r="T28" s="17" t="n"/>
      <c r="U28" s="17" t="inlineStr">
        <is>
          <t>N/A</t>
        </is>
      </c>
      <c r="V28" s="17" t="inlineStr">
        <is>
          <t>N/A</t>
        </is>
      </c>
      <c r="W28" s="17" t="inlineStr">
        <is>
          <t>VI</t>
        </is>
      </c>
      <c r="X28" s="17" t="n">
        <v>800</v>
      </c>
      <c r="Y28" s="17" t="inlineStr">
        <is>
          <t>N/A</t>
        </is>
      </c>
      <c r="Z28" s="17" t="inlineStr">
        <is>
          <t>N/A</t>
        </is>
      </c>
      <c r="AA28" s="17" t="inlineStr">
        <is>
          <t>1/2"</t>
        </is>
      </c>
      <c r="AB28" s="17" t="inlineStr">
        <is>
          <t>Threaded</t>
        </is>
      </c>
      <c r="AC28" s="17" t="inlineStr">
        <is>
          <t>A47713296</t>
        </is>
      </c>
      <c r="AD28" s="17" t="inlineStr">
        <is>
          <t>JS2D8314H301-24VDC</t>
        </is>
      </c>
      <c r="AE28" s="17" t="inlineStr">
        <is>
          <t>0C7803.52</t>
        </is>
      </c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inlineStr">
        <is>
          <t>EMERSON</t>
        </is>
      </c>
      <c r="CF28" s="17" t="inlineStr">
        <is>
          <t>TREX</t>
        </is>
      </c>
      <c r="CG28" s="17" t="inlineStr">
        <is>
          <t>210100082367</t>
        </is>
      </c>
      <c r="CH28" s="17" t="inlineStr">
        <is>
          <t>'2026-07-31</t>
        </is>
      </c>
      <c r="CI28" s="17" t="n"/>
      <c r="CJ28" s="17" t="inlineStr">
        <is>
          <t>Levy Ostrup</t>
        </is>
      </c>
      <c r="CK28" s="17" t="n"/>
    </row>
    <row r="29">
      <c r="A29" s="17" t="n"/>
      <c r="B29" s="17" t="n"/>
      <c r="C29" s="17" t="inlineStr">
        <is>
          <t>K1B WELL PAD PROJECT</t>
        </is>
      </c>
      <c r="D29" s="17" t="inlineStr">
        <is>
          <t>CA23007</t>
        </is>
      </c>
      <c r="E29" s="17" t="inlineStr">
        <is>
          <t>KINOSIS K1B</t>
        </is>
      </c>
      <c r="F29" s="17" t="inlineStr">
        <is>
          <t>NATURAL GAS</t>
        </is>
      </c>
      <c r="G29" s="17" t="inlineStr">
        <is>
          <t>29103-25J-141-01</t>
        </is>
      </c>
      <c r="H29" s="17" t="inlineStr">
        <is>
          <t>29103-1"-FG-1403-DLHB0-38H-ET</t>
        </is>
      </c>
      <c r="I29" s="17" t="inlineStr">
        <is>
          <t>29103-KV-1043</t>
        </is>
      </c>
      <c r="J29" s="17" t="n"/>
      <c r="K29" s="17" t="inlineStr">
        <is>
          <t>PCV</t>
        </is>
      </c>
      <c r="L29" s="17" t="n"/>
      <c r="M29" s="17" t="inlineStr">
        <is>
          <t>N/A</t>
        </is>
      </c>
      <c r="N29" s="17" t="inlineStr">
        <is>
          <t>VPVL100SR4/5BD</t>
        </is>
      </c>
      <c r="O29" s="17" t="inlineStr">
        <is>
          <t>316 SS</t>
        </is>
      </c>
      <c r="P29" s="17" t="inlineStr">
        <is>
          <t>Xtreme</t>
        </is>
      </c>
      <c r="Q29" s="17" t="n">
        <v>25224152</v>
      </c>
      <c r="R29" s="17" t="inlineStr">
        <is>
          <t>1/2" 4B36HBXTB2</t>
        </is>
      </c>
      <c r="S29" s="17" t="n"/>
      <c r="T29" s="17" t="n"/>
      <c r="U29" s="17" t="inlineStr">
        <is>
          <t>N/A</t>
        </is>
      </c>
      <c r="V29" s="17" t="inlineStr">
        <is>
          <t>N/A</t>
        </is>
      </c>
      <c r="W29" s="17" t="inlineStr">
        <is>
          <t>VI</t>
        </is>
      </c>
      <c r="X29" s="17" t="n">
        <v>800</v>
      </c>
      <c r="Y29" s="17" t="inlineStr">
        <is>
          <t>N/A</t>
        </is>
      </c>
      <c r="Z29" s="17" t="inlineStr">
        <is>
          <t>N/A</t>
        </is>
      </c>
      <c r="AA29" s="17" t="inlineStr">
        <is>
          <t>1/2"</t>
        </is>
      </c>
      <c r="AB29" s="17" t="inlineStr">
        <is>
          <t>Threaded</t>
        </is>
      </c>
      <c r="AC29" s="17" t="inlineStr">
        <is>
          <t>A47713296</t>
        </is>
      </c>
      <c r="AD29" s="17" t="inlineStr">
        <is>
          <t>JS2D8314H301-24VDC</t>
        </is>
      </c>
      <c r="AE29" s="17" t="inlineStr">
        <is>
          <t>0C7803.52</t>
        </is>
      </c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inlineStr">
        <is>
          <t>EMERSON</t>
        </is>
      </c>
      <c r="CF29" s="17" t="inlineStr">
        <is>
          <t>TREX</t>
        </is>
      </c>
      <c r="CG29" s="17" t="inlineStr">
        <is>
          <t>210100082367</t>
        </is>
      </c>
      <c r="CH29" s="17" t="inlineStr">
        <is>
          <t>'2026-07-31</t>
        </is>
      </c>
      <c r="CI29" s="17" t="n"/>
      <c r="CJ29" s="17" t="inlineStr">
        <is>
          <t>Levy Ostrup</t>
        </is>
      </c>
      <c r="CK29" s="17" t="n"/>
    </row>
    <row r="30">
      <c r="A30" s="17" t="n"/>
      <c r="B30" s="17" t="n"/>
      <c r="C30" s="17" t="inlineStr">
        <is>
          <t>K1B WELL PAD PROJECT</t>
        </is>
      </c>
      <c r="D30" s="17" t="inlineStr">
        <is>
          <t>CA23007</t>
        </is>
      </c>
      <c r="E30" s="17" t="inlineStr">
        <is>
          <t>KINOSIS K1B</t>
        </is>
      </c>
      <c r="F30" s="17" t="inlineStr">
        <is>
          <t>NATURAL GAS</t>
        </is>
      </c>
      <c r="G30" s="17" t="inlineStr">
        <is>
          <t>29103-25J-142-01</t>
        </is>
      </c>
      <c r="H30" s="17" t="inlineStr">
        <is>
          <t>29103-1"-FG-1401-DLHB0-38H-ET</t>
        </is>
      </c>
      <c r="I30" s="17" t="inlineStr">
        <is>
          <t>29103-KV-1047</t>
        </is>
      </c>
      <c r="J30" s="17" t="n"/>
      <c r="K30" s="17" t="inlineStr">
        <is>
          <t>PCV</t>
        </is>
      </c>
      <c r="L30" s="17" t="n"/>
      <c r="M30" s="17" t="inlineStr">
        <is>
          <t>N/A</t>
        </is>
      </c>
      <c r="N30" s="17" t="inlineStr">
        <is>
          <t>VPVL100SR4/5BD</t>
        </is>
      </c>
      <c r="O30" s="17" t="inlineStr">
        <is>
          <t>316 SS</t>
        </is>
      </c>
      <c r="P30" s="17" t="inlineStr">
        <is>
          <t>Xtreme</t>
        </is>
      </c>
      <c r="Q30" s="17" t="n">
        <v>25224181</v>
      </c>
      <c r="R30" s="17" t="inlineStr">
        <is>
          <t>1/2" 4B36HBXTB2</t>
        </is>
      </c>
      <c r="S30" s="17" t="n"/>
      <c r="T30" s="17" t="n"/>
      <c r="U30" s="17" t="inlineStr">
        <is>
          <t>N/A</t>
        </is>
      </c>
      <c r="V30" s="17" t="inlineStr">
        <is>
          <t>N/A</t>
        </is>
      </c>
      <c r="W30" s="17" t="inlineStr">
        <is>
          <t>VI</t>
        </is>
      </c>
      <c r="X30" s="17" t="n">
        <v>800</v>
      </c>
      <c r="Y30" s="17" t="inlineStr">
        <is>
          <t>N/A</t>
        </is>
      </c>
      <c r="Z30" s="17" t="inlineStr">
        <is>
          <t>N/A</t>
        </is>
      </c>
      <c r="AA30" s="17" t="inlineStr">
        <is>
          <t>1/2"</t>
        </is>
      </c>
      <c r="AB30" s="17" t="inlineStr">
        <is>
          <t>Threaded</t>
        </is>
      </c>
      <c r="AC30" s="17" t="inlineStr">
        <is>
          <t>A47713296</t>
        </is>
      </c>
      <c r="AD30" s="17" t="inlineStr">
        <is>
          <t>JS2D8314H301-24VDC</t>
        </is>
      </c>
      <c r="AE30" s="17" t="inlineStr">
        <is>
          <t>0C7803.52</t>
        </is>
      </c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inlineStr">
        <is>
          <t>EMERSON</t>
        </is>
      </c>
      <c r="CF30" s="17" t="inlineStr">
        <is>
          <t>TREX</t>
        </is>
      </c>
      <c r="CG30" s="17" t="inlineStr">
        <is>
          <t>210100082367</t>
        </is>
      </c>
      <c r="CH30" s="17" t="inlineStr">
        <is>
          <t>'2026-07-31</t>
        </is>
      </c>
      <c r="CI30" s="17" t="n"/>
      <c r="CJ30" s="17" t="inlineStr">
        <is>
          <t>Levy Ostrup</t>
        </is>
      </c>
      <c r="CK30" s="17" t="n"/>
    </row>
    <row r="31">
      <c r="A31" s="17" t="n"/>
      <c r="B31" s="17" t="n"/>
      <c r="C31" s="17" t="inlineStr">
        <is>
          <t>K1B WELL PAD PROJECT</t>
        </is>
      </c>
      <c r="D31" s="17" t="inlineStr">
        <is>
          <t>CA23007</t>
        </is>
      </c>
      <c r="E31" s="17" t="inlineStr">
        <is>
          <t>KINOSIS K1B</t>
        </is>
      </c>
      <c r="F31" s="17" t="inlineStr">
        <is>
          <t>NATURAL GAS</t>
        </is>
      </c>
      <c r="G31" s="17" t="inlineStr">
        <is>
          <t>29103-25J-151-01</t>
        </is>
      </c>
      <c r="H31" s="17" t="inlineStr">
        <is>
          <t>29103-1"-FG-1503-DLHB0-38H-ET</t>
        </is>
      </c>
      <c r="I31" s="17" t="inlineStr">
        <is>
          <t>29103-KV-1053</t>
        </is>
      </c>
      <c r="J31" s="17" t="n"/>
      <c r="K31" s="17" t="inlineStr">
        <is>
          <t>PCV</t>
        </is>
      </c>
      <c r="L31" s="17" t="n"/>
      <c r="M31" s="17" t="inlineStr">
        <is>
          <t>N/A</t>
        </is>
      </c>
      <c r="N31" s="17" t="inlineStr">
        <is>
          <t>VPVL100SR4/5BD</t>
        </is>
      </c>
      <c r="O31" s="17" t="inlineStr">
        <is>
          <t>316 SS</t>
        </is>
      </c>
      <c r="P31" s="17" t="inlineStr">
        <is>
          <t>Xtreme</t>
        </is>
      </c>
      <c r="Q31" s="17" t="n">
        <v>25224113</v>
      </c>
      <c r="R31" s="17" t="inlineStr">
        <is>
          <t>1/2" 4B36HBXTB2</t>
        </is>
      </c>
      <c r="S31" s="17" t="n"/>
      <c r="T31" s="17" t="n"/>
      <c r="U31" s="17" t="inlineStr">
        <is>
          <t>N/A</t>
        </is>
      </c>
      <c r="V31" s="17" t="inlineStr">
        <is>
          <t>N/A</t>
        </is>
      </c>
      <c r="W31" s="17" t="inlineStr">
        <is>
          <t>VI</t>
        </is>
      </c>
      <c r="X31" s="17" t="n">
        <v>800</v>
      </c>
      <c r="Y31" s="17" t="inlineStr">
        <is>
          <t>N/A</t>
        </is>
      </c>
      <c r="Z31" s="17" t="inlineStr">
        <is>
          <t>N/A</t>
        </is>
      </c>
      <c r="AA31" s="17" t="inlineStr">
        <is>
          <t>1/2"</t>
        </is>
      </c>
      <c r="AB31" s="17" t="inlineStr">
        <is>
          <t>Threaded</t>
        </is>
      </c>
      <c r="AC31" s="17" t="inlineStr">
        <is>
          <t>A47713296</t>
        </is>
      </c>
      <c r="AD31" s="17" t="inlineStr">
        <is>
          <t>JS2D8314H301-24VDC</t>
        </is>
      </c>
      <c r="AE31" s="17" t="inlineStr">
        <is>
          <t>0C7803.52</t>
        </is>
      </c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inlineStr">
        <is>
          <t>EMERSON</t>
        </is>
      </c>
      <c r="CF31" s="17" t="inlineStr">
        <is>
          <t>TREX</t>
        </is>
      </c>
      <c r="CG31" s="17" t="inlineStr">
        <is>
          <t>210100082367</t>
        </is>
      </c>
      <c r="CH31" s="17" t="inlineStr">
        <is>
          <t>'2026-07-31</t>
        </is>
      </c>
      <c r="CI31" s="17" t="n"/>
      <c r="CJ31" s="17" t="inlineStr">
        <is>
          <t>Levy Ostrup</t>
        </is>
      </c>
      <c r="CK31" s="17" t="n"/>
    </row>
    <row r="32">
      <c r="A32" s="17" t="n"/>
      <c r="B32" s="17" t="n"/>
      <c r="C32" s="17" t="inlineStr">
        <is>
          <t>K1B WELL PAD PROJECT</t>
        </is>
      </c>
      <c r="D32" s="17" t="inlineStr">
        <is>
          <t>CA23007</t>
        </is>
      </c>
      <c r="E32" s="17" t="inlineStr">
        <is>
          <t>KINOSIS K1B</t>
        </is>
      </c>
      <c r="F32" s="17" t="inlineStr">
        <is>
          <t>NATURAL GAS</t>
        </is>
      </c>
      <c r="G32" s="17" t="inlineStr">
        <is>
          <t>29103-25J-152-01</t>
        </is>
      </c>
      <c r="H32" s="17" t="inlineStr">
        <is>
          <t>29103-1"-FG-1501-DLHB0-38H-ET</t>
        </is>
      </c>
      <c r="I32" s="17" t="inlineStr">
        <is>
          <t>29103-KV-1057</t>
        </is>
      </c>
      <c r="J32" s="17" t="n"/>
      <c r="K32" s="17" t="inlineStr">
        <is>
          <t>PCV</t>
        </is>
      </c>
      <c r="L32" s="17" t="n"/>
      <c r="M32" s="17" t="inlineStr">
        <is>
          <t>N/A</t>
        </is>
      </c>
      <c r="N32" s="17" t="inlineStr">
        <is>
          <t>VPVL100SR4/5BD</t>
        </is>
      </c>
      <c r="O32" s="17" t="inlineStr">
        <is>
          <t>316 SS</t>
        </is>
      </c>
      <c r="P32" s="17" t="inlineStr">
        <is>
          <t>Xtreme</t>
        </is>
      </c>
      <c r="Q32" s="17" t="n">
        <v>25224184</v>
      </c>
      <c r="R32" s="17" t="inlineStr">
        <is>
          <t>1/2" 4B36HBXTB2</t>
        </is>
      </c>
      <c r="S32" s="17" t="n"/>
      <c r="T32" s="17" t="n"/>
      <c r="U32" s="17" t="inlineStr">
        <is>
          <t>N/A</t>
        </is>
      </c>
      <c r="V32" s="17" t="inlineStr">
        <is>
          <t>N/A</t>
        </is>
      </c>
      <c r="W32" s="17" t="inlineStr">
        <is>
          <t>VI</t>
        </is>
      </c>
      <c r="X32" s="17" t="n">
        <v>800</v>
      </c>
      <c r="Y32" s="17" t="inlineStr">
        <is>
          <t>N/A</t>
        </is>
      </c>
      <c r="Z32" s="17" t="inlineStr">
        <is>
          <t>N/A</t>
        </is>
      </c>
      <c r="AA32" s="17" t="inlineStr">
        <is>
          <t>1/2"</t>
        </is>
      </c>
      <c r="AB32" s="17" t="inlineStr">
        <is>
          <t>Threaded</t>
        </is>
      </c>
      <c r="AC32" s="17" t="inlineStr">
        <is>
          <t>A47713296</t>
        </is>
      </c>
      <c r="AD32" s="17" t="inlineStr">
        <is>
          <t>JS2D8314H301-24VDC</t>
        </is>
      </c>
      <c r="AE32" s="17" t="inlineStr">
        <is>
          <t>0C7803.52</t>
        </is>
      </c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inlineStr">
        <is>
          <t>EMERSON</t>
        </is>
      </c>
      <c r="CF32" s="17" t="inlineStr">
        <is>
          <t>TREX</t>
        </is>
      </c>
      <c r="CG32" s="17" t="inlineStr">
        <is>
          <t>210100082367</t>
        </is>
      </c>
      <c r="CH32" s="17" t="inlineStr">
        <is>
          <t>'2026-07-31</t>
        </is>
      </c>
      <c r="CI32" s="17" t="n"/>
      <c r="CJ32" s="17" t="inlineStr">
        <is>
          <t>Levy Ostrup</t>
        </is>
      </c>
      <c r="CK32" s="17" t="n"/>
    </row>
    <row r="33">
      <c r="A33" s="17" t="n"/>
      <c r="B33" s="17" t="n"/>
      <c r="C33" s="17" t="inlineStr">
        <is>
          <t>K1B WELL PAD PROJECT</t>
        </is>
      </c>
      <c r="D33" s="17" t="inlineStr">
        <is>
          <t>CA23007</t>
        </is>
      </c>
      <c r="E33" s="17" t="inlineStr">
        <is>
          <t>KINOSIS K1B</t>
        </is>
      </c>
      <c r="F33" s="17" t="inlineStr">
        <is>
          <t>NATURAL GAS</t>
        </is>
      </c>
      <c r="G33" s="17" t="inlineStr">
        <is>
          <t>29103-25J-161-01</t>
        </is>
      </c>
      <c r="H33" s="17" t="inlineStr">
        <is>
          <t>29103-1"-FG-1603-DLHB0-38H-ET</t>
        </is>
      </c>
      <c r="I33" s="17" t="inlineStr">
        <is>
          <t>29103-KV-1063</t>
        </is>
      </c>
      <c r="J33" s="17" t="n"/>
      <c r="K33" s="17" t="inlineStr">
        <is>
          <t>PCV</t>
        </is>
      </c>
      <c r="L33" s="17" t="n"/>
      <c r="M33" s="17" t="inlineStr">
        <is>
          <t>N/A</t>
        </is>
      </c>
      <c r="N33" s="17" t="inlineStr">
        <is>
          <t>VPVL100SR4/5BD</t>
        </is>
      </c>
      <c r="O33" s="17" t="inlineStr">
        <is>
          <t>316 SS</t>
        </is>
      </c>
      <c r="P33" s="17" t="inlineStr">
        <is>
          <t>Xtreme</t>
        </is>
      </c>
      <c r="Q33" s="17" t="n">
        <v>25224177</v>
      </c>
      <c r="R33" s="17" t="inlineStr">
        <is>
          <t>1/2" 4B36HBXTB2</t>
        </is>
      </c>
      <c r="S33" s="17" t="n"/>
      <c r="T33" s="17" t="n"/>
      <c r="U33" s="17" t="inlineStr">
        <is>
          <t>N/A</t>
        </is>
      </c>
      <c r="V33" s="17" t="inlineStr">
        <is>
          <t>N/A</t>
        </is>
      </c>
      <c r="W33" s="17" t="inlineStr">
        <is>
          <t>VI</t>
        </is>
      </c>
      <c r="X33" s="17" t="n">
        <v>800</v>
      </c>
      <c r="Y33" s="17" t="inlineStr">
        <is>
          <t>N/A</t>
        </is>
      </c>
      <c r="Z33" s="17" t="inlineStr">
        <is>
          <t>N/A</t>
        </is>
      </c>
      <c r="AA33" s="17" t="inlineStr">
        <is>
          <t>1/2"</t>
        </is>
      </c>
      <c r="AB33" s="17" t="inlineStr">
        <is>
          <t>Threaded</t>
        </is>
      </c>
      <c r="AC33" s="17" t="inlineStr">
        <is>
          <t>A47713296</t>
        </is>
      </c>
      <c r="AD33" s="17" t="inlineStr">
        <is>
          <t>JS2D8314H301-24VDC</t>
        </is>
      </c>
      <c r="AE33" s="17" t="inlineStr">
        <is>
          <t>0C7803.52</t>
        </is>
      </c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inlineStr">
        <is>
          <t>EMERSON</t>
        </is>
      </c>
      <c r="CF33" s="17" t="inlineStr">
        <is>
          <t>TREX</t>
        </is>
      </c>
      <c r="CG33" s="17" t="inlineStr">
        <is>
          <t>210100082367</t>
        </is>
      </c>
      <c r="CH33" s="17" t="inlineStr">
        <is>
          <t>'2026-07-31</t>
        </is>
      </c>
      <c r="CI33" s="17" t="n"/>
      <c r="CJ33" s="17" t="inlineStr">
        <is>
          <t>Levy Ostrup</t>
        </is>
      </c>
      <c r="CK33" s="17" t="n"/>
    </row>
    <row r="34">
      <c r="A34" s="17" t="n"/>
      <c r="B34" s="17" t="n"/>
      <c r="C34" s="17" t="inlineStr">
        <is>
          <t>K1B WELL PAD PROJECT</t>
        </is>
      </c>
      <c r="D34" s="17" t="inlineStr">
        <is>
          <t>CA23007</t>
        </is>
      </c>
      <c r="E34" s="17" t="inlineStr">
        <is>
          <t>KINOSIS K1B</t>
        </is>
      </c>
      <c r="F34" s="17" t="inlineStr">
        <is>
          <t>NATURAL GAS</t>
        </is>
      </c>
      <c r="G34" s="17" t="inlineStr">
        <is>
          <t>29103-25J-162-01</t>
        </is>
      </c>
      <c r="H34" s="17" t="inlineStr">
        <is>
          <t>29103-1"-FG-1601-DLHB0-38H-ET</t>
        </is>
      </c>
      <c r="I34" s="17" t="inlineStr">
        <is>
          <t>29103-KV-1067</t>
        </is>
      </c>
      <c r="J34" s="17" t="n"/>
      <c r="K34" s="17" t="inlineStr">
        <is>
          <t>PCV</t>
        </is>
      </c>
      <c r="L34" s="17" t="n"/>
      <c r="M34" s="17" t="inlineStr">
        <is>
          <t>N/A</t>
        </is>
      </c>
      <c r="N34" s="17" t="inlineStr">
        <is>
          <t>VPVL100SR4/5BD</t>
        </is>
      </c>
      <c r="O34" s="17" t="inlineStr">
        <is>
          <t>316 SS</t>
        </is>
      </c>
      <c r="P34" s="17" t="inlineStr">
        <is>
          <t>Xtreme</t>
        </is>
      </c>
      <c r="Q34" s="17" t="n">
        <v>25224175</v>
      </c>
      <c r="R34" s="17" t="inlineStr">
        <is>
          <t>1/2" 4B36HBXTB2</t>
        </is>
      </c>
      <c r="S34" s="17" t="n"/>
      <c r="T34" s="17" t="n"/>
      <c r="U34" s="17" t="inlineStr">
        <is>
          <t>N/A</t>
        </is>
      </c>
      <c r="V34" s="17" t="inlineStr">
        <is>
          <t>N/A</t>
        </is>
      </c>
      <c r="W34" s="17" t="inlineStr">
        <is>
          <t>VI</t>
        </is>
      </c>
      <c r="X34" s="17" t="n">
        <v>800</v>
      </c>
      <c r="Y34" s="17" t="inlineStr">
        <is>
          <t>N/A</t>
        </is>
      </c>
      <c r="Z34" s="17" t="inlineStr">
        <is>
          <t>N/A</t>
        </is>
      </c>
      <c r="AA34" s="17" t="inlineStr">
        <is>
          <t>1/2"</t>
        </is>
      </c>
      <c r="AB34" s="17" t="inlineStr">
        <is>
          <t>Threaded</t>
        </is>
      </c>
      <c r="AC34" s="17" t="inlineStr">
        <is>
          <t>A47713296</t>
        </is>
      </c>
      <c r="AD34" s="17" t="inlineStr">
        <is>
          <t>JS2D8314H301-24VDC</t>
        </is>
      </c>
      <c r="AE34" s="17" t="inlineStr">
        <is>
          <t>0C7803.52</t>
        </is>
      </c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inlineStr">
        <is>
          <t>EMERSON</t>
        </is>
      </c>
      <c r="CF34" s="17" t="inlineStr">
        <is>
          <t>TREX</t>
        </is>
      </c>
      <c r="CG34" s="17" t="inlineStr">
        <is>
          <t>210100082367</t>
        </is>
      </c>
      <c r="CH34" s="17" t="inlineStr">
        <is>
          <t>'2026-07-31</t>
        </is>
      </c>
      <c r="CI34" s="17" t="n"/>
      <c r="CJ34" s="17" t="inlineStr">
        <is>
          <t>Levy Ostrup</t>
        </is>
      </c>
      <c r="CK34" s="17" t="n"/>
    </row>
    <row r="35">
      <c r="A35" s="17" t="n"/>
      <c r="B35" s="17" t="n"/>
      <c r="C35" s="17" t="inlineStr">
        <is>
          <t>K1B WELL PAD PROJECT</t>
        </is>
      </c>
      <c r="D35" s="17" t="inlineStr">
        <is>
          <t>CA23007</t>
        </is>
      </c>
      <c r="E35" s="17" t="inlineStr">
        <is>
          <t>KINOSIS K1B</t>
        </is>
      </c>
      <c r="F35" s="17" t="inlineStr">
        <is>
          <t>NATURAL GAS</t>
        </is>
      </c>
      <c r="G35" s="17" t="inlineStr">
        <is>
          <t>29103-25J-171-01</t>
        </is>
      </c>
      <c r="H35" s="17" t="inlineStr">
        <is>
          <t>29103-1"-FG-1703-DLHB0-38H-ET</t>
        </is>
      </c>
      <c r="I35" s="17" t="inlineStr">
        <is>
          <t>29103-KV-1073</t>
        </is>
      </c>
      <c r="J35" s="17" t="n"/>
      <c r="K35" s="17" t="inlineStr">
        <is>
          <t>PCV</t>
        </is>
      </c>
      <c r="L35" s="17" t="n"/>
      <c r="M35" s="17" t="inlineStr">
        <is>
          <t>N/A</t>
        </is>
      </c>
      <c r="N35" s="17" t="inlineStr">
        <is>
          <t>VPVL100SR4/5BD</t>
        </is>
      </c>
      <c r="O35" s="17" t="inlineStr">
        <is>
          <t>316 SS</t>
        </is>
      </c>
      <c r="P35" s="17" t="inlineStr">
        <is>
          <t>Xtreme</t>
        </is>
      </c>
      <c r="Q35" s="17" t="n">
        <v>25224108</v>
      </c>
      <c r="R35" s="17" t="inlineStr">
        <is>
          <t>1/2" 4B36HBXTB2</t>
        </is>
      </c>
      <c r="S35" s="17" t="n"/>
      <c r="T35" s="17" t="n"/>
      <c r="U35" s="17" t="inlineStr">
        <is>
          <t>N/A</t>
        </is>
      </c>
      <c r="V35" s="17" t="inlineStr">
        <is>
          <t>N/A</t>
        </is>
      </c>
      <c r="W35" s="17" t="inlineStr">
        <is>
          <t>VI</t>
        </is>
      </c>
      <c r="X35" s="17" t="n">
        <v>800</v>
      </c>
      <c r="Y35" s="17" t="inlineStr">
        <is>
          <t>N/A</t>
        </is>
      </c>
      <c r="Z35" s="17" t="inlineStr">
        <is>
          <t>N/A</t>
        </is>
      </c>
      <c r="AA35" s="17" t="inlineStr">
        <is>
          <t>1/2"</t>
        </is>
      </c>
      <c r="AB35" s="17" t="inlineStr">
        <is>
          <t>Threaded</t>
        </is>
      </c>
      <c r="AC35" s="17" t="inlineStr">
        <is>
          <t>A47713296</t>
        </is>
      </c>
      <c r="AD35" s="17" t="inlineStr">
        <is>
          <t>JS2D8314H301-24VDC</t>
        </is>
      </c>
      <c r="AE35" s="17" t="inlineStr">
        <is>
          <t>0C7803.52</t>
        </is>
      </c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inlineStr">
        <is>
          <t>EMERSON</t>
        </is>
      </c>
      <c r="CF35" s="17" t="inlineStr">
        <is>
          <t>TREX</t>
        </is>
      </c>
      <c r="CG35" s="17" t="inlineStr">
        <is>
          <t>210100082367</t>
        </is>
      </c>
      <c r="CH35" s="17" t="inlineStr">
        <is>
          <t>'2026-07-31</t>
        </is>
      </c>
      <c r="CI35" s="17" t="n"/>
      <c r="CJ35" s="17" t="inlineStr">
        <is>
          <t>Levy Ostrup</t>
        </is>
      </c>
      <c r="CK35" s="17" t="n"/>
    </row>
    <row r="36">
      <c r="A36" s="17" t="n"/>
      <c r="B36" s="17" t="n"/>
      <c r="C36" s="17" t="inlineStr">
        <is>
          <t>K1B WELL PAD PROJECT</t>
        </is>
      </c>
      <c r="D36" s="17" t="inlineStr">
        <is>
          <t>CA23007</t>
        </is>
      </c>
      <c r="E36" s="17" t="inlineStr">
        <is>
          <t>KINOSIS K1B</t>
        </is>
      </c>
      <c r="F36" s="17" t="inlineStr">
        <is>
          <t>NATURAL GAS</t>
        </is>
      </c>
      <c r="G36" s="17" t="inlineStr">
        <is>
          <t>29103-25J-172-01</t>
        </is>
      </c>
      <c r="H36" s="17" t="inlineStr">
        <is>
          <t>29103-1"-FG-1701-DLHB0-38H-ET</t>
        </is>
      </c>
      <c r="I36" s="17" t="inlineStr">
        <is>
          <t>29103-KV-1077</t>
        </is>
      </c>
      <c r="J36" s="17" t="n"/>
      <c r="K36" s="17" t="inlineStr">
        <is>
          <t>PCV</t>
        </is>
      </c>
      <c r="L36" s="17" t="n"/>
      <c r="M36" s="17" t="inlineStr">
        <is>
          <t>N/A</t>
        </is>
      </c>
      <c r="N36" s="17" t="inlineStr">
        <is>
          <t>VPVL100SR4/5BD</t>
        </is>
      </c>
      <c r="O36" s="17" t="inlineStr">
        <is>
          <t>316 SS</t>
        </is>
      </c>
      <c r="P36" s="17" t="inlineStr">
        <is>
          <t>Xtreme</t>
        </is>
      </c>
      <c r="Q36" s="17" t="n">
        <v>25224148</v>
      </c>
      <c r="R36" s="17" t="inlineStr">
        <is>
          <t>1/2" 4B36HBXTB2</t>
        </is>
      </c>
      <c r="S36" s="17" t="n"/>
      <c r="T36" s="17" t="n"/>
      <c r="U36" s="17" t="inlineStr">
        <is>
          <t>N/A</t>
        </is>
      </c>
      <c r="V36" s="17" t="inlineStr">
        <is>
          <t>N/A</t>
        </is>
      </c>
      <c r="W36" s="17" t="inlineStr">
        <is>
          <t>VI</t>
        </is>
      </c>
      <c r="X36" s="17" t="n">
        <v>800</v>
      </c>
      <c r="Y36" s="17" t="inlineStr">
        <is>
          <t>N/A</t>
        </is>
      </c>
      <c r="Z36" s="17" t="inlineStr">
        <is>
          <t>N/A</t>
        </is>
      </c>
      <c r="AA36" s="17" t="inlineStr">
        <is>
          <t>1/2"</t>
        </is>
      </c>
      <c r="AB36" s="17" t="inlineStr">
        <is>
          <t>Threaded</t>
        </is>
      </c>
      <c r="AC36" s="17" t="inlineStr">
        <is>
          <t>A47713296</t>
        </is>
      </c>
      <c r="AD36" s="17" t="inlineStr">
        <is>
          <t>JS2D8314H301-24VDC</t>
        </is>
      </c>
      <c r="AE36" s="17" t="inlineStr">
        <is>
          <t>0C7803.52</t>
        </is>
      </c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inlineStr">
        <is>
          <t>EMERSON</t>
        </is>
      </c>
      <c r="CF36" s="17" t="inlineStr">
        <is>
          <t>TREX</t>
        </is>
      </c>
      <c r="CG36" s="17" t="inlineStr">
        <is>
          <t>210100082367</t>
        </is>
      </c>
      <c r="CH36" s="17" t="inlineStr">
        <is>
          <t>'2026-07-31</t>
        </is>
      </c>
      <c r="CI36" s="17" t="n"/>
      <c r="CJ36" s="17" t="inlineStr">
        <is>
          <t>Levy Ostrup</t>
        </is>
      </c>
      <c r="CK36" s="17" t="n"/>
    </row>
    <row r="37">
      <c r="A37" s="17" t="n"/>
      <c r="B37" s="17" t="n"/>
      <c r="C37" s="17" t="inlineStr">
        <is>
          <t>K1B WELL PAD PROJECT</t>
        </is>
      </c>
      <c r="D37" s="17" t="inlineStr">
        <is>
          <t>CA23007</t>
        </is>
      </c>
      <c r="E37" s="17" t="inlineStr">
        <is>
          <t>KINOSIS K1B</t>
        </is>
      </c>
      <c r="F37" s="17" t="inlineStr">
        <is>
          <t>PRODUCED EMULSION</t>
        </is>
      </c>
      <c r="G37" s="17" t="inlineStr">
        <is>
          <t>29103-25J-112-01</t>
        </is>
      </c>
      <c r="H37" s="17" t="inlineStr">
        <is>
          <t>29103-4"-PE-1101-DAPC0-64H-ET</t>
        </is>
      </c>
      <c r="I37" s="17" t="inlineStr">
        <is>
          <t>29103-PV-1014</t>
        </is>
      </c>
      <c r="J37" s="17" t="n"/>
      <c r="K37" s="17" t="inlineStr">
        <is>
          <t>PCV</t>
        </is>
      </c>
      <c r="L37" s="17" t="n"/>
      <c r="M37" s="17" t="n">
        <v>1000383571</v>
      </c>
      <c r="N37" s="17" t="inlineStr">
        <is>
          <t>667-46 Spring &amp; Diaphragm</t>
        </is>
      </c>
      <c r="O37" s="17" t="inlineStr">
        <is>
          <t>5CB TC</t>
        </is>
      </c>
      <c r="P37" s="17" t="inlineStr">
        <is>
          <t>TC c/w S17400 carrier</t>
        </is>
      </c>
      <c r="Q37" s="17" t="n">
        <v>1000389743</v>
      </c>
      <c r="R37" s="17" t="inlineStr">
        <is>
          <t>P25E</t>
        </is>
      </c>
      <c r="S37" s="17" t="inlineStr">
        <is>
          <t>Inch</t>
        </is>
      </c>
      <c r="T37" s="17" t="n">
        <v>1.5</v>
      </c>
      <c r="U37" s="17" t="inlineStr">
        <is>
          <t>F005209232</t>
        </is>
      </c>
      <c r="V37" s="17" t="inlineStr">
        <is>
          <t>DVC6200-PD SMART</t>
        </is>
      </c>
      <c r="W37" s="17" t="inlineStr">
        <is>
          <t>V</t>
        </is>
      </c>
      <c r="X37" s="17" t="n">
        <v>900</v>
      </c>
      <c r="Y37" s="17" t="inlineStr">
        <is>
          <t>N/A</t>
        </is>
      </c>
      <c r="Z37" s="17" t="inlineStr">
        <is>
          <t>N/A</t>
        </is>
      </c>
      <c r="AA37" s="17" t="n">
        <v>3</v>
      </c>
      <c r="AB37" s="17" t="inlineStr">
        <is>
          <t>Flanged</t>
        </is>
      </c>
      <c r="AC37" s="17" t="inlineStr">
        <is>
          <t>N/A</t>
        </is>
      </c>
      <c r="AD37" s="17" t="inlineStr">
        <is>
          <t>N/A</t>
        </is>
      </c>
      <c r="AE37" s="17" t="inlineStr">
        <is>
          <t>0C00070.2</t>
        </is>
      </c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inlineStr">
        <is>
          <t>EMERSON</t>
        </is>
      </c>
      <c r="CF37" s="17" t="inlineStr">
        <is>
          <t>TREX</t>
        </is>
      </c>
      <c r="CG37" s="17" t="inlineStr">
        <is>
          <t>210100082367</t>
        </is>
      </c>
      <c r="CH37" s="17" t="inlineStr">
        <is>
          <t>'2026-07-31</t>
        </is>
      </c>
      <c r="CI37" s="17" t="n"/>
      <c r="CJ37" s="17" t="inlineStr">
        <is>
          <t>Levy Ostrup</t>
        </is>
      </c>
      <c r="CK37" s="17" t="n"/>
    </row>
    <row r="38">
      <c r="A38" s="17" t="n"/>
      <c r="B38" s="17" t="n"/>
      <c r="C38" s="17" t="inlineStr">
        <is>
          <t>K1B WELL PAD PROJECT</t>
        </is>
      </c>
      <c r="D38" s="17" t="inlineStr">
        <is>
          <t>CA23007</t>
        </is>
      </c>
      <c r="E38" s="17" t="inlineStr">
        <is>
          <t>KINOSIS K1B</t>
        </is>
      </c>
      <c r="F38" s="17" t="inlineStr">
        <is>
          <t>PRODUCED EMULSION</t>
        </is>
      </c>
      <c r="G38" s="17" t="inlineStr">
        <is>
          <t>29103-25J-122-01</t>
        </is>
      </c>
      <c r="H38" s="17" t="inlineStr">
        <is>
          <t>29103-4"-PE-1201-DAPC0-64H-ET</t>
        </is>
      </c>
      <c r="I38" s="17" t="inlineStr">
        <is>
          <t>29103-PV-1024</t>
        </is>
      </c>
      <c r="J38" s="17" t="n"/>
      <c r="K38" s="17" t="inlineStr">
        <is>
          <t>PCV</t>
        </is>
      </c>
      <c r="L38" s="17" t="n"/>
      <c r="M38" s="17" t="n">
        <v>1000383540</v>
      </c>
      <c r="N38" s="17" t="inlineStr">
        <is>
          <t>667-46 Spring &amp; Diaphragm</t>
        </is>
      </c>
      <c r="O38" s="17" t="inlineStr">
        <is>
          <t>5CB TC</t>
        </is>
      </c>
      <c r="P38" s="17" t="inlineStr">
        <is>
          <t>TC c/w S17400 carrier</t>
        </is>
      </c>
      <c r="Q38" s="17" t="inlineStr">
        <is>
          <t>N/A</t>
        </is>
      </c>
      <c r="R38" s="17" t="inlineStr">
        <is>
          <t>P25E</t>
        </is>
      </c>
      <c r="S38" s="17" t="inlineStr">
        <is>
          <t>Inch</t>
        </is>
      </c>
      <c r="T38" s="17" t="n">
        <v>1.5</v>
      </c>
      <c r="U38" s="17" t="inlineStr">
        <is>
          <t>F005209243</t>
        </is>
      </c>
      <c r="V38" s="17" t="inlineStr">
        <is>
          <t>DVC6200-PD SMART</t>
        </is>
      </c>
      <c r="W38" s="17" t="inlineStr">
        <is>
          <t>V</t>
        </is>
      </c>
      <c r="X38" s="17" t="n">
        <v>900</v>
      </c>
      <c r="Y38" s="17" t="inlineStr">
        <is>
          <t>N/A</t>
        </is>
      </c>
      <c r="Z38" s="17" t="inlineStr">
        <is>
          <t>N/A</t>
        </is>
      </c>
      <c r="AA38" s="17" t="n">
        <v>3</v>
      </c>
      <c r="AB38" s="17" t="inlineStr">
        <is>
          <t>Flanged</t>
        </is>
      </c>
      <c r="AC38" s="17" t="inlineStr">
        <is>
          <t>N/A</t>
        </is>
      </c>
      <c r="AD38" s="17" t="inlineStr">
        <is>
          <t>N/A</t>
        </is>
      </c>
      <c r="AE38" s="17" t="inlineStr">
        <is>
          <t>0C00070.2</t>
        </is>
      </c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inlineStr">
        <is>
          <t>EMERSON</t>
        </is>
      </c>
      <c r="CF38" s="17" t="inlineStr">
        <is>
          <t>TREX</t>
        </is>
      </c>
      <c r="CG38" s="17" t="inlineStr">
        <is>
          <t>210100082367</t>
        </is>
      </c>
      <c r="CH38" s="17" t="inlineStr">
        <is>
          <t>'2026-07-31</t>
        </is>
      </c>
      <c r="CI38" s="17" t="n"/>
      <c r="CJ38" s="17" t="inlineStr">
        <is>
          <t>Levy Ostrup</t>
        </is>
      </c>
      <c r="CK38" s="17" t="n"/>
    </row>
    <row r="39">
      <c r="A39" s="17" t="n"/>
      <c r="B39" s="17" t="n"/>
      <c r="C39" s="17" t="inlineStr">
        <is>
          <t>K1B WELL PAD PROJECT</t>
        </is>
      </c>
      <c r="D39" s="17" t="inlineStr">
        <is>
          <t>CA23007</t>
        </is>
      </c>
      <c r="E39" s="17" t="inlineStr">
        <is>
          <t>KINOSIS K1B</t>
        </is>
      </c>
      <c r="F39" s="17" t="inlineStr">
        <is>
          <t>PRODUCED EMULSION</t>
        </is>
      </c>
      <c r="G39" s="17" t="inlineStr">
        <is>
          <t>29103-25J-132-01</t>
        </is>
      </c>
      <c r="H39" s="17" t="inlineStr">
        <is>
          <t>29103-4"-PE-1301-DAPC0-64H-ET</t>
        </is>
      </c>
      <c r="I39" s="17" t="inlineStr">
        <is>
          <t>29103-PV-1034</t>
        </is>
      </c>
      <c r="J39" s="17" t="n"/>
      <c r="K39" s="17" t="inlineStr">
        <is>
          <t>PCV</t>
        </is>
      </c>
      <c r="L39" s="17" t="n"/>
      <c r="M39" s="17" t="n">
        <v>1000383572</v>
      </c>
      <c r="N39" s="17" t="inlineStr">
        <is>
          <t>667-46 Spring &amp; Diaphragm</t>
        </is>
      </c>
      <c r="O39" s="17" t="inlineStr">
        <is>
          <t>5CB TC</t>
        </is>
      </c>
      <c r="P39" s="17" t="inlineStr">
        <is>
          <t>TC c/w S17400 carrier</t>
        </is>
      </c>
      <c r="Q39" s="17" t="inlineStr">
        <is>
          <t>N/A</t>
        </is>
      </c>
      <c r="R39" s="17" t="inlineStr">
        <is>
          <t>P25E</t>
        </is>
      </c>
      <c r="S39" s="17" t="inlineStr">
        <is>
          <t>Inch</t>
        </is>
      </c>
      <c r="T39" s="17" t="n">
        <v>1.5</v>
      </c>
      <c r="U39" s="17" t="inlineStr">
        <is>
          <t>F005340817</t>
        </is>
      </c>
      <c r="V39" s="17" t="inlineStr">
        <is>
          <t>DVC6200-PD SMART</t>
        </is>
      </c>
      <c r="W39" s="17" t="inlineStr">
        <is>
          <t>V</t>
        </is>
      </c>
      <c r="X39" s="17" t="n">
        <v>900</v>
      </c>
      <c r="Y39" s="17" t="inlineStr">
        <is>
          <t>N/A</t>
        </is>
      </c>
      <c r="Z39" s="17" t="inlineStr">
        <is>
          <t>N/A</t>
        </is>
      </c>
      <c r="AA39" s="17" t="n">
        <v>3</v>
      </c>
      <c r="AB39" s="17" t="inlineStr">
        <is>
          <t>Flanged</t>
        </is>
      </c>
      <c r="AC39" s="17" t="inlineStr">
        <is>
          <t>N/A</t>
        </is>
      </c>
      <c r="AD39" s="17" t="inlineStr">
        <is>
          <t>N/A</t>
        </is>
      </c>
      <c r="AE39" s="17" t="inlineStr">
        <is>
          <t>0C00070.2</t>
        </is>
      </c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inlineStr">
        <is>
          <t>EMERSON</t>
        </is>
      </c>
      <c r="CF39" s="17" t="inlineStr">
        <is>
          <t>TREX</t>
        </is>
      </c>
      <c r="CG39" s="17" t="inlineStr">
        <is>
          <t>210100082367</t>
        </is>
      </c>
      <c r="CH39" s="17" t="inlineStr">
        <is>
          <t>'2026-07-31</t>
        </is>
      </c>
      <c r="CI39" s="17" t="n"/>
      <c r="CJ39" s="17" t="inlineStr">
        <is>
          <t>Levy Ostrup</t>
        </is>
      </c>
      <c r="CK39" s="17" t="n"/>
    </row>
    <row r="40">
      <c r="A40" s="17" t="n"/>
      <c r="B40" s="17" t="n"/>
      <c r="C40" s="17" t="inlineStr">
        <is>
          <t>K1B WELL PAD PROJECT</t>
        </is>
      </c>
      <c r="D40" s="17" t="inlineStr">
        <is>
          <t>CA23007</t>
        </is>
      </c>
      <c r="E40" s="17" t="inlineStr">
        <is>
          <t>KINOSIS K1B</t>
        </is>
      </c>
      <c r="F40" s="17" t="inlineStr">
        <is>
          <t>PRODUCED EMULSION</t>
        </is>
      </c>
      <c r="G40" s="17" t="inlineStr">
        <is>
          <t>29103-25J-142-01</t>
        </is>
      </c>
      <c r="H40" s="17" t="inlineStr">
        <is>
          <t>29103-4"-PE-1401-DAPC0-64H-ET</t>
        </is>
      </c>
      <c r="I40" s="17" t="inlineStr">
        <is>
          <t>29103-PV-1044</t>
        </is>
      </c>
      <c r="J40" s="17" t="n"/>
      <c r="K40" s="17" t="inlineStr">
        <is>
          <t>PCV</t>
        </is>
      </c>
      <c r="L40" s="17" t="n"/>
      <c r="M40" s="17" t="n">
        <v>1000383541</v>
      </c>
      <c r="N40" s="17" t="inlineStr">
        <is>
          <t>667-46 Spring &amp; Diaphragm</t>
        </is>
      </c>
      <c r="O40" s="17" t="inlineStr">
        <is>
          <t>5CB TC</t>
        </is>
      </c>
      <c r="P40" s="17" t="inlineStr">
        <is>
          <t>TC c/w S17400 carrier</t>
        </is>
      </c>
      <c r="Q40" s="17" t="inlineStr">
        <is>
          <t>N/A</t>
        </is>
      </c>
      <c r="R40" s="17" t="inlineStr">
        <is>
          <t>P25E</t>
        </is>
      </c>
      <c r="S40" s="17" t="inlineStr">
        <is>
          <t>Inch</t>
        </is>
      </c>
      <c r="T40" s="17" t="n">
        <v>1.5</v>
      </c>
      <c r="U40" s="17" t="inlineStr">
        <is>
          <t>F005209347</t>
        </is>
      </c>
      <c r="V40" s="17" t="inlineStr">
        <is>
          <t>DVC6200-PD SMART</t>
        </is>
      </c>
      <c r="W40" s="17" t="inlineStr">
        <is>
          <t>V</t>
        </is>
      </c>
      <c r="X40" s="17" t="n">
        <v>900</v>
      </c>
      <c r="Y40" s="17" t="inlineStr">
        <is>
          <t>N/A</t>
        </is>
      </c>
      <c r="Z40" s="17" t="inlineStr">
        <is>
          <t>N/A</t>
        </is>
      </c>
      <c r="AA40" s="17" t="n">
        <v>3</v>
      </c>
      <c r="AB40" s="17" t="inlineStr">
        <is>
          <t>Flanged</t>
        </is>
      </c>
      <c r="AC40" s="17" t="inlineStr">
        <is>
          <t>N/A</t>
        </is>
      </c>
      <c r="AD40" s="17" t="inlineStr">
        <is>
          <t>N/A</t>
        </is>
      </c>
      <c r="AE40" s="17" t="inlineStr">
        <is>
          <t>0C00070.2</t>
        </is>
      </c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inlineStr">
        <is>
          <t>EMERSON</t>
        </is>
      </c>
      <c r="CF40" s="17" t="inlineStr">
        <is>
          <t>TREX</t>
        </is>
      </c>
      <c r="CG40" s="17" t="inlineStr">
        <is>
          <t>210100082367</t>
        </is>
      </c>
      <c r="CH40" s="17" t="inlineStr">
        <is>
          <t>'2026-07-31</t>
        </is>
      </c>
      <c r="CI40" s="17" t="n"/>
      <c r="CJ40" s="17" t="inlineStr">
        <is>
          <t>Levy Ostrup</t>
        </is>
      </c>
      <c r="CK40" s="17" t="n"/>
    </row>
    <row r="41">
      <c r="A41" s="17" t="n"/>
      <c r="B41" s="17" t="n"/>
      <c r="C41" s="17" t="inlineStr">
        <is>
          <t>K1B WELL PAD PROJECT</t>
        </is>
      </c>
      <c r="D41" s="17" t="inlineStr">
        <is>
          <t>CA23007</t>
        </is>
      </c>
      <c r="E41" s="17" t="inlineStr">
        <is>
          <t>KINOSIS K1B</t>
        </is>
      </c>
      <c r="F41" s="17" t="inlineStr">
        <is>
          <t>PRODUCED EMULSION</t>
        </is>
      </c>
      <c r="G41" s="17" t="inlineStr">
        <is>
          <t>29103-25J-152-01</t>
        </is>
      </c>
      <c r="H41" s="17" t="inlineStr">
        <is>
          <t>29103-4"-PE-1501-DAPC0-64H-ET</t>
        </is>
      </c>
      <c r="I41" s="17" t="inlineStr">
        <is>
          <t>29103-PV-1054</t>
        </is>
      </c>
      <c r="J41" s="17" t="n"/>
      <c r="K41" s="17" t="inlineStr">
        <is>
          <t>PCV</t>
        </is>
      </c>
      <c r="L41" s="17" t="n"/>
      <c r="M41" s="17" t="n">
        <v>1000383573</v>
      </c>
      <c r="N41" s="17" t="inlineStr">
        <is>
          <t>667-46 Spring &amp; Diaphragm</t>
        </is>
      </c>
      <c r="O41" s="17" t="inlineStr">
        <is>
          <t>5CB TC</t>
        </is>
      </c>
      <c r="P41" s="17" t="inlineStr">
        <is>
          <t>TC c/w S17400 carrier</t>
        </is>
      </c>
      <c r="Q41" s="17" t="inlineStr">
        <is>
          <t>N/A</t>
        </is>
      </c>
      <c r="R41" s="17" t="inlineStr">
        <is>
          <t>P25E</t>
        </is>
      </c>
      <c r="S41" s="17" t="inlineStr">
        <is>
          <t>Inch</t>
        </is>
      </c>
      <c r="T41" s="17" t="n">
        <v>1.5</v>
      </c>
      <c r="U41" s="17" t="inlineStr">
        <is>
          <t>F005340832</t>
        </is>
      </c>
      <c r="V41" s="17" t="inlineStr">
        <is>
          <t>DVC6200-PD SMART</t>
        </is>
      </c>
      <c r="W41" s="17" t="inlineStr">
        <is>
          <t>V</t>
        </is>
      </c>
      <c r="X41" s="17" t="n">
        <v>900</v>
      </c>
      <c r="Y41" s="17" t="inlineStr">
        <is>
          <t>N/A</t>
        </is>
      </c>
      <c r="Z41" s="17" t="inlineStr">
        <is>
          <t>N/A</t>
        </is>
      </c>
      <c r="AA41" s="17" t="n">
        <v>3</v>
      </c>
      <c r="AB41" s="17" t="inlineStr">
        <is>
          <t>Flanged</t>
        </is>
      </c>
      <c r="AC41" s="17" t="inlineStr">
        <is>
          <t>N/A</t>
        </is>
      </c>
      <c r="AD41" s="17" t="inlineStr">
        <is>
          <t>N/A</t>
        </is>
      </c>
      <c r="AE41" s="17" t="inlineStr">
        <is>
          <t>0C00070.2</t>
        </is>
      </c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inlineStr">
        <is>
          <t>EMERSON</t>
        </is>
      </c>
      <c r="CF41" s="17" t="inlineStr">
        <is>
          <t>TREX</t>
        </is>
      </c>
      <c r="CG41" s="17" t="inlineStr">
        <is>
          <t>210100082367</t>
        </is>
      </c>
      <c r="CH41" s="17" t="inlineStr">
        <is>
          <t>'2026-07-31</t>
        </is>
      </c>
      <c r="CI41" s="17" t="n"/>
      <c r="CJ41" s="17" t="inlineStr">
        <is>
          <t>Levy Ostrup</t>
        </is>
      </c>
      <c r="CK41" s="17" t="n"/>
    </row>
    <row r="42">
      <c r="A42" s="17" t="n"/>
      <c r="B42" s="17" t="n"/>
      <c r="C42" s="17" t="inlineStr">
        <is>
          <t>K1B WELL PAD PROJECT</t>
        </is>
      </c>
      <c r="D42" s="17" t="inlineStr">
        <is>
          <t>CA23007</t>
        </is>
      </c>
      <c r="E42" s="17" t="inlineStr">
        <is>
          <t>KINOSIS K1B</t>
        </is>
      </c>
      <c r="F42" s="17" t="inlineStr">
        <is>
          <t>PRODUCED EMULSION</t>
        </is>
      </c>
      <c r="G42" s="17" t="inlineStr">
        <is>
          <t>29103-25J-162-01</t>
        </is>
      </c>
      <c r="H42" s="17" t="inlineStr">
        <is>
          <t>29103-4"-PE-1601-DAPC0-64H-ET</t>
        </is>
      </c>
      <c r="I42" s="17" t="inlineStr">
        <is>
          <t>29103-PV-1064</t>
        </is>
      </c>
      <c r="J42" s="17" t="n"/>
      <c r="K42" s="17" t="inlineStr">
        <is>
          <t>PCV</t>
        </is>
      </c>
      <c r="L42" s="17" t="n"/>
      <c r="M42" s="17" t="n">
        <v>1000383542</v>
      </c>
      <c r="N42" s="17" t="inlineStr">
        <is>
          <t>667-46 Spring &amp; Diaphragm</t>
        </is>
      </c>
      <c r="O42" s="17" t="inlineStr">
        <is>
          <t>5CB TC</t>
        </is>
      </c>
      <c r="P42" s="17" t="inlineStr">
        <is>
          <t>TC c/w S17400 carrier</t>
        </is>
      </c>
      <c r="Q42" s="17" t="inlineStr">
        <is>
          <t>N/A</t>
        </is>
      </c>
      <c r="R42" s="17" t="inlineStr">
        <is>
          <t>P25E</t>
        </is>
      </c>
      <c r="S42" s="17" t="inlineStr">
        <is>
          <t>Inch</t>
        </is>
      </c>
      <c r="T42" s="17" t="n">
        <v>1.5</v>
      </c>
      <c r="U42" s="17" t="inlineStr">
        <is>
          <t>F005209242</t>
        </is>
      </c>
      <c r="V42" s="17" t="inlineStr">
        <is>
          <t>DVC6200-PD SMART</t>
        </is>
      </c>
      <c r="W42" s="17" t="inlineStr">
        <is>
          <t>V</t>
        </is>
      </c>
      <c r="X42" s="17" t="n">
        <v>900</v>
      </c>
      <c r="Y42" s="17" t="inlineStr">
        <is>
          <t>N/A</t>
        </is>
      </c>
      <c r="Z42" s="17" t="inlineStr">
        <is>
          <t>N/A</t>
        </is>
      </c>
      <c r="AA42" s="17" t="n">
        <v>3</v>
      </c>
      <c r="AB42" s="17" t="inlineStr">
        <is>
          <t>Flanged</t>
        </is>
      </c>
      <c r="AC42" s="17" t="inlineStr">
        <is>
          <t>N/A</t>
        </is>
      </c>
      <c r="AD42" s="17" t="inlineStr">
        <is>
          <t>N/A</t>
        </is>
      </c>
      <c r="AE42" s="17" t="inlineStr">
        <is>
          <t>0C00070.2</t>
        </is>
      </c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inlineStr">
        <is>
          <t>EMERSON</t>
        </is>
      </c>
      <c r="CF42" s="17" t="inlineStr">
        <is>
          <t>TREX</t>
        </is>
      </c>
      <c r="CG42" s="17" t="inlineStr">
        <is>
          <t>210100082367</t>
        </is>
      </c>
      <c r="CH42" s="17" t="inlineStr">
        <is>
          <t>'2026-07-31</t>
        </is>
      </c>
      <c r="CI42" s="17" t="n"/>
      <c r="CJ42" s="17" t="inlineStr">
        <is>
          <t>Levy Ostrup</t>
        </is>
      </c>
      <c r="CK42" s="17" t="n"/>
    </row>
    <row r="43">
      <c r="A43" s="17" t="n"/>
      <c r="B43" s="17" t="n"/>
      <c r="C43" s="17" t="inlineStr">
        <is>
          <t>K1B WELL PAD PROJECT</t>
        </is>
      </c>
      <c r="D43" s="17" t="inlineStr">
        <is>
          <t>CA23007</t>
        </is>
      </c>
      <c r="E43" s="17" t="inlineStr">
        <is>
          <t>KINOSIS K1B</t>
        </is>
      </c>
      <c r="F43" s="17" t="inlineStr">
        <is>
          <t>PRODUCED EMULSION</t>
        </is>
      </c>
      <c r="G43" s="17" t="inlineStr">
        <is>
          <t>29103-25J-172-01</t>
        </is>
      </c>
      <c r="H43" s="17" t="inlineStr">
        <is>
          <t>29103-4"-PE-1701-DAPC0-64H-ET</t>
        </is>
      </c>
      <c r="I43" s="17" t="inlineStr">
        <is>
          <t>29103-PV-1074</t>
        </is>
      </c>
      <c r="J43" s="17" t="n"/>
      <c r="K43" s="17" t="inlineStr">
        <is>
          <t>PCV</t>
        </is>
      </c>
      <c r="L43" s="17" t="n"/>
      <c r="M43" s="17" t="n">
        <v>1000383574</v>
      </c>
      <c r="N43" s="17" t="inlineStr">
        <is>
          <t>667-46 Spring &amp; Diaphragm</t>
        </is>
      </c>
      <c r="O43" s="17" t="inlineStr">
        <is>
          <t>5CB TC</t>
        </is>
      </c>
      <c r="P43" s="17" t="inlineStr">
        <is>
          <t>TC c/w S17400 carrier</t>
        </is>
      </c>
      <c r="Q43" s="17" t="inlineStr">
        <is>
          <t>N/A</t>
        </is>
      </c>
      <c r="R43" s="17" t="inlineStr">
        <is>
          <t>P25E</t>
        </is>
      </c>
      <c r="S43" s="17" t="inlineStr">
        <is>
          <t>Inch</t>
        </is>
      </c>
      <c r="T43" s="17" t="n">
        <v>1.5</v>
      </c>
      <c r="U43" s="17" t="inlineStr">
        <is>
          <t>F005340799</t>
        </is>
      </c>
      <c r="V43" s="17" t="inlineStr">
        <is>
          <t>DVC6200-PD SMART</t>
        </is>
      </c>
      <c r="W43" s="17" t="inlineStr">
        <is>
          <t>V</t>
        </is>
      </c>
      <c r="X43" s="17" t="n">
        <v>900</v>
      </c>
      <c r="Y43" s="17" t="inlineStr">
        <is>
          <t>N/A</t>
        </is>
      </c>
      <c r="Z43" s="17" t="inlineStr">
        <is>
          <t>N/A</t>
        </is>
      </c>
      <c r="AA43" s="17" t="n">
        <v>3</v>
      </c>
      <c r="AB43" s="17" t="inlineStr">
        <is>
          <t>Flanged</t>
        </is>
      </c>
      <c r="AC43" s="17" t="inlineStr">
        <is>
          <t>N/A</t>
        </is>
      </c>
      <c r="AD43" s="17" t="inlineStr">
        <is>
          <t>N/A</t>
        </is>
      </c>
      <c r="AE43" s="17" t="inlineStr">
        <is>
          <t>0C00070.2</t>
        </is>
      </c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inlineStr">
        <is>
          <t>EMERSON</t>
        </is>
      </c>
      <c r="CF43" s="17" t="inlineStr">
        <is>
          <t>TREX</t>
        </is>
      </c>
      <c r="CG43" s="17" t="inlineStr">
        <is>
          <t>210100082367</t>
        </is>
      </c>
      <c r="CH43" s="17" t="inlineStr">
        <is>
          <t>'2026-07-31</t>
        </is>
      </c>
      <c r="CI43" s="17" t="n"/>
      <c r="CJ43" s="17" t="inlineStr">
        <is>
          <t>Levy Ostrup</t>
        </is>
      </c>
      <c r="CK43" s="17" t="n"/>
    </row>
    <row r="44">
      <c r="A44" s="17" t="n"/>
      <c r="B44" s="17" t="n"/>
      <c r="C44" s="17" t="inlineStr">
        <is>
          <t>K1B WELL PAD PROJECT</t>
        </is>
      </c>
      <c r="D44" s="17" t="inlineStr">
        <is>
          <t>CA23007</t>
        </is>
      </c>
      <c r="E44" s="17" t="inlineStr">
        <is>
          <t>KINOSIS K1B</t>
        </is>
      </c>
      <c r="F44" s="17" t="inlineStr">
        <is>
          <t>PRODUCED EMULSION</t>
        </is>
      </c>
      <c r="G44" s="17" t="inlineStr">
        <is>
          <t>29103-25J-112-01</t>
        </is>
      </c>
      <c r="H44" s="17" t="inlineStr">
        <is>
          <t>29103-4"-PE-1102-DAPC0-64H-ET</t>
        </is>
      </c>
      <c r="I44" s="17" t="inlineStr">
        <is>
          <t>29103-XV-1011</t>
        </is>
      </c>
      <c r="J44" s="17" t="n"/>
      <c r="K44" s="17" t="n"/>
      <c r="L44" s="17" t="n"/>
      <c r="M44" s="17" t="inlineStr">
        <is>
          <t>3656446-011</t>
        </is>
      </c>
      <c r="N44" s="17" t="inlineStr">
        <is>
          <t>LPC-10A-180L-DA</t>
        </is>
      </c>
      <c r="O44" s="17" t="inlineStr">
        <is>
          <t>F51+TCC</t>
        </is>
      </c>
      <c r="P44" s="17" t="inlineStr">
        <is>
          <t>F316+TCC</t>
        </is>
      </c>
      <c r="Q44" s="17" t="inlineStr">
        <is>
          <t>YDFQ25129208</t>
        </is>
      </c>
      <c r="R44" s="17" t="inlineStr">
        <is>
          <t>4TF9RBPA105N</t>
        </is>
      </c>
      <c r="S44" s="17" t="n"/>
      <c r="T44" s="17" t="n"/>
      <c r="U44" s="17" t="inlineStr">
        <is>
          <t>F005266343</t>
        </is>
      </c>
      <c r="V44" s="17" t="inlineStr">
        <is>
          <t>DVC-6200 AD</t>
        </is>
      </c>
      <c r="W44" s="17" t="inlineStr">
        <is>
          <t>V</t>
        </is>
      </c>
      <c r="X44" s="17" t="n">
        <v>900</v>
      </c>
      <c r="Y44" s="17" t="inlineStr">
        <is>
          <t>N/A</t>
        </is>
      </c>
      <c r="Z44" s="17" t="inlineStr">
        <is>
          <t>N/A</t>
        </is>
      </c>
      <c r="AA44" s="17" t="n">
        <v>4</v>
      </c>
      <c r="AB44" s="17" t="inlineStr">
        <is>
          <t>Flanged</t>
        </is>
      </c>
      <c r="AC44" s="17" t="inlineStr">
        <is>
          <t>N/A</t>
        </is>
      </c>
      <c r="AD44" s="17" t="inlineStr">
        <is>
          <t>N/A</t>
        </is>
      </c>
      <c r="AE44" s="17" t="inlineStr">
        <is>
          <t>0C15284.52</t>
        </is>
      </c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inlineStr">
        <is>
          <t>EMERSON</t>
        </is>
      </c>
      <c r="CF44" s="17" t="inlineStr">
        <is>
          <t>TREX</t>
        </is>
      </c>
      <c r="CG44" s="17" t="inlineStr">
        <is>
          <t>210100082367</t>
        </is>
      </c>
      <c r="CH44" s="17" t="inlineStr">
        <is>
          <t>'2026-07-31</t>
        </is>
      </c>
      <c r="CI44" s="17" t="n"/>
      <c r="CJ44" s="17" t="inlineStr">
        <is>
          <t>Levy Ostrup</t>
        </is>
      </c>
      <c r="CK44" s="17" t="n"/>
    </row>
    <row r="45">
      <c r="A45" s="17" t="n"/>
      <c r="B45" s="17" t="n"/>
      <c r="C45" s="17" t="inlineStr">
        <is>
          <t>K1B WELL PAD PROJECT</t>
        </is>
      </c>
      <c r="D45" s="17" t="inlineStr">
        <is>
          <t>CA23007</t>
        </is>
      </c>
      <c r="E45" s="17" t="inlineStr">
        <is>
          <t>KINOSIS K1B</t>
        </is>
      </c>
      <c r="F45" s="17" t="inlineStr">
        <is>
          <t>PRODUCED EMULSION</t>
        </is>
      </c>
      <c r="G45" s="17" t="inlineStr">
        <is>
          <t>29103-25J-112-01</t>
        </is>
      </c>
      <c r="H45" s="17" t="inlineStr">
        <is>
          <t>29103-4"-PE-1103-DAPC0-64H-ET</t>
        </is>
      </c>
      <c r="I45" s="17" t="inlineStr">
        <is>
          <t>29103-XV-1012</t>
        </is>
      </c>
      <c r="J45" s="17" t="n"/>
      <c r="K45" s="17" t="n"/>
      <c r="L45" s="17" t="n"/>
      <c r="M45" s="17" t="inlineStr">
        <is>
          <t>3656446-017</t>
        </is>
      </c>
      <c r="N45" s="17" t="inlineStr">
        <is>
          <t>LPC-10A-180L-DA</t>
        </is>
      </c>
      <c r="O45" s="17" t="inlineStr">
        <is>
          <t>F51+TCC</t>
        </is>
      </c>
      <c r="P45" s="17" t="inlineStr">
        <is>
          <t>F316+TCC</t>
        </is>
      </c>
      <c r="Q45" s="17" t="inlineStr">
        <is>
          <t>YDFQ25129209</t>
        </is>
      </c>
      <c r="R45" s="17" t="inlineStr">
        <is>
          <t>4TF9RBPA105N</t>
        </is>
      </c>
      <c r="S45" s="17" t="n"/>
      <c r="T45" s="17" t="n"/>
      <c r="U45" s="17" t="inlineStr">
        <is>
          <t>F005266334</t>
        </is>
      </c>
      <c r="V45" s="17" t="inlineStr">
        <is>
          <t>DVC-6200 AD</t>
        </is>
      </c>
      <c r="W45" s="17" t="inlineStr">
        <is>
          <t>V</t>
        </is>
      </c>
      <c r="X45" s="17" t="n">
        <v>900</v>
      </c>
      <c r="Y45" s="17" t="inlineStr">
        <is>
          <t>N/A</t>
        </is>
      </c>
      <c r="Z45" s="17" t="inlineStr">
        <is>
          <t>N/A</t>
        </is>
      </c>
      <c r="AA45" s="17" t="n">
        <v>4</v>
      </c>
      <c r="AB45" s="17" t="inlineStr">
        <is>
          <t>Flanged</t>
        </is>
      </c>
      <c r="AC45" s="17" t="inlineStr">
        <is>
          <t>N/A</t>
        </is>
      </c>
      <c r="AD45" s="17" t="inlineStr">
        <is>
          <t>N/A</t>
        </is>
      </c>
      <c r="AE45" s="17" t="inlineStr">
        <is>
          <t>0C15284.52</t>
        </is>
      </c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inlineStr">
        <is>
          <t>EMERSON</t>
        </is>
      </c>
      <c r="CF45" s="17" t="inlineStr">
        <is>
          <t>TREX</t>
        </is>
      </c>
      <c r="CG45" s="17" t="inlineStr">
        <is>
          <t>210100082367</t>
        </is>
      </c>
      <c r="CH45" s="17" t="inlineStr">
        <is>
          <t>'2026-07-31</t>
        </is>
      </c>
      <c r="CI45" s="17" t="n"/>
      <c r="CJ45" s="17" t="inlineStr">
        <is>
          <t>Levy Ostrup</t>
        </is>
      </c>
      <c r="CK45" s="17" t="n"/>
    </row>
    <row r="46">
      <c r="A46" s="17" t="n"/>
      <c r="B46" s="17" t="n"/>
      <c r="C46" s="17" t="inlineStr">
        <is>
          <t>K1B WELL PAD PROJECT</t>
        </is>
      </c>
      <c r="D46" s="17" t="inlineStr">
        <is>
          <t>CA23007</t>
        </is>
      </c>
      <c r="E46" s="17" t="inlineStr">
        <is>
          <t>KINOSIS K1B</t>
        </is>
      </c>
      <c r="F46" s="17" t="inlineStr">
        <is>
          <t>PRODUCED EMULSION</t>
        </is>
      </c>
      <c r="G46" s="17" t="inlineStr">
        <is>
          <t>29103-25J-122-01</t>
        </is>
      </c>
      <c r="H46" s="17" t="inlineStr">
        <is>
          <t>29103-4"-PE-1202-DAPC0-64H-ET</t>
        </is>
      </c>
      <c r="I46" s="17" t="inlineStr">
        <is>
          <t>29103-XV-1021</t>
        </is>
      </c>
      <c r="J46" s="17" t="n"/>
      <c r="K46" s="17" t="n"/>
      <c r="L46" s="17" t="n"/>
      <c r="M46" s="17" t="inlineStr">
        <is>
          <t>3656446-024</t>
        </is>
      </c>
      <c r="N46" s="17" t="inlineStr">
        <is>
          <t>LPC-10A-180L-DA</t>
        </is>
      </c>
      <c r="O46" s="17" t="inlineStr">
        <is>
          <t>F51+TCC</t>
        </is>
      </c>
      <c r="P46" s="17" t="inlineStr">
        <is>
          <t>F316+TCC</t>
        </is>
      </c>
      <c r="Q46" s="17" t="inlineStr">
        <is>
          <t>YDFQ25129210</t>
        </is>
      </c>
      <c r="R46" s="17" t="inlineStr">
        <is>
          <t>4TF9RBPA105N</t>
        </is>
      </c>
      <c r="S46" s="17" t="n"/>
      <c r="T46" s="17" t="n"/>
      <c r="U46" s="17" t="inlineStr">
        <is>
          <t>F005266348</t>
        </is>
      </c>
      <c r="V46" s="17" t="inlineStr">
        <is>
          <t>DVC-6200 AD</t>
        </is>
      </c>
      <c r="W46" s="17" t="inlineStr">
        <is>
          <t>V</t>
        </is>
      </c>
      <c r="X46" s="17" t="n">
        <v>900</v>
      </c>
      <c r="Y46" s="17" t="inlineStr">
        <is>
          <t>N/A</t>
        </is>
      </c>
      <c r="Z46" s="17" t="inlineStr">
        <is>
          <t>N/A</t>
        </is>
      </c>
      <c r="AA46" s="17" t="n">
        <v>4</v>
      </c>
      <c r="AB46" s="17" t="inlineStr">
        <is>
          <t>Flanged</t>
        </is>
      </c>
      <c r="AC46" s="17" t="inlineStr">
        <is>
          <t>N/A</t>
        </is>
      </c>
      <c r="AD46" s="17" t="inlineStr">
        <is>
          <t>N/A</t>
        </is>
      </c>
      <c r="AE46" s="17" t="inlineStr">
        <is>
          <t>0C15284.52</t>
        </is>
      </c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inlineStr">
        <is>
          <t>EMERSON</t>
        </is>
      </c>
      <c r="CF46" s="17" t="inlineStr">
        <is>
          <t>TREX</t>
        </is>
      </c>
      <c r="CG46" s="17" t="inlineStr">
        <is>
          <t>210100082367</t>
        </is>
      </c>
      <c r="CH46" s="17" t="inlineStr">
        <is>
          <t>'2026-07-31</t>
        </is>
      </c>
      <c r="CI46" s="17" t="n"/>
      <c r="CJ46" s="17" t="inlineStr">
        <is>
          <t>Levy Ostrup</t>
        </is>
      </c>
      <c r="CK46" s="17" t="n"/>
    </row>
    <row r="47">
      <c r="A47" s="17" t="n"/>
      <c r="B47" s="17" t="n"/>
      <c r="C47" s="17" t="inlineStr">
        <is>
          <t>K1B WELL PAD PROJECT</t>
        </is>
      </c>
      <c r="D47" s="17" t="inlineStr">
        <is>
          <t>CA23007</t>
        </is>
      </c>
      <c r="E47" s="17" t="inlineStr">
        <is>
          <t>KINOSIS K1B</t>
        </is>
      </c>
      <c r="F47" s="17" t="inlineStr">
        <is>
          <t>PRODUCED EMULSION</t>
        </is>
      </c>
      <c r="G47" s="17" t="inlineStr">
        <is>
          <t>29103-25J-122-01</t>
        </is>
      </c>
      <c r="H47" s="17" t="inlineStr">
        <is>
          <t>29103-4"-PE-1203-DAPC0-64H-ET</t>
        </is>
      </c>
      <c r="I47" s="17" t="inlineStr">
        <is>
          <t>29103-XV-1022</t>
        </is>
      </c>
      <c r="J47" s="17" t="n"/>
      <c r="K47" s="17" t="n"/>
      <c r="L47" s="17" t="n"/>
      <c r="M47" s="17" t="inlineStr">
        <is>
          <t>3656446-003</t>
        </is>
      </c>
      <c r="N47" s="17" t="inlineStr">
        <is>
          <t>LPC-10A-180L-DA</t>
        </is>
      </c>
      <c r="O47" s="17" t="inlineStr">
        <is>
          <t>F51+TCC</t>
        </is>
      </c>
      <c r="P47" s="17" t="inlineStr">
        <is>
          <t>F316+TCC</t>
        </is>
      </c>
      <c r="Q47" s="17" t="inlineStr">
        <is>
          <t>YDFQ25129211</t>
        </is>
      </c>
      <c r="R47" s="17" t="inlineStr">
        <is>
          <t>4TF9RBPA105N</t>
        </is>
      </c>
      <c r="S47" s="17" t="n"/>
      <c r="T47" s="17" t="n"/>
      <c r="U47" s="17" t="inlineStr">
        <is>
          <t>F005266332</t>
        </is>
      </c>
      <c r="V47" s="17" t="inlineStr">
        <is>
          <t>DVC-6200 AD</t>
        </is>
      </c>
      <c r="W47" s="17" t="inlineStr">
        <is>
          <t>V</t>
        </is>
      </c>
      <c r="X47" s="17" t="n">
        <v>900</v>
      </c>
      <c r="Y47" s="17" t="inlineStr">
        <is>
          <t>N/A</t>
        </is>
      </c>
      <c r="Z47" s="17" t="inlineStr">
        <is>
          <t>N/A</t>
        </is>
      </c>
      <c r="AA47" s="17" t="n">
        <v>4</v>
      </c>
      <c r="AB47" s="17" t="inlineStr">
        <is>
          <t>Flanged</t>
        </is>
      </c>
      <c r="AC47" s="17" t="inlineStr">
        <is>
          <t>N/A</t>
        </is>
      </c>
      <c r="AD47" s="17" t="inlineStr">
        <is>
          <t>N/A</t>
        </is>
      </c>
      <c r="AE47" s="17" t="inlineStr">
        <is>
          <t>0C15284.52</t>
        </is>
      </c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inlineStr">
        <is>
          <t>EMERSON</t>
        </is>
      </c>
      <c r="CF47" s="17" t="inlineStr">
        <is>
          <t>TREX</t>
        </is>
      </c>
      <c r="CG47" s="17" t="inlineStr">
        <is>
          <t>210100082367</t>
        </is>
      </c>
      <c r="CH47" s="17" t="inlineStr">
        <is>
          <t>'2026-07-31</t>
        </is>
      </c>
      <c r="CI47" s="17" t="n"/>
      <c r="CJ47" s="17" t="inlineStr">
        <is>
          <t>Levy Ostrup</t>
        </is>
      </c>
      <c r="CK47" s="17" t="n"/>
    </row>
    <row r="48">
      <c r="A48" s="17" t="n"/>
      <c r="B48" s="17" t="n"/>
      <c r="C48" s="17" t="inlineStr">
        <is>
          <t>K1B WELL PAD PROJECT</t>
        </is>
      </c>
      <c r="D48" s="17" t="inlineStr">
        <is>
          <t>CA23007</t>
        </is>
      </c>
      <c r="E48" s="17" t="inlineStr">
        <is>
          <t>KINOSIS K1B</t>
        </is>
      </c>
      <c r="F48" s="17" t="inlineStr">
        <is>
          <t>PRODUCED EMULSION</t>
        </is>
      </c>
      <c r="G48" s="17" t="inlineStr">
        <is>
          <t>29103-25J-132-01</t>
        </is>
      </c>
      <c r="H48" s="17" t="inlineStr">
        <is>
          <t>29103-4"-PE-1302-DAPC0-64H-ET</t>
        </is>
      </c>
      <c r="I48" s="17" t="inlineStr">
        <is>
          <t>29103-XV-1031</t>
        </is>
      </c>
      <c r="J48" s="17" t="n"/>
      <c r="K48" s="17" t="n"/>
      <c r="L48" s="17" t="n"/>
      <c r="M48" s="17" t="inlineStr">
        <is>
          <t>3656446-020</t>
        </is>
      </c>
      <c r="N48" s="17" t="inlineStr">
        <is>
          <t>LPC-10A-180L-DA</t>
        </is>
      </c>
      <c r="O48" s="17" t="inlineStr">
        <is>
          <t>F51+TCC</t>
        </is>
      </c>
      <c r="P48" s="17" t="inlineStr">
        <is>
          <t>F316+TCC</t>
        </is>
      </c>
      <c r="Q48" s="17" t="inlineStr">
        <is>
          <t>YDFQ25129212</t>
        </is>
      </c>
      <c r="R48" s="17" t="inlineStr">
        <is>
          <t>4TF9RBPA105N</t>
        </is>
      </c>
      <c r="S48" s="17" t="n"/>
      <c r="T48" s="17" t="n"/>
      <c r="U48" s="17" t="inlineStr">
        <is>
          <t>F005266353</t>
        </is>
      </c>
      <c r="V48" s="17" t="inlineStr">
        <is>
          <t>DVC-6200 AD</t>
        </is>
      </c>
      <c r="W48" s="17" t="inlineStr">
        <is>
          <t>V</t>
        </is>
      </c>
      <c r="X48" s="17" t="n">
        <v>900</v>
      </c>
      <c r="Y48" s="17" t="inlineStr">
        <is>
          <t>N/A</t>
        </is>
      </c>
      <c r="Z48" s="17" t="inlineStr">
        <is>
          <t>N/A</t>
        </is>
      </c>
      <c r="AA48" s="17" t="n">
        <v>4</v>
      </c>
      <c r="AB48" s="17" t="inlineStr">
        <is>
          <t>Flanged</t>
        </is>
      </c>
      <c r="AC48" s="17" t="inlineStr">
        <is>
          <t>N/A</t>
        </is>
      </c>
      <c r="AD48" s="17" t="inlineStr">
        <is>
          <t>N/A</t>
        </is>
      </c>
      <c r="AE48" s="17" t="inlineStr">
        <is>
          <t>0C15284.52</t>
        </is>
      </c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inlineStr">
        <is>
          <t>EMERSON</t>
        </is>
      </c>
      <c r="CF48" s="17" t="inlineStr">
        <is>
          <t>TREX</t>
        </is>
      </c>
      <c r="CG48" s="17" t="inlineStr">
        <is>
          <t>210100082367</t>
        </is>
      </c>
      <c r="CH48" s="17" t="inlineStr">
        <is>
          <t>'2026-07-31</t>
        </is>
      </c>
      <c r="CI48" s="17" t="n"/>
      <c r="CJ48" s="17" t="inlineStr">
        <is>
          <t>Levy Ostrup</t>
        </is>
      </c>
      <c r="CK48" s="17" t="n"/>
    </row>
    <row r="49">
      <c r="A49" s="17" t="n"/>
      <c r="B49" s="17" t="n"/>
      <c r="C49" s="17" t="inlineStr">
        <is>
          <t>K1B WELL PAD PROJECT</t>
        </is>
      </c>
      <c r="D49" s="17" t="inlineStr">
        <is>
          <t>CA23007</t>
        </is>
      </c>
      <c r="E49" s="17" t="inlineStr">
        <is>
          <t>KINOSIS K1B</t>
        </is>
      </c>
      <c r="F49" s="17" t="inlineStr">
        <is>
          <t>PRODUCED EMULSION</t>
        </is>
      </c>
      <c r="G49" s="17" t="inlineStr">
        <is>
          <t>29103-25J-132-01</t>
        </is>
      </c>
      <c r="H49" s="17" t="inlineStr">
        <is>
          <t>29103-4"-PE-1303-DAPC0-64H-ET</t>
        </is>
      </c>
      <c r="I49" s="17" t="inlineStr">
        <is>
          <t>29103-XV-1032</t>
        </is>
      </c>
      <c r="J49" s="17" t="n"/>
      <c r="K49" s="17" t="n"/>
      <c r="L49" s="17" t="n"/>
      <c r="M49" s="17" t="inlineStr">
        <is>
          <t>3656446-023</t>
        </is>
      </c>
      <c r="N49" s="17" t="inlineStr">
        <is>
          <t>LPC-10A-180L-DA</t>
        </is>
      </c>
      <c r="O49" s="17" t="inlineStr">
        <is>
          <t>F51+TCC</t>
        </is>
      </c>
      <c r="P49" s="17" t="inlineStr">
        <is>
          <t>F316+TCC</t>
        </is>
      </c>
      <c r="Q49" s="17" t="inlineStr">
        <is>
          <t>YDFQ25129213</t>
        </is>
      </c>
      <c r="R49" s="17" t="inlineStr">
        <is>
          <t>4TF9RBPA105N</t>
        </is>
      </c>
      <c r="S49" s="17" t="n"/>
      <c r="T49" s="17" t="n"/>
      <c r="U49" s="17" t="inlineStr">
        <is>
          <t>F005266335</t>
        </is>
      </c>
      <c r="V49" s="17" t="inlineStr">
        <is>
          <t>DVC-6200 AD</t>
        </is>
      </c>
      <c r="W49" s="17" t="inlineStr">
        <is>
          <t>V</t>
        </is>
      </c>
      <c r="X49" s="17" t="n">
        <v>900</v>
      </c>
      <c r="Y49" s="17" t="inlineStr">
        <is>
          <t>N/A</t>
        </is>
      </c>
      <c r="Z49" s="17" t="inlineStr">
        <is>
          <t>N/A</t>
        </is>
      </c>
      <c r="AA49" s="17" t="n">
        <v>4</v>
      </c>
      <c r="AB49" s="17" t="inlineStr">
        <is>
          <t>Flanged</t>
        </is>
      </c>
      <c r="AC49" s="17" t="inlineStr">
        <is>
          <t>N/A</t>
        </is>
      </c>
      <c r="AD49" s="17" t="inlineStr">
        <is>
          <t>N/A</t>
        </is>
      </c>
      <c r="AE49" s="17" t="inlineStr">
        <is>
          <t>0C15284.52</t>
        </is>
      </c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inlineStr">
        <is>
          <t>EMERSON</t>
        </is>
      </c>
      <c r="CF49" s="17" t="inlineStr">
        <is>
          <t>TREX</t>
        </is>
      </c>
      <c r="CG49" s="17" t="inlineStr">
        <is>
          <t>210100082367</t>
        </is>
      </c>
      <c r="CH49" s="17" t="inlineStr">
        <is>
          <t>'2026-07-31</t>
        </is>
      </c>
      <c r="CI49" s="17" t="n"/>
      <c r="CJ49" s="17" t="inlineStr">
        <is>
          <t>Levy Ostrup</t>
        </is>
      </c>
      <c r="CK49" s="17" t="n"/>
    </row>
    <row r="50">
      <c r="A50" s="17" t="n"/>
      <c r="B50" s="17" t="n"/>
      <c r="C50" s="17" t="inlineStr">
        <is>
          <t>K1B WELL PAD PROJECT</t>
        </is>
      </c>
      <c r="D50" s="17" t="inlineStr">
        <is>
          <t>CA23007</t>
        </is>
      </c>
      <c r="E50" s="17" t="inlineStr">
        <is>
          <t>KINOSIS K1B</t>
        </is>
      </c>
      <c r="F50" s="17" t="inlineStr">
        <is>
          <t>PRODUCED EMULSION</t>
        </is>
      </c>
      <c r="G50" s="17" t="inlineStr">
        <is>
          <t>29103-25J-142-01</t>
        </is>
      </c>
      <c r="H50" s="17" t="inlineStr">
        <is>
          <t>29103-4"-PE-1402-DAPC0-64H-ET</t>
        </is>
      </c>
      <c r="I50" s="17" t="inlineStr">
        <is>
          <t>29103-XV-1041</t>
        </is>
      </c>
      <c r="J50" s="17" t="n"/>
      <c r="K50" s="17" t="n"/>
      <c r="L50" s="17" t="n"/>
      <c r="M50" s="17" t="inlineStr">
        <is>
          <t>3656446-018</t>
        </is>
      </c>
      <c r="N50" s="17" t="inlineStr">
        <is>
          <t>LPC-10A-180L-DA</t>
        </is>
      </c>
      <c r="O50" s="17" t="inlineStr">
        <is>
          <t>F51+TCC</t>
        </is>
      </c>
      <c r="P50" s="17" t="inlineStr">
        <is>
          <t>F316+TCC</t>
        </is>
      </c>
      <c r="Q50" s="17" t="inlineStr">
        <is>
          <t>YDFQ25129214</t>
        </is>
      </c>
      <c r="R50" s="17" t="inlineStr">
        <is>
          <t>4TF9RBPA105N</t>
        </is>
      </c>
      <c r="S50" s="17" t="n"/>
      <c r="T50" s="17" t="n"/>
      <c r="U50" s="17" t="inlineStr">
        <is>
          <t>F005266350</t>
        </is>
      </c>
      <c r="V50" s="17" t="inlineStr">
        <is>
          <t>DVC-6200 AD</t>
        </is>
      </c>
      <c r="W50" s="17" t="inlineStr">
        <is>
          <t>V</t>
        </is>
      </c>
      <c r="X50" s="17" t="n">
        <v>900</v>
      </c>
      <c r="Y50" s="17" t="inlineStr">
        <is>
          <t>N/A</t>
        </is>
      </c>
      <c r="Z50" s="17" t="inlineStr">
        <is>
          <t>N/A</t>
        </is>
      </c>
      <c r="AA50" s="17" t="n">
        <v>4</v>
      </c>
      <c r="AB50" s="17" t="inlineStr">
        <is>
          <t>Flanged</t>
        </is>
      </c>
      <c r="AC50" s="17" t="inlineStr">
        <is>
          <t>N/A</t>
        </is>
      </c>
      <c r="AD50" s="17" t="inlineStr">
        <is>
          <t>N/A</t>
        </is>
      </c>
      <c r="AE50" s="17" t="inlineStr">
        <is>
          <t>0C15284.52</t>
        </is>
      </c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inlineStr">
        <is>
          <t>EMERSON</t>
        </is>
      </c>
      <c r="CF50" s="17" t="inlineStr">
        <is>
          <t>TREX</t>
        </is>
      </c>
      <c r="CG50" s="17" t="inlineStr">
        <is>
          <t>210100082367</t>
        </is>
      </c>
      <c r="CH50" s="17" t="inlineStr">
        <is>
          <t>'2026-07-31</t>
        </is>
      </c>
      <c r="CI50" s="17" t="n"/>
      <c r="CJ50" s="17" t="inlineStr">
        <is>
          <t>Levy Ostrup</t>
        </is>
      </c>
      <c r="CK50" s="17" t="n"/>
    </row>
    <row r="51">
      <c r="A51" s="17" t="n"/>
      <c r="B51" s="17" t="n"/>
      <c r="C51" s="17" t="inlineStr">
        <is>
          <t>K1B WELL PAD PROJECT</t>
        </is>
      </c>
      <c r="D51" s="17" t="inlineStr">
        <is>
          <t>CA23007</t>
        </is>
      </c>
      <c r="E51" s="17" t="inlineStr">
        <is>
          <t>KINOSIS K1B</t>
        </is>
      </c>
      <c r="F51" s="17" t="inlineStr">
        <is>
          <t>PRODUCED EMULSION</t>
        </is>
      </c>
      <c r="G51" s="17" t="inlineStr">
        <is>
          <t>29103-25J-142-01</t>
        </is>
      </c>
      <c r="H51" s="17" t="inlineStr">
        <is>
          <t>29103-4"-PE-1403-DAPC0-64H-ET</t>
        </is>
      </c>
      <c r="I51" s="17" t="inlineStr">
        <is>
          <t>29103-XV-1042</t>
        </is>
      </c>
      <c r="J51" s="17" t="n"/>
      <c r="K51" s="17" t="n"/>
      <c r="L51" s="17" t="n"/>
      <c r="M51" s="17" t="inlineStr">
        <is>
          <t>3656446-028</t>
        </is>
      </c>
      <c r="N51" s="17" t="inlineStr">
        <is>
          <t>LPC-10A-180L-DA</t>
        </is>
      </c>
      <c r="O51" s="17" t="inlineStr">
        <is>
          <t>F51+TCC</t>
        </is>
      </c>
      <c r="P51" s="17" t="inlineStr">
        <is>
          <t>F316+TCC</t>
        </is>
      </c>
      <c r="Q51" s="17" t="inlineStr">
        <is>
          <t>YDFQ25129215</t>
        </is>
      </c>
      <c r="R51" s="17" t="inlineStr">
        <is>
          <t>4TF9RBPA105N</t>
        </is>
      </c>
      <c r="S51" s="17" t="n"/>
      <c r="T51" s="17" t="n"/>
      <c r="U51" s="17" t="inlineStr">
        <is>
          <t>F005266333</t>
        </is>
      </c>
      <c r="V51" s="17" t="inlineStr">
        <is>
          <t>DVC-6200 AD</t>
        </is>
      </c>
      <c r="W51" s="17" t="inlineStr">
        <is>
          <t>V</t>
        </is>
      </c>
      <c r="X51" s="17" t="n">
        <v>900</v>
      </c>
      <c r="Y51" s="17" t="inlineStr">
        <is>
          <t>N/A</t>
        </is>
      </c>
      <c r="Z51" s="17" t="inlineStr">
        <is>
          <t>N/A</t>
        </is>
      </c>
      <c r="AA51" s="17" t="n">
        <v>4</v>
      </c>
      <c r="AB51" s="17" t="inlineStr">
        <is>
          <t>Flanged</t>
        </is>
      </c>
      <c r="AC51" s="17" t="inlineStr">
        <is>
          <t>N/A</t>
        </is>
      </c>
      <c r="AD51" s="17" t="inlineStr">
        <is>
          <t>N/A</t>
        </is>
      </c>
      <c r="AE51" s="17" t="inlineStr">
        <is>
          <t>0C15284.52</t>
        </is>
      </c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inlineStr">
        <is>
          <t>EMERSON</t>
        </is>
      </c>
      <c r="CF51" s="17" t="inlineStr">
        <is>
          <t>TREX</t>
        </is>
      </c>
      <c r="CG51" s="17" t="inlineStr">
        <is>
          <t>210100082367</t>
        </is>
      </c>
      <c r="CH51" s="17" t="inlineStr">
        <is>
          <t>'2026-07-31</t>
        </is>
      </c>
      <c r="CI51" s="17" t="n"/>
      <c r="CJ51" s="17" t="inlineStr">
        <is>
          <t>Levy Ostrup</t>
        </is>
      </c>
      <c r="CK51" s="17" t="n"/>
    </row>
    <row r="52">
      <c r="A52" s="17" t="n"/>
      <c r="B52" s="17" t="n"/>
      <c r="C52" s="17" t="inlineStr">
        <is>
          <t>K1B WELL PAD PROJECT</t>
        </is>
      </c>
      <c r="D52" s="17" t="inlineStr">
        <is>
          <t>CA23007</t>
        </is>
      </c>
      <c r="E52" s="17" t="inlineStr">
        <is>
          <t>KINOSIS K1B</t>
        </is>
      </c>
      <c r="F52" s="17" t="inlineStr">
        <is>
          <t>PRODUCED EMULSION</t>
        </is>
      </c>
      <c r="G52" s="17" t="inlineStr">
        <is>
          <t>29103-25J-152-01</t>
        </is>
      </c>
      <c r="H52" s="17" t="inlineStr">
        <is>
          <t>29103-4"-PE-1502-DAPC0-64H-ET</t>
        </is>
      </c>
      <c r="I52" s="17" t="inlineStr">
        <is>
          <t>29103-XV-1051</t>
        </is>
      </c>
      <c r="J52" s="17" t="n"/>
      <c r="K52" s="17" t="n"/>
      <c r="L52" s="17" t="n"/>
      <c r="M52" s="17" t="inlineStr">
        <is>
          <t>3656446-027</t>
        </is>
      </c>
      <c r="N52" s="17" t="inlineStr">
        <is>
          <t>LPC-10A-180L-DA</t>
        </is>
      </c>
      <c r="O52" s="17" t="inlineStr">
        <is>
          <t>F51+TCC</t>
        </is>
      </c>
      <c r="P52" s="17" t="inlineStr">
        <is>
          <t>F316+TCC</t>
        </is>
      </c>
      <c r="Q52" s="17" t="inlineStr">
        <is>
          <t>YDFQ25129216</t>
        </is>
      </c>
      <c r="R52" s="17" t="inlineStr">
        <is>
          <t>4TF9RBPA105N</t>
        </is>
      </c>
      <c r="S52" s="17" t="n"/>
      <c r="T52" s="17" t="n"/>
      <c r="U52" s="17" t="inlineStr">
        <is>
          <t>F005266347</t>
        </is>
      </c>
      <c r="V52" s="17" t="inlineStr">
        <is>
          <t>DVC-6200 AD</t>
        </is>
      </c>
      <c r="W52" s="17" t="inlineStr">
        <is>
          <t>V</t>
        </is>
      </c>
      <c r="X52" s="17" t="n">
        <v>900</v>
      </c>
      <c r="Y52" s="17" t="inlineStr">
        <is>
          <t>N/A</t>
        </is>
      </c>
      <c r="Z52" s="17" t="inlineStr">
        <is>
          <t>N/A</t>
        </is>
      </c>
      <c r="AA52" s="17" t="n">
        <v>4</v>
      </c>
      <c r="AB52" s="17" t="inlineStr">
        <is>
          <t>Flanged</t>
        </is>
      </c>
      <c r="AC52" s="17" t="inlineStr">
        <is>
          <t>N/A</t>
        </is>
      </c>
      <c r="AD52" s="17" t="inlineStr">
        <is>
          <t>N/A</t>
        </is>
      </c>
      <c r="AE52" s="17" t="inlineStr">
        <is>
          <t>0C15284.52</t>
        </is>
      </c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inlineStr">
        <is>
          <t>EMERSON</t>
        </is>
      </c>
      <c r="CF52" s="17" t="inlineStr">
        <is>
          <t>TREX</t>
        </is>
      </c>
      <c r="CG52" s="17" t="inlineStr">
        <is>
          <t>210100082367</t>
        </is>
      </c>
      <c r="CH52" s="17" t="inlineStr">
        <is>
          <t>'2026-07-31</t>
        </is>
      </c>
      <c r="CI52" s="17" t="n"/>
      <c r="CJ52" s="17" t="inlineStr">
        <is>
          <t>Levy Ostrup</t>
        </is>
      </c>
      <c r="CK52" s="17" t="n"/>
    </row>
    <row r="53">
      <c r="A53" s="17" t="n"/>
      <c r="B53" s="17" t="n"/>
      <c r="C53" s="17" t="inlineStr">
        <is>
          <t>K1B WELL PAD PROJECT</t>
        </is>
      </c>
      <c r="D53" s="17" t="inlineStr">
        <is>
          <t>CA23007</t>
        </is>
      </c>
      <c r="E53" s="17" t="inlineStr">
        <is>
          <t>KINOSIS K1B</t>
        </is>
      </c>
      <c r="F53" s="17" t="inlineStr">
        <is>
          <t>PRODUCED EMULSION</t>
        </is>
      </c>
      <c r="G53" s="17" t="inlineStr">
        <is>
          <t>29103-25J-152-01</t>
        </is>
      </c>
      <c r="H53" s="17" t="inlineStr">
        <is>
          <t>29103-4"-PE-1503-DAPC0-64H-ET</t>
        </is>
      </c>
      <c r="I53" s="17" t="inlineStr">
        <is>
          <t>29103-XV-1052</t>
        </is>
      </c>
      <c r="J53" s="17" t="n"/>
      <c r="K53" s="17" t="n"/>
      <c r="L53" s="17" t="n"/>
      <c r="M53" s="17" t="inlineStr">
        <is>
          <t>3656446-021</t>
        </is>
      </c>
      <c r="N53" s="17" t="inlineStr">
        <is>
          <t>LPC-10A-180L-DA</t>
        </is>
      </c>
      <c r="O53" s="17" t="inlineStr">
        <is>
          <t>F51+TCC</t>
        </is>
      </c>
      <c r="P53" s="17" t="inlineStr">
        <is>
          <t>F316+TCC</t>
        </is>
      </c>
      <c r="Q53" s="17" t="inlineStr">
        <is>
          <t>YDFQ25129217</t>
        </is>
      </c>
      <c r="R53" s="17" t="inlineStr">
        <is>
          <t>4TF9RBPA105N</t>
        </is>
      </c>
      <c r="S53" s="17" t="n"/>
      <c r="T53" s="17" t="n"/>
      <c r="U53" s="17" t="inlineStr">
        <is>
          <t>F005266329</t>
        </is>
      </c>
      <c r="V53" s="17" t="inlineStr">
        <is>
          <t>DVC-6200 AD</t>
        </is>
      </c>
      <c r="W53" s="17" t="inlineStr">
        <is>
          <t>V</t>
        </is>
      </c>
      <c r="X53" s="17" t="n">
        <v>900</v>
      </c>
      <c r="Y53" s="17" t="inlineStr">
        <is>
          <t>N/A</t>
        </is>
      </c>
      <c r="Z53" s="17" t="inlineStr">
        <is>
          <t>N/A</t>
        </is>
      </c>
      <c r="AA53" s="17" t="n">
        <v>4</v>
      </c>
      <c r="AB53" s="17" t="inlineStr">
        <is>
          <t>Flanged</t>
        </is>
      </c>
      <c r="AC53" s="17" t="inlineStr">
        <is>
          <t>N/A</t>
        </is>
      </c>
      <c r="AD53" s="17" t="inlineStr">
        <is>
          <t>N/A</t>
        </is>
      </c>
      <c r="AE53" s="17" t="inlineStr">
        <is>
          <t>0C15284.52</t>
        </is>
      </c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inlineStr">
        <is>
          <t>EMERSON</t>
        </is>
      </c>
      <c r="CF53" s="17" t="inlineStr">
        <is>
          <t>TREX</t>
        </is>
      </c>
      <c r="CG53" s="17" t="inlineStr">
        <is>
          <t>210100082367</t>
        </is>
      </c>
      <c r="CH53" s="17" t="inlineStr">
        <is>
          <t>'2026-07-31</t>
        </is>
      </c>
      <c r="CI53" s="17" t="n"/>
      <c r="CJ53" s="17" t="inlineStr">
        <is>
          <t>Levy Ostrup</t>
        </is>
      </c>
      <c r="CK53" s="17" t="n"/>
    </row>
    <row r="54">
      <c r="A54" s="17" t="n"/>
      <c r="B54" s="17" t="n"/>
      <c r="C54" s="17" t="inlineStr">
        <is>
          <t>K1B WELL PAD PROJECT</t>
        </is>
      </c>
      <c r="D54" s="17" t="inlineStr">
        <is>
          <t>CA23007</t>
        </is>
      </c>
      <c r="E54" s="17" t="inlineStr">
        <is>
          <t>KINOSIS K1B</t>
        </is>
      </c>
      <c r="F54" s="17" t="inlineStr">
        <is>
          <t>PRODUCED EMULSION</t>
        </is>
      </c>
      <c r="G54" s="17" t="inlineStr">
        <is>
          <t>29103-25J-162-01</t>
        </is>
      </c>
      <c r="H54" s="17" t="inlineStr">
        <is>
          <t>29103-4"-PE-1602-DAPC0-64H-ET</t>
        </is>
      </c>
      <c r="I54" s="17" t="inlineStr">
        <is>
          <t>29103-XV-1061</t>
        </is>
      </c>
      <c r="J54" s="17" t="n"/>
      <c r="K54" s="17" t="n"/>
      <c r="L54" s="17" t="n"/>
      <c r="M54" s="17" t="inlineStr">
        <is>
          <t>3656446-025</t>
        </is>
      </c>
      <c r="N54" s="17" t="inlineStr">
        <is>
          <t>LPC-10A-180L-DA</t>
        </is>
      </c>
      <c r="O54" s="17" t="inlineStr">
        <is>
          <t>F51+TCC</t>
        </is>
      </c>
      <c r="P54" s="17" t="inlineStr">
        <is>
          <t>F316+TCC</t>
        </is>
      </c>
      <c r="Q54" s="17" t="inlineStr">
        <is>
          <t>YDFQ25129218</t>
        </is>
      </c>
      <c r="R54" s="17" t="inlineStr">
        <is>
          <t>4TF9RBPA105N</t>
        </is>
      </c>
      <c r="S54" s="17" t="n"/>
      <c r="T54" s="17" t="n"/>
      <c r="U54" s="17" t="inlineStr">
        <is>
          <t>F005266349</t>
        </is>
      </c>
      <c r="V54" s="17" t="inlineStr">
        <is>
          <t>DVC-6200 AD</t>
        </is>
      </c>
      <c r="W54" s="17" t="inlineStr">
        <is>
          <t>V</t>
        </is>
      </c>
      <c r="X54" s="17" t="n">
        <v>900</v>
      </c>
      <c r="Y54" s="17" t="inlineStr">
        <is>
          <t>N/A</t>
        </is>
      </c>
      <c r="Z54" s="17" t="inlineStr">
        <is>
          <t>N/A</t>
        </is>
      </c>
      <c r="AA54" s="17" t="n">
        <v>4</v>
      </c>
      <c r="AB54" s="17" t="inlineStr">
        <is>
          <t>Flanged</t>
        </is>
      </c>
      <c r="AC54" s="17" t="inlineStr">
        <is>
          <t>N/A</t>
        </is>
      </c>
      <c r="AD54" s="17" t="inlineStr">
        <is>
          <t>N/A</t>
        </is>
      </c>
      <c r="AE54" s="17" t="inlineStr">
        <is>
          <t>0C15284.52</t>
        </is>
      </c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inlineStr">
        <is>
          <t>EMERSON</t>
        </is>
      </c>
      <c r="CF54" s="17" t="inlineStr">
        <is>
          <t>TREX</t>
        </is>
      </c>
      <c r="CG54" s="17" t="inlineStr">
        <is>
          <t>210100082367</t>
        </is>
      </c>
      <c r="CH54" s="17" t="inlineStr">
        <is>
          <t>'2026-07-31</t>
        </is>
      </c>
      <c r="CI54" s="17" t="n"/>
      <c r="CJ54" s="17" t="inlineStr">
        <is>
          <t>Levy Ostrup</t>
        </is>
      </c>
      <c r="CK54" s="17" t="n"/>
    </row>
    <row r="55">
      <c r="A55" s="17" t="n"/>
      <c r="B55" s="17" t="n"/>
      <c r="C55" s="17" t="inlineStr">
        <is>
          <t>K1B WELL PAD PROJECT</t>
        </is>
      </c>
      <c r="D55" s="17" t="inlineStr">
        <is>
          <t>CA23007</t>
        </is>
      </c>
      <c r="E55" s="17" t="inlineStr">
        <is>
          <t>KINOSIS K1B</t>
        </is>
      </c>
      <c r="F55" s="17" t="inlineStr">
        <is>
          <t>PRODUCED EMULSION</t>
        </is>
      </c>
      <c r="G55" s="17" t="inlineStr">
        <is>
          <t>29103-25J-162-01</t>
        </is>
      </c>
      <c r="H55" s="17" t="inlineStr">
        <is>
          <t>29103-4"-PE-1603-DAPC0-64H-ET</t>
        </is>
      </c>
      <c r="I55" s="17" t="inlineStr">
        <is>
          <t>29103-XV-1062</t>
        </is>
      </c>
      <c r="J55" s="17" t="n"/>
      <c r="K55" s="17" t="n"/>
      <c r="L55" s="17" t="n"/>
      <c r="M55" s="17" t="inlineStr">
        <is>
          <t>3656446-022</t>
        </is>
      </c>
      <c r="N55" s="17" t="inlineStr">
        <is>
          <t>LPC-10A-180L-DA</t>
        </is>
      </c>
      <c r="O55" s="17" t="inlineStr">
        <is>
          <t>F51+TCC</t>
        </is>
      </c>
      <c r="P55" s="17" t="inlineStr">
        <is>
          <t>F316+TCC</t>
        </is>
      </c>
      <c r="Q55" s="17" t="inlineStr">
        <is>
          <t>YDFQ25129219</t>
        </is>
      </c>
      <c r="R55" s="17" t="inlineStr">
        <is>
          <t>4TF9RBPA105N</t>
        </is>
      </c>
      <c r="S55" s="17" t="n"/>
      <c r="T55" s="17" t="n"/>
      <c r="U55" s="17" t="inlineStr">
        <is>
          <t>F005266338</t>
        </is>
      </c>
      <c r="V55" s="17" t="inlineStr">
        <is>
          <t>DVC-6200 AD</t>
        </is>
      </c>
      <c r="W55" s="17" t="inlineStr">
        <is>
          <t>V</t>
        </is>
      </c>
      <c r="X55" s="17" t="n">
        <v>900</v>
      </c>
      <c r="Y55" s="17" t="inlineStr">
        <is>
          <t>N/A</t>
        </is>
      </c>
      <c r="Z55" s="17" t="inlineStr">
        <is>
          <t>N/A</t>
        </is>
      </c>
      <c r="AA55" s="17" t="n">
        <v>4</v>
      </c>
      <c r="AB55" s="17" t="inlineStr">
        <is>
          <t>Flanged</t>
        </is>
      </c>
      <c r="AC55" s="17" t="inlineStr">
        <is>
          <t>N/A</t>
        </is>
      </c>
      <c r="AD55" s="17" t="inlineStr">
        <is>
          <t>N/A</t>
        </is>
      </c>
      <c r="AE55" s="17" t="inlineStr">
        <is>
          <t>0C15284.52</t>
        </is>
      </c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inlineStr">
        <is>
          <t>EMERSON</t>
        </is>
      </c>
      <c r="CF55" s="17" t="inlineStr">
        <is>
          <t>TREX</t>
        </is>
      </c>
      <c r="CG55" s="17" t="inlineStr">
        <is>
          <t>210100082367</t>
        </is>
      </c>
      <c r="CH55" s="17" t="inlineStr">
        <is>
          <t>'2026-07-31</t>
        </is>
      </c>
      <c r="CI55" s="17" t="n"/>
      <c r="CJ55" s="17" t="inlineStr">
        <is>
          <t>Levy Ostrup</t>
        </is>
      </c>
      <c r="CK55" s="17" t="n"/>
    </row>
    <row r="56">
      <c r="A56" s="17" t="n"/>
      <c r="B56" s="17" t="n"/>
      <c r="C56" s="17" t="inlineStr">
        <is>
          <t>K1B WELL PAD PROJECT</t>
        </is>
      </c>
      <c r="D56" s="17" t="inlineStr">
        <is>
          <t>CA23007</t>
        </is>
      </c>
      <c r="E56" s="17" t="inlineStr">
        <is>
          <t>KINOSIS K1B</t>
        </is>
      </c>
      <c r="F56" s="17" t="inlineStr">
        <is>
          <t>PRODUCED EMULSION</t>
        </is>
      </c>
      <c r="G56" s="17" t="inlineStr">
        <is>
          <t>29103-25J-172-01</t>
        </is>
      </c>
      <c r="H56" s="17" t="inlineStr">
        <is>
          <t>29103-4"-PE-1702-DAPC0-64H-ET</t>
        </is>
      </c>
      <c r="I56" s="17" t="inlineStr">
        <is>
          <t>29103-XV-1071</t>
        </is>
      </c>
      <c r="J56" s="17" t="n"/>
      <c r="K56" s="17" t="n"/>
      <c r="L56" s="17" t="n"/>
      <c r="M56" s="17" t="inlineStr">
        <is>
          <t>3656446-008</t>
        </is>
      </c>
      <c r="N56" s="17" t="inlineStr">
        <is>
          <t>LPC-10A-180L-DA</t>
        </is>
      </c>
      <c r="O56" s="17" t="inlineStr">
        <is>
          <t>F51+TCC</t>
        </is>
      </c>
      <c r="P56" s="17" t="inlineStr">
        <is>
          <t>F316+TCC</t>
        </is>
      </c>
      <c r="Q56" s="17" t="inlineStr">
        <is>
          <t>YDFQ25129220</t>
        </is>
      </c>
      <c r="R56" s="17" t="inlineStr">
        <is>
          <t>4TF9RBPA105N</t>
        </is>
      </c>
      <c r="S56" s="17" t="n"/>
      <c r="T56" s="17" t="n"/>
      <c r="U56" s="17" t="inlineStr">
        <is>
          <t>F005266331</t>
        </is>
      </c>
      <c r="V56" s="17" t="inlineStr">
        <is>
          <t>DVC-6200 AD</t>
        </is>
      </c>
      <c r="W56" s="17" t="inlineStr">
        <is>
          <t>V</t>
        </is>
      </c>
      <c r="X56" s="17" t="n">
        <v>900</v>
      </c>
      <c r="Y56" s="17" t="inlineStr">
        <is>
          <t>N/A</t>
        </is>
      </c>
      <c r="Z56" s="17" t="inlineStr">
        <is>
          <t>N/A</t>
        </is>
      </c>
      <c r="AA56" s="17" t="n">
        <v>4</v>
      </c>
      <c r="AB56" s="17" t="inlineStr">
        <is>
          <t>Flanged</t>
        </is>
      </c>
      <c r="AC56" s="17" t="inlineStr">
        <is>
          <t>N/A</t>
        </is>
      </c>
      <c r="AD56" s="17" t="inlineStr">
        <is>
          <t>N/A</t>
        </is>
      </c>
      <c r="AE56" s="17" t="inlineStr">
        <is>
          <t>0C15284.52</t>
        </is>
      </c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inlineStr">
        <is>
          <t>EMERSON</t>
        </is>
      </c>
      <c r="CF56" s="17" t="inlineStr">
        <is>
          <t>TREX</t>
        </is>
      </c>
      <c r="CG56" s="17" t="inlineStr">
        <is>
          <t>210100082367</t>
        </is>
      </c>
      <c r="CH56" s="17" t="inlineStr">
        <is>
          <t>'2026-07-31</t>
        </is>
      </c>
      <c r="CI56" s="17" t="n"/>
      <c r="CJ56" s="17" t="inlineStr">
        <is>
          <t>Levy Ostrup</t>
        </is>
      </c>
      <c r="CK56" s="17" t="n"/>
    </row>
    <row r="57">
      <c r="A57" s="17" t="n"/>
      <c r="B57" s="17" t="n"/>
      <c r="C57" s="17" t="inlineStr">
        <is>
          <t>K1B WELL PAD PROJECT</t>
        </is>
      </c>
      <c r="D57" s="17" t="inlineStr">
        <is>
          <t>CA23007</t>
        </is>
      </c>
      <c r="E57" s="17" t="inlineStr">
        <is>
          <t>KINOSIS K1B</t>
        </is>
      </c>
      <c r="F57" s="17" t="inlineStr">
        <is>
          <t>PRODUCED EMULSION</t>
        </is>
      </c>
      <c r="G57" s="17" t="inlineStr">
        <is>
          <t>29103-25J-172-01</t>
        </is>
      </c>
      <c r="H57" s="17" t="inlineStr">
        <is>
          <t>29103-4"-PE-1703-DAPC0-64H-ET</t>
        </is>
      </c>
      <c r="I57" s="17" t="inlineStr">
        <is>
          <t>29103-XV-1072</t>
        </is>
      </c>
      <c r="J57" s="17" t="n"/>
      <c r="K57" s="17" t="n"/>
      <c r="L57" s="17" t="n"/>
      <c r="M57" s="17" t="inlineStr">
        <is>
          <t>3656446-007</t>
        </is>
      </c>
      <c r="N57" s="17" t="inlineStr">
        <is>
          <t>LPC-10A-180L-DA</t>
        </is>
      </c>
      <c r="O57" s="17" t="inlineStr">
        <is>
          <t>F51+TCC</t>
        </is>
      </c>
      <c r="P57" s="17" t="inlineStr">
        <is>
          <t>F316+TCC</t>
        </is>
      </c>
      <c r="Q57" s="17" t="inlineStr">
        <is>
          <t>YDFQ25129221</t>
        </is>
      </c>
      <c r="R57" s="17" t="inlineStr">
        <is>
          <t>4TF9RBPA105N</t>
        </is>
      </c>
      <c r="S57" s="17" t="n"/>
      <c r="T57" s="17" t="n"/>
      <c r="U57" s="17" t="inlineStr">
        <is>
          <t>F005266325</t>
        </is>
      </c>
      <c r="V57" s="17" t="inlineStr">
        <is>
          <t>DVC-6200 AD</t>
        </is>
      </c>
      <c r="W57" s="17" t="inlineStr">
        <is>
          <t>V</t>
        </is>
      </c>
      <c r="X57" s="17" t="n">
        <v>900</v>
      </c>
      <c r="Y57" s="17" t="inlineStr">
        <is>
          <t>N/A</t>
        </is>
      </c>
      <c r="Z57" s="17" t="inlineStr">
        <is>
          <t>N/A</t>
        </is>
      </c>
      <c r="AA57" s="17" t="n">
        <v>4</v>
      </c>
      <c r="AB57" s="17" t="inlineStr">
        <is>
          <t>Flanged</t>
        </is>
      </c>
      <c r="AC57" s="17" t="inlineStr">
        <is>
          <t>N/A</t>
        </is>
      </c>
      <c r="AD57" s="17" t="inlineStr">
        <is>
          <t>N/A</t>
        </is>
      </c>
      <c r="AE57" s="17" t="inlineStr">
        <is>
          <t>0C15284.52</t>
        </is>
      </c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inlineStr">
        <is>
          <t>EMERSON</t>
        </is>
      </c>
      <c r="CF57" s="17" t="inlineStr">
        <is>
          <t>TREX</t>
        </is>
      </c>
      <c r="CG57" s="17" t="inlineStr">
        <is>
          <t>210100082367</t>
        </is>
      </c>
      <c r="CH57" s="17" t="inlineStr">
        <is>
          <t>'2026-07-31</t>
        </is>
      </c>
      <c r="CI57" s="17" t="n"/>
      <c r="CJ57" s="17" t="inlineStr">
        <is>
          <t>Levy Ostrup</t>
        </is>
      </c>
      <c r="CK57" s="17" t="n"/>
    </row>
    <row r="58">
      <c r="A58" s="17" t="n"/>
      <c r="B58" s="17" t="n"/>
      <c r="C58" s="17" t="inlineStr">
        <is>
          <t>K1B WELL PAD PROJECT</t>
        </is>
      </c>
      <c r="D58" s="17" t="inlineStr">
        <is>
          <t>CA23007</t>
        </is>
      </c>
      <c r="E58" s="17" t="inlineStr">
        <is>
          <t>KINOSIS K1B</t>
        </is>
      </c>
      <c r="F58" s="17" t="inlineStr">
        <is>
          <t>PRODUCED EMULSION</t>
        </is>
      </c>
      <c r="G58" s="17" t="inlineStr">
        <is>
          <t>29103-25J-106-01</t>
        </is>
      </c>
      <c r="H58" s="17" t="inlineStr">
        <is>
          <t>29103-10"-PE-1802-DAPC0-64H-ET</t>
        </is>
      </c>
      <c r="I58" s="17" t="inlineStr">
        <is>
          <t>29103-XV-1520</t>
        </is>
      </c>
      <c r="J58" s="17" t="n"/>
      <c r="K58" s="17" t="n"/>
      <c r="L58" s="17" t="n"/>
      <c r="M58" s="17" t="inlineStr">
        <is>
          <t>3656469-001</t>
        </is>
      </c>
      <c r="N58" s="17" t="inlineStr">
        <is>
          <t>LPS-25A-485L-FC4-2</t>
        </is>
      </c>
      <c r="O58" s="17" t="inlineStr">
        <is>
          <t>F51+TCC</t>
        </is>
      </c>
      <c r="P58" s="17" t="inlineStr">
        <is>
          <t>F316+TCC</t>
        </is>
      </c>
      <c r="Q58" s="17" t="inlineStr">
        <is>
          <t>YDFQ25129207</t>
        </is>
      </c>
      <c r="R58" s="17" t="inlineStr">
        <is>
          <t>10TF9RBPA105N</t>
        </is>
      </c>
      <c r="S58" s="17" t="n"/>
      <c r="T58" s="17" t="n"/>
      <c r="U58" s="17" t="inlineStr">
        <is>
          <t>F005266356</t>
        </is>
      </c>
      <c r="V58" s="17" t="inlineStr">
        <is>
          <t>DVC-6200 AD</t>
        </is>
      </c>
      <c r="W58" s="17" t="inlineStr">
        <is>
          <t>V</t>
        </is>
      </c>
      <c r="X58" s="17" t="inlineStr">
        <is>
          <t>900</t>
        </is>
      </c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autoFilter ref="A3:CK57"/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topLeftCell="A51" zoomScale="70" zoomScaleNormal="70" workbookViewId="0">
      <pane xSplit="6" topLeftCell="G1" activePane="topRight" state="frozen"/>
      <selection pane="topRight" activeCell="Q81" sqref="Q8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inlineStr">
        <is>
          <t>N</t>
        </is>
      </c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29103-PIT-1014</t>
        </is>
      </c>
      <c r="G4" s="16" t="inlineStr">
        <is>
          <t>Pressure Transmitter</t>
        </is>
      </c>
      <c r="H4" s="16" t="inlineStr">
        <is>
          <t>PRODUCED EMULSION</t>
        </is>
      </c>
      <c r="I4" s="16" t="inlineStr">
        <is>
          <t>PAD A P01 PRODUCED EMULSION PRES</t>
        </is>
      </c>
      <c r="J4" s="16" t="inlineStr">
        <is>
          <t>29103-25J-112-01</t>
        </is>
      </c>
      <c r="K4" s="16" t="inlineStr">
        <is>
          <t>29103-4"-PE-1101-DAPC0-64H-ET</t>
        </is>
      </c>
      <c r="L4" s="16" t="inlineStr">
        <is>
          <t>ROSEMOUNT</t>
        </is>
      </c>
      <c r="M4" s="16" t="inlineStr">
        <is>
          <t>3051T</t>
        </is>
      </c>
      <c r="N4" s="16" t="inlineStr">
        <is>
          <t>26SIPG3884781</t>
        </is>
      </c>
      <c r="O4" s="16" t="inlineStr">
        <is>
          <t>0 - 6000 kPa-g</t>
        </is>
      </c>
      <c r="P4" s="16" t="inlineStr">
        <is>
          <t>-101 - 27580 kPa-g</t>
        </is>
      </c>
      <c r="Q4" s="16" t="inlineStr">
        <is>
          <t>N/A</t>
        </is>
      </c>
      <c r="R4" s="16" t="inlineStr">
        <is>
          <t>Yes</t>
        </is>
      </c>
      <c r="S4" s="16" t="inlineStr">
        <is>
          <t>4-20 mA w/ HART</t>
        </is>
      </c>
      <c r="T4" s="16" t="inlineStr">
        <is>
          <t>N/A</t>
        </is>
      </c>
      <c r="U4" s="16" t="inlineStr">
        <is>
          <t>N/A</t>
        </is>
      </c>
      <c r="V4" s="16" t="inlineStr">
        <is>
          <t>LO</t>
        </is>
      </c>
      <c r="W4" s="16" t="inlineStr">
        <is>
          <t>LO</t>
        </is>
      </c>
      <c r="X4" s="16" t="inlineStr">
        <is>
          <t>LO</t>
        </is>
      </c>
      <c r="Y4" s="16" t="inlineStr">
        <is>
          <t>LO</t>
        </is>
      </c>
      <c r="Z4" s="16" t="inlineStr">
        <is>
          <t>N/A</t>
        </is>
      </c>
      <c r="AA4" s="16" t="inlineStr">
        <is>
          <t>LO</t>
        </is>
      </c>
      <c r="AB4" s="16" t="inlineStr">
        <is>
          <t>LO</t>
        </is>
      </c>
      <c r="AC4" s="16" t="inlineStr">
        <is>
          <t>LO</t>
        </is>
      </c>
      <c r="AD4" s="16" t="inlineStr">
        <is>
          <t>N/A</t>
        </is>
      </c>
      <c r="AE4" s="16" t="inlineStr">
        <is>
          <t>LO</t>
        </is>
      </c>
      <c r="AF4" s="16" t="inlineStr">
        <is>
          <t>LO</t>
        </is>
      </c>
      <c r="AG4" s="16" t="inlineStr">
        <is>
          <t>LO</t>
        </is>
      </c>
      <c r="AH4" s="16" t="inlineStr">
        <is>
          <t>24.1</t>
        </is>
      </c>
      <c r="AI4" s="16" t="inlineStr">
        <is>
          <t>Pass</t>
        </is>
      </c>
      <c r="AJ4" s="16" t="inlineStr">
        <is>
          <t>Pass</t>
        </is>
      </c>
      <c r="AK4" s="16" t="inlineStr">
        <is>
          <t>Pass</t>
        </is>
      </c>
      <c r="AL4" s="16" t="inlineStr">
        <is>
          <t>Pass</t>
        </is>
      </c>
      <c r="AM4" s="16" t="inlineStr">
        <is>
          <t>Pass</t>
        </is>
      </c>
      <c r="AN4" s="16" t="inlineStr">
        <is>
          <t>Pass</t>
        </is>
      </c>
      <c r="AO4" s="16" t="inlineStr">
        <is>
          <t>Pass</t>
        </is>
      </c>
      <c r="AP4" s="16" t="inlineStr">
        <is>
          <t>Pass</t>
        </is>
      </c>
      <c r="AQ4" s="16" t="inlineStr">
        <is>
          <t>Pass</t>
        </is>
      </c>
      <c r="AR4" s="16" t="inlineStr">
        <is>
          <t>Pass</t>
        </is>
      </c>
      <c r="AS4" s="16" t="inlineStr">
        <is>
          <t>Pass</t>
        </is>
      </c>
      <c r="AT4" s="16" t="inlineStr">
        <is>
          <t>Pass</t>
        </is>
      </c>
      <c r="AU4" s="16" t="inlineStr">
        <is>
          <t>Pass</t>
        </is>
      </c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inlineStr">
        <is>
          <t>Pass</t>
        </is>
      </c>
      <c r="CW4" s="16" t="inlineStr">
        <is>
          <t>Example row - for reference only. Delete or overwrite before logging real data.</t>
        </is>
      </c>
      <c r="CX4" s="16" t="inlineStr">
        <is>
          <t>L. Olsen</t>
        </is>
      </c>
      <c r="CY4" s="16" t="inlineStr">
        <is>
          <t>'2026-08-01</t>
        </is>
      </c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29103-FIT-1011</t>
        </is>
      </c>
      <c r="G5" s="17" t="inlineStr">
        <is>
          <t>Vortex Flow Meter</t>
        </is>
      </c>
      <c r="H5" s="17" t="inlineStr">
        <is>
          <t>STEAM</t>
        </is>
      </c>
      <c r="I5" s="17" t="inlineStr">
        <is>
          <t>PAD A S01 HP STM TO INJC WELL TOE FLOW CTRL</t>
        </is>
      </c>
      <c r="J5" s="17" t="inlineStr">
        <is>
          <t>29103-25J-112-01</t>
        </is>
      </c>
      <c r="K5" s="17" t="inlineStr">
        <is>
          <t>29103-4"-ST-1100-DASSBO-64H</t>
        </is>
      </c>
      <c r="L5" s="17" t="inlineStr">
        <is>
          <t>ROSEMOUNT</t>
        </is>
      </c>
      <c r="M5" s="17" t="inlineStr">
        <is>
          <t>8800DF010SA8N1D1K6M5Q5Q8Q66Q71Q77</t>
        </is>
      </c>
      <c r="N5" s="17" t="n">
        <v>13949848</v>
      </c>
      <c r="O5" s="17" t="inlineStr">
        <is>
          <t>0-15,000 kg/h</t>
        </is>
      </c>
      <c r="P5" s="17" t="inlineStr">
        <is>
          <t>765-38273 kg/h</t>
        </is>
      </c>
      <c r="Q5" s="17" t="inlineStr">
        <is>
          <t>N/A</t>
        </is>
      </c>
      <c r="R5" s="17" t="inlineStr">
        <is>
          <t>Yes</t>
        </is>
      </c>
      <c r="S5" s="17" t="inlineStr">
        <is>
          <t>4-20 mA w/ HART</t>
        </is>
      </c>
      <c r="T5" s="17" t="n">
        <v>10.754</v>
      </c>
      <c r="U5" s="17" t="inlineStr">
        <is>
          <t>N/A</t>
        </is>
      </c>
      <c r="V5" s="17" t="inlineStr">
        <is>
          <t>LO</t>
        </is>
      </c>
      <c r="W5" s="17" t="inlineStr">
        <is>
          <t>LO</t>
        </is>
      </c>
      <c r="X5" s="17" t="inlineStr">
        <is>
          <t>LO</t>
        </is>
      </c>
      <c r="Y5" s="17" t="inlineStr">
        <is>
          <t>LO</t>
        </is>
      </c>
      <c r="Z5" s="17" t="inlineStr">
        <is>
          <t>N/A</t>
        </is>
      </c>
      <c r="AA5" s="17" t="inlineStr">
        <is>
          <t>N/A</t>
        </is>
      </c>
      <c r="AB5" s="17" t="inlineStr">
        <is>
          <t>LO</t>
        </is>
      </c>
      <c r="AC5" s="17" t="inlineStr">
        <is>
          <t>LO</t>
        </is>
      </c>
      <c r="AD5" s="17" t="inlineStr">
        <is>
          <t>N/A</t>
        </is>
      </c>
      <c r="AE5" s="17" t="inlineStr">
        <is>
          <t>LO</t>
        </is>
      </c>
      <c r="AF5" s="17" t="inlineStr">
        <is>
          <t>LO</t>
        </is>
      </c>
      <c r="AG5" s="17" t="inlineStr">
        <is>
          <t>LO</t>
        </is>
      </c>
      <c r="AH5" s="17" t="n">
        <v>23.8</v>
      </c>
      <c r="AI5" s="17" t="inlineStr">
        <is>
          <t>Pass</t>
        </is>
      </c>
      <c r="AJ5" s="17" t="inlineStr">
        <is>
          <t>N/A</t>
        </is>
      </c>
      <c r="AK5" s="17" t="inlineStr">
        <is>
          <t>N/A</t>
        </is>
      </c>
      <c r="AL5" s="17" t="inlineStr">
        <is>
          <t>Pass</t>
        </is>
      </c>
      <c r="AM5" s="17" t="inlineStr">
        <is>
          <t>Pass</t>
        </is>
      </c>
      <c r="AN5" s="17" t="inlineStr">
        <is>
          <t>N/A</t>
        </is>
      </c>
      <c r="AO5" s="17" t="inlineStr">
        <is>
          <t>Pass</t>
        </is>
      </c>
      <c r="AP5" s="17" t="inlineStr">
        <is>
          <t>N/A</t>
        </is>
      </c>
      <c r="AQ5" s="17" t="inlineStr">
        <is>
          <t>N/A</t>
        </is>
      </c>
      <c r="AR5" s="17" t="inlineStr">
        <is>
          <t>Pass</t>
        </is>
      </c>
      <c r="AS5" s="17" t="inlineStr">
        <is>
          <t>Pass</t>
        </is>
      </c>
      <c r="AT5" s="17" t="inlineStr">
        <is>
          <t>N/A</t>
        </is>
      </c>
      <c r="AU5" s="17" t="inlineStr">
        <is>
          <t>N/A</t>
        </is>
      </c>
      <c r="AV5" s="17" t="inlineStr">
        <is>
          <t>EMERSON</t>
        </is>
      </c>
      <c r="AW5" s="17" t="inlineStr">
        <is>
          <t>TREX</t>
        </is>
      </c>
      <c r="AX5" s="17" t="inlineStr">
        <is>
          <t>210100082367</t>
        </is>
      </c>
      <c r="AY5" s="17" t="inlineStr">
        <is>
          <t>'2026-07-31</t>
        </is>
      </c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inlineStr">
        <is>
          <t>Levy Ostrup</t>
        </is>
      </c>
      <c r="CY5" s="17" t="inlineStr">
        <is>
          <t>'2026-08-01</t>
        </is>
      </c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29103-FIT-1012</t>
        </is>
      </c>
      <c r="G6" s="17" t="inlineStr">
        <is>
          <t>Vortex Flow Meter</t>
        </is>
      </c>
      <c r="H6" s="17" t="inlineStr">
        <is>
          <t>STEAM</t>
        </is>
      </c>
      <c r="I6" s="17" t="inlineStr">
        <is>
          <t>PAD A S01 HP STM TO INJC WELL HEEL FLOW CTRL</t>
        </is>
      </c>
      <c r="J6" s="17" t="inlineStr">
        <is>
          <t>29103-25J-111-01</t>
        </is>
      </c>
      <c r="K6" s="17" t="inlineStr">
        <is>
          <t>29103-3"-ST-1101-DASBO-64H</t>
        </is>
      </c>
      <c r="L6" s="17" t="inlineStr">
        <is>
          <t>ROSEMOUNT</t>
        </is>
      </c>
      <c r="M6" s="17" t="inlineStr">
        <is>
          <t>8800DF010SA8N1D1K6M5Q5Q8Q66Q71Q77</t>
        </is>
      </c>
      <c r="N6" s="17" t="n">
        <v>13948492</v>
      </c>
      <c r="O6" s="17" t="inlineStr">
        <is>
          <t>0-15,000 kg/h</t>
        </is>
      </c>
      <c r="P6" s="17" t="inlineStr">
        <is>
          <t>765-38273 kg/h</t>
        </is>
      </c>
      <c r="Q6" s="17" t="inlineStr">
        <is>
          <t>N/A</t>
        </is>
      </c>
      <c r="R6" s="17" t="inlineStr">
        <is>
          <t>Yes</t>
        </is>
      </c>
      <c r="S6" s="17" t="inlineStr">
        <is>
          <t>4-20 mA w/ HART</t>
        </is>
      </c>
      <c r="T6" s="17" t="n">
        <v>10.614</v>
      </c>
      <c r="U6" s="17" t="inlineStr">
        <is>
          <t>N/A</t>
        </is>
      </c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LO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n">
        <v>23.8</v>
      </c>
      <c r="AI6" s="17" t="inlineStr">
        <is>
          <t>Pass</t>
        </is>
      </c>
      <c r="AJ6" s="17" t="inlineStr">
        <is>
          <t>N/A</t>
        </is>
      </c>
      <c r="AK6" s="17" t="inlineStr">
        <is>
          <t>N/A</t>
        </is>
      </c>
      <c r="AL6" s="17" t="inlineStr">
        <is>
          <t>Pass</t>
        </is>
      </c>
      <c r="AM6" s="17" t="inlineStr">
        <is>
          <t>Pass</t>
        </is>
      </c>
      <c r="AN6" s="17" t="inlineStr">
        <is>
          <t>N/A</t>
        </is>
      </c>
      <c r="AO6" s="17" t="inlineStr">
        <is>
          <t>Pass</t>
        </is>
      </c>
      <c r="AP6" s="17" t="inlineStr">
        <is>
          <t>N/A</t>
        </is>
      </c>
      <c r="AQ6" s="17" t="inlineStr">
        <is>
          <t>N/A</t>
        </is>
      </c>
      <c r="AR6" s="17" t="inlineStr">
        <is>
          <t>Pass</t>
        </is>
      </c>
      <c r="AS6" s="17" t="inlineStr">
        <is>
          <t>Pass</t>
        </is>
      </c>
      <c r="AT6" s="17" t="inlineStr">
        <is>
          <t>N/A</t>
        </is>
      </c>
      <c r="AU6" s="17" t="inlineStr">
        <is>
          <t>N/A</t>
        </is>
      </c>
      <c r="AV6" s="17" t="inlineStr">
        <is>
          <t>EMERSON</t>
        </is>
      </c>
      <c r="AW6" s="17" t="inlineStr">
        <is>
          <t>TREX</t>
        </is>
      </c>
      <c r="AX6" s="17" t="inlineStr">
        <is>
          <t>210100082367</t>
        </is>
      </c>
      <c r="AY6" s="17" t="inlineStr">
        <is>
          <t>'2026-07-31</t>
        </is>
      </c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inlineStr">
        <is>
          <t>'2026-08-01</t>
        </is>
      </c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29103-FIT-1021</t>
        </is>
      </c>
      <c r="G7" s="17" t="inlineStr">
        <is>
          <t>Vortex Flow Meter</t>
        </is>
      </c>
      <c r="H7" s="17" t="inlineStr">
        <is>
          <t>STEAM</t>
        </is>
      </c>
      <c r="I7" s="17" t="inlineStr">
        <is>
          <t>PAD A S02 HP STM TO INJC WELL TOE FLOW CTRL</t>
        </is>
      </c>
      <c r="J7" s="17" t="inlineStr">
        <is>
          <t>29103-25J-121-01</t>
        </is>
      </c>
      <c r="K7" s="17" t="inlineStr">
        <is>
          <t>29103-4"-ST-1200-DASSBO-64H</t>
        </is>
      </c>
      <c r="L7" s="17" t="inlineStr">
        <is>
          <t>ROSEMOUNT</t>
        </is>
      </c>
      <c r="M7" s="17" t="inlineStr">
        <is>
          <t>8800DF010SA8N1D1K6M5Q5Q8Q66Q71Q77</t>
        </is>
      </c>
      <c r="N7" s="17" t="inlineStr">
        <is>
          <t>13939849</t>
        </is>
      </c>
      <c r="O7" s="17" t="inlineStr">
        <is>
          <t>0-15,000 kg/h</t>
        </is>
      </c>
      <c r="P7" s="17" t="inlineStr">
        <is>
          <t>765-38273 kg/h</t>
        </is>
      </c>
      <c r="Q7" s="17" t="inlineStr">
        <is>
          <t>N/A</t>
        </is>
      </c>
      <c r="R7" s="17" t="inlineStr">
        <is>
          <t>Yes</t>
        </is>
      </c>
      <c r="S7" s="17" t="inlineStr">
        <is>
          <t>4-20 mA w/ HART</t>
        </is>
      </c>
      <c r="T7" s="17" t="inlineStr">
        <is>
          <t>10.646</t>
        </is>
      </c>
      <c r="U7" s="17" t="inlineStr">
        <is>
          <t>N/A</t>
        </is>
      </c>
      <c r="V7" s="17" t="inlineStr">
        <is>
          <t>LO</t>
        </is>
      </c>
      <c r="W7" s="17" t="inlineStr">
        <is>
          <t>LO</t>
        </is>
      </c>
      <c r="X7" s="17" t="inlineStr">
        <is>
          <t>LO</t>
        </is>
      </c>
      <c r="Y7" s="17" t="inlineStr">
        <is>
          <t>LO</t>
        </is>
      </c>
      <c r="Z7" s="17" t="inlineStr">
        <is>
          <t>N/A</t>
        </is>
      </c>
      <c r="AA7" s="17" t="inlineStr">
        <is>
          <t>N/A</t>
        </is>
      </c>
      <c r="AB7" s="17" t="inlineStr">
        <is>
          <t>LO</t>
        </is>
      </c>
      <c r="AC7" s="17" t="inlineStr">
        <is>
          <t>LO</t>
        </is>
      </c>
      <c r="AD7" s="17" t="inlineStr">
        <is>
          <t>N/A</t>
        </is>
      </c>
      <c r="AE7" s="17" t="inlineStr">
        <is>
          <t>LO</t>
        </is>
      </c>
      <c r="AF7" s="17" t="inlineStr">
        <is>
          <t>LO</t>
        </is>
      </c>
      <c r="AG7" s="17" t="inlineStr">
        <is>
          <t>LO</t>
        </is>
      </c>
      <c r="AH7" s="17" t="inlineStr">
        <is>
          <t>23.5</t>
        </is>
      </c>
      <c r="AI7" s="17" t="inlineStr">
        <is>
          <t>Pass</t>
        </is>
      </c>
      <c r="AJ7" s="17" t="inlineStr">
        <is>
          <t>N/A</t>
        </is>
      </c>
      <c r="AK7" s="17" t="inlineStr">
        <is>
          <t>N/A</t>
        </is>
      </c>
      <c r="AL7" s="17" t="inlineStr">
        <is>
          <t>Pass</t>
        </is>
      </c>
      <c r="AM7" s="17" t="inlineStr">
        <is>
          <t>Pass</t>
        </is>
      </c>
      <c r="AN7" s="17" t="inlineStr">
        <is>
          <t>N/A</t>
        </is>
      </c>
      <c r="AO7" s="17" t="inlineStr">
        <is>
          <t>Pass</t>
        </is>
      </c>
      <c r="AP7" s="17" t="inlineStr">
        <is>
          <t>N/A</t>
        </is>
      </c>
      <c r="AQ7" s="17" t="inlineStr">
        <is>
          <t>N/A</t>
        </is>
      </c>
      <c r="AR7" s="17" t="inlineStr">
        <is>
          <t>Pass</t>
        </is>
      </c>
      <c r="AS7" s="17" t="inlineStr">
        <is>
          <t>Pass</t>
        </is>
      </c>
      <c r="AT7" s="17" t="inlineStr">
        <is>
          <t>N/A</t>
        </is>
      </c>
      <c r="AU7" s="17" t="inlineStr">
        <is>
          <t>N/A</t>
        </is>
      </c>
      <c r="AV7" s="17" t="inlineStr">
        <is>
          <t>EMERSON</t>
        </is>
      </c>
      <c r="AW7" s="17" t="inlineStr">
        <is>
          <t>TREX</t>
        </is>
      </c>
      <c r="AX7" s="17" t="inlineStr">
        <is>
          <t>210100082367</t>
        </is>
      </c>
      <c r="AY7" s="17" t="inlineStr">
        <is>
          <t>'2026-07-31</t>
        </is>
      </c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inlineStr">
        <is>
          <t>Levy Ostrup</t>
        </is>
      </c>
      <c r="CY7" s="17" t="inlineStr">
        <is>
          <t>'2026-08-22</t>
        </is>
      </c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29103-FIT-1022</t>
        </is>
      </c>
      <c r="G8" s="17" t="inlineStr">
        <is>
          <t>Vortex Flow Meter</t>
        </is>
      </c>
      <c r="H8" s="17" t="inlineStr">
        <is>
          <t>STEAM</t>
        </is>
      </c>
      <c r="I8" s="17" t="inlineStr">
        <is>
          <t>PAD A S02 HP STM TO INJC WELL HEEL FLOW CTRL</t>
        </is>
      </c>
      <c r="J8" s="17" t="inlineStr">
        <is>
          <t>29103-25J-121-01</t>
        </is>
      </c>
      <c r="K8" s="17" t="inlineStr">
        <is>
          <t>29103-3"-ST-1201-DASBO-64H</t>
        </is>
      </c>
      <c r="L8" s="17" t="inlineStr">
        <is>
          <t>ROSEMOUNT</t>
        </is>
      </c>
      <c r="M8" s="17" t="inlineStr">
        <is>
          <t>8800DF010SA8N1D1K6M5Q5Q8Q66Q71Q77</t>
        </is>
      </c>
      <c r="N8" s="17" t="inlineStr">
        <is>
          <t>13949011</t>
        </is>
      </c>
      <c r="O8" s="17" t="inlineStr">
        <is>
          <t>0-15,000 kg/h</t>
        </is>
      </c>
      <c r="P8" s="17" t="inlineStr">
        <is>
          <t>765-38273 kg/h</t>
        </is>
      </c>
      <c r="Q8" s="17" t="inlineStr">
        <is>
          <t>N/A</t>
        </is>
      </c>
      <c r="R8" s="17" t="inlineStr">
        <is>
          <t>Yes</t>
        </is>
      </c>
      <c r="S8" s="17" t="inlineStr">
        <is>
          <t>4-20 mA w/ HART</t>
        </is>
      </c>
      <c r="T8" s="17" t="inlineStr">
        <is>
          <t>10.491</t>
        </is>
      </c>
      <c r="U8" s="17" t="inlineStr">
        <is>
          <t>N/A</t>
        </is>
      </c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LO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inlineStr">
        <is>
          <t>23.8</t>
        </is>
      </c>
      <c r="AI8" s="17" t="inlineStr">
        <is>
          <t>Pass</t>
        </is>
      </c>
      <c r="AJ8" s="17" t="inlineStr">
        <is>
          <t>N/A</t>
        </is>
      </c>
      <c r="AK8" s="17" t="inlineStr">
        <is>
          <t>N/A</t>
        </is>
      </c>
      <c r="AL8" s="17" t="inlineStr">
        <is>
          <t>Pass</t>
        </is>
      </c>
      <c r="AM8" s="17" t="inlineStr">
        <is>
          <t>Pass</t>
        </is>
      </c>
      <c r="AN8" s="17" t="inlineStr">
        <is>
          <t>N/A</t>
        </is>
      </c>
      <c r="AO8" s="17" t="inlineStr">
        <is>
          <t>Pass</t>
        </is>
      </c>
      <c r="AP8" s="17" t="inlineStr">
        <is>
          <t>N/A</t>
        </is>
      </c>
      <c r="AQ8" s="17" t="inlineStr">
        <is>
          <t>N/A</t>
        </is>
      </c>
      <c r="AR8" s="17" t="inlineStr">
        <is>
          <t>Pass</t>
        </is>
      </c>
      <c r="AS8" s="17" t="inlineStr">
        <is>
          <t>N/A</t>
        </is>
      </c>
      <c r="AT8" s="17" t="inlineStr">
        <is>
          <t>N/A</t>
        </is>
      </c>
      <c r="AU8" s="17" t="inlineStr">
        <is>
          <t>N/A</t>
        </is>
      </c>
      <c r="AV8" s="17" t="inlineStr">
        <is>
          <t>EMERSON</t>
        </is>
      </c>
      <c r="AW8" s="17" t="inlineStr">
        <is>
          <t>TREX</t>
        </is>
      </c>
      <c r="AX8" s="17" t="inlineStr">
        <is>
          <t>210100082367</t>
        </is>
      </c>
      <c r="AY8" s="17" t="inlineStr">
        <is>
          <t>'2026-07-31</t>
        </is>
      </c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inlineStr">
        <is>
          <t>Levy Ostrup</t>
        </is>
      </c>
      <c r="CY8" s="17" t="inlineStr">
        <is>
          <t>'2026-08-01</t>
        </is>
      </c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29103-FIT-1031</t>
        </is>
      </c>
      <c r="G9" s="17" t="inlineStr">
        <is>
          <t>Vortex Flow Meter</t>
        </is>
      </c>
      <c r="H9" s="17" t="inlineStr">
        <is>
          <t>STEAM</t>
        </is>
      </c>
      <c r="I9" s="17" t="inlineStr">
        <is>
          <t>PAD A S03 HP STM TO INJC WELL TOE FLOW CTRL</t>
        </is>
      </c>
      <c r="J9" s="17" t="inlineStr">
        <is>
          <t>29103-25J-131-01</t>
        </is>
      </c>
      <c r="K9" s="17" t="inlineStr">
        <is>
          <t>29103-4"-ST-1300-DASSBO-64H</t>
        </is>
      </c>
      <c r="L9" s="17" t="inlineStr">
        <is>
          <t>ROSEMOUNT</t>
        </is>
      </c>
      <c r="M9" s="17" t="inlineStr">
        <is>
          <t>8800DF010SA8N1D1K6M5Q5Q8Q66Q71Q77</t>
        </is>
      </c>
      <c r="N9" s="17" t="n">
        <v>13949012</v>
      </c>
      <c r="O9" s="17" t="inlineStr">
        <is>
          <t>0-15,000 kg/h</t>
        </is>
      </c>
      <c r="P9" s="17" t="inlineStr">
        <is>
          <t>765-38273 kg/h</t>
        </is>
      </c>
      <c r="Q9" s="17" t="inlineStr">
        <is>
          <t>N/A</t>
        </is>
      </c>
      <c r="R9" s="17" t="inlineStr">
        <is>
          <t>Yes</t>
        </is>
      </c>
      <c r="S9" s="17" t="inlineStr">
        <is>
          <t>4-20 mA w/ HART</t>
        </is>
      </c>
      <c r="T9" s="17" t="n">
        <v>10.67</v>
      </c>
      <c r="U9" s="17" t="inlineStr">
        <is>
          <t>N/A</t>
        </is>
      </c>
      <c r="V9" s="17" t="inlineStr">
        <is>
          <t>LO</t>
        </is>
      </c>
      <c r="W9" s="17" t="inlineStr">
        <is>
          <t>LO</t>
        </is>
      </c>
      <c r="X9" s="17" t="inlineStr">
        <is>
          <t>LO</t>
        </is>
      </c>
      <c r="Y9" s="17" t="inlineStr">
        <is>
          <t>LO</t>
        </is>
      </c>
      <c r="Z9" s="17" t="inlineStr">
        <is>
          <t>N/A</t>
        </is>
      </c>
      <c r="AA9" s="17" t="inlineStr">
        <is>
          <t>N/A</t>
        </is>
      </c>
      <c r="AB9" s="17" t="inlineStr">
        <is>
          <t>LO</t>
        </is>
      </c>
      <c r="AC9" s="17" t="inlineStr">
        <is>
          <t>LO</t>
        </is>
      </c>
      <c r="AD9" s="17" t="inlineStr">
        <is>
          <t>N/A</t>
        </is>
      </c>
      <c r="AE9" s="17" t="inlineStr">
        <is>
          <t>LO</t>
        </is>
      </c>
      <c r="AF9" s="17" t="inlineStr">
        <is>
          <t>LO</t>
        </is>
      </c>
      <c r="AG9" s="17" t="inlineStr">
        <is>
          <t>LO</t>
        </is>
      </c>
      <c r="AH9" s="17" t="n">
        <v>23.5</v>
      </c>
      <c r="AI9" s="17" t="inlineStr">
        <is>
          <t>Pass</t>
        </is>
      </c>
      <c r="AJ9" s="17" t="inlineStr">
        <is>
          <t>N/A</t>
        </is>
      </c>
      <c r="AK9" s="17" t="inlineStr">
        <is>
          <t>N/A</t>
        </is>
      </c>
      <c r="AL9" s="17" t="inlineStr">
        <is>
          <t>Pass</t>
        </is>
      </c>
      <c r="AM9" s="17" t="inlineStr">
        <is>
          <t>Pass</t>
        </is>
      </c>
      <c r="AN9" s="17" t="inlineStr">
        <is>
          <t>N/A</t>
        </is>
      </c>
      <c r="AO9" s="17" t="inlineStr">
        <is>
          <t>Pass</t>
        </is>
      </c>
      <c r="AP9" s="17" t="inlineStr">
        <is>
          <t>N/A</t>
        </is>
      </c>
      <c r="AQ9" s="17" t="inlineStr">
        <is>
          <t>N/A</t>
        </is>
      </c>
      <c r="AR9" s="17" t="inlineStr">
        <is>
          <t>Pass</t>
        </is>
      </c>
      <c r="AS9" s="17" t="inlineStr">
        <is>
          <t>Pass</t>
        </is>
      </c>
      <c r="AT9" s="17" t="inlineStr">
        <is>
          <t>N/A</t>
        </is>
      </c>
      <c r="AU9" s="17" t="inlineStr">
        <is>
          <t>N/A</t>
        </is>
      </c>
      <c r="AV9" s="17" t="inlineStr">
        <is>
          <t>EMERSON</t>
        </is>
      </c>
      <c r="AW9" s="17" t="inlineStr">
        <is>
          <t>TREX</t>
        </is>
      </c>
      <c r="AX9" s="17" t="inlineStr">
        <is>
          <t>210100082367</t>
        </is>
      </c>
      <c r="AY9" s="17" t="inlineStr">
        <is>
          <t>'2026-07-31</t>
        </is>
      </c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inlineStr">
        <is>
          <t>Levy Ostrup</t>
        </is>
      </c>
      <c r="CY9" s="17" t="inlineStr">
        <is>
          <t>'2026-08-01</t>
        </is>
      </c>
      <c r="CZ9" s="17" t="n"/>
      <c r="DA9" s="17" t="n"/>
      <c r="DB9" s="17" t="n"/>
      <c r="DC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KINOSIS K1B</t>
        </is>
      </c>
      <c r="E10" s="17" t="inlineStr">
        <is>
          <t>CA23007</t>
        </is>
      </c>
      <c r="F10" s="17" t="inlineStr">
        <is>
          <t>29103-FIT-1032</t>
        </is>
      </c>
      <c r="G10" s="17" t="inlineStr">
        <is>
          <t>Vortex Flow Meter</t>
        </is>
      </c>
      <c r="H10" s="17" t="inlineStr">
        <is>
          <t>STEAM</t>
        </is>
      </c>
      <c r="I10" s="17" t="inlineStr">
        <is>
          <t>PAD A S03 HP STM TO INJC WELL HEEL FLOW CTRL</t>
        </is>
      </c>
      <c r="J10" s="17" t="inlineStr">
        <is>
          <t>29103-25J-131-01</t>
        </is>
      </c>
      <c r="K10" s="17" t="inlineStr">
        <is>
          <t>29103-3"-ST-1301-DASBO-64H</t>
        </is>
      </c>
      <c r="L10" s="17" t="inlineStr">
        <is>
          <t>ROSEMOUNT</t>
        </is>
      </c>
      <c r="M10" s="17" t="inlineStr">
        <is>
          <t>8800DF010SA8N1D1K6M5Q5Q8Q66Q71Q77</t>
        </is>
      </c>
      <c r="N10" s="17" t="n">
        <v>13950338</v>
      </c>
      <c r="O10" s="17" t="inlineStr">
        <is>
          <t>0-15,000 kg/h</t>
        </is>
      </c>
      <c r="P10" s="17" t="inlineStr">
        <is>
          <t>765-38273 kg/h</t>
        </is>
      </c>
      <c r="Q10" s="17" t="inlineStr">
        <is>
          <t>N/A</t>
        </is>
      </c>
      <c r="R10" s="17" t="inlineStr">
        <is>
          <t>Yes</t>
        </is>
      </c>
      <c r="S10" s="17" t="inlineStr">
        <is>
          <t>4-20 mA w/ HART</t>
        </is>
      </c>
      <c r="T10" s="17" t="n">
        <v>10.429</v>
      </c>
      <c r="U10" s="17" t="inlineStr">
        <is>
          <t>N/A</t>
        </is>
      </c>
      <c r="V10" s="17" t="inlineStr">
        <is>
          <t>LO</t>
        </is>
      </c>
      <c r="W10" s="17" t="inlineStr">
        <is>
          <t>LO</t>
        </is>
      </c>
      <c r="X10" s="17" t="inlineStr">
        <is>
          <t>LO</t>
        </is>
      </c>
      <c r="Y10" s="17" t="inlineStr">
        <is>
          <t>LO</t>
        </is>
      </c>
      <c r="Z10" s="17" t="inlineStr">
        <is>
          <t>N/A</t>
        </is>
      </c>
      <c r="AA10" s="17" t="inlineStr">
        <is>
          <t>N/A</t>
        </is>
      </c>
      <c r="AB10" s="17" t="inlineStr">
        <is>
          <t>LO</t>
        </is>
      </c>
      <c r="AC10" s="17" t="inlineStr">
        <is>
          <t>LO</t>
        </is>
      </c>
      <c r="AD10" s="17" t="inlineStr">
        <is>
          <t>N/A</t>
        </is>
      </c>
      <c r="AE10" s="17" t="inlineStr">
        <is>
          <t>LO</t>
        </is>
      </c>
      <c r="AF10" s="17" t="inlineStr">
        <is>
          <t>LO</t>
        </is>
      </c>
      <c r="AG10" s="17" t="inlineStr">
        <is>
          <t>LO</t>
        </is>
      </c>
      <c r="AH10" s="17" t="n">
        <v>23.8</v>
      </c>
      <c r="AI10" s="17" t="inlineStr">
        <is>
          <t>Pass</t>
        </is>
      </c>
      <c r="AJ10" s="17" t="inlineStr">
        <is>
          <t>N/A</t>
        </is>
      </c>
      <c r="AK10" s="17" t="inlineStr">
        <is>
          <t>N/A</t>
        </is>
      </c>
      <c r="AL10" s="17" t="inlineStr">
        <is>
          <t>Pass</t>
        </is>
      </c>
      <c r="AM10" s="17" t="inlineStr">
        <is>
          <t>Pass</t>
        </is>
      </c>
      <c r="AN10" s="17" t="inlineStr">
        <is>
          <t>N/A</t>
        </is>
      </c>
      <c r="AO10" s="17" t="inlineStr">
        <is>
          <t>Pass</t>
        </is>
      </c>
      <c r="AP10" s="17" t="inlineStr">
        <is>
          <t>N/A</t>
        </is>
      </c>
      <c r="AQ10" s="17" t="inlineStr">
        <is>
          <t>N/A</t>
        </is>
      </c>
      <c r="AR10" s="17" t="inlineStr">
        <is>
          <t>Pass</t>
        </is>
      </c>
      <c r="AS10" s="17" t="inlineStr">
        <is>
          <t>Pass</t>
        </is>
      </c>
      <c r="AT10" s="17" t="inlineStr">
        <is>
          <t>N/A</t>
        </is>
      </c>
      <c r="AU10" s="17" t="inlineStr">
        <is>
          <t>N/A</t>
        </is>
      </c>
      <c r="AV10" s="17" t="inlineStr">
        <is>
          <t>EMERSON</t>
        </is>
      </c>
      <c r="AW10" s="17" t="inlineStr">
        <is>
          <t>TREX</t>
        </is>
      </c>
      <c r="AX10" s="17" t="inlineStr">
        <is>
          <t>210100082367</t>
        </is>
      </c>
      <c r="AY10" s="17" t="inlineStr">
        <is>
          <t>'2026-07-31</t>
        </is>
      </c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inlineStr">
        <is>
          <t>Levy Ostrup</t>
        </is>
      </c>
      <c r="CY10" s="17" t="inlineStr">
        <is>
          <t>'2026-08-01</t>
        </is>
      </c>
      <c r="CZ10" s="17" t="n"/>
      <c r="DA10" s="17" t="n"/>
      <c r="DB10" s="17" t="n"/>
      <c r="DC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KINOSIS K1B</t>
        </is>
      </c>
      <c r="E11" s="17" t="inlineStr">
        <is>
          <t>CA23007</t>
        </is>
      </c>
      <c r="F11" s="17" t="inlineStr">
        <is>
          <t>29103-FIT-1041</t>
        </is>
      </c>
      <c r="G11" s="17" t="inlineStr">
        <is>
          <t>Vortex Flow Meter</t>
        </is>
      </c>
      <c r="H11" s="17" t="inlineStr">
        <is>
          <t>STEAM</t>
        </is>
      </c>
      <c r="I11" s="17" t="inlineStr">
        <is>
          <t>PAD A S04 HP STM TO INJC WELL TOE FLOW CTRL</t>
        </is>
      </c>
      <c r="J11" s="17" t="inlineStr">
        <is>
          <t>29103-25J-141-01</t>
        </is>
      </c>
      <c r="K11" s="17" t="inlineStr">
        <is>
          <t>29103-4"-ST-1400-DASSBO-64H</t>
        </is>
      </c>
      <c r="L11" s="17" t="inlineStr">
        <is>
          <t>ROSEMOUNT</t>
        </is>
      </c>
      <c r="M11" s="17" t="inlineStr">
        <is>
          <t>8800DF010SA8N1D1K6M5Q5Q8Q66Q71Q77</t>
        </is>
      </c>
      <c r="N11" s="17" t="n">
        <v>13950856</v>
      </c>
      <c r="O11" s="17" t="inlineStr">
        <is>
          <t>0-15,000 kg/h</t>
        </is>
      </c>
      <c r="P11" s="17" t="inlineStr">
        <is>
          <t>765-38273 kg/h</t>
        </is>
      </c>
      <c r="Q11" s="17" t="inlineStr">
        <is>
          <t>N/A</t>
        </is>
      </c>
      <c r="R11" s="17" t="inlineStr">
        <is>
          <t>Yes</t>
        </is>
      </c>
      <c r="S11" s="17" t="inlineStr">
        <is>
          <t>4-20 mA w/ HART</t>
        </is>
      </c>
      <c r="T11" s="17" t="n">
        <v>10.681</v>
      </c>
      <c r="U11" s="17" t="inlineStr">
        <is>
          <t>N/A</t>
        </is>
      </c>
      <c r="V11" s="17" t="inlineStr">
        <is>
          <t>LO</t>
        </is>
      </c>
      <c r="W11" s="17" t="inlineStr">
        <is>
          <t>LO</t>
        </is>
      </c>
      <c r="X11" s="17" t="inlineStr">
        <is>
          <t>LO</t>
        </is>
      </c>
      <c r="Y11" s="17" t="inlineStr">
        <is>
          <t>LO</t>
        </is>
      </c>
      <c r="Z11" s="17" t="inlineStr">
        <is>
          <t>N/A</t>
        </is>
      </c>
      <c r="AA11" s="17" t="inlineStr">
        <is>
          <t>N/A</t>
        </is>
      </c>
      <c r="AB11" s="17" t="inlineStr">
        <is>
          <t>LO</t>
        </is>
      </c>
      <c r="AC11" s="17" t="inlineStr">
        <is>
          <t>LO</t>
        </is>
      </c>
      <c r="AD11" s="17" t="inlineStr">
        <is>
          <t>N/A</t>
        </is>
      </c>
      <c r="AE11" s="17" t="inlineStr">
        <is>
          <t>LO</t>
        </is>
      </c>
      <c r="AF11" s="17" t="inlineStr">
        <is>
          <t>LO</t>
        </is>
      </c>
      <c r="AG11" s="17" t="inlineStr">
        <is>
          <t>LO</t>
        </is>
      </c>
      <c r="AH11" s="17" t="n">
        <v>23.4</v>
      </c>
      <c r="AI11" s="17" t="inlineStr">
        <is>
          <t>Pass</t>
        </is>
      </c>
      <c r="AJ11" s="17" t="inlineStr">
        <is>
          <t>N/A</t>
        </is>
      </c>
      <c r="AK11" s="17" t="inlineStr">
        <is>
          <t>N/A</t>
        </is>
      </c>
      <c r="AL11" s="17" t="inlineStr">
        <is>
          <t>Pass</t>
        </is>
      </c>
      <c r="AM11" s="17" t="inlineStr">
        <is>
          <t>Pass</t>
        </is>
      </c>
      <c r="AN11" s="17" t="inlineStr">
        <is>
          <t>N/A</t>
        </is>
      </c>
      <c r="AO11" s="17" t="inlineStr">
        <is>
          <t>Pass</t>
        </is>
      </c>
      <c r="AP11" s="17" t="inlineStr">
        <is>
          <t>N/A</t>
        </is>
      </c>
      <c r="AQ11" s="17" t="inlineStr">
        <is>
          <t>N/A</t>
        </is>
      </c>
      <c r="AR11" s="17" t="inlineStr">
        <is>
          <t>Pass</t>
        </is>
      </c>
      <c r="AS11" s="17" t="inlineStr">
        <is>
          <t>Pass</t>
        </is>
      </c>
      <c r="AT11" s="17" t="inlineStr">
        <is>
          <t>N/A</t>
        </is>
      </c>
      <c r="AU11" s="17" t="inlineStr">
        <is>
          <t>N/A</t>
        </is>
      </c>
      <c r="AV11" s="17" t="inlineStr">
        <is>
          <t>EMERSON</t>
        </is>
      </c>
      <c r="AW11" s="17" t="inlineStr">
        <is>
          <t>TREX</t>
        </is>
      </c>
      <c r="AX11" s="17" t="inlineStr">
        <is>
          <t>210100082367</t>
        </is>
      </c>
      <c r="AY11" s="17" t="inlineStr">
        <is>
          <t>'2026-07-31</t>
        </is>
      </c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inlineStr">
        <is>
          <t>Levy Ostrup</t>
        </is>
      </c>
      <c r="CY11" s="17" t="inlineStr">
        <is>
          <t>'2026-08-01</t>
        </is>
      </c>
      <c r="CZ11" s="17" t="n"/>
      <c r="DA11" s="17" t="n"/>
      <c r="DB11" s="17" t="n"/>
      <c r="DC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KINOSIS K1B</t>
        </is>
      </c>
      <c r="E12" s="17" t="inlineStr">
        <is>
          <t>CA23007</t>
        </is>
      </c>
      <c r="F12" s="17" t="inlineStr">
        <is>
          <t>29103-FIT-1042</t>
        </is>
      </c>
      <c r="G12" s="17" t="inlineStr">
        <is>
          <t>Vortex Flow Meter</t>
        </is>
      </c>
      <c r="H12" s="17" t="inlineStr">
        <is>
          <t>STEAM</t>
        </is>
      </c>
      <c r="I12" s="17" t="inlineStr">
        <is>
          <t>PAD A S04 HP STM TO INJC WELL HEEL FLOW CTRL</t>
        </is>
      </c>
      <c r="J12" s="17" t="inlineStr">
        <is>
          <t>29103-25J-141-01</t>
        </is>
      </c>
      <c r="K12" s="17" t="inlineStr">
        <is>
          <t>29103-3"-ST-1401-DASBO-64H</t>
        </is>
      </c>
      <c r="L12" s="17" t="inlineStr">
        <is>
          <t>ROSEMOUNT</t>
        </is>
      </c>
      <c r="M12" s="17" t="inlineStr">
        <is>
          <t>8800DF010SA8N1D1K6M5Q5Q8Q66Q71Q77</t>
        </is>
      </c>
      <c r="N12" s="17" t="n">
        <v>13950339</v>
      </c>
      <c r="O12" s="17" t="inlineStr">
        <is>
          <t>0-15,000 kg/h</t>
        </is>
      </c>
      <c r="P12" s="17" t="inlineStr">
        <is>
          <t>765-38273 kg/h</t>
        </is>
      </c>
      <c r="Q12" s="17" t="inlineStr">
        <is>
          <t>N/A</t>
        </is>
      </c>
      <c r="R12" s="17" t="inlineStr">
        <is>
          <t>Yes</t>
        </is>
      </c>
      <c r="S12" s="17" t="inlineStr">
        <is>
          <t>4-20 mA w/ HART</t>
        </is>
      </c>
      <c r="T12" s="17" t="n">
        <v>10.484</v>
      </c>
      <c r="U12" s="17" t="inlineStr">
        <is>
          <t>N/A</t>
        </is>
      </c>
      <c r="V12" s="17" t="inlineStr">
        <is>
          <t>LO</t>
        </is>
      </c>
      <c r="W12" s="17" t="inlineStr">
        <is>
          <t>LO</t>
        </is>
      </c>
      <c r="X12" s="17" t="inlineStr">
        <is>
          <t>LO</t>
        </is>
      </c>
      <c r="Y12" s="17" t="inlineStr">
        <is>
          <t>LO</t>
        </is>
      </c>
      <c r="Z12" s="17" t="inlineStr">
        <is>
          <t>N/A</t>
        </is>
      </c>
      <c r="AA12" s="17" t="inlineStr">
        <is>
          <t>N/A</t>
        </is>
      </c>
      <c r="AB12" s="17" t="inlineStr">
        <is>
          <t>LO</t>
        </is>
      </c>
      <c r="AC12" s="17" t="inlineStr">
        <is>
          <t>LO</t>
        </is>
      </c>
      <c r="AD12" s="17" t="inlineStr">
        <is>
          <t>N/A</t>
        </is>
      </c>
      <c r="AE12" s="17" t="inlineStr">
        <is>
          <t>LO</t>
        </is>
      </c>
      <c r="AF12" s="17" t="inlineStr">
        <is>
          <t>LO</t>
        </is>
      </c>
      <c r="AG12" s="17" t="inlineStr">
        <is>
          <t>LO</t>
        </is>
      </c>
      <c r="AH12" s="17" t="n">
        <v>23.3</v>
      </c>
      <c r="AI12" s="17" t="inlineStr">
        <is>
          <t>Pass</t>
        </is>
      </c>
      <c r="AJ12" s="17" t="inlineStr">
        <is>
          <t>N/A</t>
        </is>
      </c>
      <c r="AK12" s="17" t="inlineStr">
        <is>
          <t>N/A</t>
        </is>
      </c>
      <c r="AL12" s="17" t="inlineStr">
        <is>
          <t>Pass</t>
        </is>
      </c>
      <c r="AM12" s="17" t="inlineStr">
        <is>
          <t>Pass</t>
        </is>
      </c>
      <c r="AN12" s="17" t="inlineStr">
        <is>
          <t>N/A</t>
        </is>
      </c>
      <c r="AO12" s="17" t="inlineStr">
        <is>
          <t>Pass</t>
        </is>
      </c>
      <c r="AP12" s="17" t="inlineStr">
        <is>
          <t>N/A</t>
        </is>
      </c>
      <c r="AQ12" s="17" t="inlineStr">
        <is>
          <t>N/A</t>
        </is>
      </c>
      <c r="AR12" s="17" t="inlineStr">
        <is>
          <t>Pass</t>
        </is>
      </c>
      <c r="AS12" s="17" t="inlineStr">
        <is>
          <t>Pass</t>
        </is>
      </c>
      <c r="AT12" s="17" t="inlineStr">
        <is>
          <t>N/A</t>
        </is>
      </c>
      <c r="AU12" s="17" t="inlineStr">
        <is>
          <t>N/A</t>
        </is>
      </c>
      <c r="AV12" s="17" t="inlineStr">
        <is>
          <t>EMERSON</t>
        </is>
      </c>
      <c r="AW12" s="17" t="inlineStr">
        <is>
          <t>TREX</t>
        </is>
      </c>
      <c r="AX12" s="17" t="inlineStr">
        <is>
          <t>210100082367</t>
        </is>
      </c>
      <c r="AY12" s="17" t="inlineStr">
        <is>
          <t>'2026-07-31</t>
        </is>
      </c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inlineStr">
        <is>
          <t>Levy Ostrup</t>
        </is>
      </c>
      <c r="CY12" s="17" t="inlineStr">
        <is>
          <t>'2026-08-01</t>
        </is>
      </c>
      <c r="CZ12" s="17" t="n"/>
      <c r="DA12" s="17" t="n"/>
      <c r="DB12" s="17" t="n"/>
      <c r="DC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KINOSIS K1B</t>
        </is>
      </c>
      <c r="E13" s="17" t="inlineStr">
        <is>
          <t>CA23007</t>
        </is>
      </c>
      <c r="F13" s="17" t="inlineStr">
        <is>
          <t>29103-FIT-1051</t>
        </is>
      </c>
      <c r="G13" s="17" t="inlineStr">
        <is>
          <t>Vortex Flow Meter</t>
        </is>
      </c>
      <c r="H13" s="17" t="inlineStr">
        <is>
          <t>STEAM</t>
        </is>
      </c>
      <c r="I13" s="17" t="inlineStr">
        <is>
          <t>PAD A S05 HP STM TO INJC WELL TOE FLOW CTRL</t>
        </is>
      </c>
      <c r="J13" s="17" t="inlineStr">
        <is>
          <t>29103-25J-151-01</t>
        </is>
      </c>
      <c r="K13" s="17" t="inlineStr">
        <is>
          <t>29103-4"-ST-1500-DASSBO-64H</t>
        </is>
      </c>
      <c r="L13" s="17" t="inlineStr">
        <is>
          <t>ROSEMOUNT</t>
        </is>
      </c>
      <c r="M13" s="17" t="inlineStr">
        <is>
          <t>8800DF010SA8N1D1K6M5Q5Q8Q66Q71Q77</t>
        </is>
      </c>
      <c r="N13" s="17" t="n">
        <v>13950845</v>
      </c>
      <c r="O13" s="17" t="inlineStr">
        <is>
          <t>0-15,000 kg/h</t>
        </is>
      </c>
      <c r="P13" s="17" t="inlineStr">
        <is>
          <t>765-38273 kg/h</t>
        </is>
      </c>
      <c r="Q13" s="17" t="inlineStr">
        <is>
          <t>N/A</t>
        </is>
      </c>
      <c r="R13" s="17" t="inlineStr">
        <is>
          <t>Yes</t>
        </is>
      </c>
      <c r="S13" s="17" t="inlineStr">
        <is>
          <t>4-20 mA w/ HART</t>
        </is>
      </c>
      <c r="T13" s="17" t="n">
        <v>10.76</v>
      </c>
      <c r="U13" s="17" t="inlineStr">
        <is>
          <t>N/A</t>
        </is>
      </c>
      <c r="V13" s="17" t="inlineStr">
        <is>
          <t>LO</t>
        </is>
      </c>
      <c r="W13" s="17" t="inlineStr">
        <is>
          <t>LO</t>
        </is>
      </c>
      <c r="X13" s="17" t="inlineStr">
        <is>
          <t>LO</t>
        </is>
      </c>
      <c r="Y13" s="17" t="inlineStr">
        <is>
          <t>LO</t>
        </is>
      </c>
      <c r="Z13" s="17" t="inlineStr">
        <is>
          <t>N/A</t>
        </is>
      </c>
      <c r="AA13" s="17" t="inlineStr">
        <is>
          <t>N/A</t>
        </is>
      </c>
      <c r="AB13" s="17" t="inlineStr">
        <is>
          <t>LO</t>
        </is>
      </c>
      <c r="AC13" s="17" t="inlineStr">
        <is>
          <t>LO</t>
        </is>
      </c>
      <c r="AD13" s="17" t="inlineStr">
        <is>
          <t>N/A</t>
        </is>
      </c>
      <c r="AE13" s="17" t="inlineStr">
        <is>
          <t>LO</t>
        </is>
      </c>
      <c r="AF13" s="17" t="inlineStr">
        <is>
          <t>LO</t>
        </is>
      </c>
      <c r="AG13" s="17" t="inlineStr">
        <is>
          <t>LO</t>
        </is>
      </c>
      <c r="AH13" s="17" t="n">
        <v>23.8</v>
      </c>
      <c r="AI13" s="17" t="inlineStr">
        <is>
          <t>Pass</t>
        </is>
      </c>
      <c r="AJ13" s="17" t="inlineStr">
        <is>
          <t>N/A</t>
        </is>
      </c>
      <c r="AK13" s="17" t="inlineStr">
        <is>
          <t>N/A</t>
        </is>
      </c>
      <c r="AL13" s="17" t="inlineStr">
        <is>
          <t>Pass</t>
        </is>
      </c>
      <c r="AM13" s="17" t="inlineStr">
        <is>
          <t>Pass</t>
        </is>
      </c>
      <c r="AN13" s="17" t="inlineStr">
        <is>
          <t>N/A</t>
        </is>
      </c>
      <c r="AO13" s="17" t="inlineStr">
        <is>
          <t>Pass</t>
        </is>
      </c>
      <c r="AP13" s="17" t="inlineStr">
        <is>
          <t>N/A</t>
        </is>
      </c>
      <c r="AQ13" s="17" t="inlineStr">
        <is>
          <t>N/A</t>
        </is>
      </c>
      <c r="AR13" s="17" t="inlineStr">
        <is>
          <t>Pass</t>
        </is>
      </c>
      <c r="AS13" s="17" t="inlineStr">
        <is>
          <t>Pass</t>
        </is>
      </c>
      <c r="AT13" s="17" t="inlineStr">
        <is>
          <t>N/A</t>
        </is>
      </c>
      <c r="AU13" s="17" t="inlineStr">
        <is>
          <t>N/A</t>
        </is>
      </c>
      <c r="AV13" s="17" t="inlineStr">
        <is>
          <t>EMERSON</t>
        </is>
      </c>
      <c r="AW13" s="17" t="inlineStr">
        <is>
          <t>TREX</t>
        </is>
      </c>
      <c r="AX13" s="17" t="inlineStr">
        <is>
          <t>210100082367</t>
        </is>
      </c>
      <c r="AY13" s="17" t="inlineStr">
        <is>
          <t>'2026-07-31</t>
        </is>
      </c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inlineStr">
        <is>
          <t>Levy Ostrup</t>
        </is>
      </c>
      <c r="CY13" s="17" t="inlineStr">
        <is>
          <t>'2026-08-01</t>
        </is>
      </c>
      <c r="CZ13" s="17" t="n"/>
      <c r="DA13" s="17" t="n"/>
      <c r="DB13" s="17" t="n"/>
      <c r="DC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KINOSIS K1B</t>
        </is>
      </c>
      <c r="E14" s="17" t="inlineStr">
        <is>
          <t>CA23007</t>
        </is>
      </c>
      <c r="F14" s="17" t="inlineStr">
        <is>
          <t>29103-FIT-1052</t>
        </is>
      </c>
      <c r="G14" s="17" t="inlineStr">
        <is>
          <t>Vortex Flow Meter</t>
        </is>
      </c>
      <c r="H14" s="17" t="inlineStr">
        <is>
          <t>STEAM</t>
        </is>
      </c>
      <c r="I14" s="17" t="inlineStr">
        <is>
          <t>PAD A S05 HP STM TO INJC WELL HEEL FLOW CTRL</t>
        </is>
      </c>
      <c r="J14" s="17" t="inlineStr">
        <is>
          <t>29103-25J-151-01</t>
        </is>
      </c>
      <c r="K14" s="17" t="inlineStr">
        <is>
          <t>29103-3"-ST-1501-DASBO-64H</t>
        </is>
      </c>
      <c r="L14" s="17" t="inlineStr">
        <is>
          <t>ROSEMOUNT</t>
        </is>
      </c>
      <c r="M14" s="17" t="inlineStr">
        <is>
          <t>8800DF010SA8N1D1K6M5Q5Q8Q66Q71Q77</t>
        </is>
      </c>
      <c r="N14" s="17" t="n">
        <v>13951880</v>
      </c>
      <c r="O14" s="17" t="inlineStr">
        <is>
          <t>0-15,000 kg/h</t>
        </is>
      </c>
      <c r="P14" s="17" t="inlineStr">
        <is>
          <t>765-38273 kg/h</t>
        </is>
      </c>
      <c r="Q14" s="17" t="inlineStr">
        <is>
          <t>N/A</t>
        </is>
      </c>
      <c r="R14" s="17" t="inlineStr">
        <is>
          <t>Yes</t>
        </is>
      </c>
      <c r="S14" s="17" t="inlineStr">
        <is>
          <t>4-20 mA w/ HART</t>
        </is>
      </c>
      <c r="T14" s="17" t="n">
        <v>10.388</v>
      </c>
      <c r="U14" s="17" t="inlineStr">
        <is>
          <t>N/A</t>
        </is>
      </c>
      <c r="V14" s="17" t="inlineStr">
        <is>
          <t>LO</t>
        </is>
      </c>
      <c r="W14" s="17" t="inlineStr">
        <is>
          <t>LO</t>
        </is>
      </c>
      <c r="X14" s="17" t="inlineStr">
        <is>
          <t>LO</t>
        </is>
      </c>
      <c r="Y14" s="17" t="inlineStr">
        <is>
          <t>LO</t>
        </is>
      </c>
      <c r="Z14" s="17" t="inlineStr">
        <is>
          <t>N/A</t>
        </is>
      </c>
      <c r="AA14" s="17" t="inlineStr">
        <is>
          <t>N/A</t>
        </is>
      </c>
      <c r="AB14" s="17" t="inlineStr">
        <is>
          <t>LO</t>
        </is>
      </c>
      <c r="AC14" s="17" t="inlineStr">
        <is>
          <t>LO</t>
        </is>
      </c>
      <c r="AD14" s="17" t="inlineStr">
        <is>
          <t>N/A</t>
        </is>
      </c>
      <c r="AE14" s="17" t="inlineStr">
        <is>
          <t>LO</t>
        </is>
      </c>
      <c r="AF14" s="17" t="inlineStr">
        <is>
          <t>LO</t>
        </is>
      </c>
      <c r="AG14" s="17" t="inlineStr">
        <is>
          <t>LO</t>
        </is>
      </c>
      <c r="AH14" s="17" t="n">
        <v>23.8</v>
      </c>
      <c r="AI14" s="17" t="inlineStr">
        <is>
          <t>Pass</t>
        </is>
      </c>
      <c r="AJ14" s="17" t="inlineStr">
        <is>
          <t>N/A</t>
        </is>
      </c>
      <c r="AK14" s="17" t="inlineStr">
        <is>
          <t>N/A</t>
        </is>
      </c>
      <c r="AL14" s="17" t="inlineStr">
        <is>
          <t>Pass</t>
        </is>
      </c>
      <c r="AM14" s="17" t="inlineStr">
        <is>
          <t>Pass</t>
        </is>
      </c>
      <c r="AN14" s="17" t="inlineStr">
        <is>
          <t>N/A</t>
        </is>
      </c>
      <c r="AO14" s="17" t="inlineStr">
        <is>
          <t>Pass</t>
        </is>
      </c>
      <c r="AP14" s="17" t="inlineStr">
        <is>
          <t>N/A</t>
        </is>
      </c>
      <c r="AQ14" s="17" t="inlineStr">
        <is>
          <t>N/A</t>
        </is>
      </c>
      <c r="AR14" s="17" t="inlineStr">
        <is>
          <t>Pass</t>
        </is>
      </c>
      <c r="AS14" s="17" t="inlineStr">
        <is>
          <t>Pass</t>
        </is>
      </c>
      <c r="AT14" s="17" t="inlineStr">
        <is>
          <t>N/A</t>
        </is>
      </c>
      <c r="AU14" s="17" t="inlineStr">
        <is>
          <t>N/A</t>
        </is>
      </c>
      <c r="AV14" s="17" t="inlineStr">
        <is>
          <t>EMERSON</t>
        </is>
      </c>
      <c r="AW14" s="17" t="inlineStr">
        <is>
          <t>TREX</t>
        </is>
      </c>
      <c r="AX14" s="17" t="inlineStr">
        <is>
          <t>210100082367</t>
        </is>
      </c>
      <c r="AY14" s="17" t="inlineStr">
        <is>
          <t>'2026-07-31</t>
        </is>
      </c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inlineStr">
        <is>
          <t>Levy Ostrup</t>
        </is>
      </c>
      <c r="CY14" s="17" t="inlineStr">
        <is>
          <t>'2026-08-01</t>
        </is>
      </c>
      <c r="CZ14" s="17" t="n"/>
      <c r="DA14" s="17" t="n"/>
      <c r="DB14" s="17" t="n"/>
      <c r="DC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KINOSIS K1B</t>
        </is>
      </c>
      <c r="E15" s="17" t="inlineStr">
        <is>
          <t>CA23007</t>
        </is>
      </c>
      <c r="F15" s="17" t="inlineStr">
        <is>
          <t>29103-FIT-1061</t>
        </is>
      </c>
      <c r="G15" s="17" t="inlineStr">
        <is>
          <t>Vortex Flow Meter</t>
        </is>
      </c>
      <c r="H15" s="17" t="inlineStr">
        <is>
          <t>STEAM</t>
        </is>
      </c>
      <c r="I15" s="17" t="inlineStr">
        <is>
          <t>PAD A S06 HP STM TO INJC WELL TOE FLOW CTRL</t>
        </is>
      </c>
      <c r="J15" s="17" t="inlineStr">
        <is>
          <t>29103-25J-161-01</t>
        </is>
      </c>
      <c r="K15" s="17" t="inlineStr">
        <is>
          <t>29103-4"-ST-1600-DASSBO-64H</t>
        </is>
      </c>
      <c r="L15" s="17" t="inlineStr">
        <is>
          <t>ROSEMOUNT</t>
        </is>
      </c>
      <c r="M15" s="17" t="inlineStr">
        <is>
          <t>8800DF010SA8N1D1K6M5Q5Q8Q66Q71Q77</t>
        </is>
      </c>
      <c r="N15" s="17" t="n">
        <v>13951881</v>
      </c>
      <c r="O15" s="17" t="inlineStr">
        <is>
          <t>0-15,000 kg/h</t>
        </is>
      </c>
      <c r="P15" s="17" t="inlineStr">
        <is>
          <t>765-38273 kg/h</t>
        </is>
      </c>
      <c r="Q15" s="17" t="inlineStr">
        <is>
          <t>N/A</t>
        </is>
      </c>
      <c r="R15" s="17" t="inlineStr">
        <is>
          <t>Yes</t>
        </is>
      </c>
      <c r="S15" s="17" t="inlineStr">
        <is>
          <t>4-20 mA w/ HART</t>
        </is>
      </c>
      <c r="T15" s="17" t="n">
        <v>10.694</v>
      </c>
      <c r="U15" s="17" t="inlineStr">
        <is>
          <t>N/A</t>
        </is>
      </c>
      <c r="V15" s="17" t="inlineStr">
        <is>
          <t>LO</t>
        </is>
      </c>
      <c r="W15" s="17" t="inlineStr">
        <is>
          <t>LO</t>
        </is>
      </c>
      <c r="X15" s="17" t="inlineStr">
        <is>
          <t>LO</t>
        </is>
      </c>
      <c r="Y15" s="17" t="inlineStr">
        <is>
          <t>LO</t>
        </is>
      </c>
      <c r="Z15" s="17" t="inlineStr">
        <is>
          <t>N/A</t>
        </is>
      </c>
      <c r="AA15" s="17" t="inlineStr">
        <is>
          <t>N/A</t>
        </is>
      </c>
      <c r="AB15" s="17" t="inlineStr">
        <is>
          <t>LO</t>
        </is>
      </c>
      <c r="AC15" s="17" t="inlineStr">
        <is>
          <t>LO</t>
        </is>
      </c>
      <c r="AD15" s="17" t="inlineStr">
        <is>
          <t>N/A</t>
        </is>
      </c>
      <c r="AE15" s="17" t="inlineStr">
        <is>
          <t>LO</t>
        </is>
      </c>
      <c r="AF15" s="17" t="inlineStr">
        <is>
          <t>LO</t>
        </is>
      </c>
      <c r="AG15" s="17" t="inlineStr">
        <is>
          <t>LO</t>
        </is>
      </c>
      <c r="AH15" s="17" t="n">
        <v>23.8</v>
      </c>
      <c r="AI15" s="17" t="inlineStr">
        <is>
          <t>Pass</t>
        </is>
      </c>
      <c r="AJ15" s="17" t="inlineStr">
        <is>
          <t>N/A</t>
        </is>
      </c>
      <c r="AK15" s="17" t="inlineStr">
        <is>
          <t>N/A</t>
        </is>
      </c>
      <c r="AL15" s="17" t="inlineStr">
        <is>
          <t>Pass</t>
        </is>
      </c>
      <c r="AM15" s="17" t="inlineStr">
        <is>
          <t>Pass</t>
        </is>
      </c>
      <c r="AN15" s="17" t="inlineStr">
        <is>
          <t>N/A</t>
        </is>
      </c>
      <c r="AO15" s="17" t="inlineStr">
        <is>
          <t>Pass</t>
        </is>
      </c>
      <c r="AP15" s="17" t="inlineStr">
        <is>
          <t>N/A</t>
        </is>
      </c>
      <c r="AQ15" s="17" t="inlineStr">
        <is>
          <t>N/A</t>
        </is>
      </c>
      <c r="AR15" s="17" t="inlineStr">
        <is>
          <t>Pass</t>
        </is>
      </c>
      <c r="AS15" s="17" t="inlineStr">
        <is>
          <t>Pass</t>
        </is>
      </c>
      <c r="AT15" s="17" t="inlineStr">
        <is>
          <t>N/A</t>
        </is>
      </c>
      <c r="AU15" s="17" t="inlineStr">
        <is>
          <t>N/A</t>
        </is>
      </c>
      <c r="AV15" s="17" t="inlineStr">
        <is>
          <t>EMERSON</t>
        </is>
      </c>
      <c r="AW15" s="17" t="inlineStr">
        <is>
          <t>TREX</t>
        </is>
      </c>
      <c r="AX15" s="17" t="inlineStr">
        <is>
          <t>210100082367</t>
        </is>
      </c>
      <c r="AY15" s="17" t="inlineStr">
        <is>
          <t>'2026-07-31</t>
        </is>
      </c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inlineStr">
        <is>
          <t>Levy Ostrup</t>
        </is>
      </c>
      <c r="CY15" s="17" t="inlineStr">
        <is>
          <t>'2026-08-01</t>
        </is>
      </c>
      <c r="CZ15" s="17" t="n"/>
      <c r="DA15" s="17" t="n"/>
      <c r="DB15" s="17" t="n"/>
      <c r="DC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KINOSIS K1B</t>
        </is>
      </c>
      <c r="E16" s="17" t="inlineStr">
        <is>
          <t>CA23007</t>
        </is>
      </c>
      <c r="F16" s="17" t="inlineStr">
        <is>
          <t>29103-FIT-1062</t>
        </is>
      </c>
      <c r="G16" s="17" t="inlineStr">
        <is>
          <t>Vortex Flow Meter</t>
        </is>
      </c>
      <c r="H16" s="17" t="inlineStr">
        <is>
          <t>STEAM</t>
        </is>
      </c>
      <c r="I16" s="17" t="inlineStr">
        <is>
          <t>PAD A S06 HP STM TO INJC WELL HEEL FLOW CTRL</t>
        </is>
      </c>
      <c r="J16" s="17" t="inlineStr">
        <is>
          <t>29103-25J-161-01</t>
        </is>
      </c>
      <c r="K16" s="17" t="inlineStr">
        <is>
          <t>29103-3"-ST-1601-DASBO-64H</t>
        </is>
      </c>
      <c r="L16" s="17" t="inlineStr">
        <is>
          <t>ROSEMOUNT</t>
        </is>
      </c>
      <c r="M16" s="17" t="inlineStr">
        <is>
          <t>8800DF010SA8N1D1K6M5Q5Q8Q66Q71Q77</t>
        </is>
      </c>
      <c r="N16" s="17" t="n">
        <v>13950340</v>
      </c>
      <c r="O16" s="17" t="inlineStr">
        <is>
          <t>0-15,000 kg/h</t>
        </is>
      </c>
      <c r="P16" s="17" t="inlineStr">
        <is>
          <t>765-38273 kg/h</t>
        </is>
      </c>
      <c r="Q16" s="17" t="inlineStr">
        <is>
          <t>N/A</t>
        </is>
      </c>
      <c r="R16" s="17" t="inlineStr">
        <is>
          <t>Yes</t>
        </is>
      </c>
      <c r="S16" s="17" t="inlineStr">
        <is>
          <t>4-20 mA w/ HART</t>
        </is>
      </c>
      <c r="T16" s="17" t="n">
        <v>10.661</v>
      </c>
      <c r="U16" s="17" t="inlineStr">
        <is>
          <t>N/A</t>
        </is>
      </c>
      <c r="V16" s="17" t="inlineStr">
        <is>
          <t>LO</t>
        </is>
      </c>
      <c r="W16" s="17" t="inlineStr">
        <is>
          <t>LO</t>
        </is>
      </c>
      <c r="X16" s="17" t="inlineStr">
        <is>
          <t>LO</t>
        </is>
      </c>
      <c r="Y16" s="17" t="inlineStr">
        <is>
          <t>LO</t>
        </is>
      </c>
      <c r="Z16" s="17" t="inlineStr">
        <is>
          <t>N/A</t>
        </is>
      </c>
      <c r="AA16" s="17" t="inlineStr">
        <is>
          <t>N/A</t>
        </is>
      </c>
      <c r="AB16" s="17" t="inlineStr">
        <is>
          <t>LO</t>
        </is>
      </c>
      <c r="AC16" s="17" t="inlineStr">
        <is>
          <t>LO</t>
        </is>
      </c>
      <c r="AD16" s="17" t="inlineStr">
        <is>
          <t>N/A</t>
        </is>
      </c>
      <c r="AE16" s="17" t="inlineStr">
        <is>
          <t>LO</t>
        </is>
      </c>
      <c r="AF16" s="17" t="inlineStr">
        <is>
          <t>LO</t>
        </is>
      </c>
      <c r="AG16" s="17" t="inlineStr">
        <is>
          <t>LO</t>
        </is>
      </c>
      <c r="AH16" s="17" t="n">
        <v>23.5</v>
      </c>
      <c r="AI16" s="17" t="inlineStr">
        <is>
          <t>Pass</t>
        </is>
      </c>
      <c r="AJ16" s="17" t="inlineStr">
        <is>
          <t>N/A</t>
        </is>
      </c>
      <c r="AK16" s="17" t="inlineStr">
        <is>
          <t>N/A</t>
        </is>
      </c>
      <c r="AL16" s="17" t="inlineStr">
        <is>
          <t>Pass</t>
        </is>
      </c>
      <c r="AM16" s="17" t="inlineStr">
        <is>
          <t>Pass</t>
        </is>
      </c>
      <c r="AN16" s="17" t="inlineStr">
        <is>
          <t>N/A</t>
        </is>
      </c>
      <c r="AO16" s="17" t="inlineStr">
        <is>
          <t>Pass</t>
        </is>
      </c>
      <c r="AP16" s="17" t="inlineStr">
        <is>
          <t>N/A</t>
        </is>
      </c>
      <c r="AQ16" s="17" t="inlineStr">
        <is>
          <t>N/A</t>
        </is>
      </c>
      <c r="AR16" s="17" t="inlineStr">
        <is>
          <t>Pass</t>
        </is>
      </c>
      <c r="AS16" s="17" t="inlineStr">
        <is>
          <t>Pass</t>
        </is>
      </c>
      <c r="AT16" s="17" t="inlineStr">
        <is>
          <t>N/A</t>
        </is>
      </c>
      <c r="AU16" s="17" t="inlineStr">
        <is>
          <t>N/A</t>
        </is>
      </c>
      <c r="AV16" s="17" t="inlineStr">
        <is>
          <t>EMERSON</t>
        </is>
      </c>
      <c r="AW16" s="17" t="inlineStr">
        <is>
          <t>TREX</t>
        </is>
      </c>
      <c r="AX16" s="17" t="inlineStr">
        <is>
          <t>210100082367</t>
        </is>
      </c>
      <c r="AY16" s="17" t="inlineStr">
        <is>
          <t>'2026-07-31</t>
        </is>
      </c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inlineStr">
        <is>
          <t>Levy Ostrup</t>
        </is>
      </c>
      <c r="CY16" s="17" t="inlineStr">
        <is>
          <t>'2026-08-01</t>
        </is>
      </c>
      <c r="CZ16" s="17" t="n"/>
      <c r="DA16" s="17" t="n"/>
      <c r="DB16" s="17" t="n"/>
      <c r="DC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KINOSIS K1B</t>
        </is>
      </c>
      <c r="E17" s="17" t="inlineStr">
        <is>
          <t>CA23007</t>
        </is>
      </c>
      <c r="F17" s="17" t="inlineStr">
        <is>
          <t>29103-FIT-1071</t>
        </is>
      </c>
      <c r="G17" s="17" t="inlineStr">
        <is>
          <t>Vortex Flow Meter</t>
        </is>
      </c>
      <c r="H17" s="17" t="inlineStr">
        <is>
          <t>STEAM</t>
        </is>
      </c>
      <c r="I17" s="17" t="inlineStr">
        <is>
          <t>PAD A S07 HP STM TO INJC WELL TOE FLOW CTRL</t>
        </is>
      </c>
      <c r="J17" s="17" t="inlineStr">
        <is>
          <t>29103-25J-171-01</t>
        </is>
      </c>
      <c r="K17" s="17" t="inlineStr">
        <is>
          <t>29103-4"-ST-1700-DASSBO-64H</t>
        </is>
      </c>
      <c r="L17" s="17" t="inlineStr">
        <is>
          <t>ROSEMOUNT</t>
        </is>
      </c>
      <c r="M17" s="17" t="inlineStr">
        <is>
          <t>8800DF010SA8N1D1K6M5Q5Q8Q66Q71Q77</t>
        </is>
      </c>
      <c r="N17" s="17" t="n">
        <v>13950858</v>
      </c>
      <c r="O17" s="17" t="inlineStr">
        <is>
          <t>0-15,000 kg/h</t>
        </is>
      </c>
      <c r="P17" s="17" t="inlineStr">
        <is>
          <t>765-38273 kg/h</t>
        </is>
      </c>
      <c r="Q17" s="17" t="inlineStr">
        <is>
          <t>N/A</t>
        </is>
      </c>
      <c r="R17" s="17" t="inlineStr">
        <is>
          <t>Yes</t>
        </is>
      </c>
      <c r="S17" s="17" t="inlineStr">
        <is>
          <t>4-20 mA w/ HART</t>
        </is>
      </c>
      <c r="T17" s="17" t="inlineStr">
        <is>
          <t>N/A</t>
        </is>
      </c>
      <c r="U17" s="17" t="inlineStr">
        <is>
          <t>N/A</t>
        </is>
      </c>
      <c r="V17" s="17" t="inlineStr">
        <is>
          <t>LO</t>
        </is>
      </c>
      <c r="W17" s="17" t="inlineStr">
        <is>
          <t>LO</t>
        </is>
      </c>
      <c r="X17" s="17" t="inlineStr">
        <is>
          <t>LO</t>
        </is>
      </c>
      <c r="Y17" s="17" t="inlineStr">
        <is>
          <t>LO</t>
        </is>
      </c>
      <c r="Z17" s="17" t="inlineStr">
        <is>
          <t>N/A</t>
        </is>
      </c>
      <c r="AA17" s="17" t="inlineStr">
        <is>
          <t>N/A</t>
        </is>
      </c>
      <c r="AB17" s="17" t="inlineStr">
        <is>
          <t>LO</t>
        </is>
      </c>
      <c r="AC17" s="17" t="inlineStr">
        <is>
          <t>LO</t>
        </is>
      </c>
      <c r="AD17" s="17" t="inlineStr">
        <is>
          <t>N/A</t>
        </is>
      </c>
      <c r="AE17" s="17" t="inlineStr">
        <is>
          <t>LO</t>
        </is>
      </c>
      <c r="AF17" s="17" t="inlineStr">
        <is>
          <t>LO</t>
        </is>
      </c>
      <c r="AG17" s="17" t="inlineStr">
        <is>
          <t>LO</t>
        </is>
      </c>
      <c r="AH17" s="17" t="n">
        <v>23.5</v>
      </c>
      <c r="AI17" s="17" t="inlineStr">
        <is>
          <t>Pass</t>
        </is>
      </c>
      <c r="AJ17" s="17" t="inlineStr">
        <is>
          <t>N/A</t>
        </is>
      </c>
      <c r="AK17" s="17" t="inlineStr">
        <is>
          <t>N/A</t>
        </is>
      </c>
      <c r="AL17" s="17" t="inlineStr">
        <is>
          <t>Pass</t>
        </is>
      </c>
      <c r="AM17" s="17" t="inlineStr">
        <is>
          <t>Pass</t>
        </is>
      </c>
      <c r="AN17" s="17" t="inlineStr">
        <is>
          <t>N/A</t>
        </is>
      </c>
      <c r="AO17" s="17" t="inlineStr">
        <is>
          <t>Pass</t>
        </is>
      </c>
      <c r="AP17" s="17" t="inlineStr">
        <is>
          <t>N/A</t>
        </is>
      </c>
      <c r="AQ17" s="17" t="inlineStr">
        <is>
          <t>N/A</t>
        </is>
      </c>
      <c r="AR17" s="17" t="inlineStr">
        <is>
          <t>Pass</t>
        </is>
      </c>
      <c r="AS17" s="17" t="inlineStr">
        <is>
          <t>Pass</t>
        </is>
      </c>
      <c r="AT17" s="17" t="inlineStr">
        <is>
          <t>N/A</t>
        </is>
      </c>
      <c r="AU17" s="17" t="inlineStr">
        <is>
          <t>N/A</t>
        </is>
      </c>
      <c r="AV17" s="17" t="inlineStr">
        <is>
          <t>EMERSON</t>
        </is>
      </c>
      <c r="AW17" s="17" t="inlineStr">
        <is>
          <t>TREX</t>
        </is>
      </c>
      <c r="AX17" s="17" t="inlineStr">
        <is>
          <t>210100082367</t>
        </is>
      </c>
      <c r="AY17" s="17" t="inlineStr">
        <is>
          <t>'2026-07-31</t>
        </is>
      </c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inlineStr">
        <is>
          <t>Levy Ostrup</t>
        </is>
      </c>
      <c r="CY17" s="17" t="inlineStr">
        <is>
          <t>'2026-08-01</t>
        </is>
      </c>
      <c r="CZ17" s="17" t="n"/>
      <c r="DA17" s="17" t="n"/>
      <c r="DB17" s="17" t="n"/>
      <c r="DC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KINOSIS K1B</t>
        </is>
      </c>
      <c r="E18" s="17" t="inlineStr">
        <is>
          <t>CA23007</t>
        </is>
      </c>
      <c r="F18" s="17" t="inlineStr">
        <is>
          <t>29103-FIT-1072</t>
        </is>
      </c>
      <c r="G18" s="17" t="inlineStr">
        <is>
          <t>Vortex Flow Meter</t>
        </is>
      </c>
      <c r="H18" s="17" t="inlineStr">
        <is>
          <t>STEAM</t>
        </is>
      </c>
      <c r="I18" s="17" t="inlineStr">
        <is>
          <t>PAD A S07 HP STM TO INJC WELL HEEL FLOW CTRL</t>
        </is>
      </c>
      <c r="J18" s="17" t="inlineStr">
        <is>
          <t>29103-25J-171-01</t>
        </is>
      </c>
      <c r="K18" s="17" t="inlineStr">
        <is>
          <t>29103-3"-ST-1701-DASBO-64H</t>
        </is>
      </c>
      <c r="L18" s="17" t="inlineStr">
        <is>
          <t>ROSEMOUNT</t>
        </is>
      </c>
      <c r="M18" s="17" t="inlineStr">
        <is>
          <t>8800DF010SA8N1D1K6M5Q5Q8Q66Q71Q77</t>
        </is>
      </c>
      <c r="N18" s="17" t="n">
        <v>13951882</v>
      </c>
      <c r="O18" s="17" t="inlineStr">
        <is>
          <t>0-15,000 kg/h</t>
        </is>
      </c>
      <c r="P18" s="17" t="inlineStr">
        <is>
          <t>765-38273 kg/h</t>
        </is>
      </c>
      <c r="Q18" s="17" t="inlineStr">
        <is>
          <t>N/A</t>
        </is>
      </c>
      <c r="R18" s="17" t="inlineStr">
        <is>
          <t>Yes</t>
        </is>
      </c>
      <c r="S18" s="17" t="inlineStr">
        <is>
          <t>4-20 mA w/ HART</t>
        </is>
      </c>
      <c r="T18" s="17" t="n">
        <v>10.743</v>
      </c>
      <c r="U18" s="17" t="inlineStr">
        <is>
          <t>N/A</t>
        </is>
      </c>
      <c r="V18" s="17" t="inlineStr">
        <is>
          <t>LO</t>
        </is>
      </c>
      <c r="W18" s="17" t="inlineStr">
        <is>
          <t>LO</t>
        </is>
      </c>
      <c r="X18" s="17" t="inlineStr">
        <is>
          <t>LO</t>
        </is>
      </c>
      <c r="Y18" s="17" t="inlineStr">
        <is>
          <t>LO</t>
        </is>
      </c>
      <c r="Z18" s="17" t="inlineStr">
        <is>
          <t>N/A</t>
        </is>
      </c>
      <c r="AA18" s="17" t="inlineStr">
        <is>
          <t>N/A</t>
        </is>
      </c>
      <c r="AB18" s="17" t="inlineStr">
        <is>
          <t>LO</t>
        </is>
      </c>
      <c r="AC18" s="17" t="inlineStr">
        <is>
          <t>LO</t>
        </is>
      </c>
      <c r="AD18" s="17" t="inlineStr">
        <is>
          <t>N/A</t>
        </is>
      </c>
      <c r="AE18" s="17" t="inlineStr">
        <is>
          <t>LO</t>
        </is>
      </c>
      <c r="AF18" s="17" t="inlineStr">
        <is>
          <t>LO</t>
        </is>
      </c>
      <c r="AG18" s="17" t="inlineStr">
        <is>
          <t>LO</t>
        </is>
      </c>
      <c r="AH18" s="17" t="n">
        <v>23.8</v>
      </c>
      <c r="AI18" s="17" t="inlineStr">
        <is>
          <t>Pass</t>
        </is>
      </c>
      <c r="AJ18" s="17" t="inlineStr">
        <is>
          <t>N/A</t>
        </is>
      </c>
      <c r="AK18" s="17" t="inlineStr">
        <is>
          <t>N/A</t>
        </is>
      </c>
      <c r="AL18" s="17" t="inlineStr">
        <is>
          <t>Pass</t>
        </is>
      </c>
      <c r="AM18" s="17" t="inlineStr">
        <is>
          <t>Pass</t>
        </is>
      </c>
      <c r="AN18" s="17" t="inlineStr">
        <is>
          <t>N/A</t>
        </is>
      </c>
      <c r="AO18" s="17" t="inlineStr">
        <is>
          <t>Pass</t>
        </is>
      </c>
      <c r="AP18" s="17" t="inlineStr">
        <is>
          <t>N/A</t>
        </is>
      </c>
      <c r="AQ18" s="17" t="inlineStr">
        <is>
          <t>N/A</t>
        </is>
      </c>
      <c r="AR18" s="17" t="inlineStr">
        <is>
          <t>Pass</t>
        </is>
      </c>
      <c r="AS18" s="17" t="inlineStr">
        <is>
          <t>Pass</t>
        </is>
      </c>
      <c r="AT18" s="17" t="inlineStr">
        <is>
          <t>N/A</t>
        </is>
      </c>
      <c r="AU18" s="17" t="inlineStr">
        <is>
          <t>N/A</t>
        </is>
      </c>
      <c r="AV18" s="17" t="inlineStr">
        <is>
          <t>EMERSON</t>
        </is>
      </c>
      <c r="AW18" s="17" t="inlineStr">
        <is>
          <t>TREX</t>
        </is>
      </c>
      <c r="AX18" s="17" t="inlineStr">
        <is>
          <t>210100082367</t>
        </is>
      </c>
      <c r="AY18" s="17" t="inlineStr">
        <is>
          <t>'2026-07-31</t>
        </is>
      </c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inlineStr">
        <is>
          <t>Levy Ostrup</t>
        </is>
      </c>
      <c r="CY18" s="17" t="inlineStr">
        <is>
          <t>'2026-08-01</t>
        </is>
      </c>
      <c r="CZ18" s="17" t="n"/>
      <c r="DA18" s="17" t="n"/>
      <c r="DB18" s="17" t="n"/>
      <c r="DC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KINOSIS K1B</t>
        </is>
      </c>
      <c r="E19" s="17" t="inlineStr">
        <is>
          <t>CA23007</t>
        </is>
      </c>
      <c r="F19" s="17" t="inlineStr">
        <is>
          <t>29103-PIT-1200</t>
        </is>
      </c>
      <c r="G19" s="17" t="inlineStr">
        <is>
          <t>Pressure Transmitter</t>
        </is>
      </c>
      <c r="H19" s="17" t="inlineStr">
        <is>
          <t>STEAM</t>
        </is>
      </c>
      <c r="I19" s="17" t="inlineStr">
        <is>
          <t>PAD A HP STEAM TO WELL PAD</t>
        </is>
      </c>
      <c r="J19" s="17" t="inlineStr">
        <is>
          <t>29103-25J-106-01</t>
        </is>
      </c>
      <c r="K19" s="17" t="inlineStr">
        <is>
          <t>29103-16"-ST-1802-DASB0-90H</t>
        </is>
      </c>
      <c r="L19" s="17" t="inlineStr">
        <is>
          <t>ROSEMOUNT</t>
        </is>
      </c>
      <c r="M19" s="17" t="inlineStr">
        <is>
          <t>3051T</t>
        </is>
      </c>
      <c r="N19" s="17" t="inlineStr">
        <is>
          <t>26SIPG3884732</t>
        </is>
      </c>
      <c r="O19" s="17" t="inlineStr">
        <is>
          <t>0 - 10000 kPa-g</t>
        </is>
      </c>
      <c r="P19" s="17" t="inlineStr">
        <is>
          <t>-101 - 27580 kPa-g</t>
        </is>
      </c>
      <c r="Q19" s="17" t="inlineStr">
        <is>
          <t>N/A</t>
        </is>
      </c>
      <c r="R19" s="17" t="inlineStr">
        <is>
          <t>YES</t>
        </is>
      </c>
      <c r="S19" s="17" t="inlineStr">
        <is>
          <t>4-20 mA w/ HART</t>
        </is>
      </c>
      <c r="T19" s="17" t="inlineStr">
        <is>
          <t>N/A</t>
        </is>
      </c>
      <c r="U19" s="17" t="inlineStr">
        <is>
          <t>N/A</t>
        </is>
      </c>
      <c r="V19" s="17" t="inlineStr">
        <is>
          <t>LO</t>
        </is>
      </c>
      <c r="W19" s="17" t="inlineStr">
        <is>
          <t>LO</t>
        </is>
      </c>
      <c r="X19" s="17" t="inlineStr">
        <is>
          <t>LO</t>
        </is>
      </c>
      <c r="Y19" s="17" t="inlineStr">
        <is>
          <t>LO</t>
        </is>
      </c>
      <c r="Z19" s="17" t="inlineStr">
        <is>
          <t>N/A</t>
        </is>
      </c>
      <c r="AA19" s="17" t="inlineStr">
        <is>
          <t>LO</t>
        </is>
      </c>
      <c r="AB19" s="17" t="inlineStr">
        <is>
          <t>LO</t>
        </is>
      </c>
      <c r="AC19" s="17" t="inlineStr">
        <is>
          <t>LO</t>
        </is>
      </c>
      <c r="AD19" s="17" t="inlineStr">
        <is>
          <t>N/A</t>
        </is>
      </c>
      <c r="AE19" s="17" t="inlineStr">
        <is>
          <t>LO</t>
        </is>
      </c>
      <c r="AF19" s="17" t="inlineStr">
        <is>
          <t>LO</t>
        </is>
      </c>
      <c r="AG19" s="17" t="inlineStr">
        <is>
          <t>LO</t>
        </is>
      </c>
      <c r="AH19" s="17" t="n">
        <v>23.4</v>
      </c>
      <c r="AI19" s="17" t="inlineStr">
        <is>
          <t>Pass</t>
        </is>
      </c>
      <c r="AJ19" s="17" t="inlineStr">
        <is>
          <t>N/A</t>
        </is>
      </c>
      <c r="AK19" s="17" t="inlineStr">
        <is>
          <t>N/A</t>
        </is>
      </c>
      <c r="AL19" s="17" t="inlineStr">
        <is>
          <t>Pass</t>
        </is>
      </c>
      <c r="AM19" s="17" t="inlineStr">
        <is>
          <t>Pass</t>
        </is>
      </c>
      <c r="AN19" s="17" t="inlineStr">
        <is>
          <t>N/A</t>
        </is>
      </c>
      <c r="AO19" s="17" t="inlineStr">
        <is>
          <t>Pass</t>
        </is>
      </c>
      <c r="AP19" s="17" t="inlineStr">
        <is>
          <t>N/A</t>
        </is>
      </c>
      <c r="AQ19" s="17" t="inlineStr">
        <is>
          <t>N/A</t>
        </is>
      </c>
      <c r="AR19" s="17" t="inlineStr">
        <is>
          <t>Pass</t>
        </is>
      </c>
      <c r="AS19" s="17" t="inlineStr">
        <is>
          <t>Pass</t>
        </is>
      </c>
      <c r="AT19" s="17" t="inlineStr">
        <is>
          <t>N/A</t>
        </is>
      </c>
      <c r="AU19" s="17" t="inlineStr">
        <is>
          <t>N/A</t>
        </is>
      </c>
      <c r="AV19" s="17" t="inlineStr">
        <is>
          <t>CRYSTAL ENGINEERING</t>
        </is>
      </c>
      <c r="AW19" s="17" t="inlineStr">
        <is>
          <t>IS33-36/5000 PSI</t>
        </is>
      </c>
      <c r="AX19" s="17" t="inlineStr">
        <is>
          <t>4530-525617</t>
        </is>
      </c>
      <c r="AY19" s="17" t="inlineStr">
        <is>
          <t>'2026-07-02</t>
        </is>
      </c>
      <c r="AZ19" s="17" t="inlineStr">
        <is>
          <t>EMERSON</t>
        </is>
      </c>
      <c r="BA19" s="17" t="inlineStr">
        <is>
          <t>TREX</t>
        </is>
      </c>
      <c r="BB19" s="17" t="inlineStr">
        <is>
          <t>210100082367</t>
        </is>
      </c>
      <c r="BC19" s="17" t="inlineStr">
        <is>
          <t>'2026-07-31</t>
        </is>
      </c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inlineStr">
        <is>
          <t>Levy Ostrup</t>
        </is>
      </c>
      <c r="CY19" s="17" t="inlineStr">
        <is>
          <t>'2026-08-01</t>
        </is>
      </c>
      <c r="CZ19" s="17" t="n"/>
      <c r="DA19" s="17" t="n"/>
      <c r="DB19" s="17" t="n"/>
      <c r="DC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KINOSIS K1B</t>
        </is>
      </c>
      <c r="E20" s="17" t="inlineStr">
        <is>
          <t>CA23007</t>
        </is>
      </c>
      <c r="F20" s="17" t="inlineStr">
        <is>
          <t>29103-PIT-1201</t>
        </is>
      </c>
      <c r="G20" s="17" t="inlineStr">
        <is>
          <t>Pressure Transmitter</t>
        </is>
      </c>
      <c r="H20" s="17" t="inlineStr">
        <is>
          <t>STEAM</t>
        </is>
      </c>
      <c r="I20" s="17" t="inlineStr">
        <is>
          <t>PAD A HP STEAM TO WELL PAD</t>
        </is>
      </c>
      <c r="J20" s="17" t="inlineStr">
        <is>
          <t>29103-25J-106-01</t>
        </is>
      </c>
      <c r="K20" s="17" t="inlineStr">
        <is>
          <t>29103-16"-ST-1802-DASB0-90H</t>
        </is>
      </c>
      <c r="L20" s="17" t="inlineStr">
        <is>
          <t>ROSEMOUNT</t>
        </is>
      </c>
      <c r="M20" s="17" t="inlineStr">
        <is>
          <t>3051T</t>
        </is>
      </c>
      <c r="N20" s="17" t="inlineStr">
        <is>
          <t>26SIPG3884728</t>
        </is>
      </c>
      <c r="O20" s="17" t="inlineStr">
        <is>
          <t>0 - 10000 kPa-g</t>
        </is>
      </c>
      <c r="P20" s="17" t="inlineStr">
        <is>
          <t>-101 - 27580 kPa-g</t>
        </is>
      </c>
      <c r="Q20" s="17" t="inlineStr">
        <is>
          <t>N/A</t>
        </is>
      </c>
      <c r="R20" s="17" t="inlineStr">
        <is>
          <t>YES</t>
        </is>
      </c>
      <c r="S20" s="17" t="inlineStr">
        <is>
          <t>4-20 mA w/ HART</t>
        </is>
      </c>
      <c r="T20" s="17" t="inlineStr">
        <is>
          <t>N/A</t>
        </is>
      </c>
      <c r="U20" s="17" t="inlineStr">
        <is>
          <t>N/A</t>
        </is>
      </c>
      <c r="V20" s="17" t="inlineStr">
        <is>
          <t>LO</t>
        </is>
      </c>
      <c r="W20" s="17" t="inlineStr">
        <is>
          <t>LO</t>
        </is>
      </c>
      <c r="X20" s="17" t="inlineStr">
        <is>
          <t>LO</t>
        </is>
      </c>
      <c r="Y20" s="17" t="inlineStr">
        <is>
          <t>LO</t>
        </is>
      </c>
      <c r="Z20" s="17" t="inlineStr">
        <is>
          <t>N/A</t>
        </is>
      </c>
      <c r="AA20" s="17" t="inlineStr">
        <is>
          <t>LO</t>
        </is>
      </c>
      <c r="AB20" s="17" t="inlineStr">
        <is>
          <t>LO</t>
        </is>
      </c>
      <c r="AC20" s="17" t="inlineStr">
        <is>
          <t>LO</t>
        </is>
      </c>
      <c r="AD20" s="17" t="inlineStr">
        <is>
          <t>N/A</t>
        </is>
      </c>
      <c r="AE20" s="17" t="inlineStr">
        <is>
          <t>LO</t>
        </is>
      </c>
      <c r="AF20" s="17" t="inlineStr">
        <is>
          <t>LO</t>
        </is>
      </c>
      <c r="AG20" s="17" t="inlineStr">
        <is>
          <t>LO</t>
        </is>
      </c>
      <c r="AH20" s="17" t="n">
        <v>23.4</v>
      </c>
      <c r="AI20" s="17" t="inlineStr">
        <is>
          <t>Pass</t>
        </is>
      </c>
      <c r="AJ20" s="17" t="inlineStr">
        <is>
          <t>N/A</t>
        </is>
      </c>
      <c r="AK20" s="17" t="inlineStr">
        <is>
          <t>N/A</t>
        </is>
      </c>
      <c r="AL20" s="17" t="inlineStr">
        <is>
          <t>Pass</t>
        </is>
      </c>
      <c r="AM20" s="17" t="inlineStr">
        <is>
          <t>Pass</t>
        </is>
      </c>
      <c r="AN20" s="17" t="inlineStr">
        <is>
          <t>N/A</t>
        </is>
      </c>
      <c r="AO20" s="17" t="inlineStr">
        <is>
          <t>Pass</t>
        </is>
      </c>
      <c r="AP20" s="17" t="inlineStr">
        <is>
          <t>N/A</t>
        </is>
      </c>
      <c r="AQ20" s="17" t="inlineStr">
        <is>
          <t>N/A</t>
        </is>
      </c>
      <c r="AR20" s="17" t="inlineStr">
        <is>
          <t>Pass</t>
        </is>
      </c>
      <c r="AS20" s="17" t="inlineStr">
        <is>
          <t>Pass</t>
        </is>
      </c>
      <c r="AT20" s="17" t="inlineStr">
        <is>
          <t>N/A</t>
        </is>
      </c>
      <c r="AU20" s="17" t="inlineStr">
        <is>
          <t>N/A</t>
        </is>
      </c>
      <c r="AV20" s="17" t="inlineStr">
        <is>
          <t>CRYSTAL ENGINEERING</t>
        </is>
      </c>
      <c r="AW20" s="17" t="inlineStr">
        <is>
          <t>IS33-36/5000 PSI</t>
        </is>
      </c>
      <c r="AX20" s="17" t="inlineStr">
        <is>
          <t>4530-525617</t>
        </is>
      </c>
      <c r="AY20" s="17" t="inlineStr">
        <is>
          <t>'2026-07-02</t>
        </is>
      </c>
      <c r="AZ20" s="17" t="inlineStr">
        <is>
          <t>EMERSON</t>
        </is>
      </c>
      <c r="BA20" s="17" t="inlineStr">
        <is>
          <t>TREX</t>
        </is>
      </c>
      <c r="BB20" s="17" t="inlineStr">
        <is>
          <t>210100082367</t>
        </is>
      </c>
      <c r="BC20" s="17" t="inlineStr">
        <is>
          <t>'2026-07-31</t>
        </is>
      </c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inlineStr">
        <is>
          <t>Levy Ostrup</t>
        </is>
      </c>
      <c r="CY20" s="17" t="inlineStr">
        <is>
          <t>'2026-08-01</t>
        </is>
      </c>
      <c r="CZ20" s="17" t="n"/>
      <c r="DA20" s="17" t="n"/>
      <c r="DB20" s="17" t="n"/>
      <c r="DC20" s="17" t="n"/>
    </row>
    <row r="21">
      <c r="A21" s="17" t="n"/>
      <c r="B21" s="17" t="n"/>
      <c r="C21" s="17" t="inlineStr">
        <is>
          <t>K1B WELL PAD PROJECT</t>
        </is>
      </c>
      <c r="D21" s="17" t="inlineStr">
        <is>
          <t>KINOSIS K1B</t>
        </is>
      </c>
      <c r="E21" s="17" t="inlineStr">
        <is>
          <t>CA23007</t>
        </is>
      </c>
      <c r="F21" s="17" t="inlineStr">
        <is>
          <t>29103-PIT-1202</t>
        </is>
      </c>
      <c r="G21" s="17" t="inlineStr">
        <is>
          <t>Pressure Transmitter</t>
        </is>
      </c>
      <c r="H21" s="17" t="inlineStr">
        <is>
          <t>STEAM</t>
        </is>
      </c>
      <c r="I21" s="17" t="inlineStr">
        <is>
          <t>PAD A HP STEAM FROM FLOWLINE</t>
        </is>
      </c>
      <c r="J21" s="17" t="inlineStr">
        <is>
          <t>29103-25J-106-01</t>
        </is>
      </c>
      <c r="K21" s="17" t="inlineStr">
        <is>
          <t>29103-16"-ST-1802-DASB0-90H</t>
        </is>
      </c>
      <c r="L21" s="17" t="inlineStr">
        <is>
          <t>ROSEMOUNT</t>
        </is>
      </c>
      <c r="M21" s="17" t="inlineStr">
        <is>
          <t>3051T</t>
        </is>
      </c>
      <c r="N21" s="17" t="inlineStr">
        <is>
          <t>26SIPG3884727</t>
        </is>
      </c>
      <c r="O21" s="17" t="inlineStr">
        <is>
          <t>0 - 10000 kPa-g</t>
        </is>
      </c>
      <c r="P21" s="17" t="inlineStr">
        <is>
          <t>-101 - 27580 kPa-g</t>
        </is>
      </c>
      <c r="Q21" s="17" t="inlineStr">
        <is>
          <t>N/A</t>
        </is>
      </c>
      <c r="R21" s="17" t="inlineStr">
        <is>
          <t>YES</t>
        </is>
      </c>
      <c r="S21" s="17" t="inlineStr">
        <is>
          <t>4-20 mA w/ HART</t>
        </is>
      </c>
      <c r="T21" s="17" t="inlineStr">
        <is>
          <t>N/A</t>
        </is>
      </c>
      <c r="U21" s="17" t="inlineStr">
        <is>
          <t>N/A</t>
        </is>
      </c>
      <c r="V21" s="17" t="inlineStr">
        <is>
          <t>LO</t>
        </is>
      </c>
      <c r="W21" s="17" t="inlineStr">
        <is>
          <t>LO</t>
        </is>
      </c>
      <c r="X21" s="17" t="inlineStr">
        <is>
          <t>LO</t>
        </is>
      </c>
      <c r="Y21" s="17" t="inlineStr">
        <is>
          <t>LO</t>
        </is>
      </c>
      <c r="Z21" s="17" t="inlineStr">
        <is>
          <t>N/A</t>
        </is>
      </c>
      <c r="AA21" s="17" t="inlineStr">
        <is>
          <t>LO</t>
        </is>
      </c>
      <c r="AB21" s="17" t="inlineStr">
        <is>
          <t>LO</t>
        </is>
      </c>
      <c r="AC21" s="17" t="inlineStr">
        <is>
          <t>LO</t>
        </is>
      </c>
      <c r="AD21" s="17" t="inlineStr">
        <is>
          <t>N/A</t>
        </is>
      </c>
      <c r="AE21" s="17" t="inlineStr">
        <is>
          <t>LO</t>
        </is>
      </c>
      <c r="AF21" s="17" t="inlineStr">
        <is>
          <t>LO</t>
        </is>
      </c>
      <c r="AG21" s="17" t="inlineStr">
        <is>
          <t>LO</t>
        </is>
      </c>
      <c r="AH21" s="17" t="n">
        <v>23.4</v>
      </c>
      <c r="AI21" s="17" t="inlineStr">
        <is>
          <t>Pass</t>
        </is>
      </c>
      <c r="AJ21" s="17" t="inlineStr">
        <is>
          <t>N/A</t>
        </is>
      </c>
      <c r="AK21" s="17" t="inlineStr">
        <is>
          <t>N/A</t>
        </is>
      </c>
      <c r="AL21" s="17" t="inlineStr">
        <is>
          <t>Pass</t>
        </is>
      </c>
      <c r="AM21" s="17" t="inlineStr">
        <is>
          <t>Pass</t>
        </is>
      </c>
      <c r="AN21" s="17" t="inlineStr">
        <is>
          <t>N/A</t>
        </is>
      </c>
      <c r="AO21" s="17" t="inlineStr">
        <is>
          <t>Pass</t>
        </is>
      </c>
      <c r="AP21" s="17" t="inlineStr">
        <is>
          <t>N/A</t>
        </is>
      </c>
      <c r="AQ21" s="17" t="inlineStr">
        <is>
          <t>N/A</t>
        </is>
      </c>
      <c r="AR21" s="17" t="inlineStr">
        <is>
          <t>Pass</t>
        </is>
      </c>
      <c r="AS21" s="17" t="inlineStr">
        <is>
          <t>Pass</t>
        </is>
      </c>
      <c r="AT21" s="17" t="inlineStr">
        <is>
          <t>N/A</t>
        </is>
      </c>
      <c r="AU21" s="17" t="inlineStr">
        <is>
          <t>N/A</t>
        </is>
      </c>
      <c r="AV21" s="17" t="inlineStr">
        <is>
          <t>CRYSTAL ENGINEERING</t>
        </is>
      </c>
      <c r="AW21" s="17" t="inlineStr">
        <is>
          <t>IS33-36/5000 PSI</t>
        </is>
      </c>
      <c r="AX21" s="17" t="inlineStr">
        <is>
          <t>4530-525617</t>
        </is>
      </c>
      <c r="AY21" s="17" t="inlineStr">
        <is>
          <t>'2026-07-02</t>
        </is>
      </c>
      <c r="AZ21" s="17" t="inlineStr">
        <is>
          <t>EMERSON</t>
        </is>
      </c>
      <c r="BA21" s="17" t="inlineStr">
        <is>
          <t>TREX</t>
        </is>
      </c>
      <c r="BB21" s="17" t="inlineStr">
        <is>
          <t>210100082367</t>
        </is>
      </c>
      <c r="BC21" s="17" t="inlineStr">
        <is>
          <t>'2026-07-31</t>
        </is>
      </c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inlineStr">
        <is>
          <t>Levy Ostrup</t>
        </is>
      </c>
      <c r="CY21" s="17" t="inlineStr">
        <is>
          <t>'2026-08-01</t>
        </is>
      </c>
      <c r="CZ21" s="17" t="n"/>
      <c r="DA21" s="17" t="n"/>
      <c r="DB21" s="17" t="n"/>
      <c r="DC21" s="17" t="n"/>
    </row>
    <row r="22">
      <c r="A22" s="17" t="n"/>
      <c r="B22" s="17" t="n"/>
      <c r="C22" s="17" t="inlineStr">
        <is>
          <t>K1B WELL PAD PROJECT</t>
        </is>
      </c>
      <c r="D22" s="17" t="inlineStr">
        <is>
          <t>KINOSIS K1B</t>
        </is>
      </c>
      <c r="E22" s="17" t="inlineStr">
        <is>
          <t>CA23007</t>
        </is>
      </c>
      <c r="F22" s="17" t="inlineStr">
        <is>
          <t>29103-TIT-1100</t>
        </is>
      </c>
      <c r="G22" s="17" t="inlineStr">
        <is>
          <t>Pressure Transmitter</t>
        </is>
      </c>
      <c r="H22" s="17" t="inlineStr">
        <is>
          <t>STEAM</t>
        </is>
      </c>
      <c r="I22" s="17" t="inlineStr">
        <is>
          <t>PAD A HP STEAM FROM FLOWLINE</t>
        </is>
      </c>
      <c r="J22" s="17" t="inlineStr">
        <is>
          <t>29103-25J-106-01</t>
        </is>
      </c>
      <c r="K22" s="17" t="inlineStr">
        <is>
          <t>29103-16"-ST-1800-DASB0-90H</t>
        </is>
      </c>
      <c r="L22" s="17" t="inlineStr">
        <is>
          <t>ROSEMOUNT</t>
        </is>
      </c>
      <c r="M22" s="17" t="inlineStr">
        <is>
          <t>3144P</t>
        </is>
      </c>
      <c r="N22" s="17" t="inlineStr">
        <is>
          <t>26SITC3660170</t>
        </is>
      </c>
      <c r="O22" s="17" t="inlineStr">
        <is>
          <t>-50 - 400ºC</t>
        </is>
      </c>
      <c r="P22" s="17" t="inlineStr">
        <is>
          <t>-200 - 600ºC</t>
        </is>
      </c>
      <c r="Q22" s="17" t="inlineStr">
        <is>
          <t>N/A</t>
        </is>
      </c>
      <c r="R22" s="17" t="inlineStr">
        <is>
          <t>YES</t>
        </is>
      </c>
      <c r="S22" s="17" t="inlineStr">
        <is>
          <t>4-20 mA w/ HART</t>
        </is>
      </c>
      <c r="T22" s="17" t="inlineStr">
        <is>
          <t>N/A</t>
        </is>
      </c>
      <c r="U22" s="17" t="inlineStr">
        <is>
          <t>N/A</t>
        </is>
      </c>
      <c r="V22" s="17" t="inlineStr">
        <is>
          <t>LO</t>
        </is>
      </c>
      <c r="W22" s="17" t="inlineStr">
        <is>
          <t>LO</t>
        </is>
      </c>
      <c r="X22" s="17" t="inlineStr">
        <is>
          <t>LO</t>
        </is>
      </c>
      <c r="Y22" s="17" t="inlineStr">
        <is>
          <t>LO</t>
        </is>
      </c>
      <c r="Z22" s="17" t="inlineStr">
        <is>
          <t>N/A</t>
        </is>
      </c>
      <c r="AA22" s="17" t="inlineStr">
        <is>
          <t>N/A</t>
        </is>
      </c>
      <c r="AB22" s="17" t="inlineStr">
        <is>
          <t>LO</t>
        </is>
      </c>
      <c r="AC22" s="17" t="inlineStr">
        <is>
          <t>LO</t>
        </is>
      </c>
      <c r="AD22" s="17" t="inlineStr">
        <is>
          <t>N/A</t>
        </is>
      </c>
      <c r="AE22" s="17" t="inlineStr">
        <is>
          <t>LO</t>
        </is>
      </c>
      <c r="AF22" s="17" t="inlineStr">
        <is>
          <t>LO</t>
        </is>
      </c>
      <c r="AG22" s="17" t="inlineStr">
        <is>
          <t>LO</t>
        </is>
      </c>
      <c r="AH22" s="17" t="n">
        <v>23.7</v>
      </c>
      <c r="AI22" s="17" t="inlineStr">
        <is>
          <t>Pass</t>
        </is>
      </c>
      <c r="AJ22" s="17" t="inlineStr">
        <is>
          <t>N/A</t>
        </is>
      </c>
      <c r="AK22" s="17" t="inlineStr">
        <is>
          <t>N/A</t>
        </is>
      </c>
      <c r="AL22" s="17" t="inlineStr">
        <is>
          <t>Pass</t>
        </is>
      </c>
      <c r="AM22" s="17" t="inlineStr">
        <is>
          <t>Pass</t>
        </is>
      </c>
      <c r="AN22" s="17" t="inlineStr">
        <is>
          <t>N/A</t>
        </is>
      </c>
      <c r="AO22" s="17" t="inlineStr">
        <is>
          <t>Pass</t>
        </is>
      </c>
      <c r="AP22" s="17" t="inlineStr">
        <is>
          <t>N/A</t>
        </is>
      </c>
      <c r="AQ22" s="17" t="inlineStr">
        <is>
          <t>N/A</t>
        </is>
      </c>
      <c r="AR22" s="17" t="inlineStr">
        <is>
          <t>Pass</t>
        </is>
      </c>
      <c r="AS22" s="17" t="inlineStr">
        <is>
          <t>Pass</t>
        </is>
      </c>
      <c r="AT22" s="17" t="inlineStr">
        <is>
          <t>N/A</t>
        </is>
      </c>
      <c r="AU22" s="17" t="inlineStr">
        <is>
          <t>N/A</t>
        </is>
      </c>
      <c r="AV22" s="17" t="inlineStr">
        <is>
          <t>EMERSON</t>
        </is>
      </c>
      <c r="AW22" s="17" t="inlineStr">
        <is>
          <t>TREX</t>
        </is>
      </c>
      <c r="AX22" s="17" t="inlineStr">
        <is>
          <t>210100082367</t>
        </is>
      </c>
      <c r="AY22" s="17" t="inlineStr">
        <is>
          <t>'2026-07-31</t>
        </is>
      </c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inlineStr">
        <is>
          <t>Levy Ostrup</t>
        </is>
      </c>
      <c r="CY22" s="17" t="inlineStr">
        <is>
          <t>'2026-08-01</t>
        </is>
      </c>
      <c r="CZ22" s="17" t="n"/>
      <c r="DA22" s="17" t="n"/>
      <c r="DB22" s="17" t="n"/>
      <c r="DC22" s="17" t="n"/>
    </row>
    <row r="23">
      <c r="A23" s="17" t="n"/>
      <c r="B23" s="17" t="n"/>
      <c r="C23" s="17" t="inlineStr">
        <is>
          <t>K1B WELL PAD PROJECT</t>
        </is>
      </c>
      <c r="D23" s="17" t="inlineStr">
        <is>
          <t>KINOSIS K1B</t>
        </is>
      </c>
      <c r="E23" s="17" t="inlineStr">
        <is>
          <t>CA23007</t>
        </is>
      </c>
      <c r="F23" s="17" t="inlineStr">
        <is>
          <t>29103-PIT-1011</t>
        </is>
      </c>
      <c r="G23" s="17" t="inlineStr">
        <is>
          <t>Pressure Transmitter</t>
        </is>
      </c>
      <c r="H23" s="17" t="inlineStr">
        <is>
          <t>STEAM</t>
        </is>
      </c>
      <c r="I23" s="17" t="inlineStr">
        <is>
          <t>PAD A S01 HP STM TO INJC WELL TOE</t>
        </is>
      </c>
      <c r="J23" s="17" t="inlineStr">
        <is>
          <t>29103-25J-111-01</t>
        </is>
      </c>
      <c r="K23" s="17" t="inlineStr">
        <is>
          <t>29103-6"-ST-1102-DASB0-64H</t>
        </is>
      </c>
      <c r="L23" s="17" t="inlineStr">
        <is>
          <t>ROSEMOUNT</t>
        </is>
      </c>
      <c r="M23" s="17" t="inlineStr">
        <is>
          <t>3051T</t>
        </is>
      </c>
      <c r="N23" s="17" t="inlineStr">
        <is>
          <t>26SIPG3884776</t>
        </is>
      </c>
      <c r="O23" s="17" t="inlineStr">
        <is>
          <t>0 - 8000 kPa-g</t>
        </is>
      </c>
      <c r="P23" s="17" t="inlineStr">
        <is>
          <t>-101 to 27580 kPa-g</t>
        </is>
      </c>
      <c r="Q23" s="17" t="inlineStr">
        <is>
          <t>N/A</t>
        </is>
      </c>
      <c r="R23" s="17" t="inlineStr">
        <is>
          <t>YES</t>
        </is>
      </c>
      <c r="S23" s="17" t="inlineStr">
        <is>
          <t>4-20 mA w/ HART</t>
        </is>
      </c>
      <c r="T23" s="17" t="inlineStr">
        <is>
          <t>N/A</t>
        </is>
      </c>
      <c r="U23" s="17" t="inlineStr">
        <is>
          <t>N/A</t>
        </is>
      </c>
      <c r="V23" s="17" t="inlineStr">
        <is>
          <t>LO</t>
        </is>
      </c>
      <c r="W23" s="17" t="inlineStr">
        <is>
          <t>LO</t>
        </is>
      </c>
      <c r="X23" s="17" t="inlineStr">
        <is>
          <t>LO</t>
        </is>
      </c>
      <c r="Y23" s="17" t="inlineStr">
        <is>
          <t>LO</t>
        </is>
      </c>
      <c r="Z23" s="17" t="inlineStr">
        <is>
          <t>N/A</t>
        </is>
      </c>
      <c r="AA23" s="17" t="inlineStr">
        <is>
          <t>LO</t>
        </is>
      </c>
      <c r="AB23" s="17" t="inlineStr">
        <is>
          <t>LO</t>
        </is>
      </c>
      <c r="AC23" s="17" t="inlineStr">
        <is>
          <t>LO</t>
        </is>
      </c>
      <c r="AD23" s="17" t="inlineStr">
        <is>
          <t>N/A</t>
        </is>
      </c>
      <c r="AE23" s="17" t="inlineStr">
        <is>
          <t>LO</t>
        </is>
      </c>
      <c r="AF23" s="17" t="inlineStr">
        <is>
          <t>LO</t>
        </is>
      </c>
      <c r="AG23" s="17" t="inlineStr">
        <is>
          <t>LO</t>
        </is>
      </c>
      <c r="AH23" s="17" t="n">
        <v>23.4</v>
      </c>
      <c r="AI23" s="17" t="inlineStr">
        <is>
          <t>Pass</t>
        </is>
      </c>
      <c r="AJ23" s="17" t="inlineStr">
        <is>
          <t>N/A</t>
        </is>
      </c>
      <c r="AK23" s="17" t="inlineStr">
        <is>
          <t>N/A</t>
        </is>
      </c>
      <c r="AL23" s="17" t="inlineStr">
        <is>
          <t>Pass</t>
        </is>
      </c>
      <c r="AM23" s="17" t="inlineStr">
        <is>
          <t>Pass</t>
        </is>
      </c>
      <c r="AN23" s="17" t="inlineStr">
        <is>
          <t>N/A</t>
        </is>
      </c>
      <c r="AO23" s="17" t="inlineStr">
        <is>
          <t>Pass</t>
        </is>
      </c>
      <c r="AP23" s="17" t="inlineStr">
        <is>
          <t>N/A</t>
        </is>
      </c>
      <c r="AQ23" s="17" t="inlineStr">
        <is>
          <t>N/A</t>
        </is>
      </c>
      <c r="AR23" s="17" t="inlineStr">
        <is>
          <t>Pass</t>
        </is>
      </c>
      <c r="AS23" s="17" t="inlineStr">
        <is>
          <t>Pass</t>
        </is>
      </c>
      <c r="AT23" s="17" t="inlineStr">
        <is>
          <t>N/A</t>
        </is>
      </c>
      <c r="AU23" s="17" t="inlineStr">
        <is>
          <t>N/A</t>
        </is>
      </c>
      <c r="AV23" s="17" t="inlineStr">
        <is>
          <t>CRYSTAL ENGINEERING</t>
        </is>
      </c>
      <c r="AW23" s="17" t="inlineStr">
        <is>
          <t>IS33-36/5000 PSI</t>
        </is>
      </c>
      <c r="AX23" s="17" t="inlineStr">
        <is>
          <t>4530-525617</t>
        </is>
      </c>
      <c r="AY23" s="17" t="inlineStr">
        <is>
          <t>'2026-07-02</t>
        </is>
      </c>
      <c r="AZ23" s="17" t="inlineStr">
        <is>
          <t>EMERSON</t>
        </is>
      </c>
      <c r="BA23" s="17" t="inlineStr">
        <is>
          <t>TREX</t>
        </is>
      </c>
      <c r="BB23" s="17" t="inlineStr">
        <is>
          <t>210100082367</t>
        </is>
      </c>
      <c r="BC23" s="17" t="inlineStr">
        <is>
          <t>'2026-07-31</t>
        </is>
      </c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inlineStr">
        <is>
          <t>Levy Ostrup</t>
        </is>
      </c>
      <c r="CY23" s="17" t="inlineStr">
        <is>
          <t>'2026-08-01</t>
        </is>
      </c>
      <c r="CZ23" s="17" t="n"/>
      <c r="DA23" s="17" t="n"/>
      <c r="DB23" s="17" t="n"/>
      <c r="DC23" s="17" t="n"/>
    </row>
    <row r="24">
      <c r="A24" s="17" t="n"/>
      <c r="B24" s="17" t="n"/>
      <c r="C24" s="17" t="inlineStr">
        <is>
          <t>K1B WELL PAD PROJECT</t>
        </is>
      </c>
      <c r="D24" s="17" t="inlineStr">
        <is>
          <t>KINOSIS K1B</t>
        </is>
      </c>
      <c r="E24" s="17" t="inlineStr">
        <is>
          <t>CA23007</t>
        </is>
      </c>
      <c r="F24" s="17" t="inlineStr">
        <is>
          <t>29103-PIT-1012</t>
        </is>
      </c>
      <c r="G24" s="17" t="inlineStr">
        <is>
          <t>Pressure Transmitter</t>
        </is>
      </c>
      <c r="H24" s="17" t="inlineStr">
        <is>
          <t>STEAM</t>
        </is>
      </c>
      <c r="I24" s="17" t="inlineStr">
        <is>
          <t>PAD A S01 HP STM TO INJC WELL HEEL</t>
        </is>
      </c>
      <c r="J24" s="17" t="inlineStr">
        <is>
          <t>29103-25J-111-01</t>
        </is>
      </c>
      <c r="K24" s="17" t="inlineStr">
        <is>
          <t>29103-4"-ST-1103-DASB0-64H-ET</t>
        </is>
      </c>
      <c r="L24" s="17" t="inlineStr">
        <is>
          <t>ROSEMOUNT</t>
        </is>
      </c>
      <c r="M24" s="17" t="inlineStr">
        <is>
          <t>3051T</t>
        </is>
      </c>
      <c r="N24" s="17" t="inlineStr">
        <is>
          <t>26SIPG3884782</t>
        </is>
      </c>
      <c r="O24" s="17" t="inlineStr">
        <is>
          <t>0 - 8000 kPa-g</t>
        </is>
      </c>
      <c r="P24" s="17" t="inlineStr">
        <is>
          <t>-101 - 27580 kPa-g</t>
        </is>
      </c>
      <c r="Q24" s="17" t="inlineStr">
        <is>
          <t>N/A</t>
        </is>
      </c>
      <c r="R24" s="17" t="inlineStr">
        <is>
          <t>YES</t>
        </is>
      </c>
      <c r="S24" s="17" t="inlineStr">
        <is>
          <t>4-20 mA w/ HART</t>
        </is>
      </c>
      <c r="T24" s="17" t="inlineStr">
        <is>
          <t>N/A</t>
        </is>
      </c>
      <c r="U24" s="17" t="inlineStr">
        <is>
          <t>N/A</t>
        </is>
      </c>
      <c r="V24" s="17" t="inlineStr">
        <is>
          <t>LO</t>
        </is>
      </c>
      <c r="W24" s="17" t="inlineStr">
        <is>
          <t>LO</t>
        </is>
      </c>
      <c r="X24" s="17" t="inlineStr">
        <is>
          <t>LO</t>
        </is>
      </c>
      <c r="Y24" s="17" t="inlineStr">
        <is>
          <t>LO</t>
        </is>
      </c>
      <c r="Z24" s="17" t="inlineStr">
        <is>
          <t>N/A</t>
        </is>
      </c>
      <c r="AA24" s="17" t="inlineStr">
        <is>
          <t>LO</t>
        </is>
      </c>
      <c r="AB24" s="17" t="inlineStr">
        <is>
          <t>LO</t>
        </is>
      </c>
      <c r="AC24" s="17" t="inlineStr">
        <is>
          <t>LO</t>
        </is>
      </c>
      <c r="AD24" s="17" t="inlineStr">
        <is>
          <t>N/A</t>
        </is>
      </c>
      <c r="AE24" s="17" t="inlineStr">
        <is>
          <t>LO</t>
        </is>
      </c>
      <c r="AF24" s="17" t="inlineStr">
        <is>
          <t>LO</t>
        </is>
      </c>
      <c r="AG24" s="17" t="inlineStr">
        <is>
          <t>LO</t>
        </is>
      </c>
      <c r="AH24" s="17" t="n">
        <v>23.4</v>
      </c>
      <c r="AI24" s="17" t="inlineStr">
        <is>
          <t>Pass</t>
        </is>
      </c>
      <c r="AJ24" s="17" t="inlineStr">
        <is>
          <t>N/A</t>
        </is>
      </c>
      <c r="AK24" s="17" t="inlineStr">
        <is>
          <t>N/A</t>
        </is>
      </c>
      <c r="AL24" s="17" t="inlineStr">
        <is>
          <t>Pass</t>
        </is>
      </c>
      <c r="AM24" s="17" t="inlineStr">
        <is>
          <t>Pass</t>
        </is>
      </c>
      <c r="AN24" s="17" t="inlineStr">
        <is>
          <t>N/A</t>
        </is>
      </c>
      <c r="AO24" s="17" t="inlineStr">
        <is>
          <t>Pass</t>
        </is>
      </c>
      <c r="AP24" s="17" t="inlineStr">
        <is>
          <t>N/A</t>
        </is>
      </c>
      <c r="AQ24" s="17" t="inlineStr">
        <is>
          <t>N/A</t>
        </is>
      </c>
      <c r="AR24" s="17" t="inlineStr">
        <is>
          <t>Pass</t>
        </is>
      </c>
      <c r="AS24" s="17" t="inlineStr">
        <is>
          <t>Pass</t>
        </is>
      </c>
      <c r="AT24" s="17" t="inlineStr">
        <is>
          <t>N/A</t>
        </is>
      </c>
      <c r="AU24" s="17" t="inlineStr">
        <is>
          <t>N/A</t>
        </is>
      </c>
      <c r="AV24" s="17" t="inlineStr">
        <is>
          <t>CRYSTAL ENGINEERING</t>
        </is>
      </c>
      <c r="AW24" s="17" t="inlineStr">
        <is>
          <t>IS33-36/5000 PSI</t>
        </is>
      </c>
      <c r="AX24" s="17" t="inlineStr">
        <is>
          <t>4530-525617</t>
        </is>
      </c>
      <c r="AY24" s="17" t="inlineStr">
        <is>
          <t>'2026-07-02</t>
        </is>
      </c>
      <c r="AZ24" s="17" t="inlineStr">
        <is>
          <t>EMERSON</t>
        </is>
      </c>
      <c r="BA24" s="17" t="inlineStr">
        <is>
          <t>TREX</t>
        </is>
      </c>
      <c r="BB24" s="17" t="inlineStr">
        <is>
          <t>210100082367</t>
        </is>
      </c>
      <c r="BC24" s="17" t="inlineStr">
        <is>
          <t>'2026-07-31</t>
        </is>
      </c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inlineStr">
        <is>
          <t>Levy Ostrup</t>
        </is>
      </c>
      <c r="CY24" s="17" t="inlineStr">
        <is>
          <t>'2026-08-01</t>
        </is>
      </c>
      <c r="CZ24" s="17" t="n"/>
      <c r="DA24" s="17" t="n"/>
      <c r="DB24" s="17" t="n"/>
      <c r="DC24" s="17" t="n"/>
    </row>
    <row r="25">
      <c r="A25" s="17" t="n"/>
      <c r="B25" s="17" t="n"/>
      <c r="C25" s="17" t="inlineStr">
        <is>
          <t>K1B WELL PAD PROJECT</t>
        </is>
      </c>
      <c r="D25" s="17" t="inlineStr">
        <is>
          <t>KINOSIS K1B</t>
        </is>
      </c>
      <c r="E25" s="17" t="inlineStr">
        <is>
          <t>CA23007</t>
        </is>
      </c>
      <c r="F25" s="17" t="inlineStr">
        <is>
          <t>29103-PIT-1021</t>
        </is>
      </c>
      <c r="G25" s="17" t="inlineStr">
        <is>
          <t>Pressure Transmitter</t>
        </is>
      </c>
      <c r="H25" s="17" t="inlineStr">
        <is>
          <t>STEAM</t>
        </is>
      </c>
      <c r="I25" s="17" t="inlineStr">
        <is>
          <t>PAD A S02 HP STM TO INJC WELL TOE</t>
        </is>
      </c>
      <c r="J25" s="17" t="inlineStr">
        <is>
          <t>29103-25J-121-01</t>
        </is>
      </c>
      <c r="K25" s="17" t="inlineStr">
        <is>
          <t>29103-6"-ST-1202-DASB0-64H</t>
        </is>
      </c>
      <c r="L25" s="17" t="inlineStr">
        <is>
          <t>ROSEMOUNT</t>
        </is>
      </c>
      <c r="M25" s="17" t="inlineStr">
        <is>
          <t>3051T</t>
        </is>
      </c>
      <c r="N25" s="17" t="inlineStr">
        <is>
          <t>26SIPG3884778</t>
        </is>
      </c>
      <c r="O25" s="17" t="inlineStr">
        <is>
          <t>0 - 8000 kPa-g</t>
        </is>
      </c>
      <c r="P25" s="17" t="inlineStr">
        <is>
          <t>-101 - 27580 kPa-g</t>
        </is>
      </c>
      <c r="Q25" s="17" t="inlineStr">
        <is>
          <t>N/A</t>
        </is>
      </c>
      <c r="R25" s="17" t="inlineStr">
        <is>
          <t>YES</t>
        </is>
      </c>
      <c r="S25" s="17" t="inlineStr">
        <is>
          <t>4-20 mA w/ HART</t>
        </is>
      </c>
      <c r="T25" s="17" t="inlineStr">
        <is>
          <t>N/A</t>
        </is>
      </c>
      <c r="U25" s="17" t="inlineStr">
        <is>
          <t>N/A</t>
        </is>
      </c>
      <c r="V25" s="17" t="inlineStr">
        <is>
          <t>LO</t>
        </is>
      </c>
      <c r="W25" s="17" t="inlineStr">
        <is>
          <t>LO</t>
        </is>
      </c>
      <c r="X25" s="17" t="inlineStr">
        <is>
          <t>LO</t>
        </is>
      </c>
      <c r="Y25" s="17" t="inlineStr">
        <is>
          <t>LO</t>
        </is>
      </c>
      <c r="Z25" s="17" t="inlineStr">
        <is>
          <t>N/A</t>
        </is>
      </c>
      <c r="AA25" s="17" t="inlineStr">
        <is>
          <t>LO</t>
        </is>
      </c>
      <c r="AB25" s="17" t="inlineStr">
        <is>
          <t>LO</t>
        </is>
      </c>
      <c r="AC25" s="17" t="inlineStr">
        <is>
          <t>LO</t>
        </is>
      </c>
      <c r="AD25" s="17" t="inlineStr">
        <is>
          <t>N/A</t>
        </is>
      </c>
      <c r="AE25" s="17" t="inlineStr">
        <is>
          <t>LO</t>
        </is>
      </c>
      <c r="AF25" s="17" t="inlineStr">
        <is>
          <t>LO</t>
        </is>
      </c>
      <c r="AG25" s="17" t="inlineStr">
        <is>
          <t>LO</t>
        </is>
      </c>
      <c r="AH25" s="17" t="n">
        <v>23.4</v>
      </c>
      <c r="AI25" s="17" t="inlineStr">
        <is>
          <t>Pass</t>
        </is>
      </c>
      <c r="AJ25" s="17" t="inlineStr">
        <is>
          <t>N/A</t>
        </is>
      </c>
      <c r="AK25" s="17" t="inlineStr">
        <is>
          <t>N/A</t>
        </is>
      </c>
      <c r="AL25" s="17" t="inlineStr">
        <is>
          <t>Pass</t>
        </is>
      </c>
      <c r="AM25" s="17" t="inlineStr">
        <is>
          <t>Pass</t>
        </is>
      </c>
      <c r="AN25" s="17" t="inlineStr">
        <is>
          <t>N/A</t>
        </is>
      </c>
      <c r="AO25" s="17" t="inlineStr">
        <is>
          <t>Pass</t>
        </is>
      </c>
      <c r="AP25" s="17" t="inlineStr">
        <is>
          <t>N/A</t>
        </is>
      </c>
      <c r="AQ25" s="17" t="inlineStr">
        <is>
          <t>N/A</t>
        </is>
      </c>
      <c r="AR25" s="17" t="inlineStr">
        <is>
          <t>Pass</t>
        </is>
      </c>
      <c r="AS25" s="17" t="inlineStr">
        <is>
          <t>Pass</t>
        </is>
      </c>
      <c r="AT25" s="17" t="inlineStr">
        <is>
          <t>N/A</t>
        </is>
      </c>
      <c r="AU25" s="17" t="inlineStr">
        <is>
          <t>N/A</t>
        </is>
      </c>
      <c r="AV25" s="17" t="inlineStr">
        <is>
          <t>CRYSTAL ENGINEERING</t>
        </is>
      </c>
      <c r="AW25" s="17" t="inlineStr">
        <is>
          <t>IS33-36/5000 PSI</t>
        </is>
      </c>
      <c r="AX25" s="17" t="inlineStr">
        <is>
          <t>4530-525617</t>
        </is>
      </c>
      <c r="AY25" s="17" t="inlineStr">
        <is>
          <t>'2026-07-02</t>
        </is>
      </c>
      <c r="AZ25" s="17" t="inlineStr">
        <is>
          <t>EMERSON</t>
        </is>
      </c>
      <c r="BA25" s="17" t="inlineStr">
        <is>
          <t>TREX</t>
        </is>
      </c>
      <c r="BB25" s="17" t="inlineStr">
        <is>
          <t>210100082367</t>
        </is>
      </c>
      <c r="BC25" s="17" t="inlineStr">
        <is>
          <t>'2026-07-31</t>
        </is>
      </c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inlineStr">
        <is>
          <t>Levy Ostrup</t>
        </is>
      </c>
      <c r="CY25" s="17" t="inlineStr">
        <is>
          <t>'2026-08-01</t>
        </is>
      </c>
      <c r="CZ25" s="17" t="n"/>
      <c r="DA25" s="17" t="n"/>
      <c r="DB25" s="17" t="n"/>
      <c r="DC25" s="17" t="n"/>
    </row>
    <row r="26">
      <c r="A26" s="17" t="n"/>
      <c r="B26" s="17" t="n"/>
      <c r="C26" s="17" t="inlineStr">
        <is>
          <t>K1B WELL PAD PROJECT</t>
        </is>
      </c>
      <c r="D26" s="17" t="inlineStr">
        <is>
          <t>KINOSIS K1B</t>
        </is>
      </c>
      <c r="E26" s="17" t="inlineStr">
        <is>
          <t>CA23007</t>
        </is>
      </c>
      <c r="F26" s="17" t="inlineStr">
        <is>
          <t>29103-PIT-1022</t>
        </is>
      </c>
      <c r="G26" s="17" t="inlineStr">
        <is>
          <t>Pressure Transmitter</t>
        </is>
      </c>
      <c r="H26" s="17" t="inlineStr">
        <is>
          <t>STEAM</t>
        </is>
      </c>
      <c r="I26" s="17" t="inlineStr">
        <is>
          <t>PAD A S02 HP STM TO INJC WELL HEEL</t>
        </is>
      </c>
      <c r="J26" s="17" t="inlineStr">
        <is>
          <t>29103-25J-121-01</t>
        </is>
      </c>
      <c r="K26" s="17" t="inlineStr">
        <is>
          <t>29103-4"-ST-1203-DASB0-64H-ET</t>
        </is>
      </c>
      <c r="L26" s="17" t="inlineStr">
        <is>
          <t>ROSEMOUNT</t>
        </is>
      </c>
      <c r="M26" s="17" t="inlineStr">
        <is>
          <t>3051T</t>
        </is>
      </c>
      <c r="N26" s="17" t="inlineStr">
        <is>
          <t>26SIPG3884777</t>
        </is>
      </c>
      <c r="O26" s="17" t="inlineStr">
        <is>
          <t>0 - 8000 kPa-g</t>
        </is>
      </c>
      <c r="P26" s="17" t="inlineStr">
        <is>
          <t>-101 - 27580 kPa-g</t>
        </is>
      </c>
      <c r="Q26" s="17" t="inlineStr">
        <is>
          <t>N/A</t>
        </is>
      </c>
      <c r="R26" s="17" t="inlineStr">
        <is>
          <t>YES</t>
        </is>
      </c>
      <c r="S26" s="17" t="inlineStr">
        <is>
          <t>4-20 mA w/ HART</t>
        </is>
      </c>
      <c r="T26" s="17" t="inlineStr">
        <is>
          <t>N/A</t>
        </is>
      </c>
      <c r="U26" s="17" t="inlineStr">
        <is>
          <t>N/A</t>
        </is>
      </c>
      <c r="V26" s="17" t="inlineStr">
        <is>
          <t>LO</t>
        </is>
      </c>
      <c r="W26" s="17" t="inlineStr">
        <is>
          <t>LO</t>
        </is>
      </c>
      <c r="X26" s="17" t="inlineStr">
        <is>
          <t>LO</t>
        </is>
      </c>
      <c r="Y26" s="17" t="inlineStr">
        <is>
          <t>LO</t>
        </is>
      </c>
      <c r="Z26" s="17" t="inlineStr">
        <is>
          <t>N/A</t>
        </is>
      </c>
      <c r="AA26" s="17" t="inlineStr">
        <is>
          <t>LO</t>
        </is>
      </c>
      <c r="AB26" s="17" t="inlineStr">
        <is>
          <t>LO</t>
        </is>
      </c>
      <c r="AC26" s="17" t="inlineStr">
        <is>
          <t>LO</t>
        </is>
      </c>
      <c r="AD26" s="17" t="inlineStr">
        <is>
          <t>N/A</t>
        </is>
      </c>
      <c r="AE26" s="17" t="inlineStr">
        <is>
          <t>LO</t>
        </is>
      </c>
      <c r="AF26" s="17" t="inlineStr">
        <is>
          <t>LO</t>
        </is>
      </c>
      <c r="AG26" s="17" t="inlineStr">
        <is>
          <t>LO</t>
        </is>
      </c>
      <c r="AH26" s="17" t="n">
        <v>23.4</v>
      </c>
      <c r="AI26" s="17" t="inlineStr">
        <is>
          <t>Pass</t>
        </is>
      </c>
      <c r="AJ26" s="17" t="inlineStr">
        <is>
          <t>N/A</t>
        </is>
      </c>
      <c r="AK26" s="17" t="inlineStr">
        <is>
          <t>N/A</t>
        </is>
      </c>
      <c r="AL26" s="17" t="inlineStr">
        <is>
          <t>Pass</t>
        </is>
      </c>
      <c r="AM26" s="17" t="inlineStr">
        <is>
          <t>Pass</t>
        </is>
      </c>
      <c r="AN26" s="17" t="inlineStr">
        <is>
          <t>N/A</t>
        </is>
      </c>
      <c r="AO26" s="17" t="inlineStr">
        <is>
          <t>Pass</t>
        </is>
      </c>
      <c r="AP26" s="17" t="inlineStr">
        <is>
          <t>N/A</t>
        </is>
      </c>
      <c r="AQ26" s="17" t="inlineStr">
        <is>
          <t>N/A</t>
        </is>
      </c>
      <c r="AR26" s="17" t="inlineStr">
        <is>
          <t>Pass</t>
        </is>
      </c>
      <c r="AS26" s="17" t="inlineStr">
        <is>
          <t>Pass</t>
        </is>
      </c>
      <c r="AT26" s="17" t="inlineStr">
        <is>
          <t>N/A</t>
        </is>
      </c>
      <c r="AU26" s="17" t="inlineStr">
        <is>
          <t>N/A</t>
        </is>
      </c>
      <c r="AV26" s="17" t="inlineStr">
        <is>
          <t>CRYSTAL ENGINEERING</t>
        </is>
      </c>
      <c r="AW26" s="17" t="inlineStr">
        <is>
          <t>IS33-36/5000 PSI</t>
        </is>
      </c>
      <c r="AX26" s="17" t="inlineStr">
        <is>
          <t>4530-525617</t>
        </is>
      </c>
      <c r="AY26" s="17" t="inlineStr">
        <is>
          <t>'2026-07-02</t>
        </is>
      </c>
      <c r="AZ26" s="17" t="inlineStr">
        <is>
          <t>EMERSON</t>
        </is>
      </c>
      <c r="BA26" s="17" t="inlineStr">
        <is>
          <t>TREX</t>
        </is>
      </c>
      <c r="BB26" s="17" t="inlineStr">
        <is>
          <t>210100082367</t>
        </is>
      </c>
      <c r="BC26" s="17" t="inlineStr">
        <is>
          <t>'2026-07-31</t>
        </is>
      </c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inlineStr">
        <is>
          <t>Levy Ostrup</t>
        </is>
      </c>
      <c r="CY26" s="17" t="inlineStr">
        <is>
          <t>'2026-08-01</t>
        </is>
      </c>
      <c r="CZ26" s="17" t="n"/>
      <c r="DA26" s="17" t="n"/>
      <c r="DB26" s="17" t="n"/>
      <c r="DC26" s="17" t="n"/>
    </row>
    <row r="27">
      <c r="A27" s="17" t="n"/>
      <c r="B27" s="17" t="n"/>
      <c r="C27" s="17" t="inlineStr">
        <is>
          <t>K1B WELL PAD PROJECT</t>
        </is>
      </c>
      <c r="D27" s="17" t="inlineStr">
        <is>
          <t>KINOSIS K1B</t>
        </is>
      </c>
      <c r="E27" s="17" t="inlineStr">
        <is>
          <t>CA23007</t>
        </is>
      </c>
      <c r="F27" s="17" t="inlineStr">
        <is>
          <t>29103-PIT-1031</t>
        </is>
      </c>
      <c r="G27" s="17" t="inlineStr">
        <is>
          <t>Pressure Transmitter</t>
        </is>
      </c>
      <c r="H27" s="17" t="inlineStr">
        <is>
          <t>STEAM</t>
        </is>
      </c>
      <c r="I27" s="17" t="inlineStr">
        <is>
          <t>PAD A S03 HP STM TO INJC WELL TOE</t>
        </is>
      </c>
      <c r="J27" s="17" t="inlineStr">
        <is>
          <t>29103-25J-131-01</t>
        </is>
      </c>
      <c r="K27" s="17" t="inlineStr">
        <is>
          <t>29103-6"-ST-1302-DASB0-64H</t>
        </is>
      </c>
      <c r="L27" s="17" t="inlineStr">
        <is>
          <t>ROSEMOUNT</t>
        </is>
      </c>
      <c r="M27" s="17" t="inlineStr">
        <is>
          <t>3051T</t>
        </is>
      </c>
      <c r="N27" s="17" t="inlineStr">
        <is>
          <t>26SIPG3885068</t>
        </is>
      </c>
      <c r="O27" s="17" t="inlineStr">
        <is>
          <t>0 - 8000 kPa-g</t>
        </is>
      </c>
      <c r="P27" s="17" t="inlineStr">
        <is>
          <t>-101 - 27580 kPa-g</t>
        </is>
      </c>
      <c r="Q27" s="17" t="inlineStr">
        <is>
          <t>N/A</t>
        </is>
      </c>
      <c r="R27" s="17" t="inlineStr">
        <is>
          <t>YES</t>
        </is>
      </c>
      <c r="S27" s="17" t="inlineStr">
        <is>
          <t>4-20 mA w/ HART</t>
        </is>
      </c>
      <c r="T27" s="17" t="inlineStr">
        <is>
          <t>N/A</t>
        </is>
      </c>
      <c r="U27" s="17" t="inlineStr">
        <is>
          <t>N/A</t>
        </is>
      </c>
      <c r="V27" s="17" t="inlineStr">
        <is>
          <t>LO</t>
        </is>
      </c>
      <c r="W27" s="17" t="inlineStr">
        <is>
          <t>LO</t>
        </is>
      </c>
      <c r="X27" s="17" t="inlineStr">
        <is>
          <t>LO</t>
        </is>
      </c>
      <c r="Y27" s="17" t="inlineStr">
        <is>
          <t>LO</t>
        </is>
      </c>
      <c r="Z27" s="17" t="inlineStr">
        <is>
          <t>N/A</t>
        </is>
      </c>
      <c r="AA27" s="17" t="inlineStr">
        <is>
          <t>LO</t>
        </is>
      </c>
      <c r="AB27" s="17" t="inlineStr">
        <is>
          <t>LO</t>
        </is>
      </c>
      <c r="AC27" s="17" t="inlineStr">
        <is>
          <t>LO</t>
        </is>
      </c>
      <c r="AD27" s="17" t="inlineStr">
        <is>
          <t>N/A</t>
        </is>
      </c>
      <c r="AE27" s="17" t="inlineStr">
        <is>
          <t>LO</t>
        </is>
      </c>
      <c r="AF27" s="17" t="inlineStr">
        <is>
          <t>LO</t>
        </is>
      </c>
      <c r="AG27" s="17" t="inlineStr">
        <is>
          <t>LO</t>
        </is>
      </c>
      <c r="AH27" s="17" t="n">
        <v>23.4</v>
      </c>
      <c r="AI27" s="17" t="inlineStr">
        <is>
          <t>Pass</t>
        </is>
      </c>
      <c r="AJ27" s="17" t="inlineStr">
        <is>
          <t>N/A</t>
        </is>
      </c>
      <c r="AK27" s="17" t="inlineStr">
        <is>
          <t>N/A</t>
        </is>
      </c>
      <c r="AL27" s="17" t="inlineStr">
        <is>
          <t>Pass</t>
        </is>
      </c>
      <c r="AM27" s="17" t="inlineStr">
        <is>
          <t>Pass</t>
        </is>
      </c>
      <c r="AN27" s="17" t="inlineStr">
        <is>
          <t>N/A</t>
        </is>
      </c>
      <c r="AO27" s="17" t="inlineStr">
        <is>
          <t>Pass</t>
        </is>
      </c>
      <c r="AP27" s="17" t="inlineStr">
        <is>
          <t>N/A</t>
        </is>
      </c>
      <c r="AQ27" s="17" t="inlineStr">
        <is>
          <t>N/A</t>
        </is>
      </c>
      <c r="AR27" s="17" t="inlineStr">
        <is>
          <t>Pass</t>
        </is>
      </c>
      <c r="AS27" s="17" t="inlineStr">
        <is>
          <t>Pass</t>
        </is>
      </c>
      <c r="AT27" s="17" t="inlineStr">
        <is>
          <t>N/A</t>
        </is>
      </c>
      <c r="AU27" s="17" t="inlineStr">
        <is>
          <t>N/A</t>
        </is>
      </c>
      <c r="AV27" s="17" t="inlineStr">
        <is>
          <t>CRYSTAL ENGINEERING</t>
        </is>
      </c>
      <c r="AW27" s="17" t="inlineStr">
        <is>
          <t>IS33-36/5000 PSI</t>
        </is>
      </c>
      <c r="AX27" s="17" t="inlineStr">
        <is>
          <t>4530-525617</t>
        </is>
      </c>
      <c r="AY27" s="17" t="inlineStr">
        <is>
          <t>'2026-07-02</t>
        </is>
      </c>
      <c r="AZ27" s="17" t="inlineStr">
        <is>
          <t>EMERSON</t>
        </is>
      </c>
      <c r="BA27" s="17" t="inlineStr">
        <is>
          <t>TREX</t>
        </is>
      </c>
      <c r="BB27" s="17" t="inlineStr">
        <is>
          <t>210100082367</t>
        </is>
      </c>
      <c r="BC27" s="17" t="inlineStr">
        <is>
          <t>'2026-07-31</t>
        </is>
      </c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inlineStr">
        <is>
          <t>Levy Ostrup</t>
        </is>
      </c>
      <c r="CY27" s="17" t="inlineStr">
        <is>
          <t>'2026-08-01</t>
        </is>
      </c>
      <c r="CZ27" s="17" t="n"/>
      <c r="DA27" s="17" t="n"/>
      <c r="DB27" s="17" t="n"/>
      <c r="DC27" s="17" t="n"/>
    </row>
    <row r="28">
      <c r="A28" s="17" t="n"/>
      <c r="B28" s="17" t="n"/>
      <c r="C28" s="17" t="inlineStr">
        <is>
          <t>K1B WELL PAD PROJECT</t>
        </is>
      </c>
      <c r="D28" s="17" t="inlineStr">
        <is>
          <t>KINOSIS K1B</t>
        </is>
      </c>
      <c r="E28" s="17" t="inlineStr">
        <is>
          <t>CA23007</t>
        </is>
      </c>
      <c r="F28" s="17" t="inlineStr">
        <is>
          <t>29103-PIT-1032</t>
        </is>
      </c>
      <c r="G28" s="17" t="inlineStr">
        <is>
          <t>Pressure Transmitter</t>
        </is>
      </c>
      <c r="H28" s="17" t="inlineStr">
        <is>
          <t>STEAM</t>
        </is>
      </c>
      <c r="I28" s="17" t="inlineStr">
        <is>
          <t>PAD A S03 HP STM TO INJC WELL HEEL</t>
        </is>
      </c>
      <c r="J28" s="17" t="inlineStr">
        <is>
          <t>29103-25J-131-01</t>
        </is>
      </c>
      <c r="K28" s="17" t="inlineStr">
        <is>
          <t>29103-4"-ST-1303-DASB0-64H-ET</t>
        </is>
      </c>
      <c r="L28" s="17" t="inlineStr">
        <is>
          <t>ROSEMOUNT</t>
        </is>
      </c>
      <c r="M28" s="17" t="inlineStr">
        <is>
          <t>3051T</t>
        </is>
      </c>
      <c r="N28" s="17" t="inlineStr">
        <is>
          <t>26SIPG3885067</t>
        </is>
      </c>
      <c r="O28" s="17" t="inlineStr">
        <is>
          <t>0 - 8000 kPa-g</t>
        </is>
      </c>
      <c r="P28" s="17" t="inlineStr">
        <is>
          <t>-101 - 27580 kPa-g</t>
        </is>
      </c>
      <c r="Q28" s="17" t="inlineStr">
        <is>
          <t>N/A</t>
        </is>
      </c>
      <c r="R28" s="17" t="inlineStr">
        <is>
          <t>YES</t>
        </is>
      </c>
      <c r="S28" s="17" t="inlineStr">
        <is>
          <t>4-20 mA w/ HART</t>
        </is>
      </c>
      <c r="T28" s="17" t="inlineStr">
        <is>
          <t>N/A</t>
        </is>
      </c>
      <c r="U28" s="17" t="inlineStr">
        <is>
          <t>N/A</t>
        </is>
      </c>
      <c r="V28" s="17" t="inlineStr">
        <is>
          <t>LO</t>
        </is>
      </c>
      <c r="W28" s="17" t="inlineStr">
        <is>
          <t>LO</t>
        </is>
      </c>
      <c r="X28" s="17" t="inlineStr">
        <is>
          <t>LO</t>
        </is>
      </c>
      <c r="Y28" s="17" t="inlineStr">
        <is>
          <t>LO</t>
        </is>
      </c>
      <c r="Z28" s="17" t="inlineStr">
        <is>
          <t>N/A</t>
        </is>
      </c>
      <c r="AA28" s="17" t="inlineStr">
        <is>
          <t>LO</t>
        </is>
      </c>
      <c r="AB28" s="17" t="inlineStr">
        <is>
          <t>LO</t>
        </is>
      </c>
      <c r="AC28" s="17" t="inlineStr">
        <is>
          <t>LO</t>
        </is>
      </c>
      <c r="AD28" s="17" t="inlineStr">
        <is>
          <t>N/A</t>
        </is>
      </c>
      <c r="AE28" s="17" t="inlineStr">
        <is>
          <t>LO</t>
        </is>
      </c>
      <c r="AF28" s="17" t="inlineStr">
        <is>
          <t>LO</t>
        </is>
      </c>
      <c r="AG28" s="17" t="inlineStr">
        <is>
          <t>LO</t>
        </is>
      </c>
      <c r="AH28" s="17" t="n">
        <v>23.4</v>
      </c>
      <c r="AI28" s="17" t="inlineStr">
        <is>
          <t>Pass</t>
        </is>
      </c>
      <c r="AJ28" s="17" t="inlineStr">
        <is>
          <t>N/A</t>
        </is>
      </c>
      <c r="AK28" s="17" t="inlineStr">
        <is>
          <t>N/A</t>
        </is>
      </c>
      <c r="AL28" s="17" t="inlineStr">
        <is>
          <t>Pass</t>
        </is>
      </c>
      <c r="AM28" s="17" t="inlineStr">
        <is>
          <t>Pass</t>
        </is>
      </c>
      <c r="AN28" s="17" t="inlineStr">
        <is>
          <t>N/A</t>
        </is>
      </c>
      <c r="AO28" s="17" t="inlineStr">
        <is>
          <t>Pass</t>
        </is>
      </c>
      <c r="AP28" s="17" t="inlineStr">
        <is>
          <t>N/A</t>
        </is>
      </c>
      <c r="AQ28" s="17" t="inlineStr">
        <is>
          <t>N/A</t>
        </is>
      </c>
      <c r="AR28" s="17" t="inlineStr">
        <is>
          <t>Pass</t>
        </is>
      </c>
      <c r="AS28" s="17" t="inlineStr">
        <is>
          <t>Pass</t>
        </is>
      </c>
      <c r="AT28" s="17" t="inlineStr">
        <is>
          <t>N/A</t>
        </is>
      </c>
      <c r="AU28" s="17" t="inlineStr">
        <is>
          <t>N/A</t>
        </is>
      </c>
      <c r="AV28" s="17" t="inlineStr">
        <is>
          <t>CRYSTAL ENGINEERING</t>
        </is>
      </c>
      <c r="AW28" s="17" t="inlineStr">
        <is>
          <t>IS33-36/5000 PSI</t>
        </is>
      </c>
      <c r="AX28" s="17" t="inlineStr">
        <is>
          <t>4530-525617</t>
        </is>
      </c>
      <c r="AY28" s="17" t="inlineStr">
        <is>
          <t>'2026-07-02</t>
        </is>
      </c>
      <c r="AZ28" s="17" t="inlineStr">
        <is>
          <t>EMERSON</t>
        </is>
      </c>
      <c r="BA28" s="17" t="inlineStr">
        <is>
          <t>TREX</t>
        </is>
      </c>
      <c r="BB28" s="17" t="inlineStr">
        <is>
          <t>210100082367</t>
        </is>
      </c>
      <c r="BC28" s="17" t="inlineStr">
        <is>
          <t>'2026-07-31</t>
        </is>
      </c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inlineStr">
        <is>
          <t>Levy Ostrup</t>
        </is>
      </c>
      <c r="CY28" s="17" t="inlineStr">
        <is>
          <t>'2026-08-01</t>
        </is>
      </c>
      <c r="CZ28" s="17" t="n"/>
      <c r="DA28" s="17" t="n"/>
      <c r="DB28" s="17" t="n"/>
      <c r="DC28" s="17" t="n"/>
    </row>
    <row r="29">
      <c r="A29" s="17" t="n"/>
      <c r="B29" s="17" t="n"/>
      <c r="C29" s="17" t="inlineStr">
        <is>
          <t>K1B WELL PAD PROJECT</t>
        </is>
      </c>
      <c r="D29" s="17" t="inlineStr">
        <is>
          <t>KINOSIS K1B</t>
        </is>
      </c>
      <c r="E29" s="17" t="inlineStr">
        <is>
          <t>CA23007</t>
        </is>
      </c>
      <c r="F29" s="17" t="inlineStr">
        <is>
          <t>29103-PIT-1041</t>
        </is>
      </c>
      <c r="G29" s="17" t="inlineStr">
        <is>
          <t>Pressure Transmitter</t>
        </is>
      </c>
      <c r="H29" s="17" t="inlineStr">
        <is>
          <t>STEAM</t>
        </is>
      </c>
      <c r="I29" s="17" t="inlineStr">
        <is>
          <t>PAD A S04 HP STM TO INJC WELL TOE</t>
        </is>
      </c>
      <c r="J29" s="17" t="inlineStr">
        <is>
          <t>29103-25J-141-01</t>
        </is>
      </c>
      <c r="K29" s="17" t="inlineStr">
        <is>
          <t>29103-6"-ST-1402-DASB0-64H</t>
        </is>
      </c>
      <c r="L29" s="17" t="inlineStr">
        <is>
          <t>ROSEMOUNT</t>
        </is>
      </c>
      <c r="M29" s="17" t="inlineStr">
        <is>
          <t>3051T</t>
        </is>
      </c>
      <c r="N29" s="17" t="inlineStr">
        <is>
          <t>26SIPG3884596</t>
        </is>
      </c>
      <c r="O29" s="17" t="inlineStr">
        <is>
          <t>0 - 8000 kPa-g</t>
        </is>
      </c>
      <c r="P29" s="17" t="inlineStr">
        <is>
          <t>-101 - 27580 kPa-g</t>
        </is>
      </c>
      <c r="Q29" s="17" t="inlineStr">
        <is>
          <t>N/A</t>
        </is>
      </c>
      <c r="R29" s="17" t="inlineStr">
        <is>
          <t>YES</t>
        </is>
      </c>
      <c r="S29" s="17" t="inlineStr">
        <is>
          <t>4-20 mA w/ HART</t>
        </is>
      </c>
      <c r="T29" s="17" t="inlineStr">
        <is>
          <t>N/A</t>
        </is>
      </c>
      <c r="U29" s="17" t="inlineStr">
        <is>
          <t>N/A</t>
        </is>
      </c>
      <c r="V29" s="17" t="inlineStr">
        <is>
          <t>LO</t>
        </is>
      </c>
      <c r="W29" s="17" t="inlineStr">
        <is>
          <t>LO</t>
        </is>
      </c>
      <c r="X29" s="17" t="inlineStr">
        <is>
          <t>LO</t>
        </is>
      </c>
      <c r="Y29" s="17" t="inlineStr">
        <is>
          <t>LO</t>
        </is>
      </c>
      <c r="Z29" s="17" t="inlineStr">
        <is>
          <t>N/A</t>
        </is>
      </c>
      <c r="AA29" s="17" t="inlineStr">
        <is>
          <t>LO</t>
        </is>
      </c>
      <c r="AB29" s="17" t="inlineStr">
        <is>
          <t>LO</t>
        </is>
      </c>
      <c r="AC29" s="17" t="inlineStr">
        <is>
          <t>LO</t>
        </is>
      </c>
      <c r="AD29" s="17" t="inlineStr">
        <is>
          <t>N/A</t>
        </is>
      </c>
      <c r="AE29" s="17" t="inlineStr">
        <is>
          <t>LO</t>
        </is>
      </c>
      <c r="AF29" s="17" t="inlineStr">
        <is>
          <t>LO</t>
        </is>
      </c>
      <c r="AG29" s="17" t="inlineStr">
        <is>
          <t>LO</t>
        </is>
      </c>
      <c r="AH29" s="17" t="n">
        <v>23.4</v>
      </c>
      <c r="AI29" s="17" t="inlineStr">
        <is>
          <t>Pass</t>
        </is>
      </c>
      <c r="AJ29" s="17" t="inlineStr">
        <is>
          <t>N/A</t>
        </is>
      </c>
      <c r="AK29" s="17" t="inlineStr">
        <is>
          <t>N/A</t>
        </is>
      </c>
      <c r="AL29" s="17" t="inlineStr">
        <is>
          <t>Pass</t>
        </is>
      </c>
      <c r="AM29" s="17" t="inlineStr">
        <is>
          <t>Pass</t>
        </is>
      </c>
      <c r="AN29" s="17" t="inlineStr">
        <is>
          <t>N/A</t>
        </is>
      </c>
      <c r="AO29" s="17" t="inlineStr">
        <is>
          <t>Pass</t>
        </is>
      </c>
      <c r="AP29" s="17" t="inlineStr">
        <is>
          <t>N/A</t>
        </is>
      </c>
      <c r="AQ29" s="17" t="inlineStr">
        <is>
          <t>N/A</t>
        </is>
      </c>
      <c r="AR29" s="17" t="inlineStr">
        <is>
          <t>Pass</t>
        </is>
      </c>
      <c r="AS29" s="17" t="inlineStr">
        <is>
          <t>Pass</t>
        </is>
      </c>
      <c r="AT29" s="17" t="inlineStr">
        <is>
          <t>N/A</t>
        </is>
      </c>
      <c r="AU29" s="17" t="inlineStr">
        <is>
          <t>N/A</t>
        </is>
      </c>
      <c r="AV29" s="17" t="inlineStr">
        <is>
          <t>CRYSTAL ENGINEERING</t>
        </is>
      </c>
      <c r="AW29" s="17" t="inlineStr">
        <is>
          <t>IS33-36/5000 PSI</t>
        </is>
      </c>
      <c r="AX29" s="17" t="inlineStr">
        <is>
          <t>4530-525617</t>
        </is>
      </c>
      <c r="AY29" s="17" t="inlineStr">
        <is>
          <t>'2026-07-02</t>
        </is>
      </c>
      <c r="AZ29" s="17" t="inlineStr">
        <is>
          <t>EMERSON</t>
        </is>
      </c>
      <c r="BA29" s="17" t="inlineStr">
        <is>
          <t>TREX</t>
        </is>
      </c>
      <c r="BB29" s="17" t="inlineStr">
        <is>
          <t>210100082367</t>
        </is>
      </c>
      <c r="BC29" s="17" t="inlineStr">
        <is>
          <t>'2026-07-31</t>
        </is>
      </c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inlineStr">
        <is>
          <t>Levy Ostrup</t>
        </is>
      </c>
      <c r="CY29" s="17" t="inlineStr">
        <is>
          <t>'2026-08-01</t>
        </is>
      </c>
      <c r="CZ29" s="17" t="n"/>
      <c r="DA29" s="17" t="n"/>
      <c r="DB29" s="17" t="n"/>
      <c r="DC29" s="17" t="n"/>
    </row>
    <row r="30">
      <c r="A30" s="17" t="n"/>
      <c r="B30" s="17" t="n"/>
      <c r="C30" s="17" t="inlineStr">
        <is>
          <t>K1B WELL PAD PROJECT</t>
        </is>
      </c>
      <c r="D30" s="17" t="inlineStr">
        <is>
          <t>KINOSIS K1B</t>
        </is>
      </c>
      <c r="E30" s="17" t="inlineStr">
        <is>
          <t>CA23007</t>
        </is>
      </c>
      <c r="F30" s="17" t="inlineStr">
        <is>
          <t>29103-PIT-1042</t>
        </is>
      </c>
      <c r="G30" s="17" t="inlineStr">
        <is>
          <t>Pressure Transmitter</t>
        </is>
      </c>
      <c r="H30" s="17" t="inlineStr">
        <is>
          <t>STEAM</t>
        </is>
      </c>
      <c r="I30" s="17" t="inlineStr">
        <is>
          <t>PAD A S04 HP STM TO INJC WELL HEEL</t>
        </is>
      </c>
      <c r="J30" s="17" t="inlineStr">
        <is>
          <t>29103-25J-141-01</t>
        </is>
      </c>
      <c r="K30" s="17" t="inlineStr">
        <is>
          <t>29103-6"-ST-1402-DASB0-64H</t>
        </is>
      </c>
      <c r="L30" s="17" t="inlineStr">
        <is>
          <t>ROSEMOUNT</t>
        </is>
      </c>
      <c r="M30" s="17" t="inlineStr">
        <is>
          <t>3051T</t>
        </is>
      </c>
      <c r="N30" s="17" t="inlineStr">
        <is>
          <t>26SIPG3884595</t>
        </is>
      </c>
      <c r="O30" s="17" t="inlineStr">
        <is>
          <t>0 - 8000 kPa-g</t>
        </is>
      </c>
      <c r="P30" s="17" t="inlineStr">
        <is>
          <t>-101 - 27580 kPa-g</t>
        </is>
      </c>
      <c r="Q30" s="17" t="inlineStr">
        <is>
          <t>N/A</t>
        </is>
      </c>
      <c r="R30" s="17" t="inlineStr">
        <is>
          <t>YES</t>
        </is>
      </c>
      <c r="S30" s="17" t="inlineStr">
        <is>
          <t>4-20 mA w/ HART</t>
        </is>
      </c>
      <c r="T30" s="17" t="inlineStr">
        <is>
          <t>N/A</t>
        </is>
      </c>
      <c r="U30" s="17" t="inlineStr">
        <is>
          <t>N/A</t>
        </is>
      </c>
      <c r="V30" s="17" t="inlineStr">
        <is>
          <t>LO</t>
        </is>
      </c>
      <c r="W30" s="17" t="inlineStr">
        <is>
          <t>LO</t>
        </is>
      </c>
      <c r="X30" s="17" t="inlineStr">
        <is>
          <t>LO</t>
        </is>
      </c>
      <c r="Y30" s="17" t="inlineStr">
        <is>
          <t>LO</t>
        </is>
      </c>
      <c r="Z30" s="17" t="inlineStr">
        <is>
          <t>N/A</t>
        </is>
      </c>
      <c r="AA30" s="17" t="inlineStr">
        <is>
          <t>LO</t>
        </is>
      </c>
      <c r="AB30" s="17" t="inlineStr">
        <is>
          <t>LO</t>
        </is>
      </c>
      <c r="AC30" s="17" t="inlineStr">
        <is>
          <t>LO</t>
        </is>
      </c>
      <c r="AD30" s="17" t="inlineStr">
        <is>
          <t>N/A</t>
        </is>
      </c>
      <c r="AE30" s="17" t="inlineStr">
        <is>
          <t>LO</t>
        </is>
      </c>
      <c r="AF30" s="17" t="inlineStr">
        <is>
          <t>LO</t>
        </is>
      </c>
      <c r="AG30" s="17" t="inlineStr">
        <is>
          <t>LO</t>
        </is>
      </c>
      <c r="AH30" s="17" t="n">
        <v>23.4</v>
      </c>
      <c r="AI30" s="17" t="inlineStr">
        <is>
          <t>Pass</t>
        </is>
      </c>
      <c r="AJ30" s="17" t="inlineStr">
        <is>
          <t>N/A</t>
        </is>
      </c>
      <c r="AK30" s="17" t="inlineStr">
        <is>
          <t>N/A</t>
        </is>
      </c>
      <c r="AL30" s="17" t="inlineStr">
        <is>
          <t>Pass</t>
        </is>
      </c>
      <c r="AM30" s="17" t="inlineStr">
        <is>
          <t>Pass</t>
        </is>
      </c>
      <c r="AN30" s="17" t="inlineStr">
        <is>
          <t>N/A</t>
        </is>
      </c>
      <c r="AO30" s="17" t="inlineStr">
        <is>
          <t>Pass</t>
        </is>
      </c>
      <c r="AP30" s="17" t="inlineStr">
        <is>
          <t>N/A</t>
        </is>
      </c>
      <c r="AQ30" s="17" t="inlineStr">
        <is>
          <t>N/A</t>
        </is>
      </c>
      <c r="AR30" s="17" t="inlineStr">
        <is>
          <t>Pass</t>
        </is>
      </c>
      <c r="AS30" s="17" t="inlineStr">
        <is>
          <t>Pass</t>
        </is>
      </c>
      <c r="AT30" s="17" t="inlineStr">
        <is>
          <t>N/A</t>
        </is>
      </c>
      <c r="AU30" s="17" t="inlineStr">
        <is>
          <t>N/A</t>
        </is>
      </c>
      <c r="AV30" s="17" t="inlineStr">
        <is>
          <t>CRYSTAL ENGINEERING</t>
        </is>
      </c>
      <c r="AW30" s="17" t="inlineStr">
        <is>
          <t>IS33-36/5000 PSI</t>
        </is>
      </c>
      <c r="AX30" s="17" t="inlineStr">
        <is>
          <t>4530-525617</t>
        </is>
      </c>
      <c r="AY30" s="17" t="inlineStr">
        <is>
          <t>'2026-07-02</t>
        </is>
      </c>
      <c r="AZ30" s="17" t="inlineStr">
        <is>
          <t>EMERSON</t>
        </is>
      </c>
      <c r="BA30" s="17" t="inlineStr">
        <is>
          <t>TREX</t>
        </is>
      </c>
      <c r="BB30" s="17" t="inlineStr">
        <is>
          <t>210100082367</t>
        </is>
      </c>
      <c r="BC30" s="17" t="inlineStr">
        <is>
          <t>'2026-07-31</t>
        </is>
      </c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inlineStr">
        <is>
          <t>Levy Ostrup</t>
        </is>
      </c>
      <c r="CY30" s="17" t="inlineStr">
        <is>
          <t>'2026-08-01</t>
        </is>
      </c>
      <c r="CZ30" s="17" t="n"/>
      <c r="DA30" s="17" t="n"/>
      <c r="DB30" s="17" t="n"/>
      <c r="DC30" s="17" t="n"/>
    </row>
    <row r="31">
      <c r="A31" s="17" t="n"/>
      <c r="B31" s="17" t="n"/>
      <c r="C31" s="17" t="inlineStr">
        <is>
          <t>K1B WELL PAD PROJECT</t>
        </is>
      </c>
      <c r="D31" s="17" t="inlineStr">
        <is>
          <t>KINOSIS K1B</t>
        </is>
      </c>
      <c r="E31" s="17" t="inlineStr">
        <is>
          <t>CA23007</t>
        </is>
      </c>
      <c r="F31" s="17" t="inlineStr">
        <is>
          <t>29103-PIT-1051</t>
        </is>
      </c>
      <c r="G31" s="17" t="inlineStr">
        <is>
          <t>Pressure Transmitter</t>
        </is>
      </c>
      <c r="H31" s="17" t="inlineStr">
        <is>
          <t>STEAM</t>
        </is>
      </c>
      <c r="I31" s="17" t="inlineStr">
        <is>
          <t>PAD A S05 HP STM TO INJC WELL TOE</t>
        </is>
      </c>
      <c r="J31" s="17" t="inlineStr">
        <is>
          <t>29103-25J-151-01</t>
        </is>
      </c>
      <c r="K31" s="17" t="inlineStr">
        <is>
          <t>29103-6"-ST-1502-DASB0-64H</t>
        </is>
      </c>
      <c r="L31" s="17" t="inlineStr">
        <is>
          <t>ROSEMOUNT</t>
        </is>
      </c>
      <c r="M31" s="17" t="inlineStr">
        <is>
          <t>3051T</t>
        </is>
      </c>
      <c r="N31" s="17" t="inlineStr">
        <is>
          <t>26SIPG3884752</t>
        </is>
      </c>
      <c r="O31" s="17" t="inlineStr">
        <is>
          <t>0 - 8000 kPa-g</t>
        </is>
      </c>
      <c r="P31" s="17" t="inlineStr">
        <is>
          <t>-101 - 27580 kPa-g</t>
        </is>
      </c>
      <c r="Q31" s="17" t="inlineStr">
        <is>
          <t>N/A</t>
        </is>
      </c>
      <c r="R31" s="17" t="inlineStr">
        <is>
          <t>YES</t>
        </is>
      </c>
      <c r="S31" s="17" t="inlineStr">
        <is>
          <t>4-20 mA w/ HART</t>
        </is>
      </c>
      <c r="T31" s="17" t="inlineStr">
        <is>
          <t>N/A</t>
        </is>
      </c>
      <c r="U31" s="17" t="inlineStr">
        <is>
          <t>N/A</t>
        </is>
      </c>
      <c r="V31" s="17" t="inlineStr">
        <is>
          <t>LO</t>
        </is>
      </c>
      <c r="W31" s="17" t="inlineStr">
        <is>
          <t>LO</t>
        </is>
      </c>
      <c r="X31" s="17" t="inlineStr">
        <is>
          <t>LO</t>
        </is>
      </c>
      <c r="Y31" s="17" t="inlineStr">
        <is>
          <t>LO</t>
        </is>
      </c>
      <c r="Z31" s="17" t="inlineStr">
        <is>
          <t>N/A</t>
        </is>
      </c>
      <c r="AA31" s="17" t="inlineStr">
        <is>
          <t>LO</t>
        </is>
      </c>
      <c r="AB31" s="17" t="inlineStr">
        <is>
          <t>LO</t>
        </is>
      </c>
      <c r="AC31" s="17" t="inlineStr">
        <is>
          <t>LO</t>
        </is>
      </c>
      <c r="AD31" s="17" t="inlineStr">
        <is>
          <t>N/A</t>
        </is>
      </c>
      <c r="AE31" s="17" t="inlineStr">
        <is>
          <t>LO</t>
        </is>
      </c>
      <c r="AF31" s="17" t="inlineStr">
        <is>
          <t>LO</t>
        </is>
      </c>
      <c r="AG31" s="17" t="inlineStr">
        <is>
          <t>LO</t>
        </is>
      </c>
      <c r="AH31" s="17" t="n">
        <v>23.4</v>
      </c>
      <c r="AI31" s="17" t="inlineStr">
        <is>
          <t>Pass</t>
        </is>
      </c>
      <c r="AJ31" s="17" t="inlineStr">
        <is>
          <t>N/A</t>
        </is>
      </c>
      <c r="AK31" s="17" t="inlineStr">
        <is>
          <t>N/A</t>
        </is>
      </c>
      <c r="AL31" s="17" t="inlineStr">
        <is>
          <t>Pass</t>
        </is>
      </c>
      <c r="AM31" s="17" t="inlineStr">
        <is>
          <t>Pass</t>
        </is>
      </c>
      <c r="AN31" s="17" t="inlineStr">
        <is>
          <t>N/A</t>
        </is>
      </c>
      <c r="AO31" s="17" t="inlineStr">
        <is>
          <t>Pass</t>
        </is>
      </c>
      <c r="AP31" s="17" t="inlineStr">
        <is>
          <t>N/A</t>
        </is>
      </c>
      <c r="AQ31" s="17" t="inlineStr">
        <is>
          <t>N/A</t>
        </is>
      </c>
      <c r="AR31" s="17" t="inlineStr">
        <is>
          <t>Pass</t>
        </is>
      </c>
      <c r="AS31" s="17" t="inlineStr">
        <is>
          <t>Pass</t>
        </is>
      </c>
      <c r="AT31" s="17" t="inlineStr">
        <is>
          <t>N/A</t>
        </is>
      </c>
      <c r="AU31" s="17" t="inlineStr">
        <is>
          <t>N/A</t>
        </is>
      </c>
      <c r="AV31" s="17" t="inlineStr">
        <is>
          <t>CRYSTAL ENGINEERING</t>
        </is>
      </c>
      <c r="AW31" s="17" t="inlineStr">
        <is>
          <t>IS33-36/5000 PSI</t>
        </is>
      </c>
      <c r="AX31" s="17" t="inlineStr">
        <is>
          <t>4530-525617</t>
        </is>
      </c>
      <c r="AY31" s="17" t="inlineStr">
        <is>
          <t>'2026-07-02</t>
        </is>
      </c>
      <c r="AZ31" s="17" t="inlineStr">
        <is>
          <t>EMERSON</t>
        </is>
      </c>
      <c r="BA31" s="17" t="inlineStr">
        <is>
          <t>TREX</t>
        </is>
      </c>
      <c r="BB31" s="17" t="inlineStr">
        <is>
          <t>210100082367</t>
        </is>
      </c>
      <c r="BC31" s="17" t="inlineStr">
        <is>
          <t>'2026-07-31</t>
        </is>
      </c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inlineStr">
        <is>
          <t>Levy Ostrup</t>
        </is>
      </c>
      <c r="CY31" s="17" t="inlineStr">
        <is>
          <t>'2026-08-01</t>
        </is>
      </c>
      <c r="CZ31" s="17" t="n"/>
      <c r="DA31" s="17" t="n"/>
      <c r="DB31" s="17" t="n"/>
      <c r="DC31" s="17" t="n"/>
    </row>
    <row r="32">
      <c r="A32" s="17" t="n"/>
      <c r="B32" s="17" t="n"/>
      <c r="C32" s="17" t="inlineStr">
        <is>
          <t>K1B WELL PAD PROJECT</t>
        </is>
      </c>
      <c r="D32" s="17" t="inlineStr">
        <is>
          <t>KINOSIS K1B</t>
        </is>
      </c>
      <c r="E32" s="17" t="inlineStr">
        <is>
          <t>CA23007</t>
        </is>
      </c>
      <c r="F32" s="17" t="inlineStr">
        <is>
          <t>29103-PIT-1052</t>
        </is>
      </c>
      <c r="G32" s="17" t="inlineStr">
        <is>
          <t>Pressure Transmitter</t>
        </is>
      </c>
      <c r="H32" s="17" t="inlineStr">
        <is>
          <t>STEAM</t>
        </is>
      </c>
      <c r="I32" s="17" t="inlineStr">
        <is>
          <t>PAD A S05 HP STM TO INJC WELL HEEL</t>
        </is>
      </c>
      <c r="J32" s="17" t="inlineStr">
        <is>
          <t>29103-25J-151-01</t>
        </is>
      </c>
      <c r="K32" s="17" t="inlineStr">
        <is>
          <t>29103-4"-ST-1503-DASB0-64H-ET</t>
        </is>
      </c>
      <c r="L32" s="17" t="inlineStr">
        <is>
          <t>ROSEMOUNT</t>
        </is>
      </c>
      <c r="M32" s="17" t="inlineStr">
        <is>
          <t>3051T</t>
        </is>
      </c>
      <c r="N32" s="17" t="inlineStr">
        <is>
          <t>26SIPG3884595</t>
        </is>
      </c>
      <c r="O32" s="17" t="inlineStr">
        <is>
          <t>0 - 8000 kPa-g</t>
        </is>
      </c>
      <c r="P32" s="17" t="inlineStr">
        <is>
          <t>-101 - 27580 kPa-g</t>
        </is>
      </c>
      <c r="Q32" s="17" t="inlineStr">
        <is>
          <t>N/A</t>
        </is>
      </c>
      <c r="R32" s="17" t="inlineStr">
        <is>
          <t>YES</t>
        </is>
      </c>
      <c r="S32" s="17" t="inlineStr">
        <is>
          <t>4-20 mA w/ HART</t>
        </is>
      </c>
      <c r="T32" s="17" t="inlineStr">
        <is>
          <t>N/A</t>
        </is>
      </c>
      <c r="U32" s="17" t="inlineStr">
        <is>
          <t>N/A</t>
        </is>
      </c>
      <c r="V32" s="17" t="inlineStr">
        <is>
          <t>LO</t>
        </is>
      </c>
      <c r="W32" s="17" t="inlineStr">
        <is>
          <t>LO</t>
        </is>
      </c>
      <c r="X32" s="17" t="inlineStr">
        <is>
          <t>LO</t>
        </is>
      </c>
      <c r="Y32" s="17" t="inlineStr">
        <is>
          <t>LO</t>
        </is>
      </c>
      <c r="Z32" s="17" t="inlineStr">
        <is>
          <t>N/A</t>
        </is>
      </c>
      <c r="AA32" s="17" t="inlineStr">
        <is>
          <t>LO</t>
        </is>
      </c>
      <c r="AB32" s="17" t="inlineStr">
        <is>
          <t>LO</t>
        </is>
      </c>
      <c r="AC32" s="17" t="inlineStr">
        <is>
          <t>LO</t>
        </is>
      </c>
      <c r="AD32" s="17" t="inlineStr">
        <is>
          <t>N/A</t>
        </is>
      </c>
      <c r="AE32" s="17" t="inlineStr">
        <is>
          <t>LO</t>
        </is>
      </c>
      <c r="AF32" s="17" t="inlineStr">
        <is>
          <t>LO</t>
        </is>
      </c>
      <c r="AG32" s="17" t="inlineStr">
        <is>
          <t>LO</t>
        </is>
      </c>
      <c r="AH32" s="17" t="n">
        <v>23.4</v>
      </c>
      <c r="AI32" s="17" t="inlineStr">
        <is>
          <t>Pass</t>
        </is>
      </c>
      <c r="AJ32" s="17" t="inlineStr">
        <is>
          <t>N/A</t>
        </is>
      </c>
      <c r="AK32" s="17" t="inlineStr">
        <is>
          <t>N/A</t>
        </is>
      </c>
      <c r="AL32" s="17" t="inlineStr">
        <is>
          <t>Pass</t>
        </is>
      </c>
      <c r="AM32" s="17" t="inlineStr">
        <is>
          <t>Pass</t>
        </is>
      </c>
      <c r="AN32" s="17" t="inlineStr">
        <is>
          <t>N/A</t>
        </is>
      </c>
      <c r="AO32" s="17" t="inlineStr">
        <is>
          <t>Pass</t>
        </is>
      </c>
      <c r="AP32" s="17" t="inlineStr">
        <is>
          <t>N/A</t>
        </is>
      </c>
      <c r="AQ32" s="17" t="inlineStr">
        <is>
          <t>N/A</t>
        </is>
      </c>
      <c r="AR32" s="17" t="inlineStr">
        <is>
          <t>Pass</t>
        </is>
      </c>
      <c r="AS32" s="17" t="inlineStr">
        <is>
          <t>Pass</t>
        </is>
      </c>
      <c r="AT32" s="17" t="inlineStr">
        <is>
          <t>N/A</t>
        </is>
      </c>
      <c r="AU32" s="17" t="inlineStr">
        <is>
          <t>N/A</t>
        </is>
      </c>
      <c r="AV32" s="17" t="inlineStr">
        <is>
          <t>CRYSTAL ENGINEERING</t>
        </is>
      </c>
      <c r="AW32" s="17" t="inlineStr">
        <is>
          <t>IS33-36/5000 PSI</t>
        </is>
      </c>
      <c r="AX32" s="17" t="inlineStr">
        <is>
          <t>4530-525617</t>
        </is>
      </c>
      <c r="AY32" s="17" t="inlineStr">
        <is>
          <t>'2026-07-02</t>
        </is>
      </c>
      <c r="AZ32" s="17" t="inlineStr">
        <is>
          <t>EMERSON</t>
        </is>
      </c>
      <c r="BA32" s="17" t="inlineStr">
        <is>
          <t>TREX</t>
        </is>
      </c>
      <c r="BB32" s="17" t="inlineStr">
        <is>
          <t>210100082367</t>
        </is>
      </c>
      <c r="BC32" s="17" t="inlineStr">
        <is>
          <t>'2026-07-31</t>
        </is>
      </c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inlineStr">
        <is>
          <t>Levy Ostrup</t>
        </is>
      </c>
      <c r="CY32" s="17" t="inlineStr">
        <is>
          <t>'2026-08-01</t>
        </is>
      </c>
      <c r="CZ32" s="17" t="n"/>
      <c r="DA32" s="17" t="n"/>
      <c r="DB32" s="17" t="n"/>
      <c r="DC32" s="17" t="n"/>
    </row>
    <row r="33">
      <c r="A33" s="17" t="n"/>
      <c r="B33" s="17" t="n"/>
      <c r="C33" s="17" t="inlineStr">
        <is>
          <t>K1B WELL PAD PROJECT</t>
        </is>
      </c>
      <c r="D33" s="17" t="inlineStr">
        <is>
          <t>KINOSIS K1B</t>
        </is>
      </c>
      <c r="E33" s="17" t="inlineStr">
        <is>
          <t>CA23007</t>
        </is>
      </c>
      <c r="F33" s="17" t="inlineStr">
        <is>
          <t>29103-PIT-1061</t>
        </is>
      </c>
      <c r="G33" s="17" t="inlineStr">
        <is>
          <t>Pressure Transmitter</t>
        </is>
      </c>
      <c r="H33" s="17" t="inlineStr">
        <is>
          <t>STEAM</t>
        </is>
      </c>
      <c r="I33" s="17" t="inlineStr">
        <is>
          <t>PAD A S06 HP STM TO INJC WELL TOE</t>
        </is>
      </c>
      <c r="J33" s="17" t="inlineStr">
        <is>
          <t>29103-25J-161-01</t>
        </is>
      </c>
      <c r="K33" s="17" t="inlineStr">
        <is>
          <t>29103-6"-ST-1602-DASB0-64H</t>
        </is>
      </c>
      <c r="L33" s="17" t="inlineStr">
        <is>
          <t>ROSEMOUNT</t>
        </is>
      </c>
      <c r="M33" s="17" t="inlineStr">
        <is>
          <t>3051T</t>
        </is>
      </c>
      <c r="N33" s="17" t="inlineStr">
        <is>
          <t>26SIPG3884746</t>
        </is>
      </c>
      <c r="O33" s="17" t="inlineStr">
        <is>
          <t>0 - 8000 kPa-g</t>
        </is>
      </c>
      <c r="P33" s="17" t="inlineStr">
        <is>
          <t>-101 - 27580 kPa-g</t>
        </is>
      </c>
      <c r="Q33" s="17" t="inlineStr">
        <is>
          <t>N/A</t>
        </is>
      </c>
      <c r="R33" s="17" t="inlineStr">
        <is>
          <t>YES</t>
        </is>
      </c>
      <c r="S33" s="17" t="inlineStr">
        <is>
          <t>4-20 mA w/ HART</t>
        </is>
      </c>
      <c r="T33" s="17" t="inlineStr">
        <is>
          <t>N/A</t>
        </is>
      </c>
      <c r="U33" s="17" t="inlineStr">
        <is>
          <t>N/A</t>
        </is>
      </c>
      <c r="V33" s="17" t="inlineStr">
        <is>
          <t>LO</t>
        </is>
      </c>
      <c r="W33" s="17" t="inlineStr">
        <is>
          <t>LO</t>
        </is>
      </c>
      <c r="X33" s="17" t="inlineStr">
        <is>
          <t>LO</t>
        </is>
      </c>
      <c r="Y33" s="17" t="inlineStr">
        <is>
          <t>LO</t>
        </is>
      </c>
      <c r="Z33" s="17" t="inlineStr">
        <is>
          <t>N/A</t>
        </is>
      </c>
      <c r="AA33" s="17" t="inlineStr">
        <is>
          <t>LO</t>
        </is>
      </c>
      <c r="AB33" s="17" t="inlineStr">
        <is>
          <t>LO</t>
        </is>
      </c>
      <c r="AC33" s="17" t="inlineStr">
        <is>
          <t>LO</t>
        </is>
      </c>
      <c r="AD33" s="17" t="inlineStr">
        <is>
          <t>N/A</t>
        </is>
      </c>
      <c r="AE33" s="17" t="inlineStr">
        <is>
          <t>LO</t>
        </is>
      </c>
      <c r="AF33" s="17" t="inlineStr">
        <is>
          <t>LO</t>
        </is>
      </c>
      <c r="AG33" s="17" t="inlineStr">
        <is>
          <t>LO</t>
        </is>
      </c>
      <c r="AH33" s="17" t="n">
        <v>23.4</v>
      </c>
      <c r="AI33" s="17" t="inlineStr">
        <is>
          <t>Pass</t>
        </is>
      </c>
      <c r="AJ33" s="17" t="inlineStr">
        <is>
          <t>N/A</t>
        </is>
      </c>
      <c r="AK33" s="17" t="inlineStr">
        <is>
          <t>N/A</t>
        </is>
      </c>
      <c r="AL33" s="17" t="inlineStr">
        <is>
          <t>Pass</t>
        </is>
      </c>
      <c r="AM33" s="17" t="inlineStr">
        <is>
          <t>Pass</t>
        </is>
      </c>
      <c r="AN33" s="17" t="inlineStr">
        <is>
          <t>N/A</t>
        </is>
      </c>
      <c r="AO33" s="17" t="inlineStr">
        <is>
          <t>Pass</t>
        </is>
      </c>
      <c r="AP33" s="17" t="inlineStr">
        <is>
          <t>N/A</t>
        </is>
      </c>
      <c r="AQ33" s="17" t="inlineStr">
        <is>
          <t>N/A</t>
        </is>
      </c>
      <c r="AR33" s="17" t="inlineStr">
        <is>
          <t>Pass</t>
        </is>
      </c>
      <c r="AS33" s="17" t="inlineStr">
        <is>
          <t>Pass</t>
        </is>
      </c>
      <c r="AT33" s="17" t="inlineStr">
        <is>
          <t>N/A</t>
        </is>
      </c>
      <c r="AU33" s="17" t="inlineStr">
        <is>
          <t>N/A</t>
        </is>
      </c>
      <c r="AV33" s="17" t="inlineStr">
        <is>
          <t>CRYSTAL ENGINEERING</t>
        </is>
      </c>
      <c r="AW33" s="17" t="inlineStr">
        <is>
          <t>IS33-36/5000 PSI</t>
        </is>
      </c>
      <c r="AX33" s="17" t="inlineStr">
        <is>
          <t>4530-525617</t>
        </is>
      </c>
      <c r="AY33" s="17" t="inlineStr">
        <is>
          <t>'2026-07-02</t>
        </is>
      </c>
      <c r="AZ33" s="17" t="inlineStr">
        <is>
          <t>EMERSON</t>
        </is>
      </c>
      <c r="BA33" s="17" t="inlineStr">
        <is>
          <t>TREX</t>
        </is>
      </c>
      <c r="BB33" s="17" t="inlineStr">
        <is>
          <t>210100082367</t>
        </is>
      </c>
      <c r="BC33" s="17" t="inlineStr">
        <is>
          <t>'2026-07-31</t>
        </is>
      </c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inlineStr">
        <is>
          <t>Levy Ostrup</t>
        </is>
      </c>
      <c r="CY33" s="17" t="inlineStr">
        <is>
          <t>'2026-08-01</t>
        </is>
      </c>
      <c r="CZ33" s="17" t="n"/>
      <c r="DA33" s="17" t="n"/>
      <c r="DB33" s="17" t="n"/>
      <c r="DC33" s="17" t="n"/>
    </row>
    <row r="34">
      <c r="A34" s="17" t="n"/>
      <c r="B34" s="17" t="n"/>
      <c r="C34" s="17" t="inlineStr">
        <is>
          <t>K1B WELL PAD PROJECT</t>
        </is>
      </c>
      <c r="D34" s="17" t="inlineStr">
        <is>
          <t>KINOSIS K1B</t>
        </is>
      </c>
      <c r="E34" s="17" t="inlineStr">
        <is>
          <t>CA23007</t>
        </is>
      </c>
      <c r="F34" s="17" t="inlineStr">
        <is>
          <t>29103-PIT-1062</t>
        </is>
      </c>
      <c r="G34" s="17" t="inlineStr">
        <is>
          <t>Pressure Transmitter</t>
        </is>
      </c>
      <c r="H34" s="17" t="inlineStr">
        <is>
          <t>STEAM</t>
        </is>
      </c>
      <c r="I34" s="17" t="inlineStr">
        <is>
          <t>PAD A S06 HP STM TO INJC WELL HEEL</t>
        </is>
      </c>
      <c r="J34" s="17" t="inlineStr">
        <is>
          <t>29103-25J-161-01</t>
        </is>
      </c>
      <c r="K34" s="17" t="inlineStr">
        <is>
          <t>29103-4"-ST-1603-DASB0-64H-ET</t>
        </is>
      </c>
      <c r="L34" s="17" t="inlineStr">
        <is>
          <t>ROSEMOUNT</t>
        </is>
      </c>
      <c r="M34" s="17" t="inlineStr">
        <is>
          <t>3051T</t>
        </is>
      </c>
      <c r="N34" s="17" t="inlineStr">
        <is>
          <t>26SIPG3884742</t>
        </is>
      </c>
      <c r="O34" s="17" t="inlineStr">
        <is>
          <t>0 - 8000 kPa-g</t>
        </is>
      </c>
      <c r="P34" s="17" t="inlineStr">
        <is>
          <t>-101 - 27580 kPa-g</t>
        </is>
      </c>
      <c r="Q34" s="17" t="inlineStr">
        <is>
          <t>N/A</t>
        </is>
      </c>
      <c r="R34" s="17" t="inlineStr">
        <is>
          <t>YES</t>
        </is>
      </c>
      <c r="S34" s="17" t="inlineStr">
        <is>
          <t>4-20 mA w/ HART</t>
        </is>
      </c>
      <c r="T34" s="17" t="inlineStr">
        <is>
          <t>N/A</t>
        </is>
      </c>
      <c r="U34" s="17" t="inlineStr">
        <is>
          <t>N/A</t>
        </is>
      </c>
      <c r="V34" s="17" t="inlineStr">
        <is>
          <t>LO</t>
        </is>
      </c>
      <c r="W34" s="17" t="inlineStr">
        <is>
          <t>LO</t>
        </is>
      </c>
      <c r="X34" s="17" t="inlineStr">
        <is>
          <t>LO</t>
        </is>
      </c>
      <c r="Y34" s="17" t="inlineStr">
        <is>
          <t>LO</t>
        </is>
      </c>
      <c r="Z34" s="17" t="inlineStr">
        <is>
          <t>N/A</t>
        </is>
      </c>
      <c r="AA34" s="17" t="inlineStr">
        <is>
          <t>LO</t>
        </is>
      </c>
      <c r="AB34" s="17" t="inlineStr">
        <is>
          <t>LO</t>
        </is>
      </c>
      <c r="AC34" s="17" t="inlineStr">
        <is>
          <t>LO</t>
        </is>
      </c>
      <c r="AD34" s="17" t="inlineStr">
        <is>
          <t>N/A</t>
        </is>
      </c>
      <c r="AE34" s="17" t="inlineStr">
        <is>
          <t>LO</t>
        </is>
      </c>
      <c r="AF34" s="17" t="inlineStr">
        <is>
          <t>LO</t>
        </is>
      </c>
      <c r="AG34" s="17" t="inlineStr">
        <is>
          <t>LO</t>
        </is>
      </c>
      <c r="AH34" s="17" t="n">
        <v>23.4</v>
      </c>
      <c r="AI34" s="17" t="inlineStr">
        <is>
          <t>Pass</t>
        </is>
      </c>
      <c r="AJ34" s="17" t="inlineStr">
        <is>
          <t>N/A</t>
        </is>
      </c>
      <c r="AK34" s="17" t="inlineStr">
        <is>
          <t>N/A</t>
        </is>
      </c>
      <c r="AL34" s="17" t="inlineStr">
        <is>
          <t>Pass</t>
        </is>
      </c>
      <c r="AM34" s="17" t="inlineStr">
        <is>
          <t>Pass</t>
        </is>
      </c>
      <c r="AN34" s="17" t="inlineStr">
        <is>
          <t>N/A</t>
        </is>
      </c>
      <c r="AO34" s="17" t="inlineStr">
        <is>
          <t>Pass</t>
        </is>
      </c>
      <c r="AP34" s="17" t="inlineStr">
        <is>
          <t>N/A</t>
        </is>
      </c>
      <c r="AQ34" s="17" t="inlineStr">
        <is>
          <t>N/A</t>
        </is>
      </c>
      <c r="AR34" s="17" t="inlineStr">
        <is>
          <t>Pass</t>
        </is>
      </c>
      <c r="AS34" s="17" t="inlineStr">
        <is>
          <t>Pass</t>
        </is>
      </c>
      <c r="AT34" s="17" t="inlineStr">
        <is>
          <t>N/A</t>
        </is>
      </c>
      <c r="AU34" s="17" t="inlineStr">
        <is>
          <t>N/A</t>
        </is>
      </c>
      <c r="AV34" s="17" t="inlineStr">
        <is>
          <t>CRYSTAL ENGINEERING</t>
        </is>
      </c>
      <c r="AW34" s="17" t="inlineStr">
        <is>
          <t>IS33-36/5000 PSI</t>
        </is>
      </c>
      <c r="AX34" s="17" t="inlineStr">
        <is>
          <t>4530-525617</t>
        </is>
      </c>
      <c r="AY34" s="17" t="inlineStr">
        <is>
          <t>'2026-07-02</t>
        </is>
      </c>
      <c r="AZ34" s="17" t="inlineStr">
        <is>
          <t>EMERSON</t>
        </is>
      </c>
      <c r="BA34" s="17" t="inlineStr">
        <is>
          <t>TREX</t>
        </is>
      </c>
      <c r="BB34" s="17" t="inlineStr">
        <is>
          <t>210100082367</t>
        </is>
      </c>
      <c r="BC34" s="17" t="inlineStr">
        <is>
          <t>'2026-07-31</t>
        </is>
      </c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inlineStr">
        <is>
          <t>Levy Ostrup</t>
        </is>
      </c>
      <c r="CY34" s="17" t="inlineStr">
        <is>
          <t>'2026-08-01</t>
        </is>
      </c>
      <c r="CZ34" s="17" t="n"/>
      <c r="DA34" s="17" t="n"/>
      <c r="DB34" s="17" t="n"/>
      <c r="DC34" s="17" t="n"/>
    </row>
    <row r="35">
      <c r="A35" s="17" t="n"/>
      <c r="B35" s="17" t="n"/>
      <c r="C35" s="17" t="inlineStr">
        <is>
          <t>K1B WELL PAD PROJECT</t>
        </is>
      </c>
      <c r="D35" s="17" t="inlineStr">
        <is>
          <t>KINOSIS K1B</t>
        </is>
      </c>
      <c r="E35" s="17" t="inlineStr">
        <is>
          <t>CA23007</t>
        </is>
      </c>
      <c r="F35" s="17" t="inlineStr">
        <is>
          <t>29103-PIT-1071</t>
        </is>
      </c>
      <c r="G35" s="17" t="inlineStr">
        <is>
          <t>Pressure Transmitter</t>
        </is>
      </c>
      <c r="H35" s="17" t="inlineStr">
        <is>
          <t>STEAM</t>
        </is>
      </c>
      <c r="I35" s="17" t="inlineStr">
        <is>
          <t>PAD A S07 HP STM TO INJC WELL TOE</t>
        </is>
      </c>
      <c r="J35" s="17" t="inlineStr">
        <is>
          <t>29103-25J-171-01</t>
        </is>
      </c>
      <c r="K35" s="17" t="inlineStr">
        <is>
          <t>29103-6"-ST-1702-DASB0-64H</t>
        </is>
      </c>
      <c r="L35" s="17" t="inlineStr">
        <is>
          <t>ROSEMOUNT</t>
        </is>
      </c>
      <c r="M35" s="17" t="inlineStr">
        <is>
          <t>3051T</t>
        </is>
      </c>
      <c r="N35" s="17" t="inlineStr">
        <is>
          <t>26SIPG3884739</t>
        </is>
      </c>
      <c r="O35" s="17" t="inlineStr">
        <is>
          <t>0 - 8000 kPa-g</t>
        </is>
      </c>
      <c r="P35" s="17" t="inlineStr">
        <is>
          <t>-101 - 27580 kPa-g</t>
        </is>
      </c>
      <c r="Q35" s="17" t="inlineStr">
        <is>
          <t>N/A</t>
        </is>
      </c>
      <c r="R35" s="17" t="inlineStr">
        <is>
          <t>YES</t>
        </is>
      </c>
      <c r="S35" s="17" t="inlineStr">
        <is>
          <t>4-20 mA w/ HART</t>
        </is>
      </c>
      <c r="T35" s="17" t="inlineStr">
        <is>
          <t>N/A</t>
        </is>
      </c>
      <c r="U35" s="17" t="inlineStr">
        <is>
          <t>N/A</t>
        </is>
      </c>
      <c r="V35" s="17" t="inlineStr">
        <is>
          <t>LO</t>
        </is>
      </c>
      <c r="W35" s="17" t="inlineStr">
        <is>
          <t>LO</t>
        </is>
      </c>
      <c r="X35" s="17" t="inlineStr">
        <is>
          <t>LO</t>
        </is>
      </c>
      <c r="Y35" s="17" t="inlineStr">
        <is>
          <t>LO</t>
        </is>
      </c>
      <c r="Z35" s="17" t="inlineStr">
        <is>
          <t>N/A</t>
        </is>
      </c>
      <c r="AA35" s="17" t="inlineStr">
        <is>
          <t>LO</t>
        </is>
      </c>
      <c r="AB35" s="17" t="inlineStr">
        <is>
          <t>LO</t>
        </is>
      </c>
      <c r="AC35" s="17" t="inlineStr">
        <is>
          <t>LO</t>
        </is>
      </c>
      <c r="AD35" s="17" t="inlineStr">
        <is>
          <t>N/A</t>
        </is>
      </c>
      <c r="AE35" s="17" t="inlineStr">
        <is>
          <t>LO</t>
        </is>
      </c>
      <c r="AF35" s="17" t="inlineStr">
        <is>
          <t>LO</t>
        </is>
      </c>
      <c r="AG35" s="17" t="inlineStr">
        <is>
          <t>LO</t>
        </is>
      </c>
      <c r="AH35" s="17" t="n">
        <v>23.4</v>
      </c>
      <c r="AI35" s="17" t="inlineStr">
        <is>
          <t>Pass</t>
        </is>
      </c>
      <c r="AJ35" s="17" t="inlineStr">
        <is>
          <t>N/A</t>
        </is>
      </c>
      <c r="AK35" s="17" t="inlineStr">
        <is>
          <t>N/A</t>
        </is>
      </c>
      <c r="AL35" s="17" t="inlineStr">
        <is>
          <t>Pass</t>
        </is>
      </c>
      <c r="AM35" s="17" t="inlineStr">
        <is>
          <t>Pass</t>
        </is>
      </c>
      <c r="AN35" s="17" t="inlineStr">
        <is>
          <t>N/A</t>
        </is>
      </c>
      <c r="AO35" s="17" t="inlineStr">
        <is>
          <t>Pass</t>
        </is>
      </c>
      <c r="AP35" s="17" t="inlineStr">
        <is>
          <t>N/A</t>
        </is>
      </c>
      <c r="AQ35" s="17" t="inlineStr">
        <is>
          <t>N/A</t>
        </is>
      </c>
      <c r="AR35" s="17" t="inlineStr">
        <is>
          <t>Pass</t>
        </is>
      </c>
      <c r="AS35" s="17" t="inlineStr">
        <is>
          <t>Pass</t>
        </is>
      </c>
      <c r="AT35" s="17" t="inlineStr">
        <is>
          <t>N/A</t>
        </is>
      </c>
      <c r="AU35" s="17" t="inlineStr">
        <is>
          <t>N/A</t>
        </is>
      </c>
      <c r="AV35" s="17" t="inlineStr">
        <is>
          <t>CRYSTAL ENGINEERING</t>
        </is>
      </c>
      <c r="AW35" s="17" t="inlineStr">
        <is>
          <t>IS33-36/5000 PSI</t>
        </is>
      </c>
      <c r="AX35" s="17" t="inlineStr">
        <is>
          <t>4530-525617</t>
        </is>
      </c>
      <c r="AY35" s="17" t="inlineStr">
        <is>
          <t>'2026-07-02</t>
        </is>
      </c>
      <c r="AZ35" s="17" t="inlineStr">
        <is>
          <t>EMERSON</t>
        </is>
      </c>
      <c r="BA35" s="17" t="inlineStr">
        <is>
          <t>TREX</t>
        </is>
      </c>
      <c r="BB35" s="17" t="inlineStr">
        <is>
          <t>210100082367</t>
        </is>
      </c>
      <c r="BC35" s="17" t="inlineStr">
        <is>
          <t>'2026-07-31</t>
        </is>
      </c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inlineStr">
        <is>
          <t>Levy Ostrup</t>
        </is>
      </c>
      <c r="CY35" s="17" t="inlineStr">
        <is>
          <t>'2026-08-01</t>
        </is>
      </c>
      <c r="CZ35" s="17" t="n"/>
      <c r="DA35" s="17" t="n"/>
      <c r="DB35" s="17" t="n"/>
      <c r="DC35" s="17" t="n"/>
    </row>
    <row r="36">
      <c r="A36" s="17" t="n"/>
      <c r="B36" s="17" t="n"/>
      <c r="C36" s="17" t="inlineStr">
        <is>
          <t>K1B WELL PAD PROJECT</t>
        </is>
      </c>
      <c r="D36" s="17" t="inlineStr">
        <is>
          <t>KINOSIS K1B</t>
        </is>
      </c>
      <c r="E36" s="17" t="inlineStr">
        <is>
          <t>CA23007</t>
        </is>
      </c>
      <c r="F36" s="17" t="inlineStr">
        <is>
          <t>29103-PIT-1072</t>
        </is>
      </c>
      <c r="G36" s="17" t="inlineStr">
        <is>
          <t>Pressure Transmitter</t>
        </is>
      </c>
      <c r="H36" s="17" t="inlineStr">
        <is>
          <t>STEAM</t>
        </is>
      </c>
      <c r="I36" s="17" t="inlineStr">
        <is>
          <t>PAD A S07 HP STM TO INJC WELL HEEL</t>
        </is>
      </c>
      <c r="J36" s="17" t="inlineStr">
        <is>
          <t>29103-25J-171-01</t>
        </is>
      </c>
      <c r="K36" s="17" t="inlineStr">
        <is>
          <t>29103-4"-ST-1703-DASB0-64H-ET</t>
        </is>
      </c>
      <c r="L36" s="17" t="inlineStr">
        <is>
          <t>ROSEMOUNT</t>
        </is>
      </c>
      <c r="M36" s="17" t="inlineStr">
        <is>
          <t>3051T</t>
        </is>
      </c>
      <c r="N36" s="17" t="inlineStr">
        <is>
          <t>26SIPG3884736</t>
        </is>
      </c>
      <c r="O36" s="17" t="inlineStr">
        <is>
          <t>0 - 8000 kPa-g</t>
        </is>
      </c>
      <c r="P36" s="17" t="inlineStr">
        <is>
          <t>-101 - 27580 kPa-g</t>
        </is>
      </c>
      <c r="Q36" s="17" t="inlineStr">
        <is>
          <t>N/A</t>
        </is>
      </c>
      <c r="R36" s="17" t="inlineStr">
        <is>
          <t>YES</t>
        </is>
      </c>
      <c r="S36" s="17" t="inlineStr">
        <is>
          <t>4-20 mA w/ HART</t>
        </is>
      </c>
      <c r="T36" s="17" t="inlineStr">
        <is>
          <t>N/A</t>
        </is>
      </c>
      <c r="U36" s="17" t="inlineStr">
        <is>
          <t>N/A</t>
        </is>
      </c>
      <c r="V36" s="17" t="inlineStr">
        <is>
          <t>LO</t>
        </is>
      </c>
      <c r="W36" s="17" t="inlineStr">
        <is>
          <t>LO</t>
        </is>
      </c>
      <c r="X36" s="17" t="inlineStr">
        <is>
          <t>LO</t>
        </is>
      </c>
      <c r="Y36" s="17" t="inlineStr">
        <is>
          <t>LO</t>
        </is>
      </c>
      <c r="Z36" s="17" t="inlineStr">
        <is>
          <t>N/A</t>
        </is>
      </c>
      <c r="AA36" s="17" t="inlineStr">
        <is>
          <t>LO</t>
        </is>
      </c>
      <c r="AB36" s="17" t="inlineStr">
        <is>
          <t>LO</t>
        </is>
      </c>
      <c r="AC36" s="17" t="inlineStr">
        <is>
          <t>LO</t>
        </is>
      </c>
      <c r="AD36" s="17" t="inlineStr">
        <is>
          <t>N/A</t>
        </is>
      </c>
      <c r="AE36" s="17" t="inlineStr">
        <is>
          <t>LO</t>
        </is>
      </c>
      <c r="AF36" s="17" t="inlineStr">
        <is>
          <t>LO</t>
        </is>
      </c>
      <c r="AG36" s="17" t="inlineStr">
        <is>
          <t>LO</t>
        </is>
      </c>
      <c r="AH36" s="17" t="n">
        <v>23.4</v>
      </c>
      <c r="AI36" s="17" t="inlineStr">
        <is>
          <t>Pass</t>
        </is>
      </c>
      <c r="AJ36" s="17" t="inlineStr">
        <is>
          <t>N/A</t>
        </is>
      </c>
      <c r="AK36" s="17" t="inlineStr">
        <is>
          <t>N/A</t>
        </is>
      </c>
      <c r="AL36" s="17" t="inlineStr">
        <is>
          <t>Pass</t>
        </is>
      </c>
      <c r="AM36" s="17" t="inlineStr">
        <is>
          <t>Pass</t>
        </is>
      </c>
      <c r="AN36" s="17" t="inlineStr">
        <is>
          <t>N/A</t>
        </is>
      </c>
      <c r="AO36" s="17" t="inlineStr">
        <is>
          <t>Pass</t>
        </is>
      </c>
      <c r="AP36" s="17" t="inlineStr">
        <is>
          <t>N/A</t>
        </is>
      </c>
      <c r="AQ36" s="17" t="inlineStr">
        <is>
          <t>N/A</t>
        </is>
      </c>
      <c r="AR36" s="17" t="inlineStr">
        <is>
          <t>Pass</t>
        </is>
      </c>
      <c r="AS36" s="17" t="inlineStr">
        <is>
          <t>Pass</t>
        </is>
      </c>
      <c r="AT36" s="17" t="inlineStr">
        <is>
          <t>N/A</t>
        </is>
      </c>
      <c r="AU36" s="17" t="inlineStr">
        <is>
          <t>N/A</t>
        </is>
      </c>
      <c r="AV36" s="17" t="inlineStr">
        <is>
          <t>CRYSTAL ENGINEERING</t>
        </is>
      </c>
      <c r="AW36" s="17" t="inlineStr">
        <is>
          <t>IS33-36/5000 PSI</t>
        </is>
      </c>
      <c r="AX36" s="17" t="inlineStr">
        <is>
          <t>4530-525617</t>
        </is>
      </c>
      <c r="AY36" s="17" t="inlineStr">
        <is>
          <t>'2026-07-02</t>
        </is>
      </c>
      <c r="AZ36" s="17" t="inlineStr">
        <is>
          <t>EMERSON</t>
        </is>
      </c>
      <c r="BA36" s="17" t="inlineStr">
        <is>
          <t>TREX</t>
        </is>
      </c>
      <c r="BB36" s="17" t="inlineStr">
        <is>
          <t>210100082367</t>
        </is>
      </c>
      <c r="BC36" s="17" t="inlineStr">
        <is>
          <t>'2026-07-31</t>
        </is>
      </c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inlineStr">
        <is>
          <t>Levy Ostrup</t>
        </is>
      </c>
      <c r="CY36" s="17" t="inlineStr">
        <is>
          <t>'2026-08-01</t>
        </is>
      </c>
      <c r="CZ36" s="17" t="n"/>
      <c r="DA36" s="17" t="n"/>
      <c r="DB36" s="17" t="n"/>
      <c r="DC36" s="17" t="n"/>
    </row>
    <row r="37">
      <c r="A37" s="17" t="n"/>
      <c r="B37" s="17" t="n"/>
      <c r="C37" s="17" t="inlineStr">
        <is>
          <t>K1B WELL PAD PROJECT</t>
        </is>
      </c>
      <c r="D37" s="17" t="inlineStr">
        <is>
          <t>KINOSIS K1B</t>
        </is>
      </c>
      <c r="E37" s="17" t="inlineStr">
        <is>
          <t>CA23007</t>
        </is>
      </c>
      <c r="F37" s="17" t="inlineStr">
        <is>
          <t>29103-PIT-1014</t>
        </is>
      </c>
      <c r="G37" s="17" t="inlineStr">
        <is>
          <t>Pressure Transmitter</t>
        </is>
      </c>
      <c r="H37" s="17" t="inlineStr">
        <is>
          <t>PRODUCED EMULSION</t>
        </is>
      </c>
      <c r="I37" s="17" t="inlineStr">
        <is>
          <t>PAD A P01 PRODUCED EMULSION PRESSURE</t>
        </is>
      </c>
      <c r="J37" s="17" t="inlineStr">
        <is>
          <t>29103-25J-112-01</t>
        </is>
      </c>
      <c r="K37" s="17" t="inlineStr">
        <is>
          <t>29103-4"-PE-1101-DAPC0-64H-ET</t>
        </is>
      </c>
      <c r="L37" s="17" t="inlineStr">
        <is>
          <t>ROSEMOUNT</t>
        </is>
      </c>
      <c r="M37" s="17" t="inlineStr">
        <is>
          <t>3051TG4A2B21AS1M536Q4Q8Q15P1BR5</t>
        </is>
      </c>
      <c r="N37" s="17" t="inlineStr">
        <is>
          <t>26SIPG3884781</t>
        </is>
      </c>
      <c r="O37" s="17" t="inlineStr">
        <is>
          <t>0 - 6000 kPa-g</t>
        </is>
      </c>
      <c r="P37" s="17" t="inlineStr">
        <is>
          <t>-101 - 27580 kPa-g</t>
        </is>
      </c>
      <c r="Q37" s="17" t="inlineStr">
        <is>
          <t>N/A</t>
        </is>
      </c>
      <c r="R37" s="17" t="inlineStr">
        <is>
          <t>Yes</t>
        </is>
      </c>
      <c r="S37" s="17" t="inlineStr">
        <is>
          <t>4-20 mA w/ HART</t>
        </is>
      </c>
      <c r="T37" s="17" t="inlineStr">
        <is>
          <t>N/A</t>
        </is>
      </c>
      <c r="U37" s="17" t="inlineStr">
        <is>
          <t>N/A</t>
        </is>
      </c>
      <c r="V37" s="17" t="inlineStr">
        <is>
          <t>LO</t>
        </is>
      </c>
      <c r="W37" s="17" t="inlineStr">
        <is>
          <t>LO</t>
        </is>
      </c>
      <c r="X37" s="17" t="inlineStr">
        <is>
          <t>LO</t>
        </is>
      </c>
      <c r="Y37" s="17" t="inlineStr">
        <is>
          <t>LO</t>
        </is>
      </c>
      <c r="Z37" s="17" t="inlineStr">
        <is>
          <t>N/A</t>
        </is>
      </c>
      <c r="AA37" s="17" t="inlineStr">
        <is>
          <t>LO</t>
        </is>
      </c>
      <c r="AB37" s="17" t="inlineStr">
        <is>
          <t>LO</t>
        </is>
      </c>
      <c r="AC37" s="17" t="inlineStr">
        <is>
          <t>LO</t>
        </is>
      </c>
      <c r="AD37" s="17" t="inlineStr">
        <is>
          <t>N/A</t>
        </is>
      </c>
      <c r="AE37" s="17" t="inlineStr">
        <is>
          <t>LO</t>
        </is>
      </c>
      <c r="AF37" s="17" t="inlineStr">
        <is>
          <t>LO</t>
        </is>
      </c>
      <c r="AG37" s="17" t="inlineStr">
        <is>
          <t>LO</t>
        </is>
      </c>
      <c r="AH37" s="17" t="n">
        <v>23.6</v>
      </c>
      <c r="AI37" s="17" t="inlineStr">
        <is>
          <t>Pass</t>
        </is>
      </c>
      <c r="AJ37" s="17" t="inlineStr">
        <is>
          <t>N/A</t>
        </is>
      </c>
      <c r="AK37" s="17" t="inlineStr">
        <is>
          <t>N/A</t>
        </is>
      </c>
      <c r="AL37" s="17" t="inlineStr">
        <is>
          <t>Pass</t>
        </is>
      </c>
      <c r="AM37" s="17" t="inlineStr">
        <is>
          <t>Pass</t>
        </is>
      </c>
      <c r="AN37" s="17" t="inlineStr">
        <is>
          <t>N/A</t>
        </is>
      </c>
      <c r="AO37" s="17" t="inlineStr">
        <is>
          <t>Pass</t>
        </is>
      </c>
      <c r="AP37" s="17" t="inlineStr">
        <is>
          <t>N/A</t>
        </is>
      </c>
      <c r="AQ37" s="17" t="inlineStr">
        <is>
          <t>N/A</t>
        </is>
      </c>
      <c r="AR37" s="17" t="inlineStr">
        <is>
          <t>Pass</t>
        </is>
      </c>
      <c r="AS37" s="17" t="inlineStr">
        <is>
          <t>Pass</t>
        </is>
      </c>
      <c r="AT37" s="17" t="inlineStr">
        <is>
          <t>N/A</t>
        </is>
      </c>
      <c r="AU37" s="17" t="inlineStr">
        <is>
          <t>N/A</t>
        </is>
      </c>
      <c r="AV37" s="17" t="inlineStr">
        <is>
          <t>CRYSTAL ENGINEERING</t>
        </is>
      </c>
      <c r="AW37" s="17" t="inlineStr">
        <is>
          <t>IS33-36/5000 PSI</t>
        </is>
      </c>
      <c r="AX37" s="17" t="inlineStr">
        <is>
          <t>4530-525617</t>
        </is>
      </c>
      <c r="AY37" s="17" t="inlineStr">
        <is>
          <t>'2026-07-02</t>
        </is>
      </c>
      <c r="AZ37" s="17" t="inlineStr">
        <is>
          <t>EMERSON</t>
        </is>
      </c>
      <c r="BA37" s="17" t="inlineStr">
        <is>
          <t>TREX</t>
        </is>
      </c>
      <c r="BB37" s="17" t="inlineStr">
        <is>
          <t>210100082367</t>
        </is>
      </c>
      <c r="BC37" s="17" t="inlineStr">
        <is>
          <t>'2026-07-31</t>
        </is>
      </c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inlineStr">
        <is>
          <t>Levy Ostrup</t>
        </is>
      </c>
      <c r="CY37" s="17" t="inlineStr">
        <is>
          <t>'2026-08-01</t>
        </is>
      </c>
      <c r="CZ37" s="17" t="n"/>
      <c r="DA37" s="17" t="n"/>
      <c r="DB37" s="17" t="n"/>
      <c r="DC37" s="17" t="n"/>
    </row>
    <row r="38">
      <c r="A38" s="17" t="n"/>
      <c r="B38" s="17" t="n"/>
      <c r="C38" s="17" t="inlineStr">
        <is>
          <t>K1B WELL PAD PROJECT</t>
        </is>
      </c>
      <c r="D38" s="17" t="inlineStr">
        <is>
          <t>KINOSIS K1B</t>
        </is>
      </c>
      <c r="E38" s="17" t="inlineStr">
        <is>
          <t>CA23007</t>
        </is>
      </c>
      <c r="F38" s="17" t="inlineStr">
        <is>
          <t>29103-PIT-1018</t>
        </is>
      </c>
      <c r="G38" s="17" t="inlineStr">
        <is>
          <t>Pressure Transmitter</t>
        </is>
      </c>
      <c r="H38" s="17" t="inlineStr">
        <is>
          <t>PRODUCED GAS</t>
        </is>
      </c>
      <c r="I38" s="17" t="inlineStr">
        <is>
          <t>PAD A P01 PRODUCED VAPOR PRESSURE</t>
        </is>
      </c>
      <c r="J38" s="17" t="inlineStr">
        <is>
          <t>29103-25J-112-01</t>
        </is>
      </c>
      <c r="K38" s="17" t="inlineStr">
        <is>
          <t>29103-4"-PG-1101-DAPC0-64H-ET</t>
        </is>
      </c>
      <c r="L38" s="17" t="inlineStr">
        <is>
          <t>ROSEMOUNT</t>
        </is>
      </c>
      <c r="M38" s="17" t="inlineStr">
        <is>
          <t>3051TG4A2B21AS1M536Q4Q8Q15P1BR5</t>
        </is>
      </c>
      <c r="N38" s="17" t="inlineStr">
        <is>
          <t>26SIPG3884779</t>
        </is>
      </c>
      <c r="O38" s="17" t="inlineStr">
        <is>
          <t>0 - 1500 kPa-g</t>
        </is>
      </c>
      <c r="P38" s="17" t="inlineStr">
        <is>
          <t xml:space="preserve"> -101 - 5515 kPa-g</t>
        </is>
      </c>
      <c r="Q38" s="17" t="inlineStr">
        <is>
          <t>N/A</t>
        </is>
      </c>
      <c r="R38" s="17" t="inlineStr">
        <is>
          <t>Yes</t>
        </is>
      </c>
      <c r="S38" s="17" t="inlineStr">
        <is>
          <t>4-20 mA w/ HART</t>
        </is>
      </c>
      <c r="T38" s="17" t="inlineStr">
        <is>
          <t>N/A</t>
        </is>
      </c>
      <c r="U38" s="17" t="inlineStr">
        <is>
          <t>N/A</t>
        </is>
      </c>
      <c r="V38" s="17" t="inlineStr">
        <is>
          <t>LO</t>
        </is>
      </c>
      <c r="W38" s="17" t="inlineStr">
        <is>
          <t>LO</t>
        </is>
      </c>
      <c r="X38" s="17" t="inlineStr">
        <is>
          <t>LO</t>
        </is>
      </c>
      <c r="Y38" s="17" t="inlineStr">
        <is>
          <t>LO</t>
        </is>
      </c>
      <c r="Z38" s="17" t="inlineStr">
        <is>
          <t>N/A</t>
        </is>
      </c>
      <c r="AA38" s="17" t="inlineStr">
        <is>
          <t>LO</t>
        </is>
      </c>
      <c r="AB38" s="17" t="inlineStr">
        <is>
          <t>LO</t>
        </is>
      </c>
      <c r="AC38" s="17" t="inlineStr">
        <is>
          <t>LO</t>
        </is>
      </c>
      <c r="AD38" s="17" t="inlineStr">
        <is>
          <t>N/A</t>
        </is>
      </c>
      <c r="AE38" s="17" t="inlineStr">
        <is>
          <t>LO</t>
        </is>
      </c>
      <c r="AF38" s="17" t="inlineStr">
        <is>
          <t>LO</t>
        </is>
      </c>
      <c r="AG38" s="17" t="inlineStr">
        <is>
          <t>LO</t>
        </is>
      </c>
      <c r="AH38" s="17" t="n">
        <v>23.9</v>
      </c>
      <c r="AI38" s="17" t="inlineStr">
        <is>
          <t>Pass</t>
        </is>
      </c>
      <c r="AJ38" s="17" t="inlineStr">
        <is>
          <t>N/A</t>
        </is>
      </c>
      <c r="AK38" s="17" t="inlineStr">
        <is>
          <t>N/A</t>
        </is>
      </c>
      <c r="AL38" s="17" t="inlineStr">
        <is>
          <t>Pass</t>
        </is>
      </c>
      <c r="AM38" s="17" t="inlineStr">
        <is>
          <t>Pass</t>
        </is>
      </c>
      <c r="AN38" s="17" t="inlineStr">
        <is>
          <t>N/A</t>
        </is>
      </c>
      <c r="AO38" s="17" t="inlineStr">
        <is>
          <t>Pass</t>
        </is>
      </c>
      <c r="AP38" s="17" t="inlineStr">
        <is>
          <t>N/A</t>
        </is>
      </c>
      <c r="AQ38" s="17" t="inlineStr">
        <is>
          <t>N/A</t>
        </is>
      </c>
      <c r="AR38" s="17" t="inlineStr">
        <is>
          <t>Pass</t>
        </is>
      </c>
      <c r="AS38" s="17" t="inlineStr">
        <is>
          <t>Pass</t>
        </is>
      </c>
      <c r="AT38" s="17" t="inlineStr">
        <is>
          <t>N/A</t>
        </is>
      </c>
      <c r="AU38" s="17" t="inlineStr">
        <is>
          <t>N/A</t>
        </is>
      </c>
      <c r="AV38" s="17" t="inlineStr">
        <is>
          <t>CRYSTAL ENGINEERING</t>
        </is>
      </c>
      <c r="AW38" s="17" t="inlineStr">
        <is>
          <t>IS33-36/5000 PSI</t>
        </is>
      </c>
      <c r="AX38" s="17" t="inlineStr">
        <is>
          <t>4530-525617</t>
        </is>
      </c>
      <c r="AY38" s="17" t="inlineStr">
        <is>
          <t>'2026-07-02</t>
        </is>
      </c>
      <c r="AZ38" s="17" t="inlineStr">
        <is>
          <t>EMERSON</t>
        </is>
      </c>
      <c r="BA38" s="17" t="inlineStr">
        <is>
          <t>TREX</t>
        </is>
      </c>
      <c r="BB38" s="17" t="inlineStr">
        <is>
          <t>210100082367</t>
        </is>
      </c>
      <c r="BC38" s="17" t="inlineStr">
        <is>
          <t>'2026-07-31</t>
        </is>
      </c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inlineStr">
        <is>
          <t>Levy Ostrup</t>
        </is>
      </c>
      <c r="CY38" s="17" t="inlineStr">
        <is>
          <t>'2026-08-01</t>
        </is>
      </c>
      <c r="CZ38" s="17" t="n"/>
      <c r="DA38" s="17" t="n"/>
      <c r="DB38" s="17" t="n"/>
      <c r="DC38" s="17" t="n"/>
    </row>
    <row r="39">
      <c r="A39" s="17" t="n"/>
      <c r="B39" s="17" t="n"/>
      <c r="C39" s="17" t="inlineStr">
        <is>
          <t>K1B WELL PAD PROJECT</t>
        </is>
      </c>
      <c r="D39" s="17" t="inlineStr">
        <is>
          <t>KINOSIS K1B</t>
        </is>
      </c>
      <c r="E39" s="17" t="inlineStr">
        <is>
          <t>CA23007</t>
        </is>
      </c>
      <c r="F39" s="17" t="inlineStr">
        <is>
          <t>29103-TIT-1014</t>
        </is>
      </c>
      <c r="G39" s="17" t="inlineStr">
        <is>
          <t>Temperature Indicating Transmitter</t>
        </is>
      </c>
      <c r="H39" s="17" t="inlineStr">
        <is>
          <t>PRODUCED EMULSION</t>
        </is>
      </c>
      <c r="I39" s="17" t="inlineStr">
        <is>
          <t>PAD A P01 PRODUCED EMULSION HEAD</t>
        </is>
      </c>
      <c r="J39" s="17" t="inlineStr">
        <is>
          <t>29103-25J-112-01</t>
        </is>
      </c>
      <c r="K39" s="17" t="inlineStr">
        <is>
          <t>29103-4"-PE-1101-DAPC0-64H-ET</t>
        </is>
      </c>
      <c r="L39" s="17" t="inlineStr">
        <is>
          <t>ROSEMOUNT</t>
        </is>
      </c>
      <c r="M39" s="17" t="inlineStr">
        <is>
          <t>3144PD1A1K6M5Q4C8BR5XA</t>
        </is>
      </c>
      <c r="N39" s="17" t="inlineStr">
        <is>
          <t>26SITC3662822</t>
        </is>
      </c>
      <c r="O39" s="17" t="inlineStr">
        <is>
          <t xml:space="preserve"> -50 - 300°C</t>
        </is>
      </c>
      <c r="P39" s="17" t="inlineStr">
        <is>
          <t xml:space="preserve"> -200 - 600°C</t>
        </is>
      </c>
      <c r="Q39" s="17" t="inlineStr">
        <is>
          <t>N/A</t>
        </is>
      </c>
      <c r="R39" s="17" t="inlineStr">
        <is>
          <t>Yes</t>
        </is>
      </c>
      <c r="S39" s="17" t="inlineStr">
        <is>
          <t>4-20 mA w/ HART</t>
        </is>
      </c>
      <c r="T39" s="17" t="inlineStr">
        <is>
          <t>N/A</t>
        </is>
      </c>
      <c r="U39" s="17" t="inlineStr">
        <is>
          <t>N/A</t>
        </is>
      </c>
      <c r="V39" s="17" t="inlineStr">
        <is>
          <t>LO</t>
        </is>
      </c>
      <c r="W39" s="17" t="inlineStr">
        <is>
          <t>LO</t>
        </is>
      </c>
      <c r="X39" s="17" t="inlineStr">
        <is>
          <t>LO</t>
        </is>
      </c>
      <c r="Y39" s="17" t="inlineStr">
        <is>
          <t>LO</t>
        </is>
      </c>
      <c r="Z39" s="17" t="inlineStr">
        <is>
          <t>N/A</t>
        </is>
      </c>
      <c r="AA39" s="17" t="inlineStr">
        <is>
          <t>N/A</t>
        </is>
      </c>
      <c r="AB39" s="17" t="inlineStr">
        <is>
          <t>LO</t>
        </is>
      </c>
      <c r="AC39" s="17" t="inlineStr">
        <is>
          <t>LO</t>
        </is>
      </c>
      <c r="AD39" s="17" t="inlineStr">
        <is>
          <t>N/A</t>
        </is>
      </c>
      <c r="AE39" s="17" t="inlineStr">
        <is>
          <t>LO</t>
        </is>
      </c>
      <c r="AF39" s="17" t="inlineStr">
        <is>
          <t>LO</t>
        </is>
      </c>
      <c r="AG39" s="17" t="inlineStr">
        <is>
          <t>LO</t>
        </is>
      </c>
      <c r="AH39" s="17" t="n">
        <v>23.2</v>
      </c>
      <c r="AI39" s="17" t="inlineStr">
        <is>
          <t>Pass</t>
        </is>
      </c>
      <c r="AJ39" s="17" t="inlineStr">
        <is>
          <t>N/A</t>
        </is>
      </c>
      <c r="AK39" s="17" t="inlineStr">
        <is>
          <t>N/A</t>
        </is>
      </c>
      <c r="AL39" s="17" t="inlineStr">
        <is>
          <t>Pass</t>
        </is>
      </c>
      <c r="AM39" s="17" t="inlineStr">
        <is>
          <t>Pass</t>
        </is>
      </c>
      <c r="AN39" s="17" t="inlineStr">
        <is>
          <t>N/A</t>
        </is>
      </c>
      <c r="AO39" s="17" t="inlineStr">
        <is>
          <t>Pass</t>
        </is>
      </c>
      <c r="AP39" s="17" t="inlineStr">
        <is>
          <t>N/A</t>
        </is>
      </c>
      <c r="AQ39" s="17" t="inlineStr">
        <is>
          <t>N/A</t>
        </is>
      </c>
      <c r="AR39" s="17" t="inlineStr">
        <is>
          <t>Pass</t>
        </is>
      </c>
      <c r="AS39" s="17" t="inlineStr">
        <is>
          <t>Pass</t>
        </is>
      </c>
      <c r="AT39" s="17" t="inlineStr">
        <is>
          <t>N/A</t>
        </is>
      </c>
      <c r="AU39" s="17" t="inlineStr">
        <is>
          <t>N/A</t>
        </is>
      </c>
      <c r="AV39" s="17" t="inlineStr">
        <is>
          <t xml:space="preserve">FLUKE </t>
        </is>
      </c>
      <c r="AW39" s="17" t="inlineStr">
        <is>
          <t>1551A EX</t>
        </is>
      </c>
      <c r="AX39" s="17" t="n">
        <v>6627011</v>
      </c>
      <c r="AY39" s="17" t="inlineStr">
        <is>
          <t>'2026-05-13</t>
        </is>
      </c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inlineStr">
        <is>
          <t>Levy Ostrup</t>
        </is>
      </c>
      <c r="CY39" s="17" t="inlineStr">
        <is>
          <t>'2026-08-01</t>
        </is>
      </c>
      <c r="CZ39" s="17" t="n"/>
      <c r="DA39" s="17" t="n"/>
      <c r="DB39" s="17" t="n"/>
      <c r="DC39" s="17" t="n"/>
    </row>
    <row r="40">
      <c r="A40" s="17" t="n"/>
      <c r="B40" s="17" t="n"/>
      <c r="C40" s="17" t="inlineStr">
        <is>
          <t>K1B WELL PAD PROJECT</t>
        </is>
      </c>
      <c r="D40" s="17" t="inlineStr">
        <is>
          <t>KINOSIS K1B</t>
        </is>
      </c>
      <c r="E40" s="17" t="inlineStr">
        <is>
          <t>CA23007</t>
        </is>
      </c>
      <c r="F40" s="17" t="inlineStr">
        <is>
          <t>29103-PIT-1024</t>
        </is>
      </c>
      <c r="G40" s="17" t="inlineStr">
        <is>
          <t>Pressure Transmitter</t>
        </is>
      </c>
      <c r="H40" s="17" t="inlineStr">
        <is>
          <t>PRODUCED EMULSION</t>
        </is>
      </c>
      <c r="I40" s="17" t="inlineStr">
        <is>
          <t>PAD A P02 PRODUCED EMULSION PRESSURE</t>
        </is>
      </c>
      <c r="J40" s="17" t="inlineStr">
        <is>
          <t>29103-25J-122-01</t>
        </is>
      </c>
      <c r="K40" s="17" t="inlineStr">
        <is>
          <t>29103-4"-PE-1201-DAPC0-64H-ET</t>
        </is>
      </c>
      <c r="L40" s="17" t="inlineStr">
        <is>
          <t>ROSEMOUNT</t>
        </is>
      </c>
      <c r="M40" s="17" t="inlineStr">
        <is>
          <t>3051TG4A2B21AS1M536Q4Q8Q15P1BR5</t>
        </is>
      </c>
      <c r="N40" s="17" t="inlineStr">
        <is>
          <t>26SIPG3884604</t>
        </is>
      </c>
      <c r="O40" s="17" t="inlineStr">
        <is>
          <t>0 - 6000 kPa-g</t>
        </is>
      </c>
      <c r="P40" s="17" t="inlineStr">
        <is>
          <t>-101 - 27580 kPa-g</t>
        </is>
      </c>
      <c r="Q40" s="17" t="inlineStr">
        <is>
          <t>N/A</t>
        </is>
      </c>
      <c r="R40" s="17" t="inlineStr">
        <is>
          <t>Yes</t>
        </is>
      </c>
      <c r="S40" s="17" t="inlineStr">
        <is>
          <t>4-20 mA w/ HART</t>
        </is>
      </c>
      <c r="T40" s="17" t="inlineStr">
        <is>
          <t>N/A</t>
        </is>
      </c>
      <c r="U40" s="17" t="inlineStr">
        <is>
          <t>N/A</t>
        </is>
      </c>
      <c r="V40" s="17" t="inlineStr">
        <is>
          <t>LO</t>
        </is>
      </c>
      <c r="W40" s="17" t="inlineStr">
        <is>
          <t>LO</t>
        </is>
      </c>
      <c r="X40" s="17" t="inlineStr">
        <is>
          <t>LO</t>
        </is>
      </c>
      <c r="Y40" s="17" t="inlineStr">
        <is>
          <t>LO</t>
        </is>
      </c>
      <c r="Z40" s="17" t="inlineStr">
        <is>
          <t>N/A</t>
        </is>
      </c>
      <c r="AA40" s="17" t="inlineStr">
        <is>
          <t>LO</t>
        </is>
      </c>
      <c r="AB40" s="17" t="inlineStr">
        <is>
          <t>LO</t>
        </is>
      </c>
      <c r="AC40" s="17" t="inlineStr">
        <is>
          <t>LO</t>
        </is>
      </c>
      <c r="AD40" s="17" t="inlineStr">
        <is>
          <t>N/A</t>
        </is>
      </c>
      <c r="AE40" s="17" t="inlineStr">
        <is>
          <t>LO</t>
        </is>
      </c>
      <c r="AF40" s="17" t="inlineStr">
        <is>
          <t>LO</t>
        </is>
      </c>
      <c r="AG40" s="17" t="inlineStr">
        <is>
          <t>LO</t>
        </is>
      </c>
      <c r="AH40" s="17" t="n">
        <v>23.8</v>
      </c>
      <c r="AI40" s="17" t="inlineStr">
        <is>
          <t>Pass</t>
        </is>
      </c>
      <c r="AJ40" s="17" t="inlineStr">
        <is>
          <t>N/A</t>
        </is>
      </c>
      <c r="AK40" s="17" t="inlineStr">
        <is>
          <t>N/A</t>
        </is>
      </c>
      <c r="AL40" s="17" t="inlineStr">
        <is>
          <t>Pass</t>
        </is>
      </c>
      <c r="AM40" s="17" t="inlineStr">
        <is>
          <t>Pass</t>
        </is>
      </c>
      <c r="AN40" s="17" t="inlineStr">
        <is>
          <t>N/A</t>
        </is>
      </c>
      <c r="AO40" s="17" t="inlineStr">
        <is>
          <t>Pass</t>
        </is>
      </c>
      <c r="AP40" s="17" t="inlineStr">
        <is>
          <t>N/A</t>
        </is>
      </c>
      <c r="AQ40" s="17" t="inlineStr">
        <is>
          <t>N/A</t>
        </is>
      </c>
      <c r="AR40" s="17" t="inlineStr">
        <is>
          <t>Pass</t>
        </is>
      </c>
      <c r="AS40" s="17" t="inlineStr">
        <is>
          <t>Pass</t>
        </is>
      </c>
      <c r="AT40" s="17" t="inlineStr">
        <is>
          <t>N/A</t>
        </is>
      </c>
      <c r="AU40" s="17" t="inlineStr">
        <is>
          <t>N/A</t>
        </is>
      </c>
      <c r="AV40" s="17" t="inlineStr">
        <is>
          <t>CRYSTAL ENGINEERING</t>
        </is>
      </c>
      <c r="AW40" s="17" t="inlineStr">
        <is>
          <t>IS33-36/5000 PSI</t>
        </is>
      </c>
      <c r="AX40" s="17" t="inlineStr">
        <is>
          <t>4530-525617</t>
        </is>
      </c>
      <c r="AY40" s="17" t="inlineStr">
        <is>
          <t>'2026-07-02</t>
        </is>
      </c>
      <c r="AZ40" s="17" t="inlineStr">
        <is>
          <t>EMERSON</t>
        </is>
      </c>
      <c r="BA40" s="17" t="inlineStr">
        <is>
          <t>TREX</t>
        </is>
      </c>
      <c r="BB40" s="17" t="inlineStr">
        <is>
          <t>210100082367</t>
        </is>
      </c>
      <c r="BC40" s="17" t="inlineStr">
        <is>
          <t>'2026-07-31</t>
        </is>
      </c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inlineStr">
        <is>
          <t>Levy Ostrup</t>
        </is>
      </c>
      <c r="CY40" s="17" t="inlineStr">
        <is>
          <t>'2026-08-01</t>
        </is>
      </c>
      <c r="CZ40" s="17" t="n"/>
      <c r="DA40" s="17" t="n"/>
      <c r="DB40" s="17" t="n"/>
      <c r="DC40" s="17" t="n"/>
    </row>
    <row r="41">
      <c r="A41" s="17" t="n"/>
      <c r="B41" s="17" t="n"/>
      <c r="C41" s="17" t="inlineStr">
        <is>
          <t>K1B WELL PAD PROJECT</t>
        </is>
      </c>
      <c r="D41" s="17" t="inlineStr">
        <is>
          <t>KINOSIS K1B</t>
        </is>
      </c>
      <c r="E41" s="17" t="inlineStr">
        <is>
          <t>CA23007</t>
        </is>
      </c>
      <c r="F41" s="17" t="inlineStr">
        <is>
          <t>29103-PIT-1028</t>
        </is>
      </c>
      <c r="G41" s="17" t="inlineStr">
        <is>
          <t>Pressure Transmitter</t>
        </is>
      </c>
      <c r="H41" s="17" t="inlineStr">
        <is>
          <t>PRODUCED GAS</t>
        </is>
      </c>
      <c r="I41" s="17" t="inlineStr">
        <is>
          <t>PAD A P02 PRODUCED VAPOR PRESSURE</t>
        </is>
      </c>
      <c r="J41" s="17" t="inlineStr">
        <is>
          <t>29103-25J-122-01</t>
        </is>
      </c>
      <c r="K41" s="17" t="inlineStr">
        <is>
          <t>29103-4"-PG-1201-DAPC0-64H-ET</t>
        </is>
      </c>
      <c r="L41" s="17" t="inlineStr">
        <is>
          <t>ROSEMOUNT</t>
        </is>
      </c>
      <c r="M41" s="17" t="inlineStr">
        <is>
          <t>3051TG4A2B21AS1M536Q4Q8Q15P1BR5</t>
        </is>
      </c>
      <c r="N41" s="17" t="inlineStr">
        <is>
          <t>26SIPG3884602</t>
        </is>
      </c>
      <c r="O41" s="17" t="inlineStr">
        <is>
          <t>0 - 1500 kPa-g</t>
        </is>
      </c>
      <c r="P41" s="17" t="inlineStr">
        <is>
          <t xml:space="preserve"> -101 - 5515 kPa-g</t>
        </is>
      </c>
      <c r="Q41" s="17" t="inlineStr">
        <is>
          <t>N/A</t>
        </is>
      </c>
      <c r="R41" s="17" t="inlineStr">
        <is>
          <t>Yes</t>
        </is>
      </c>
      <c r="S41" s="17" t="inlineStr">
        <is>
          <t>4-20 mA w/ HART</t>
        </is>
      </c>
      <c r="T41" s="17" t="inlineStr">
        <is>
          <t>N/A</t>
        </is>
      </c>
      <c r="U41" s="17" t="inlineStr">
        <is>
          <t>N/A</t>
        </is>
      </c>
      <c r="V41" s="17" t="inlineStr">
        <is>
          <t>LO</t>
        </is>
      </c>
      <c r="W41" s="17" t="inlineStr">
        <is>
          <t>LO</t>
        </is>
      </c>
      <c r="X41" s="17" t="inlineStr">
        <is>
          <t>LO</t>
        </is>
      </c>
      <c r="Y41" s="17" t="inlineStr">
        <is>
          <t>LO</t>
        </is>
      </c>
      <c r="Z41" s="17" t="inlineStr">
        <is>
          <t>N/A</t>
        </is>
      </c>
      <c r="AA41" s="17" t="inlineStr">
        <is>
          <t>LO</t>
        </is>
      </c>
      <c r="AB41" s="17" t="inlineStr">
        <is>
          <t>LO</t>
        </is>
      </c>
      <c r="AC41" s="17" t="inlineStr">
        <is>
          <t>LO</t>
        </is>
      </c>
      <c r="AD41" s="17" t="inlineStr">
        <is>
          <t>N/A</t>
        </is>
      </c>
      <c r="AE41" s="17" t="inlineStr">
        <is>
          <t>LO</t>
        </is>
      </c>
      <c r="AF41" s="17" t="inlineStr">
        <is>
          <t>LO</t>
        </is>
      </c>
      <c r="AG41" s="17" t="inlineStr">
        <is>
          <t>LO</t>
        </is>
      </c>
      <c r="AH41" s="17" t="n">
        <v>23.7</v>
      </c>
      <c r="AI41" s="17" t="inlineStr">
        <is>
          <t>Pass</t>
        </is>
      </c>
      <c r="AJ41" s="17" t="inlineStr">
        <is>
          <t>N/A</t>
        </is>
      </c>
      <c r="AK41" s="17" t="inlineStr">
        <is>
          <t>N/A</t>
        </is>
      </c>
      <c r="AL41" s="17" t="inlineStr">
        <is>
          <t>Pass</t>
        </is>
      </c>
      <c r="AM41" s="17" t="inlineStr">
        <is>
          <t>Pass</t>
        </is>
      </c>
      <c r="AN41" s="17" t="inlineStr">
        <is>
          <t>N/A</t>
        </is>
      </c>
      <c r="AO41" s="17" t="inlineStr">
        <is>
          <t>Pass</t>
        </is>
      </c>
      <c r="AP41" s="17" t="inlineStr">
        <is>
          <t>N/A</t>
        </is>
      </c>
      <c r="AQ41" s="17" t="inlineStr">
        <is>
          <t>N/A</t>
        </is>
      </c>
      <c r="AR41" s="17" t="inlineStr">
        <is>
          <t>Pass</t>
        </is>
      </c>
      <c r="AS41" s="17" t="inlineStr">
        <is>
          <t>Pass</t>
        </is>
      </c>
      <c r="AT41" s="17" t="inlineStr">
        <is>
          <t>N/A</t>
        </is>
      </c>
      <c r="AU41" s="17" t="inlineStr">
        <is>
          <t>N/A</t>
        </is>
      </c>
      <c r="AV41" s="17" t="inlineStr">
        <is>
          <t>CRYSTAL ENGINEERING</t>
        </is>
      </c>
      <c r="AW41" s="17" t="inlineStr">
        <is>
          <t>IS33-36/5000 PSI</t>
        </is>
      </c>
      <c r="AX41" s="17" t="inlineStr">
        <is>
          <t>4530-525617</t>
        </is>
      </c>
      <c r="AY41" s="17" t="inlineStr">
        <is>
          <t>'2026-07-02</t>
        </is>
      </c>
      <c r="AZ41" s="17" t="inlineStr">
        <is>
          <t>EMERSON</t>
        </is>
      </c>
      <c r="BA41" s="17" t="inlineStr">
        <is>
          <t>TREX</t>
        </is>
      </c>
      <c r="BB41" s="17" t="inlineStr">
        <is>
          <t>210100082367</t>
        </is>
      </c>
      <c r="BC41" s="17" t="inlineStr">
        <is>
          <t>'2026-07-31</t>
        </is>
      </c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inlineStr">
        <is>
          <t>Levy Ostrup</t>
        </is>
      </c>
      <c r="CY41" s="17" t="inlineStr">
        <is>
          <t>'2026-08-01</t>
        </is>
      </c>
      <c r="CZ41" s="17" t="n"/>
      <c r="DA41" s="17" t="n"/>
      <c r="DB41" s="17" t="n"/>
      <c r="DC41" s="17" t="n"/>
    </row>
    <row r="42">
      <c r="A42" s="17" t="n"/>
      <c r="B42" s="17" t="n"/>
      <c r="C42" s="17" t="inlineStr">
        <is>
          <t>K1B WELL PAD PROJECT</t>
        </is>
      </c>
      <c r="D42" s="17" t="inlineStr">
        <is>
          <t>KINOSIS K1B</t>
        </is>
      </c>
      <c r="E42" s="17" t="inlineStr">
        <is>
          <t>CA23007</t>
        </is>
      </c>
      <c r="F42" s="17" t="inlineStr">
        <is>
          <t>29103-TIT-1024</t>
        </is>
      </c>
      <c r="G42" s="17" t="inlineStr">
        <is>
          <t>Temperature Indicating Transmitter</t>
        </is>
      </c>
      <c r="H42" s="17" t="inlineStr">
        <is>
          <t>PRODUCED EMULSION</t>
        </is>
      </c>
      <c r="I42" s="17" t="inlineStr">
        <is>
          <t>PAD A P02 PRODUCED EMULSION HEAD</t>
        </is>
      </c>
      <c r="J42" s="17" t="inlineStr">
        <is>
          <t>29103-25J-122-01</t>
        </is>
      </c>
      <c r="K42" s="17" t="inlineStr">
        <is>
          <t>29103-4"-PE-1201-DAPC0-64H-ET</t>
        </is>
      </c>
      <c r="L42" s="17" t="inlineStr">
        <is>
          <t>ROSEMOUNT</t>
        </is>
      </c>
      <c r="M42" s="17" t="inlineStr">
        <is>
          <t>3144PD1A1K6M5Q4C8BR5XA</t>
        </is>
      </c>
      <c r="N42" s="17" t="inlineStr">
        <is>
          <t>26SITC3662820</t>
        </is>
      </c>
      <c r="O42" s="17" t="inlineStr">
        <is>
          <t xml:space="preserve"> -50 - 300°C</t>
        </is>
      </c>
      <c r="P42" s="17" t="inlineStr">
        <is>
          <t xml:space="preserve"> -200 - 600°C</t>
        </is>
      </c>
      <c r="Q42" s="17" t="inlineStr">
        <is>
          <t>N/A</t>
        </is>
      </c>
      <c r="R42" s="17" t="inlineStr">
        <is>
          <t>Yes</t>
        </is>
      </c>
      <c r="S42" s="17" t="inlineStr">
        <is>
          <t>4-20 mA w/ HART</t>
        </is>
      </c>
      <c r="T42" s="17" t="inlineStr">
        <is>
          <t>N/A</t>
        </is>
      </c>
      <c r="U42" s="17" t="inlineStr">
        <is>
          <t>N/A</t>
        </is>
      </c>
      <c r="V42" s="17" t="inlineStr">
        <is>
          <t>LO</t>
        </is>
      </c>
      <c r="W42" s="17" t="inlineStr">
        <is>
          <t>LO</t>
        </is>
      </c>
      <c r="X42" s="17" t="inlineStr">
        <is>
          <t>LO</t>
        </is>
      </c>
      <c r="Y42" s="17" t="inlineStr">
        <is>
          <t>LO</t>
        </is>
      </c>
      <c r="Z42" s="17" t="inlineStr">
        <is>
          <t>N/A</t>
        </is>
      </c>
      <c r="AA42" s="17" t="inlineStr">
        <is>
          <t>N/A</t>
        </is>
      </c>
      <c r="AB42" s="17" t="inlineStr">
        <is>
          <t>LO</t>
        </is>
      </c>
      <c r="AC42" s="17" t="inlineStr">
        <is>
          <t>LO</t>
        </is>
      </c>
      <c r="AD42" s="17" t="inlineStr">
        <is>
          <t>N/A</t>
        </is>
      </c>
      <c r="AE42" s="17" t="inlineStr">
        <is>
          <t>LO</t>
        </is>
      </c>
      <c r="AF42" s="17" t="inlineStr">
        <is>
          <t>LO</t>
        </is>
      </c>
      <c r="AG42" s="17" t="inlineStr">
        <is>
          <t>LO</t>
        </is>
      </c>
      <c r="AH42" s="17" t="n">
        <v>23.5</v>
      </c>
      <c r="AI42" s="17" t="inlineStr">
        <is>
          <t>Pass</t>
        </is>
      </c>
      <c r="AJ42" s="17" t="inlineStr">
        <is>
          <t>N/A</t>
        </is>
      </c>
      <c r="AK42" s="17" t="inlineStr">
        <is>
          <t>N/A</t>
        </is>
      </c>
      <c r="AL42" s="17" t="inlineStr">
        <is>
          <t>Pass</t>
        </is>
      </c>
      <c r="AM42" s="17" t="inlineStr">
        <is>
          <t>Pass</t>
        </is>
      </c>
      <c r="AN42" s="17" t="inlineStr">
        <is>
          <t>N/A</t>
        </is>
      </c>
      <c r="AO42" s="17" t="inlineStr">
        <is>
          <t>Pass</t>
        </is>
      </c>
      <c r="AP42" s="17" t="inlineStr">
        <is>
          <t>N/A</t>
        </is>
      </c>
      <c r="AQ42" s="17" t="inlineStr">
        <is>
          <t>N/A</t>
        </is>
      </c>
      <c r="AR42" s="17" t="inlineStr">
        <is>
          <t>Pass</t>
        </is>
      </c>
      <c r="AS42" s="17" t="inlineStr">
        <is>
          <t>Pass</t>
        </is>
      </c>
      <c r="AT42" s="17" t="inlineStr">
        <is>
          <t>N/A</t>
        </is>
      </c>
      <c r="AU42" s="17" t="inlineStr">
        <is>
          <t>N/A</t>
        </is>
      </c>
      <c r="AV42" s="17" t="inlineStr">
        <is>
          <t xml:space="preserve">FLUKE </t>
        </is>
      </c>
      <c r="AW42" s="17" t="inlineStr">
        <is>
          <t>1551A EX</t>
        </is>
      </c>
      <c r="AX42" s="17" t="n">
        <v>6627011</v>
      </c>
      <c r="AY42" s="17" t="inlineStr">
        <is>
          <t>'2026-05-13</t>
        </is>
      </c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inlineStr">
        <is>
          <t>Levy Ostrup</t>
        </is>
      </c>
      <c r="CY42" s="17" t="inlineStr">
        <is>
          <t>'2026-08-01</t>
        </is>
      </c>
      <c r="CZ42" s="17" t="n"/>
      <c r="DA42" s="17" t="n"/>
      <c r="DB42" s="17" t="n"/>
      <c r="DC42" s="17" t="n"/>
    </row>
    <row r="43">
      <c r="A43" s="17" t="n"/>
      <c r="B43" s="17" t="n"/>
      <c r="C43" s="17" t="inlineStr">
        <is>
          <t>K1B WELL PAD PROJECT</t>
        </is>
      </c>
      <c r="D43" s="17" t="inlineStr">
        <is>
          <t>KINOSIS K1B</t>
        </is>
      </c>
      <c r="E43" s="17" t="inlineStr">
        <is>
          <t>CA23007</t>
        </is>
      </c>
      <c r="F43" s="17" t="inlineStr">
        <is>
          <t>29103-PIT-1034</t>
        </is>
      </c>
      <c r="G43" s="17" t="inlineStr">
        <is>
          <t>Pressure Transmitter</t>
        </is>
      </c>
      <c r="H43" s="17" t="inlineStr">
        <is>
          <t>PRODUCED EMULSION</t>
        </is>
      </c>
      <c r="I43" s="17" t="inlineStr">
        <is>
          <t>PAD A P03 PRODUCED EMULSION PRESSURE</t>
        </is>
      </c>
      <c r="J43" s="17" t="inlineStr">
        <is>
          <t>29103-25J-132-01</t>
        </is>
      </c>
      <c r="K43" s="17" t="inlineStr">
        <is>
          <t>29103-4"-PE-1301-DAPC0-64H-ET</t>
        </is>
      </c>
      <c r="L43" s="17" t="inlineStr">
        <is>
          <t>ROSEMOUNT</t>
        </is>
      </c>
      <c r="M43" s="17" t="inlineStr">
        <is>
          <t>3051TG4A2B21AS1M536Q4Q8Q15P1BR5</t>
        </is>
      </c>
      <c r="N43" s="17" t="inlineStr">
        <is>
          <t>26SIPG3885066</t>
        </is>
      </c>
      <c r="O43" s="17" t="inlineStr">
        <is>
          <t>0 - 6000 kPa-g</t>
        </is>
      </c>
      <c r="P43" s="17" t="inlineStr">
        <is>
          <t>-101 - 27580 kPa-g</t>
        </is>
      </c>
      <c r="Q43" s="17" t="inlineStr">
        <is>
          <t>N/A</t>
        </is>
      </c>
      <c r="R43" s="17" t="inlineStr">
        <is>
          <t>Yes</t>
        </is>
      </c>
      <c r="S43" s="17" t="inlineStr">
        <is>
          <t>4-20 mA w/ HART</t>
        </is>
      </c>
      <c r="T43" s="17" t="inlineStr">
        <is>
          <t>N/A</t>
        </is>
      </c>
      <c r="U43" s="17" t="inlineStr">
        <is>
          <t>N/A</t>
        </is>
      </c>
      <c r="V43" s="17" t="inlineStr">
        <is>
          <t>LO</t>
        </is>
      </c>
      <c r="W43" s="17" t="inlineStr">
        <is>
          <t>LO</t>
        </is>
      </c>
      <c r="X43" s="17" t="inlineStr">
        <is>
          <t>LO</t>
        </is>
      </c>
      <c r="Y43" s="17" t="inlineStr">
        <is>
          <t>LO</t>
        </is>
      </c>
      <c r="Z43" s="17" t="inlineStr">
        <is>
          <t>N/A</t>
        </is>
      </c>
      <c r="AA43" s="17" t="inlineStr">
        <is>
          <t>LO</t>
        </is>
      </c>
      <c r="AB43" s="17" t="inlineStr">
        <is>
          <t>LO</t>
        </is>
      </c>
      <c r="AC43" s="17" t="inlineStr">
        <is>
          <t>LO</t>
        </is>
      </c>
      <c r="AD43" s="17" t="inlineStr">
        <is>
          <t>N/A</t>
        </is>
      </c>
      <c r="AE43" s="17" t="inlineStr">
        <is>
          <t>LO</t>
        </is>
      </c>
      <c r="AF43" s="17" t="inlineStr">
        <is>
          <t>LO</t>
        </is>
      </c>
      <c r="AG43" s="17" t="inlineStr">
        <is>
          <t>LO</t>
        </is>
      </c>
      <c r="AH43" s="17" t="n">
        <v>23.4</v>
      </c>
      <c r="AI43" s="17" t="inlineStr">
        <is>
          <t>Pass</t>
        </is>
      </c>
      <c r="AJ43" s="17" t="inlineStr">
        <is>
          <t>N/A</t>
        </is>
      </c>
      <c r="AK43" s="17" t="inlineStr">
        <is>
          <t>N/A</t>
        </is>
      </c>
      <c r="AL43" s="17" t="inlineStr">
        <is>
          <t>Pass</t>
        </is>
      </c>
      <c r="AM43" s="17" t="inlineStr">
        <is>
          <t>Pass</t>
        </is>
      </c>
      <c r="AN43" s="17" t="inlineStr">
        <is>
          <t>N/A</t>
        </is>
      </c>
      <c r="AO43" s="17" t="inlineStr">
        <is>
          <t>Pass</t>
        </is>
      </c>
      <c r="AP43" s="17" t="inlineStr">
        <is>
          <t>N/A</t>
        </is>
      </c>
      <c r="AQ43" s="17" t="inlineStr">
        <is>
          <t>N/A</t>
        </is>
      </c>
      <c r="AR43" s="17" t="inlineStr">
        <is>
          <t>Pass</t>
        </is>
      </c>
      <c r="AS43" s="17" t="inlineStr">
        <is>
          <t>Pass</t>
        </is>
      </c>
      <c r="AT43" s="17" t="inlineStr">
        <is>
          <t>N/A</t>
        </is>
      </c>
      <c r="AU43" s="17" t="inlineStr">
        <is>
          <t>N/A</t>
        </is>
      </c>
      <c r="AV43" s="17" t="inlineStr">
        <is>
          <t>CRYSTAL ENGINEERING</t>
        </is>
      </c>
      <c r="AW43" s="17" t="inlineStr">
        <is>
          <t>IS33-36/5000 PSI</t>
        </is>
      </c>
      <c r="AX43" s="17" t="inlineStr">
        <is>
          <t>4530-525617</t>
        </is>
      </c>
      <c r="AY43" s="17" t="inlineStr">
        <is>
          <t>'2026-07-02</t>
        </is>
      </c>
      <c r="AZ43" s="17" t="inlineStr">
        <is>
          <t>EMERSON</t>
        </is>
      </c>
      <c r="BA43" s="17" t="inlineStr">
        <is>
          <t>TREX</t>
        </is>
      </c>
      <c r="BB43" s="17" t="inlineStr">
        <is>
          <t>210100082367</t>
        </is>
      </c>
      <c r="BC43" s="17" t="inlineStr">
        <is>
          <t>'2026-07-31</t>
        </is>
      </c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inlineStr">
        <is>
          <t>Levy Ostrup</t>
        </is>
      </c>
      <c r="CY43" s="17" t="inlineStr">
        <is>
          <t>'2026-08-01</t>
        </is>
      </c>
      <c r="CZ43" s="17" t="n"/>
      <c r="DA43" s="17" t="n"/>
      <c r="DB43" s="17" t="n"/>
      <c r="DC43" s="17" t="n"/>
    </row>
    <row r="44">
      <c r="A44" s="17" t="n"/>
      <c r="B44" s="17" t="n"/>
      <c r="C44" s="17" t="inlineStr">
        <is>
          <t>K1B WELL PAD PROJECT</t>
        </is>
      </c>
      <c r="D44" s="17" t="inlineStr">
        <is>
          <t>KINOSIS K1B</t>
        </is>
      </c>
      <c r="E44" s="17" t="inlineStr">
        <is>
          <t>CA23007</t>
        </is>
      </c>
      <c r="F44" s="17" t="inlineStr">
        <is>
          <t>29103-PIT-1038</t>
        </is>
      </c>
      <c r="G44" s="17" t="inlineStr">
        <is>
          <t>Pressure Transmitter</t>
        </is>
      </c>
      <c r="H44" s="17" t="inlineStr">
        <is>
          <t>PRODUCED GAS</t>
        </is>
      </c>
      <c r="I44" s="17" t="inlineStr">
        <is>
          <t>PAD A P03 PRODUCED VAPOR PRESSURE</t>
        </is>
      </c>
      <c r="J44" s="17" t="inlineStr">
        <is>
          <t>29103-25J-132-01</t>
        </is>
      </c>
      <c r="K44" s="17" t="inlineStr">
        <is>
          <t>29103-4"-PG-1301-DAPC0-64H-ET</t>
        </is>
      </c>
      <c r="L44" s="17" t="inlineStr">
        <is>
          <t>ROSEMOUNT</t>
        </is>
      </c>
      <c r="M44" s="17" t="inlineStr">
        <is>
          <t>3051TG4A2B21AS1M536Q4Q8Q15P1BR5</t>
        </is>
      </c>
      <c r="N44" s="17" t="inlineStr">
        <is>
          <t>26SIPG3884597</t>
        </is>
      </c>
      <c r="O44" s="17" t="inlineStr">
        <is>
          <t>0 - 1500 kPa-g</t>
        </is>
      </c>
      <c r="P44" s="17" t="inlineStr">
        <is>
          <t xml:space="preserve"> -101 - 5515 kPa-g</t>
        </is>
      </c>
      <c r="Q44" s="17" t="inlineStr">
        <is>
          <t>N/A</t>
        </is>
      </c>
      <c r="R44" s="17" t="inlineStr">
        <is>
          <t>Yes</t>
        </is>
      </c>
      <c r="S44" s="17" t="inlineStr">
        <is>
          <t>4-20 mA w/ HART</t>
        </is>
      </c>
      <c r="T44" s="17" t="inlineStr">
        <is>
          <t>N/A</t>
        </is>
      </c>
      <c r="U44" s="17" t="inlineStr">
        <is>
          <t>N/A</t>
        </is>
      </c>
      <c r="V44" s="17" t="inlineStr">
        <is>
          <t>LO</t>
        </is>
      </c>
      <c r="W44" s="17" t="inlineStr">
        <is>
          <t>LO</t>
        </is>
      </c>
      <c r="X44" s="17" t="inlineStr">
        <is>
          <t>LO</t>
        </is>
      </c>
      <c r="Y44" s="17" t="inlineStr">
        <is>
          <t>LO</t>
        </is>
      </c>
      <c r="Z44" s="17" t="inlineStr">
        <is>
          <t>N/A</t>
        </is>
      </c>
      <c r="AA44" s="17" t="inlineStr">
        <is>
          <t>LO</t>
        </is>
      </c>
      <c r="AB44" s="17" t="inlineStr">
        <is>
          <t>LO</t>
        </is>
      </c>
      <c r="AC44" s="17" t="inlineStr">
        <is>
          <t>LO</t>
        </is>
      </c>
      <c r="AD44" s="17" t="inlineStr">
        <is>
          <t>N/A</t>
        </is>
      </c>
      <c r="AE44" s="17" t="inlineStr">
        <is>
          <t>LO</t>
        </is>
      </c>
      <c r="AF44" s="17" t="inlineStr">
        <is>
          <t>LO</t>
        </is>
      </c>
      <c r="AG44" s="17" t="inlineStr">
        <is>
          <t>LO</t>
        </is>
      </c>
      <c r="AH44" s="17" t="n">
        <v>23.5</v>
      </c>
      <c r="AI44" s="17" t="inlineStr">
        <is>
          <t>Pass</t>
        </is>
      </c>
      <c r="AJ44" s="17" t="inlineStr">
        <is>
          <t>N/A</t>
        </is>
      </c>
      <c r="AK44" s="17" t="inlineStr">
        <is>
          <t>N/A</t>
        </is>
      </c>
      <c r="AL44" s="17" t="inlineStr">
        <is>
          <t>Pass</t>
        </is>
      </c>
      <c r="AM44" s="17" t="inlineStr">
        <is>
          <t>Pass</t>
        </is>
      </c>
      <c r="AN44" s="17" t="inlineStr">
        <is>
          <t>N/A</t>
        </is>
      </c>
      <c r="AO44" s="17" t="inlineStr">
        <is>
          <t>Pass</t>
        </is>
      </c>
      <c r="AP44" s="17" t="inlineStr">
        <is>
          <t>N/A</t>
        </is>
      </c>
      <c r="AQ44" s="17" t="inlineStr">
        <is>
          <t>N/A</t>
        </is>
      </c>
      <c r="AR44" s="17" t="inlineStr">
        <is>
          <t>Pass</t>
        </is>
      </c>
      <c r="AS44" s="17" t="inlineStr">
        <is>
          <t>Pass</t>
        </is>
      </c>
      <c r="AT44" s="17" t="inlineStr">
        <is>
          <t>N/A</t>
        </is>
      </c>
      <c r="AU44" s="17" t="inlineStr">
        <is>
          <t>N/A</t>
        </is>
      </c>
      <c r="AV44" s="17" t="inlineStr">
        <is>
          <t>CRYSTAL ENGINEERING</t>
        </is>
      </c>
      <c r="AW44" s="17" t="inlineStr">
        <is>
          <t>IS33-36/5000 PSI</t>
        </is>
      </c>
      <c r="AX44" s="17" t="inlineStr">
        <is>
          <t>4530-525617</t>
        </is>
      </c>
      <c r="AY44" s="17" t="inlineStr">
        <is>
          <t>'2026-07-02</t>
        </is>
      </c>
      <c r="AZ44" s="17" t="inlineStr">
        <is>
          <t>EMERSON</t>
        </is>
      </c>
      <c r="BA44" s="17" t="inlineStr">
        <is>
          <t>TREX</t>
        </is>
      </c>
      <c r="BB44" s="17" t="inlineStr">
        <is>
          <t>210100082367</t>
        </is>
      </c>
      <c r="BC44" s="17" t="inlineStr">
        <is>
          <t>'2026-07-31</t>
        </is>
      </c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inlineStr">
        <is>
          <t>Levy Ostrup</t>
        </is>
      </c>
      <c r="CY44" s="17" t="inlineStr">
        <is>
          <t>'2026-08-01</t>
        </is>
      </c>
      <c r="CZ44" s="17" t="n"/>
      <c r="DA44" s="17" t="n"/>
      <c r="DB44" s="17" t="n"/>
      <c r="DC44" s="17" t="n"/>
    </row>
    <row r="45">
      <c r="A45" s="17" t="n"/>
      <c r="B45" s="17" t="n"/>
      <c r="C45" s="17" t="inlineStr">
        <is>
          <t>K1B WELL PAD PROJECT</t>
        </is>
      </c>
      <c r="D45" s="17" t="inlineStr">
        <is>
          <t>KINOSIS K1B</t>
        </is>
      </c>
      <c r="E45" s="17" t="inlineStr">
        <is>
          <t>CA23007</t>
        </is>
      </c>
      <c r="F45" s="17" t="inlineStr">
        <is>
          <t>29103-TIT-1034</t>
        </is>
      </c>
      <c r="G45" s="17" t="inlineStr">
        <is>
          <t>Temperature Indicating Transmitter</t>
        </is>
      </c>
      <c r="H45" s="17" t="inlineStr">
        <is>
          <t>PRODUCED EMULSION</t>
        </is>
      </c>
      <c r="I45" s="17" t="inlineStr">
        <is>
          <t>PAD A P03 PRODUCED EMULSION HEAD</t>
        </is>
      </c>
      <c r="J45" s="17" t="inlineStr">
        <is>
          <t>29103-25J-132-01</t>
        </is>
      </c>
      <c r="K45" s="17" t="inlineStr">
        <is>
          <t>29103-4"-PE-1301-DAPC0-64H-ET</t>
        </is>
      </c>
      <c r="L45" s="17" t="inlineStr">
        <is>
          <t>ROSEMOUNT</t>
        </is>
      </c>
      <c r="M45" s="17" t="inlineStr">
        <is>
          <t>3144PD1A1K6M5Q4C8BR5XA</t>
        </is>
      </c>
      <c r="N45" s="17" t="inlineStr">
        <is>
          <t>26SITC3662817</t>
        </is>
      </c>
      <c r="O45" s="17" t="inlineStr">
        <is>
          <t xml:space="preserve"> -50 - 300°C</t>
        </is>
      </c>
      <c r="P45" s="17" t="inlineStr">
        <is>
          <t xml:space="preserve"> -200 - 600°C</t>
        </is>
      </c>
      <c r="Q45" s="17" t="inlineStr">
        <is>
          <t>N/A</t>
        </is>
      </c>
      <c r="R45" s="17" t="inlineStr">
        <is>
          <t>Yes</t>
        </is>
      </c>
      <c r="S45" s="17" t="inlineStr">
        <is>
          <t>4-20 mA w/ HART</t>
        </is>
      </c>
      <c r="T45" s="17" t="inlineStr">
        <is>
          <t>N/A</t>
        </is>
      </c>
      <c r="U45" s="17" t="inlineStr">
        <is>
          <t>N/A</t>
        </is>
      </c>
      <c r="V45" s="17" t="inlineStr">
        <is>
          <t>LO</t>
        </is>
      </c>
      <c r="W45" s="17" t="inlineStr">
        <is>
          <t>LO</t>
        </is>
      </c>
      <c r="X45" s="17" t="inlineStr">
        <is>
          <t>LO</t>
        </is>
      </c>
      <c r="Y45" s="17" t="inlineStr">
        <is>
          <t>LO</t>
        </is>
      </c>
      <c r="Z45" s="17" t="inlineStr">
        <is>
          <t>N/A</t>
        </is>
      </c>
      <c r="AA45" s="17" t="inlineStr">
        <is>
          <t>N/A</t>
        </is>
      </c>
      <c r="AB45" s="17" t="inlineStr">
        <is>
          <t>LO</t>
        </is>
      </c>
      <c r="AC45" s="17" t="inlineStr">
        <is>
          <t>LO</t>
        </is>
      </c>
      <c r="AD45" s="17" t="inlineStr">
        <is>
          <t>N/A</t>
        </is>
      </c>
      <c r="AE45" s="17" t="inlineStr">
        <is>
          <t>LO</t>
        </is>
      </c>
      <c r="AF45" s="17" t="inlineStr">
        <is>
          <t>LO</t>
        </is>
      </c>
      <c r="AG45" s="17" t="inlineStr">
        <is>
          <t>LO</t>
        </is>
      </c>
      <c r="AH45" s="17" t="n">
        <v>23.9</v>
      </c>
      <c r="AI45" s="17" t="inlineStr">
        <is>
          <t>Pass</t>
        </is>
      </c>
      <c r="AJ45" s="17" t="inlineStr">
        <is>
          <t>N/A</t>
        </is>
      </c>
      <c r="AK45" s="17" t="inlineStr">
        <is>
          <t>N/A</t>
        </is>
      </c>
      <c r="AL45" s="17" t="inlineStr">
        <is>
          <t>Pass</t>
        </is>
      </c>
      <c r="AM45" s="17" t="inlineStr">
        <is>
          <t>Pass</t>
        </is>
      </c>
      <c r="AN45" s="17" t="inlineStr">
        <is>
          <t>N/A</t>
        </is>
      </c>
      <c r="AO45" s="17" t="inlineStr">
        <is>
          <t>Pass</t>
        </is>
      </c>
      <c r="AP45" s="17" t="inlineStr">
        <is>
          <t>N/A</t>
        </is>
      </c>
      <c r="AQ45" s="17" t="inlineStr">
        <is>
          <t>N/A</t>
        </is>
      </c>
      <c r="AR45" s="17" t="inlineStr">
        <is>
          <t>Pass</t>
        </is>
      </c>
      <c r="AS45" s="17" t="inlineStr">
        <is>
          <t>Pass</t>
        </is>
      </c>
      <c r="AT45" s="17" t="inlineStr">
        <is>
          <t>N/A</t>
        </is>
      </c>
      <c r="AU45" s="17" t="inlineStr">
        <is>
          <t>N/A</t>
        </is>
      </c>
      <c r="AV45" s="17" t="inlineStr">
        <is>
          <t xml:space="preserve">FLUKE </t>
        </is>
      </c>
      <c r="AW45" s="17" t="inlineStr">
        <is>
          <t>1551A EX</t>
        </is>
      </c>
      <c r="AX45" s="17" t="n">
        <v>6627011</v>
      </c>
      <c r="AY45" s="17" t="inlineStr">
        <is>
          <t>'2026-05-13</t>
        </is>
      </c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inlineStr">
        <is>
          <t>Levy Ostrup</t>
        </is>
      </c>
      <c r="CY45" s="17" t="inlineStr">
        <is>
          <t>'2026-08-01</t>
        </is>
      </c>
      <c r="CZ45" s="17" t="n"/>
      <c r="DA45" s="17" t="n"/>
      <c r="DB45" s="17" t="n"/>
      <c r="DC45" s="17" t="n"/>
    </row>
    <row r="46">
      <c r="A46" s="17" t="n"/>
      <c r="B46" s="17" t="n"/>
      <c r="C46" s="17" t="inlineStr">
        <is>
          <t>K1B WELL PAD PROJECT</t>
        </is>
      </c>
      <c r="D46" s="17" t="inlineStr">
        <is>
          <t>KINOSIS K1B</t>
        </is>
      </c>
      <c r="E46" s="17" t="inlineStr">
        <is>
          <t>CA23007</t>
        </is>
      </c>
      <c r="F46" s="17" t="inlineStr">
        <is>
          <t>29103-PIT-1044</t>
        </is>
      </c>
      <c r="G46" s="17" t="inlineStr">
        <is>
          <t>Pressure Transmitter</t>
        </is>
      </c>
      <c r="H46" s="17" t="inlineStr">
        <is>
          <t>PRODUCED EMULSION</t>
        </is>
      </c>
      <c r="I46" s="17" t="inlineStr">
        <is>
          <t>PAD A P04 PRODUCED EMULSION PRESSURE</t>
        </is>
      </c>
      <c r="J46" s="17" t="inlineStr">
        <is>
          <t>29103-25J-142-01</t>
        </is>
      </c>
      <c r="K46" s="17" t="inlineStr">
        <is>
          <t>29103-4"-PE-1401-DAPC0-64H-ET</t>
        </is>
      </c>
      <c r="L46" s="17" t="inlineStr">
        <is>
          <t>ROSEMOUNT</t>
        </is>
      </c>
      <c r="M46" s="17" t="inlineStr">
        <is>
          <t>3051TG4A2B21AS1M536Q4Q8Q15P1BR5</t>
        </is>
      </c>
      <c r="N46" s="17" t="inlineStr">
        <is>
          <t>26SIPG3884594</t>
        </is>
      </c>
      <c r="O46" s="17" t="inlineStr">
        <is>
          <t>0 - 6000 kPa-g</t>
        </is>
      </c>
      <c r="P46" s="17" t="inlineStr">
        <is>
          <t>-101 - 27580 kPa-g</t>
        </is>
      </c>
      <c r="Q46" s="17" t="inlineStr">
        <is>
          <t>N/A</t>
        </is>
      </c>
      <c r="R46" s="17" t="inlineStr">
        <is>
          <t>Yes</t>
        </is>
      </c>
      <c r="S46" s="17" t="inlineStr">
        <is>
          <t>4-20 mA w/ HART</t>
        </is>
      </c>
      <c r="T46" s="17" t="inlineStr">
        <is>
          <t>N/A</t>
        </is>
      </c>
      <c r="U46" s="17" t="inlineStr">
        <is>
          <t>N/A</t>
        </is>
      </c>
      <c r="V46" s="17" t="inlineStr">
        <is>
          <t>LO</t>
        </is>
      </c>
      <c r="W46" s="17" t="inlineStr">
        <is>
          <t>LO</t>
        </is>
      </c>
      <c r="X46" s="17" t="inlineStr">
        <is>
          <t>LO</t>
        </is>
      </c>
      <c r="Y46" s="17" t="inlineStr">
        <is>
          <t>LO</t>
        </is>
      </c>
      <c r="Z46" s="17" t="inlineStr">
        <is>
          <t>N/A</t>
        </is>
      </c>
      <c r="AA46" s="17" t="inlineStr">
        <is>
          <t>LO</t>
        </is>
      </c>
      <c r="AB46" s="17" t="inlineStr">
        <is>
          <t>LO</t>
        </is>
      </c>
      <c r="AC46" s="17" t="inlineStr">
        <is>
          <t>LO</t>
        </is>
      </c>
      <c r="AD46" s="17" t="inlineStr">
        <is>
          <t>N/A</t>
        </is>
      </c>
      <c r="AE46" s="17" t="inlineStr">
        <is>
          <t>LO</t>
        </is>
      </c>
      <c r="AF46" s="17" t="inlineStr">
        <is>
          <t>LO</t>
        </is>
      </c>
      <c r="AG46" s="17" t="inlineStr">
        <is>
          <t>LO</t>
        </is>
      </c>
      <c r="AH46" s="17" t="n">
        <v>23.5</v>
      </c>
      <c r="AI46" s="17" t="inlineStr">
        <is>
          <t>Pass</t>
        </is>
      </c>
      <c r="AJ46" s="17" t="inlineStr">
        <is>
          <t>N/A</t>
        </is>
      </c>
      <c r="AK46" s="17" t="inlineStr">
        <is>
          <t>N/A</t>
        </is>
      </c>
      <c r="AL46" s="17" t="inlineStr">
        <is>
          <t>Pass</t>
        </is>
      </c>
      <c r="AM46" s="17" t="inlineStr">
        <is>
          <t>Pass</t>
        </is>
      </c>
      <c r="AN46" s="17" t="inlineStr">
        <is>
          <t>N/A</t>
        </is>
      </c>
      <c r="AO46" s="17" t="inlineStr">
        <is>
          <t>Pass</t>
        </is>
      </c>
      <c r="AP46" s="17" t="inlineStr">
        <is>
          <t>N/A</t>
        </is>
      </c>
      <c r="AQ46" s="17" t="inlineStr">
        <is>
          <t>N/A</t>
        </is>
      </c>
      <c r="AR46" s="17" t="inlineStr">
        <is>
          <t>Pass</t>
        </is>
      </c>
      <c r="AS46" s="17" t="inlineStr">
        <is>
          <t>Pass</t>
        </is>
      </c>
      <c r="AT46" s="17" t="inlineStr">
        <is>
          <t>N/A</t>
        </is>
      </c>
      <c r="AU46" s="17" t="inlineStr">
        <is>
          <t>N/A</t>
        </is>
      </c>
      <c r="AV46" s="17" t="inlineStr">
        <is>
          <t>CRYSTAL ENGINEERING</t>
        </is>
      </c>
      <c r="AW46" s="17" t="inlineStr">
        <is>
          <t>IS33-36/5000 PSI</t>
        </is>
      </c>
      <c r="AX46" s="17" t="inlineStr">
        <is>
          <t>4530-525617</t>
        </is>
      </c>
      <c r="AY46" s="17" t="inlineStr">
        <is>
          <t>'2026-07-02</t>
        </is>
      </c>
      <c r="AZ46" s="17" t="inlineStr">
        <is>
          <t>EMERSON</t>
        </is>
      </c>
      <c r="BA46" s="17" t="inlineStr">
        <is>
          <t>TREX</t>
        </is>
      </c>
      <c r="BB46" s="17" t="inlineStr">
        <is>
          <t>210100082367</t>
        </is>
      </c>
      <c r="BC46" s="17" t="inlineStr">
        <is>
          <t>'2026-07-31</t>
        </is>
      </c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inlineStr">
        <is>
          <t>Levy Ostrup</t>
        </is>
      </c>
      <c r="CY46" s="17" t="inlineStr">
        <is>
          <t>'2026-08-01</t>
        </is>
      </c>
      <c r="CZ46" s="17" t="n"/>
      <c r="DA46" s="17" t="n"/>
      <c r="DB46" s="17" t="n"/>
      <c r="DC46" s="17" t="n"/>
    </row>
    <row r="47">
      <c r="A47" s="17" t="n"/>
      <c r="B47" s="17" t="n"/>
      <c r="C47" s="17" t="inlineStr">
        <is>
          <t>K1B WELL PAD PROJECT</t>
        </is>
      </c>
      <c r="D47" s="17" t="inlineStr">
        <is>
          <t>KINOSIS K1B</t>
        </is>
      </c>
      <c r="E47" s="17" t="inlineStr">
        <is>
          <t>CA23007</t>
        </is>
      </c>
      <c r="F47" s="17" t="inlineStr">
        <is>
          <t>29103-PIT-1048</t>
        </is>
      </c>
      <c r="G47" s="17" t="inlineStr">
        <is>
          <t>Pressure Transmitter</t>
        </is>
      </c>
      <c r="H47" s="17" t="inlineStr">
        <is>
          <t>PRODUCED GAS</t>
        </is>
      </c>
      <c r="I47" s="17" t="inlineStr">
        <is>
          <t>PAD A P04 PRODUCED VAPOR PRESSURE</t>
        </is>
      </c>
      <c r="J47" s="17" t="inlineStr">
        <is>
          <t>29103-25J-142-01</t>
        </is>
      </c>
      <c r="K47" s="17" t="inlineStr">
        <is>
          <t>29103-4"-PG-1401-DAPC0-64H-ET</t>
        </is>
      </c>
      <c r="L47" s="17" t="inlineStr">
        <is>
          <t>ROSEMOUNT</t>
        </is>
      </c>
      <c r="M47" s="17" t="inlineStr">
        <is>
          <t>3051TG4A2B21AS1M536Q4Q8Q15P1BR5</t>
        </is>
      </c>
      <c r="N47" s="17" t="inlineStr">
        <is>
          <t>26SIPG3884753</t>
        </is>
      </c>
      <c r="O47" s="17" t="inlineStr">
        <is>
          <t>0 - 1500 kPa-g</t>
        </is>
      </c>
      <c r="P47" s="17" t="inlineStr">
        <is>
          <t xml:space="preserve"> -101 - 5515 kPa-g</t>
        </is>
      </c>
      <c r="Q47" s="17" t="inlineStr">
        <is>
          <t>N/A</t>
        </is>
      </c>
      <c r="R47" s="17" t="inlineStr">
        <is>
          <t>Yes</t>
        </is>
      </c>
      <c r="S47" s="17" t="inlineStr">
        <is>
          <t>4-20 mA w/ HART</t>
        </is>
      </c>
      <c r="T47" s="17" t="inlineStr">
        <is>
          <t>N/A</t>
        </is>
      </c>
      <c r="U47" s="17" t="inlineStr">
        <is>
          <t>N/A</t>
        </is>
      </c>
      <c r="V47" s="17" t="inlineStr">
        <is>
          <t>LO</t>
        </is>
      </c>
      <c r="W47" s="17" t="inlineStr">
        <is>
          <t>LO</t>
        </is>
      </c>
      <c r="X47" s="17" t="inlineStr">
        <is>
          <t>LO</t>
        </is>
      </c>
      <c r="Y47" s="17" t="inlineStr">
        <is>
          <t>LO</t>
        </is>
      </c>
      <c r="Z47" s="17" t="inlineStr">
        <is>
          <t>N/A</t>
        </is>
      </c>
      <c r="AA47" s="17" t="inlineStr">
        <is>
          <t>LO</t>
        </is>
      </c>
      <c r="AB47" s="17" t="inlineStr">
        <is>
          <t>LO</t>
        </is>
      </c>
      <c r="AC47" s="17" t="inlineStr">
        <is>
          <t>LO</t>
        </is>
      </c>
      <c r="AD47" s="17" t="inlineStr">
        <is>
          <t>N/A</t>
        </is>
      </c>
      <c r="AE47" s="17" t="inlineStr">
        <is>
          <t>LO</t>
        </is>
      </c>
      <c r="AF47" s="17" t="inlineStr">
        <is>
          <t>LO</t>
        </is>
      </c>
      <c r="AG47" s="17" t="inlineStr">
        <is>
          <t>LO</t>
        </is>
      </c>
      <c r="AH47" s="17" t="n">
        <v>23.5</v>
      </c>
      <c r="AI47" s="17" t="inlineStr">
        <is>
          <t>Pass</t>
        </is>
      </c>
      <c r="AJ47" s="17" t="inlineStr">
        <is>
          <t>N/A</t>
        </is>
      </c>
      <c r="AK47" s="17" t="inlineStr">
        <is>
          <t>N/A</t>
        </is>
      </c>
      <c r="AL47" s="17" t="inlineStr">
        <is>
          <t>Pass</t>
        </is>
      </c>
      <c r="AM47" s="17" t="inlineStr">
        <is>
          <t>Pass</t>
        </is>
      </c>
      <c r="AN47" s="17" t="inlineStr">
        <is>
          <t>N/A</t>
        </is>
      </c>
      <c r="AO47" s="17" t="inlineStr">
        <is>
          <t>Pass</t>
        </is>
      </c>
      <c r="AP47" s="17" t="inlineStr">
        <is>
          <t>N/A</t>
        </is>
      </c>
      <c r="AQ47" s="17" t="inlineStr">
        <is>
          <t>N/A</t>
        </is>
      </c>
      <c r="AR47" s="17" t="inlineStr">
        <is>
          <t>Pass</t>
        </is>
      </c>
      <c r="AS47" s="17" t="inlineStr">
        <is>
          <t>Pass</t>
        </is>
      </c>
      <c r="AT47" s="17" t="inlineStr">
        <is>
          <t>N/A</t>
        </is>
      </c>
      <c r="AU47" s="17" t="inlineStr">
        <is>
          <t>N/A</t>
        </is>
      </c>
      <c r="AV47" s="17" t="inlineStr">
        <is>
          <t>CRYSTAL ENGINEERING</t>
        </is>
      </c>
      <c r="AW47" s="17" t="inlineStr">
        <is>
          <t>IS33-36/5000 PSI</t>
        </is>
      </c>
      <c r="AX47" s="17" t="inlineStr">
        <is>
          <t>4530-525617</t>
        </is>
      </c>
      <c r="AY47" s="17" t="inlineStr">
        <is>
          <t>'2026-07-02</t>
        </is>
      </c>
      <c r="AZ47" s="17" t="inlineStr">
        <is>
          <t>EMERSON</t>
        </is>
      </c>
      <c r="BA47" s="17" t="inlineStr">
        <is>
          <t>TREX</t>
        </is>
      </c>
      <c r="BB47" s="17" t="inlineStr">
        <is>
          <t>210100082367</t>
        </is>
      </c>
      <c r="BC47" s="17" t="inlineStr">
        <is>
          <t>'2026-07-31</t>
        </is>
      </c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inlineStr">
        <is>
          <t>Levy Ostrup</t>
        </is>
      </c>
      <c r="CY47" s="17" t="inlineStr">
        <is>
          <t>'2026-08-01</t>
        </is>
      </c>
      <c r="CZ47" s="17" t="n"/>
      <c r="DA47" s="17" t="n"/>
      <c r="DB47" s="17" t="n"/>
      <c r="DC47" s="17" t="n"/>
    </row>
    <row r="48">
      <c r="A48" s="17" t="n"/>
      <c r="B48" s="17" t="n"/>
      <c r="C48" s="17" t="inlineStr">
        <is>
          <t>K1B WELL PAD PROJECT</t>
        </is>
      </c>
      <c r="D48" s="17" t="inlineStr">
        <is>
          <t>KINOSIS K1B</t>
        </is>
      </c>
      <c r="E48" s="17" t="inlineStr">
        <is>
          <t>CA23007</t>
        </is>
      </c>
      <c r="F48" s="17" t="inlineStr">
        <is>
          <t>29103-TIT-1044</t>
        </is>
      </c>
      <c r="G48" s="17" t="inlineStr">
        <is>
          <t>Temperature Indicating Transmitter</t>
        </is>
      </c>
      <c r="H48" s="17" t="inlineStr">
        <is>
          <t>PRODUCED EMULSION</t>
        </is>
      </c>
      <c r="I48" s="17" t="inlineStr">
        <is>
          <t>PAD A P04 PRODUCED EMULSION HEAD</t>
        </is>
      </c>
      <c r="J48" s="17" t="inlineStr">
        <is>
          <t>29103-25J-142-01</t>
        </is>
      </c>
      <c r="K48" s="17" t="inlineStr">
        <is>
          <t>29103-4"-PE-1401-DAPC0-64H-ET</t>
        </is>
      </c>
      <c r="L48" s="17" t="inlineStr">
        <is>
          <t>ROSEMOUNT</t>
        </is>
      </c>
      <c r="M48" s="17" t="inlineStr">
        <is>
          <t>3144PD1A1K6M5Q4C8BR5XA</t>
        </is>
      </c>
      <c r="N48" s="17" t="inlineStr">
        <is>
          <t>26SITC3662816</t>
        </is>
      </c>
      <c r="O48" s="17" t="inlineStr">
        <is>
          <t xml:space="preserve"> -50 - 300°C</t>
        </is>
      </c>
      <c r="P48" s="17" t="inlineStr">
        <is>
          <t xml:space="preserve"> -200 - 600°C</t>
        </is>
      </c>
      <c r="Q48" s="17" t="inlineStr">
        <is>
          <t>N/A</t>
        </is>
      </c>
      <c r="R48" s="17" t="inlineStr">
        <is>
          <t>Yes</t>
        </is>
      </c>
      <c r="S48" s="17" t="inlineStr">
        <is>
          <t>4-20 mA w/ HART</t>
        </is>
      </c>
      <c r="T48" s="17" t="inlineStr">
        <is>
          <t>N/A</t>
        </is>
      </c>
      <c r="U48" s="17" t="inlineStr">
        <is>
          <t>N/A</t>
        </is>
      </c>
      <c r="V48" s="17" t="inlineStr">
        <is>
          <t>LO</t>
        </is>
      </c>
      <c r="W48" s="17" t="inlineStr">
        <is>
          <t>LO</t>
        </is>
      </c>
      <c r="X48" s="17" t="inlineStr">
        <is>
          <t>LO</t>
        </is>
      </c>
      <c r="Y48" s="17" t="inlineStr">
        <is>
          <t>LO</t>
        </is>
      </c>
      <c r="Z48" s="17" t="inlineStr">
        <is>
          <t>N/A</t>
        </is>
      </c>
      <c r="AA48" s="17" t="inlineStr">
        <is>
          <t>N/A</t>
        </is>
      </c>
      <c r="AB48" s="17" t="inlineStr">
        <is>
          <t>LO</t>
        </is>
      </c>
      <c r="AC48" s="17" t="inlineStr">
        <is>
          <t>LO</t>
        </is>
      </c>
      <c r="AD48" s="17" t="inlineStr">
        <is>
          <t>N/A</t>
        </is>
      </c>
      <c r="AE48" s="17" t="inlineStr">
        <is>
          <t>LO</t>
        </is>
      </c>
      <c r="AF48" s="17" t="inlineStr">
        <is>
          <t>LO</t>
        </is>
      </c>
      <c r="AG48" s="17" t="inlineStr">
        <is>
          <t>LO</t>
        </is>
      </c>
      <c r="AH48" s="17" t="n">
        <v>23.9</v>
      </c>
      <c r="AI48" s="17" t="inlineStr">
        <is>
          <t>Pass</t>
        </is>
      </c>
      <c r="AJ48" s="17" t="inlineStr">
        <is>
          <t>N/A</t>
        </is>
      </c>
      <c r="AK48" s="17" t="inlineStr">
        <is>
          <t>N/A</t>
        </is>
      </c>
      <c r="AL48" s="17" t="inlineStr">
        <is>
          <t>Pass</t>
        </is>
      </c>
      <c r="AM48" s="17" t="inlineStr">
        <is>
          <t>Pass</t>
        </is>
      </c>
      <c r="AN48" s="17" t="inlineStr">
        <is>
          <t>N/A</t>
        </is>
      </c>
      <c r="AO48" s="17" t="inlineStr">
        <is>
          <t>Pass</t>
        </is>
      </c>
      <c r="AP48" s="17" t="inlineStr">
        <is>
          <t>N/A</t>
        </is>
      </c>
      <c r="AQ48" s="17" t="inlineStr">
        <is>
          <t>N/A</t>
        </is>
      </c>
      <c r="AR48" s="17" t="inlineStr">
        <is>
          <t>Pass</t>
        </is>
      </c>
      <c r="AS48" s="17" t="inlineStr">
        <is>
          <t>Pass</t>
        </is>
      </c>
      <c r="AT48" s="17" t="inlineStr">
        <is>
          <t>N/A</t>
        </is>
      </c>
      <c r="AU48" s="17" t="inlineStr">
        <is>
          <t>N/A</t>
        </is>
      </c>
      <c r="AV48" s="17" t="inlineStr">
        <is>
          <t xml:space="preserve">FLUKE </t>
        </is>
      </c>
      <c r="AW48" s="17" t="inlineStr">
        <is>
          <t>1551A EX</t>
        </is>
      </c>
      <c r="AX48" s="17" t="n">
        <v>6627011</v>
      </c>
      <c r="AY48" s="17" t="inlineStr">
        <is>
          <t>'2026-05-13</t>
        </is>
      </c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inlineStr">
        <is>
          <t>Levy Ostrup</t>
        </is>
      </c>
      <c r="CY48" s="17" t="inlineStr">
        <is>
          <t>'2026-08-01</t>
        </is>
      </c>
      <c r="CZ48" s="17" t="n"/>
      <c r="DA48" s="17" t="n"/>
      <c r="DB48" s="17" t="n"/>
      <c r="DC48" s="17" t="n"/>
    </row>
    <row r="49">
      <c r="A49" s="17" t="n"/>
      <c r="B49" s="17" t="n"/>
      <c r="C49" s="17" t="inlineStr">
        <is>
          <t>K1B WELL PAD PROJECT</t>
        </is>
      </c>
      <c r="D49" s="17" t="inlineStr">
        <is>
          <t>KINOSIS K1B</t>
        </is>
      </c>
      <c r="E49" s="17" t="inlineStr">
        <is>
          <t>CA23007</t>
        </is>
      </c>
      <c r="F49" s="17" t="inlineStr">
        <is>
          <t>29103-PIT-1054</t>
        </is>
      </c>
      <c r="G49" s="17" t="inlineStr">
        <is>
          <t>Pressure Transmitter</t>
        </is>
      </c>
      <c r="H49" s="17" t="inlineStr">
        <is>
          <t>PRODUCED EMULSION</t>
        </is>
      </c>
      <c r="I49" s="17" t="inlineStr">
        <is>
          <t>PAD A P05 PRODUCED EMULSION PRESSURE</t>
        </is>
      </c>
      <c r="J49" s="17" t="inlineStr">
        <is>
          <t>29103-25J-152-01</t>
        </is>
      </c>
      <c r="K49" s="17" t="inlineStr">
        <is>
          <t>29103-4"-PE-1501-DAPC0-64H-ET</t>
        </is>
      </c>
      <c r="L49" s="17" t="inlineStr">
        <is>
          <t>ROSEMOUNT</t>
        </is>
      </c>
      <c r="M49" s="17" t="inlineStr">
        <is>
          <t>3051TG4A2B21AS1M536Q4Q8Q15P1BR5</t>
        </is>
      </c>
      <c r="N49" s="17" t="inlineStr">
        <is>
          <t>26SIPG3884749</t>
        </is>
      </c>
      <c r="O49" s="17" t="inlineStr">
        <is>
          <t>0 - 6000 kPa-g</t>
        </is>
      </c>
      <c r="P49" s="17" t="inlineStr">
        <is>
          <t>-101 - 27580 kPa-g</t>
        </is>
      </c>
      <c r="Q49" s="17" t="inlineStr">
        <is>
          <t>N/A</t>
        </is>
      </c>
      <c r="R49" s="17" t="inlineStr">
        <is>
          <t>Yes</t>
        </is>
      </c>
      <c r="S49" s="17" t="inlineStr">
        <is>
          <t>4-20 mA w/ HART</t>
        </is>
      </c>
      <c r="T49" s="17" t="inlineStr">
        <is>
          <t>N/A</t>
        </is>
      </c>
      <c r="U49" s="17" t="inlineStr">
        <is>
          <t>N/A</t>
        </is>
      </c>
      <c r="V49" s="17" t="inlineStr">
        <is>
          <t>LO</t>
        </is>
      </c>
      <c r="W49" s="17" t="inlineStr">
        <is>
          <t>LO</t>
        </is>
      </c>
      <c r="X49" s="17" t="inlineStr">
        <is>
          <t>LO</t>
        </is>
      </c>
      <c r="Y49" s="17" t="inlineStr">
        <is>
          <t>LO</t>
        </is>
      </c>
      <c r="Z49" s="17" t="inlineStr">
        <is>
          <t>N/A</t>
        </is>
      </c>
      <c r="AA49" s="17" t="inlineStr">
        <is>
          <t>LO</t>
        </is>
      </c>
      <c r="AB49" s="17" t="inlineStr">
        <is>
          <t>LO</t>
        </is>
      </c>
      <c r="AC49" s="17" t="inlineStr">
        <is>
          <t>LO</t>
        </is>
      </c>
      <c r="AD49" s="17" t="inlineStr">
        <is>
          <t>N/A</t>
        </is>
      </c>
      <c r="AE49" s="17" t="inlineStr">
        <is>
          <t>LO</t>
        </is>
      </c>
      <c r="AF49" s="17" t="inlineStr">
        <is>
          <t>LO</t>
        </is>
      </c>
      <c r="AG49" s="17" t="inlineStr">
        <is>
          <t>LO</t>
        </is>
      </c>
      <c r="AH49" s="17" t="n">
        <v>23.9</v>
      </c>
      <c r="AI49" s="17" t="inlineStr">
        <is>
          <t>Pass</t>
        </is>
      </c>
      <c r="AJ49" s="17" t="inlineStr">
        <is>
          <t>N/A</t>
        </is>
      </c>
      <c r="AK49" s="17" t="inlineStr">
        <is>
          <t>N/A</t>
        </is>
      </c>
      <c r="AL49" s="17" t="inlineStr">
        <is>
          <t>Pass</t>
        </is>
      </c>
      <c r="AM49" s="17" t="inlineStr">
        <is>
          <t>Pass</t>
        </is>
      </c>
      <c r="AN49" s="17" t="inlineStr">
        <is>
          <t>N/A</t>
        </is>
      </c>
      <c r="AO49" s="17" t="inlineStr">
        <is>
          <t>Pass</t>
        </is>
      </c>
      <c r="AP49" s="17" t="inlineStr">
        <is>
          <t>N/A</t>
        </is>
      </c>
      <c r="AQ49" s="17" t="inlineStr">
        <is>
          <t>N/A</t>
        </is>
      </c>
      <c r="AR49" s="17" t="inlineStr">
        <is>
          <t>Pass</t>
        </is>
      </c>
      <c r="AS49" s="17" t="inlineStr">
        <is>
          <t>Pass</t>
        </is>
      </c>
      <c r="AT49" s="17" t="inlineStr">
        <is>
          <t>N/A</t>
        </is>
      </c>
      <c r="AU49" s="17" t="inlineStr">
        <is>
          <t>N/A</t>
        </is>
      </c>
      <c r="AV49" s="17" t="inlineStr">
        <is>
          <t>CRYSTAL ENGINEERING</t>
        </is>
      </c>
      <c r="AW49" s="17" t="inlineStr">
        <is>
          <t>IS33-36/5000 PSI</t>
        </is>
      </c>
      <c r="AX49" s="17" t="inlineStr">
        <is>
          <t>4530-525617</t>
        </is>
      </c>
      <c r="AY49" s="17" t="inlineStr">
        <is>
          <t>'2026-07-02</t>
        </is>
      </c>
      <c r="AZ49" s="17" t="inlineStr">
        <is>
          <t>EMERSON</t>
        </is>
      </c>
      <c r="BA49" s="17" t="inlineStr">
        <is>
          <t>TREX</t>
        </is>
      </c>
      <c r="BB49" s="17" t="inlineStr">
        <is>
          <t>210100082367</t>
        </is>
      </c>
      <c r="BC49" s="17" t="inlineStr">
        <is>
          <t>'2026-07-31</t>
        </is>
      </c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inlineStr">
        <is>
          <t>Levy Ostrup</t>
        </is>
      </c>
      <c r="CY49" s="17" t="inlineStr">
        <is>
          <t>'2026-08-01</t>
        </is>
      </c>
      <c r="CZ49" s="17" t="n"/>
      <c r="DA49" s="17" t="n"/>
      <c r="DB49" s="17" t="n"/>
      <c r="DC49" s="17" t="n"/>
    </row>
    <row r="50">
      <c r="A50" s="17" t="n"/>
      <c r="B50" s="17" t="n"/>
      <c r="C50" s="17" t="inlineStr">
        <is>
          <t>K1B WELL PAD PROJECT</t>
        </is>
      </c>
      <c r="D50" s="17" t="inlineStr">
        <is>
          <t>KINOSIS K1B</t>
        </is>
      </c>
      <c r="E50" s="17" t="inlineStr">
        <is>
          <t>CA23007</t>
        </is>
      </c>
      <c r="F50" s="17" t="inlineStr">
        <is>
          <t>29103-PIT-1058</t>
        </is>
      </c>
      <c r="G50" s="17" t="inlineStr">
        <is>
          <t>Pressure Transmitter</t>
        </is>
      </c>
      <c r="H50" s="17" t="inlineStr">
        <is>
          <t>PRODUCED GAS</t>
        </is>
      </c>
      <c r="I50" s="17" t="inlineStr">
        <is>
          <t>PAD A P05 PRODUCED VAPOR PRESSURE</t>
        </is>
      </c>
      <c r="J50" s="17" t="inlineStr">
        <is>
          <t>29103-25J-152-01</t>
        </is>
      </c>
      <c r="K50" s="17" t="inlineStr">
        <is>
          <t>29103-4"-PG-1501-DAPC0-64H-ET</t>
        </is>
      </c>
      <c r="L50" s="17" t="inlineStr">
        <is>
          <t>ROSEMOUNT</t>
        </is>
      </c>
      <c r="M50" s="17" t="inlineStr">
        <is>
          <t>3051TG4A2B21AS1M536Q4Q8Q15P1BR5</t>
        </is>
      </c>
      <c r="N50" s="17" t="inlineStr">
        <is>
          <t>26SIPG3884747</t>
        </is>
      </c>
      <c r="O50" s="17" t="inlineStr">
        <is>
          <t>0 - 1500 kPa-g</t>
        </is>
      </c>
      <c r="P50" s="17" t="inlineStr">
        <is>
          <t xml:space="preserve"> -101 - 5515 kPa-g</t>
        </is>
      </c>
      <c r="Q50" s="17" t="inlineStr">
        <is>
          <t>N/A</t>
        </is>
      </c>
      <c r="R50" s="17" t="inlineStr">
        <is>
          <t>Yes</t>
        </is>
      </c>
      <c r="S50" s="17" t="inlineStr">
        <is>
          <t>4-20 mA w/ HART</t>
        </is>
      </c>
      <c r="T50" s="17" t="inlineStr">
        <is>
          <t>N/A</t>
        </is>
      </c>
      <c r="U50" s="17" t="inlineStr">
        <is>
          <t>N/A</t>
        </is>
      </c>
      <c r="V50" s="17" t="inlineStr">
        <is>
          <t>LO</t>
        </is>
      </c>
      <c r="W50" s="17" t="inlineStr">
        <is>
          <t>LO</t>
        </is>
      </c>
      <c r="X50" s="17" t="inlineStr">
        <is>
          <t>LO</t>
        </is>
      </c>
      <c r="Y50" s="17" t="inlineStr">
        <is>
          <t>LO</t>
        </is>
      </c>
      <c r="Z50" s="17" t="inlineStr">
        <is>
          <t>N/A</t>
        </is>
      </c>
      <c r="AA50" s="17" t="inlineStr">
        <is>
          <t>LO</t>
        </is>
      </c>
      <c r="AB50" s="17" t="inlineStr">
        <is>
          <t>LO</t>
        </is>
      </c>
      <c r="AC50" s="17" t="inlineStr">
        <is>
          <t>LO</t>
        </is>
      </c>
      <c r="AD50" s="17" t="inlineStr">
        <is>
          <t>N/A</t>
        </is>
      </c>
      <c r="AE50" s="17" t="inlineStr">
        <is>
          <t>LO</t>
        </is>
      </c>
      <c r="AF50" s="17" t="inlineStr">
        <is>
          <t>LO</t>
        </is>
      </c>
      <c r="AG50" s="17" t="inlineStr">
        <is>
          <t>LO</t>
        </is>
      </c>
      <c r="AH50" s="17" t="n">
        <v>23.8</v>
      </c>
      <c r="AI50" s="17" t="inlineStr">
        <is>
          <t>Pass</t>
        </is>
      </c>
      <c r="AJ50" s="17" t="inlineStr">
        <is>
          <t>N/A</t>
        </is>
      </c>
      <c r="AK50" s="17" t="inlineStr">
        <is>
          <t>N/A</t>
        </is>
      </c>
      <c r="AL50" s="17" t="inlineStr">
        <is>
          <t>Pass</t>
        </is>
      </c>
      <c r="AM50" s="17" t="inlineStr">
        <is>
          <t>Pass</t>
        </is>
      </c>
      <c r="AN50" s="17" t="inlineStr">
        <is>
          <t>N/A</t>
        </is>
      </c>
      <c r="AO50" s="17" t="inlineStr">
        <is>
          <t>Pass</t>
        </is>
      </c>
      <c r="AP50" s="17" t="inlineStr">
        <is>
          <t>N/A</t>
        </is>
      </c>
      <c r="AQ50" s="17" t="inlineStr">
        <is>
          <t>N/A</t>
        </is>
      </c>
      <c r="AR50" s="17" t="inlineStr">
        <is>
          <t>Pass</t>
        </is>
      </c>
      <c r="AS50" s="17" t="inlineStr">
        <is>
          <t>Pass</t>
        </is>
      </c>
      <c r="AT50" s="17" t="inlineStr">
        <is>
          <t>N/A</t>
        </is>
      </c>
      <c r="AU50" s="17" t="inlineStr">
        <is>
          <t>N/A</t>
        </is>
      </c>
      <c r="AV50" s="17" t="inlineStr">
        <is>
          <t>CRYSTAL ENGINEERING</t>
        </is>
      </c>
      <c r="AW50" s="17" t="inlineStr">
        <is>
          <t>IS33-36/5000 PSI</t>
        </is>
      </c>
      <c r="AX50" s="17" t="inlineStr">
        <is>
          <t>4530-525617</t>
        </is>
      </c>
      <c r="AY50" s="17" t="inlineStr">
        <is>
          <t>'2026-07-02</t>
        </is>
      </c>
      <c r="AZ50" s="17" t="inlineStr">
        <is>
          <t>EMERSON</t>
        </is>
      </c>
      <c r="BA50" s="17" t="inlineStr">
        <is>
          <t>TREX</t>
        </is>
      </c>
      <c r="BB50" s="17" t="inlineStr">
        <is>
          <t>210100082367</t>
        </is>
      </c>
      <c r="BC50" s="17" t="inlineStr">
        <is>
          <t>'2026-07-31</t>
        </is>
      </c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inlineStr">
        <is>
          <t>Levy Ostrup</t>
        </is>
      </c>
      <c r="CY50" s="17" t="inlineStr">
        <is>
          <t>'2026-08-01</t>
        </is>
      </c>
      <c r="CZ50" s="17" t="n"/>
      <c r="DA50" s="17" t="n"/>
      <c r="DB50" s="17" t="n"/>
      <c r="DC50" s="17" t="n"/>
    </row>
    <row r="51">
      <c r="A51" s="17" t="n"/>
      <c r="B51" s="17" t="n"/>
      <c r="C51" s="17" t="inlineStr">
        <is>
          <t>K1B WELL PAD PROJECT</t>
        </is>
      </c>
      <c r="D51" s="17" t="inlineStr">
        <is>
          <t>KINOSIS K1B</t>
        </is>
      </c>
      <c r="E51" s="17" t="inlineStr">
        <is>
          <t>CA23007</t>
        </is>
      </c>
      <c r="F51" s="17" t="inlineStr">
        <is>
          <t>29103-TIT-1054</t>
        </is>
      </c>
      <c r="G51" s="17" t="inlineStr">
        <is>
          <t>Temperature Indicating Transmitter</t>
        </is>
      </c>
      <c r="H51" s="17" t="inlineStr">
        <is>
          <t>PRODUCED EMULSION</t>
        </is>
      </c>
      <c r="I51" s="17" t="inlineStr">
        <is>
          <t>PAD A P05 PRODUCED EMULSION HEAD</t>
        </is>
      </c>
      <c r="J51" s="17" t="inlineStr">
        <is>
          <t>29103-25J-152-01</t>
        </is>
      </c>
      <c r="K51" s="17" t="inlineStr">
        <is>
          <t>29103-4"-PE-1501-DAPC0-64H-ET</t>
        </is>
      </c>
      <c r="L51" s="17" t="inlineStr">
        <is>
          <t>ROSEMOUNT</t>
        </is>
      </c>
      <c r="M51" s="17" t="inlineStr">
        <is>
          <t>3144PD1A1K6M5Q4C8BR5XA</t>
        </is>
      </c>
      <c r="N51" s="17" t="inlineStr">
        <is>
          <t>26SITC3662814</t>
        </is>
      </c>
      <c r="O51" s="17" t="inlineStr">
        <is>
          <t xml:space="preserve"> -50 - 300°C</t>
        </is>
      </c>
      <c r="P51" s="17" t="inlineStr">
        <is>
          <t xml:space="preserve"> -200 - 600°C</t>
        </is>
      </c>
      <c r="Q51" s="17" t="inlineStr">
        <is>
          <t>N/A</t>
        </is>
      </c>
      <c r="R51" s="17" t="inlineStr">
        <is>
          <t>Yes</t>
        </is>
      </c>
      <c r="S51" s="17" t="inlineStr">
        <is>
          <t>4-20 mA w/ HART</t>
        </is>
      </c>
      <c r="T51" s="17" t="inlineStr">
        <is>
          <t>N/A</t>
        </is>
      </c>
      <c r="U51" s="17" t="inlineStr">
        <is>
          <t>N/A</t>
        </is>
      </c>
      <c r="V51" s="17" t="inlineStr">
        <is>
          <t>LO</t>
        </is>
      </c>
      <c r="W51" s="17" t="inlineStr">
        <is>
          <t>LO</t>
        </is>
      </c>
      <c r="X51" s="17" t="inlineStr">
        <is>
          <t>LO</t>
        </is>
      </c>
      <c r="Y51" s="17" t="inlineStr">
        <is>
          <t>LO</t>
        </is>
      </c>
      <c r="Z51" s="17" t="inlineStr">
        <is>
          <t>N/A</t>
        </is>
      </c>
      <c r="AA51" s="17" t="inlineStr">
        <is>
          <t>N/A</t>
        </is>
      </c>
      <c r="AB51" s="17" t="inlineStr">
        <is>
          <t>LO</t>
        </is>
      </c>
      <c r="AC51" s="17" t="inlineStr">
        <is>
          <t>LO</t>
        </is>
      </c>
      <c r="AD51" s="17" t="inlineStr">
        <is>
          <t>N/A</t>
        </is>
      </c>
      <c r="AE51" s="17" t="inlineStr">
        <is>
          <t>LO</t>
        </is>
      </c>
      <c r="AF51" s="17" t="inlineStr">
        <is>
          <t>LO</t>
        </is>
      </c>
      <c r="AG51" s="17" t="inlineStr">
        <is>
          <t>LO</t>
        </is>
      </c>
      <c r="AH51" s="17" t="n">
        <v>23.5</v>
      </c>
      <c r="AI51" s="17" t="inlineStr">
        <is>
          <t>Pass</t>
        </is>
      </c>
      <c r="AJ51" s="17" t="inlineStr">
        <is>
          <t>N/A</t>
        </is>
      </c>
      <c r="AK51" s="17" t="inlineStr">
        <is>
          <t>N/A</t>
        </is>
      </c>
      <c r="AL51" s="17" t="inlineStr">
        <is>
          <t>Pass</t>
        </is>
      </c>
      <c r="AM51" s="17" t="inlineStr">
        <is>
          <t>Pass</t>
        </is>
      </c>
      <c r="AN51" s="17" t="inlineStr">
        <is>
          <t>N/A</t>
        </is>
      </c>
      <c r="AO51" s="17" t="inlineStr">
        <is>
          <t>Pass</t>
        </is>
      </c>
      <c r="AP51" s="17" t="inlineStr">
        <is>
          <t>N/A</t>
        </is>
      </c>
      <c r="AQ51" s="17" t="inlineStr">
        <is>
          <t>N/A</t>
        </is>
      </c>
      <c r="AR51" s="17" t="inlineStr">
        <is>
          <t>Pass</t>
        </is>
      </c>
      <c r="AS51" s="17" t="inlineStr">
        <is>
          <t>Pass</t>
        </is>
      </c>
      <c r="AT51" s="17" t="inlineStr">
        <is>
          <t>N/A</t>
        </is>
      </c>
      <c r="AU51" s="17" t="inlineStr">
        <is>
          <t>N/A</t>
        </is>
      </c>
      <c r="AV51" s="17" t="inlineStr">
        <is>
          <t xml:space="preserve">FLUKE </t>
        </is>
      </c>
      <c r="AW51" s="17" t="inlineStr">
        <is>
          <t>1551A EX</t>
        </is>
      </c>
      <c r="AX51" s="17" t="n">
        <v>6627011</v>
      </c>
      <c r="AY51" s="17" t="inlineStr">
        <is>
          <t>'2026-05-13</t>
        </is>
      </c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inlineStr">
        <is>
          <t>Levy Ostrup</t>
        </is>
      </c>
      <c r="CY51" s="17" t="inlineStr">
        <is>
          <t>'2026-08-01</t>
        </is>
      </c>
      <c r="CZ51" s="17" t="n"/>
      <c r="DA51" s="17" t="n"/>
      <c r="DB51" s="17" t="n"/>
      <c r="DC51" s="17" t="n"/>
    </row>
    <row r="52">
      <c r="A52" s="17" t="n"/>
      <c r="B52" s="17" t="n"/>
      <c r="C52" s="17" t="inlineStr">
        <is>
          <t>K1B WELL PAD PROJECT</t>
        </is>
      </c>
      <c r="D52" s="17" t="inlineStr">
        <is>
          <t>KINOSIS K1B</t>
        </is>
      </c>
      <c r="E52" s="17" t="inlineStr">
        <is>
          <t>CA23007</t>
        </is>
      </c>
      <c r="F52" s="17" t="inlineStr">
        <is>
          <t>29103-PIT-1064</t>
        </is>
      </c>
      <c r="G52" s="17" t="inlineStr">
        <is>
          <t>Pressure Transmitter</t>
        </is>
      </c>
      <c r="H52" s="17" t="inlineStr">
        <is>
          <t>PRODUCED EMULSION</t>
        </is>
      </c>
      <c r="I52" s="17" t="inlineStr">
        <is>
          <t>PAD A P06 PRODUCED EMULSION PRESSURE</t>
        </is>
      </c>
      <c r="J52" s="17" t="inlineStr">
        <is>
          <t>29103-25J-162-01</t>
        </is>
      </c>
      <c r="K52" s="17" t="inlineStr">
        <is>
          <t>29103-4"-PE-1601-DAPC0-64H-ET</t>
        </is>
      </c>
      <c r="L52" s="17" t="inlineStr">
        <is>
          <t>ROSEMOUNT</t>
        </is>
      </c>
      <c r="M52" s="17" t="inlineStr">
        <is>
          <t>3051TG4A2B21AS1M536Q4Q8Q15P1BR5</t>
        </is>
      </c>
      <c r="N52" s="17" t="inlineStr">
        <is>
          <t>26SIPG3884731</t>
        </is>
      </c>
      <c r="O52" s="17" t="inlineStr">
        <is>
          <t>0 - 6000 kPa-g</t>
        </is>
      </c>
      <c r="P52" s="17" t="inlineStr">
        <is>
          <t>-101 - 27580 kPa-g</t>
        </is>
      </c>
      <c r="Q52" s="17" t="inlineStr">
        <is>
          <t>N/A</t>
        </is>
      </c>
      <c r="R52" s="17" t="inlineStr">
        <is>
          <t>Yes</t>
        </is>
      </c>
      <c r="S52" s="17" t="inlineStr">
        <is>
          <t>4-20 mA w/ HART</t>
        </is>
      </c>
      <c r="T52" s="17" t="inlineStr">
        <is>
          <t>N/A</t>
        </is>
      </c>
      <c r="U52" s="17" t="inlineStr">
        <is>
          <t>N/A</t>
        </is>
      </c>
      <c r="V52" s="17" t="inlineStr">
        <is>
          <t>LO</t>
        </is>
      </c>
      <c r="W52" s="17" t="inlineStr">
        <is>
          <t>LO</t>
        </is>
      </c>
      <c r="X52" s="17" t="inlineStr">
        <is>
          <t>LO</t>
        </is>
      </c>
      <c r="Y52" s="17" t="inlineStr">
        <is>
          <t>LO</t>
        </is>
      </c>
      <c r="Z52" s="17" t="inlineStr">
        <is>
          <t>N/A</t>
        </is>
      </c>
      <c r="AA52" s="17" t="inlineStr">
        <is>
          <t>LO</t>
        </is>
      </c>
      <c r="AB52" s="17" t="inlineStr">
        <is>
          <t>LO</t>
        </is>
      </c>
      <c r="AC52" s="17" t="inlineStr">
        <is>
          <t>LO</t>
        </is>
      </c>
      <c r="AD52" s="17" t="inlineStr">
        <is>
          <t>N/A</t>
        </is>
      </c>
      <c r="AE52" s="17" t="inlineStr">
        <is>
          <t>LO</t>
        </is>
      </c>
      <c r="AF52" s="17" t="inlineStr">
        <is>
          <t>LO</t>
        </is>
      </c>
      <c r="AG52" s="17" t="inlineStr">
        <is>
          <t>LO</t>
        </is>
      </c>
      <c r="AH52" s="17" t="n">
        <v>23.5</v>
      </c>
      <c r="AI52" s="17" t="inlineStr">
        <is>
          <t>Pass</t>
        </is>
      </c>
      <c r="AJ52" s="17" t="inlineStr">
        <is>
          <t>N/A</t>
        </is>
      </c>
      <c r="AK52" s="17" t="inlineStr">
        <is>
          <t>N/A</t>
        </is>
      </c>
      <c r="AL52" s="17" t="inlineStr">
        <is>
          <t>Pass</t>
        </is>
      </c>
      <c r="AM52" s="17" t="inlineStr">
        <is>
          <t>Pass</t>
        </is>
      </c>
      <c r="AN52" s="17" t="inlineStr">
        <is>
          <t>N/A</t>
        </is>
      </c>
      <c r="AO52" s="17" t="inlineStr">
        <is>
          <t>Pass</t>
        </is>
      </c>
      <c r="AP52" s="17" t="inlineStr">
        <is>
          <t>N/A</t>
        </is>
      </c>
      <c r="AQ52" s="17" t="inlineStr">
        <is>
          <t>N/A</t>
        </is>
      </c>
      <c r="AR52" s="17" t="inlineStr">
        <is>
          <t>Pass</t>
        </is>
      </c>
      <c r="AS52" s="17" t="inlineStr">
        <is>
          <t>Pass</t>
        </is>
      </c>
      <c r="AT52" s="17" t="inlineStr">
        <is>
          <t>N/A</t>
        </is>
      </c>
      <c r="AU52" s="17" t="inlineStr">
        <is>
          <t>N/A</t>
        </is>
      </c>
      <c r="AV52" s="17" t="inlineStr">
        <is>
          <t>CRYSTAL ENGINEERING</t>
        </is>
      </c>
      <c r="AW52" s="17" t="inlineStr">
        <is>
          <t>IS33-36/5000 PSI</t>
        </is>
      </c>
      <c r="AX52" s="17" t="inlineStr">
        <is>
          <t>4530-525617</t>
        </is>
      </c>
      <c r="AY52" s="17" t="inlineStr">
        <is>
          <t>'2026-07-02</t>
        </is>
      </c>
      <c r="AZ52" s="17" t="inlineStr">
        <is>
          <t>EMERSON</t>
        </is>
      </c>
      <c r="BA52" s="17" t="inlineStr">
        <is>
          <t>TREX</t>
        </is>
      </c>
      <c r="BB52" s="17" t="inlineStr">
        <is>
          <t>210100082367</t>
        </is>
      </c>
      <c r="BC52" s="17" t="inlineStr">
        <is>
          <t>'2026-07-31</t>
        </is>
      </c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inlineStr">
        <is>
          <t>Levy Ostrup</t>
        </is>
      </c>
      <c r="CY52" s="17" t="inlineStr">
        <is>
          <t>'2026-08-01</t>
        </is>
      </c>
      <c r="CZ52" s="17" t="n"/>
      <c r="DA52" s="17" t="n"/>
      <c r="DB52" s="17" t="n"/>
      <c r="DC52" s="17" t="n"/>
    </row>
    <row r="53">
      <c r="A53" s="17" t="n"/>
      <c r="B53" s="17" t="n"/>
      <c r="C53" s="17" t="inlineStr">
        <is>
          <t>K1B WELL PAD PROJECT</t>
        </is>
      </c>
      <c r="D53" s="17" t="inlineStr">
        <is>
          <t>KINOSIS K1B</t>
        </is>
      </c>
      <c r="E53" s="17" t="inlineStr">
        <is>
          <t>CA23007</t>
        </is>
      </c>
      <c r="F53" s="17" t="inlineStr">
        <is>
          <t>29103-PIT-1068</t>
        </is>
      </c>
      <c r="G53" s="17" t="inlineStr">
        <is>
          <t>Pressure Transmitter</t>
        </is>
      </c>
      <c r="H53" s="17" t="inlineStr">
        <is>
          <t>PRODUCED GAS</t>
        </is>
      </c>
      <c r="I53" s="17" t="inlineStr">
        <is>
          <t>PAD A P06 PRODUCED VAPOR PRESSURE</t>
        </is>
      </c>
      <c r="J53" s="17" t="inlineStr">
        <is>
          <t>29103-25J-162-01</t>
        </is>
      </c>
      <c r="K53" s="17" t="inlineStr">
        <is>
          <t>29103-4"-PG-1601-DAPC0-64H-ET</t>
        </is>
      </c>
      <c r="L53" s="17" t="inlineStr">
        <is>
          <t>ROSEMOUNT</t>
        </is>
      </c>
      <c r="M53" s="17" t="inlineStr">
        <is>
          <t>3051TG4A2B21AS1M536Q4Q8Q15P1BR5</t>
        </is>
      </c>
      <c r="N53" s="17" t="inlineStr">
        <is>
          <t>26SIPG3884740</t>
        </is>
      </c>
      <c r="O53" s="17" t="inlineStr">
        <is>
          <t>0 - 1500 kPa-g</t>
        </is>
      </c>
      <c r="P53" s="17" t="inlineStr">
        <is>
          <t xml:space="preserve"> -101 - 5515 kPa-g</t>
        </is>
      </c>
      <c r="Q53" s="17" t="inlineStr">
        <is>
          <t>N/A</t>
        </is>
      </c>
      <c r="R53" s="17" t="inlineStr">
        <is>
          <t>Yes</t>
        </is>
      </c>
      <c r="S53" s="17" t="inlineStr">
        <is>
          <t>4-20 mA w/ HART</t>
        </is>
      </c>
      <c r="T53" s="17" t="inlineStr">
        <is>
          <t>N/A</t>
        </is>
      </c>
      <c r="U53" s="17" t="inlineStr">
        <is>
          <t>N/A</t>
        </is>
      </c>
      <c r="V53" s="17" t="inlineStr">
        <is>
          <t>LO</t>
        </is>
      </c>
      <c r="W53" s="17" t="inlineStr">
        <is>
          <t>LO</t>
        </is>
      </c>
      <c r="X53" s="17" t="inlineStr">
        <is>
          <t>LO</t>
        </is>
      </c>
      <c r="Y53" s="17" t="inlineStr">
        <is>
          <t>LO</t>
        </is>
      </c>
      <c r="Z53" s="17" t="inlineStr">
        <is>
          <t>N/A</t>
        </is>
      </c>
      <c r="AA53" s="17" t="inlineStr">
        <is>
          <t>LO</t>
        </is>
      </c>
      <c r="AB53" s="17" t="inlineStr">
        <is>
          <t>LO</t>
        </is>
      </c>
      <c r="AC53" s="17" t="inlineStr">
        <is>
          <t>LO</t>
        </is>
      </c>
      <c r="AD53" s="17" t="inlineStr">
        <is>
          <t>N/A</t>
        </is>
      </c>
      <c r="AE53" s="17" t="inlineStr">
        <is>
          <t>LO</t>
        </is>
      </c>
      <c r="AF53" s="17" t="inlineStr">
        <is>
          <t>LO</t>
        </is>
      </c>
      <c r="AG53" s="17" t="inlineStr">
        <is>
          <t>LO</t>
        </is>
      </c>
      <c r="AH53" s="17" t="n">
        <v>23.7</v>
      </c>
      <c r="AI53" s="17" t="inlineStr">
        <is>
          <t>Pass</t>
        </is>
      </c>
      <c r="AJ53" s="17" t="inlineStr">
        <is>
          <t>N/A</t>
        </is>
      </c>
      <c r="AK53" s="17" t="inlineStr">
        <is>
          <t>N/A</t>
        </is>
      </c>
      <c r="AL53" s="17" t="inlineStr">
        <is>
          <t>Pass</t>
        </is>
      </c>
      <c r="AM53" s="17" t="inlineStr">
        <is>
          <t>Pass</t>
        </is>
      </c>
      <c r="AN53" s="17" t="inlineStr">
        <is>
          <t>N/A</t>
        </is>
      </c>
      <c r="AO53" s="17" t="inlineStr">
        <is>
          <t>Pass</t>
        </is>
      </c>
      <c r="AP53" s="17" t="inlineStr">
        <is>
          <t>N/A</t>
        </is>
      </c>
      <c r="AQ53" s="17" t="inlineStr">
        <is>
          <t>N/A</t>
        </is>
      </c>
      <c r="AR53" s="17" t="inlineStr">
        <is>
          <t>Pass</t>
        </is>
      </c>
      <c r="AS53" s="17" t="inlineStr">
        <is>
          <t>Pass</t>
        </is>
      </c>
      <c r="AT53" s="17" t="inlineStr">
        <is>
          <t>N/A</t>
        </is>
      </c>
      <c r="AU53" s="17" t="inlineStr">
        <is>
          <t>N/A</t>
        </is>
      </c>
      <c r="AV53" s="17" t="inlineStr">
        <is>
          <t>CRYSTAL ENGINEERING</t>
        </is>
      </c>
      <c r="AW53" s="17" t="inlineStr">
        <is>
          <t>IS33-36/5000 PSI</t>
        </is>
      </c>
      <c r="AX53" s="17" t="inlineStr">
        <is>
          <t>4530-525617</t>
        </is>
      </c>
      <c r="AY53" s="17" t="inlineStr">
        <is>
          <t>'2026-07-02</t>
        </is>
      </c>
      <c r="AZ53" s="17" t="inlineStr">
        <is>
          <t>EMERSON</t>
        </is>
      </c>
      <c r="BA53" s="17" t="inlineStr">
        <is>
          <t>TREX</t>
        </is>
      </c>
      <c r="BB53" s="17" t="inlineStr">
        <is>
          <t>210100082367</t>
        </is>
      </c>
      <c r="BC53" s="17" t="inlineStr">
        <is>
          <t>'2026-07-31</t>
        </is>
      </c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inlineStr">
        <is>
          <t>Levy Ostrup</t>
        </is>
      </c>
      <c r="CY53" s="17" t="inlineStr">
        <is>
          <t>'2026-08-01</t>
        </is>
      </c>
      <c r="CZ53" s="17" t="n"/>
      <c r="DA53" s="17" t="n"/>
      <c r="DB53" s="17" t="n"/>
      <c r="DC53" s="17" t="n"/>
    </row>
    <row r="54">
      <c r="A54" s="17" t="n"/>
      <c r="B54" s="17" t="n"/>
      <c r="C54" s="17" t="inlineStr">
        <is>
          <t>K1B WELL PAD PROJECT</t>
        </is>
      </c>
      <c r="D54" s="17" t="inlineStr">
        <is>
          <t>KINOSIS K1B</t>
        </is>
      </c>
      <c r="E54" s="17" t="inlineStr">
        <is>
          <t>CA23007</t>
        </is>
      </c>
      <c r="F54" s="17" t="inlineStr">
        <is>
          <t>29103-TIT-1064</t>
        </is>
      </c>
      <c r="G54" s="17" t="inlineStr">
        <is>
          <t>Temperature Indicating Transmitter</t>
        </is>
      </c>
      <c r="H54" s="17" t="inlineStr">
        <is>
          <t>PRODUCED EMULSION</t>
        </is>
      </c>
      <c r="I54" s="17" t="inlineStr">
        <is>
          <t>PAD A P06 PRODUCED EMULSION HEAD</t>
        </is>
      </c>
      <c r="J54" s="17" t="inlineStr">
        <is>
          <t>29103-25J-162-01</t>
        </is>
      </c>
      <c r="K54" s="17" t="inlineStr">
        <is>
          <t>29103-4"-PE-1601-DAPC0-64H-ET</t>
        </is>
      </c>
      <c r="L54" s="17" t="inlineStr">
        <is>
          <t>ROSEMOUNT</t>
        </is>
      </c>
      <c r="M54" s="17" t="inlineStr">
        <is>
          <t>3144PD1A1K6M5Q4C8BR5XA</t>
        </is>
      </c>
      <c r="N54" s="17" t="inlineStr">
        <is>
          <t>26SITC3662812</t>
        </is>
      </c>
      <c r="O54" s="17" t="inlineStr">
        <is>
          <t xml:space="preserve"> -50 - 300°C</t>
        </is>
      </c>
      <c r="P54" s="17" t="inlineStr">
        <is>
          <t xml:space="preserve"> -200 - 600°C</t>
        </is>
      </c>
      <c r="Q54" s="17" t="inlineStr">
        <is>
          <t>N/A</t>
        </is>
      </c>
      <c r="R54" s="17" t="inlineStr">
        <is>
          <t>Yes</t>
        </is>
      </c>
      <c r="S54" s="17" t="inlineStr">
        <is>
          <t>4-20 mA w/ HART</t>
        </is>
      </c>
      <c r="T54" s="17" t="inlineStr">
        <is>
          <t>N/A</t>
        </is>
      </c>
      <c r="U54" s="17" t="inlineStr">
        <is>
          <t>N/A</t>
        </is>
      </c>
      <c r="V54" s="17" t="inlineStr">
        <is>
          <t>LO</t>
        </is>
      </c>
      <c r="W54" s="17" t="inlineStr">
        <is>
          <t>LO</t>
        </is>
      </c>
      <c r="X54" s="17" t="inlineStr">
        <is>
          <t>LO</t>
        </is>
      </c>
      <c r="Y54" s="17" t="inlineStr">
        <is>
          <t>LO</t>
        </is>
      </c>
      <c r="Z54" s="17" t="inlineStr">
        <is>
          <t>N/A</t>
        </is>
      </c>
      <c r="AA54" s="17" t="inlineStr">
        <is>
          <t>N/A</t>
        </is>
      </c>
      <c r="AB54" s="17" t="inlineStr">
        <is>
          <t>LO</t>
        </is>
      </c>
      <c r="AC54" s="17" t="inlineStr">
        <is>
          <t>LO</t>
        </is>
      </c>
      <c r="AD54" s="17" t="inlineStr">
        <is>
          <t>N/A</t>
        </is>
      </c>
      <c r="AE54" s="17" t="inlineStr">
        <is>
          <t>LO</t>
        </is>
      </c>
      <c r="AF54" s="17" t="inlineStr">
        <is>
          <t>LO</t>
        </is>
      </c>
      <c r="AG54" s="17" t="inlineStr">
        <is>
          <t>LO</t>
        </is>
      </c>
      <c r="AH54" s="17" t="n">
        <v>23.5</v>
      </c>
      <c r="AI54" s="17" t="inlineStr">
        <is>
          <t>Pass</t>
        </is>
      </c>
      <c r="AJ54" s="17" t="inlineStr">
        <is>
          <t>N/A</t>
        </is>
      </c>
      <c r="AK54" s="17" t="inlineStr">
        <is>
          <t>N/A</t>
        </is>
      </c>
      <c r="AL54" s="17" t="inlineStr">
        <is>
          <t>Pass</t>
        </is>
      </c>
      <c r="AM54" s="17" t="inlineStr">
        <is>
          <t>Pass</t>
        </is>
      </c>
      <c r="AN54" s="17" t="inlineStr">
        <is>
          <t>N/A</t>
        </is>
      </c>
      <c r="AO54" s="17" t="inlineStr">
        <is>
          <t>Pass</t>
        </is>
      </c>
      <c r="AP54" s="17" t="inlineStr">
        <is>
          <t>N/A</t>
        </is>
      </c>
      <c r="AQ54" s="17" t="inlineStr">
        <is>
          <t>N/A</t>
        </is>
      </c>
      <c r="AR54" s="17" t="inlineStr">
        <is>
          <t>Pass</t>
        </is>
      </c>
      <c r="AS54" s="17" t="inlineStr">
        <is>
          <t>Pass</t>
        </is>
      </c>
      <c r="AT54" s="17" t="inlineStr">
        <is>
          <t>N/A</t>
        </is>
      </c>
      <c r="AU54" s="17" t="inlineStr">
        <is>
          <t>N/A</t>
        </is>
      </c>
      <c r="AV54" s="17" t="inlineStr">
        <is>
          <t xml:space="preserve">FLUKE </t>
        </is>
      </c>
      <c r="AW54" s="17" t="inlineStr">
        <is>
          <t>1551A EX</t>
        </is>
      </c>
      <c r="AX54" s="17" t="n">
        <v>6627011</v>
      </c>
      <c r="AY54" s="17" t="inlineStr">
        <is>
          <t>'2026-05-13</t>
        </is>
      </c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inlineStr">
        <is>
          <t>Levy Ostrup</t>
        </is>
      </c>
      <c r="CY54" s="17" t="inlineStr">
        <is>
          <t>'2026-08-01</t>
        </is>
      </c>
      <c r="CZ54" s="17" t="n"/>
      <c r="DA54" s="17" t="n"/>
      <c r="DB54" s="17" t="n"/>
      <c r="DC54" s="17" t="n"/>
    </row>
    <row r="55">
      <c r="A55" s="17" t="n"/>
      <c r="B55" s="17" t="n"/>
      <c r="C55" s="17" t="inlineStr">
        <is>
          <t>K1B WELL PAD PROJECT</t>
        </is>
      </c>
      <c r="D55" s="17" t="inlineStr">
        <is>
          <t>KINOSIS K1B</t>
        </is>
      </c>
      <c r="E55" s="17" t="inlineStr">
        <is>
          <t>CA23007</t>
        </is>
      </c>
      <c r="F55" s="17" t="inlineStr">
        <is>
          <t>29103-PIT-1074</t>
        </is>
      </c>
      <c r="G55" s="17" t="inlineStr">
        <is>
          <t>Pressure Transmitter</t>
        </is>
      </c>
      <c r="H55" s="17" t="inlineStr">
        <is>
          <t>PRODUCED EMULSION</t>
        </is>
      </c>
      <c r="I55" s="17" t="inlineStr">
        <is>
          <t>PAD A P07 PRODUCED EMULSION PRESSURE</t>
        </is>
      </c>
      <c r="J55" s="17" t="inlineStr">
        <is>
          <t>29103-25J-172-01</t>
        </is>
      </c>
      <c r="K55" s="17" t="inlineStr">
        <is>
          <t>29103-4"-PE-1701-DAPC0-64H-ET</t>
        </is>
      </c>
      <c r="L55" s="17" t="inlineStr">
        <is>
          <t>ROSEMOUNT</t>
        </is>
      </c>
      <c r="M55" s="17" t="inlineStr">
        <is>
          <t>3051TG4A2B21AS1M536Q4Q8Q15P1BR5</t>
        </is>
      </c>
      <c r="N55" s="17" t="inlineStr">
        <is>
          <t>26SIPG3884735</t>
        </is>
      </c>
      <c r="O55" s="17" t="inlineStr">
        <is>
          <t>0 - 6000 kPa-g</t>
        </is>
      </c>
      <c r="P55" s="17" t="inlineStr">
        <is>
          <t>-101 - 27580 kPa-g</t>
        </is>
      </c>
      <c r="Q55" s="17" t="inlineStr">
        <is>
          <t>N/A</t>
        </is>
      </c>
      <c r="R55" s="17" t="inlineStr">
        <is>
          <t>Yes</t>
        </is>
      </c>
      <c r="S55" s="17" t="inlineStr">
        <is>
          <t>4-20 mA w/ HART</t>
        </is>
      </c>
      <c r="T55" s="17" t="inlineStr">
        <is>
          <t>N/A</t>
        </is>
      </c>
      <c r="U55" s="17" t="inlineStr">
        <is>
          <t>N/A</t>
        </is>
      </c>
      <c r="V55" s="17" t="inlineStr">
        <is>
          <t>LO</t>
        </is>
      </c>
      <c r="W55" s="17" t="inlineStr">
        <is>
          <t>LO</t>
        </is>
      </c>
      <c r="X55" s="17" t="inlineStr">
        <is>
          <t>LO</t>
        </is>
      </c>
      <c r="Y55" s="17" t="inlineStr">
        <is>
          <t>LO</t>
        </is>
      </c>
      <c r="Z55" s="17" t="inlineStr">
        <is>
          <t>N/A</t>
        </is>
      </c>
      <c r="AA55" s="17" t="inlineStr">
        <is>
          <t>LO</t>
        </is>
      </c>
      <c r="AB55" s="17" t="inlineStr">
        <is>
          <t>LO</t>
        </is>
      </c>
      <c r="AC55" s="17" t="inlineStr">
        <is>
          <t>LO</t>
        </is>
      </c>
      <c r="AD55" s="17" t="inlineStr">
        <is>
          <t>N/A</t>
        </is>
      </c>
      <c r="AE55" s="17" t="inlineStr">
        <is>
          <t>LO</t>
        </is>
      </c>
      <c r="AF55" s="17" t="inlineStr">
        <is>
          <t>LO</t>
        </is>
      </c>
      <c r="AG55" s="17" t="inlineStr">
        <is>
          <t>LO</t>
        </is>
      </c>
      <c r="AH55" s="17" t="n">
        <v>23.4</v>
      </c>
      <c r="AI55" s="17" t="inlineStr">
        <is>
          <t>Pass</t>
        </is>
      </c>
      <c r="AJ55" s="17" t="inlineStr">
        <is>
          <t>N/A</t>
        </is>
      </c>
      <c r="AK55" s="17" t="inlineStr">
        <is>
          <t>N/A</t>
        </is>
      </c>
      <c r="AL55" s="17" t="inlineStr">
        <is>
          <t>Pass</t>
        </is>
      </c>
      <c r="AM55" s="17" t="inlineStr">
        <is>
          <t>Pass</t>
        </is>
      </c>
      <c r="AN55" s="17" t="inlineStr">
        <is>
          <t>N/A</t>
        </is>
      </c>
      <c r="AO55" s="17" t="inlineStr">
        <is>
          <t>Pass</t>
        </is>
      </c>
      <c r="AP55" s="17" t="inlineStr">
        <is>
          <t>N/A</t>
        </is>
      </c>
      <c r="AQ55" s="17" t="inlineStr">
        <is>
          <t>N/A</t>
        </is>
      </c>
      <c r="AR55" s="17" t="inlineStr">
        <is>
          <t>Pass</t>
        </is>
      </c>
      <c r="AS55" s="17" t="inlineStr">
        <is>
          <t>Pass</t>
        </is>
      </c>
      <c r="AT55" s="17" t="inlineStr">
        <is>
          <t>N/A</t>
        </is>
      </c>
      <c r="AU55" s="17" t="inlineStr">
        <is>
          <t>N/A</t>
        </is>
      </c>
      <c r="AV55" s="17" t="inlineStr">
        <is>
          <t>CRYSTAL ENGINEERING</t>
        </is>
      </c>
      <c r="AW55" s="17" t="inlineStr">
        <is>
          <t>IS33-36/5000 PSI</t>
        </is>
      </c>
      <c r="AX55" s="17" t="inlineStr">
        <is>
          <t>4530-525617</t>
        </is>
      </c>
      <c r="AY55" s="17" t="inlineStr">
        <is>
          <t>'2026-07-02</t>
        </is>
      </c>
      <c r="AZ55" s="17" t="inlineStr">
        <is>
          <t>EMERSON</t>
        </is>
      </c>
      <c r="BA55" s="17" t="inlineStr">
        <is>
          <t>TREX</t>
        </is>
      </c>
      <c r="BB55" s="17" t="inlineStr">
        <is>
          <t>210100082367</t>
        </is>
      </c>
      <c r="BC55" s="17" t="inlineStr">
        <is>
          <t>'2026-07-31</t>
        </is>
      </c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inlineStr">
        <is>
          <t>Levy Ostrup</t>
        </is>
      </c>
      <c r="CY55" s="17" t="inlineStr">
        <is>
          <t>'2026-08-01</t>
        </is>
      </c>
      <c r="CZ55" s="17" t="n"/>
      <c r="DA55" s="17" t="n"/>
      <c r="DB55" s="17" t="n"/>
      <c r="DC55" s="17" t="n"/>
    </row>
    <row r="56">
      <c r="A56" s="17" t="n"/>
      <c r="B56" s="17" t="n"/>
      <c r="C56" s="17" t="inlineStr">
        <is>
          <t>K1B WELL PAD PROJECT</t>
        </is>
      </c>
      <c r="D56" s="17" t="inlineStr">
        <is>
          <t>KINOSIS K1B</t>
        </is>
      </c>
      <c r="E56" s="17" t="inlineStr">
        <is>
          <t>CA23007</t>
        </is>
      </c>
      <c r="F56" s="17" t="inlineStr">
        <is>
          <t>29103-PIT-1078</t>
        </is>
      </c>
      <c r="G56" s="17" t="inlineStr">
        <is>
          <t>Pressure Transmitter</t>
        </is>
      </c>
      <c r="H56" s="17" t="inlineStr">
        <is>
          <t>PRODUCED GAS</t>
        </is>
      </c>
      <c r="I56" s="17" t="inlineStr">
        <is>
          <t>PAD A P07 PRODUCED VAPOR PRESSURE</t>
        </is>
      </c>
      <c r="J56" s="17" t="inlineStr">
        <is>
          <t>29103-25J-172-01</t>
        </is>
      </c>
      <c r="K56" s="17" t="inlineStr">
        <is>
          <t>29103-4"-PG-1701-DAPC0-64H-ET</t>
        </is>
      </c>
      <c r="L56" s="17" t="inlineStr">
        <is>
          <t>ROSEMOUNT</t>
        </is>
      </c>
      <c r="M56" s="17" t="inlineStr">
        <is>
          <t>3051TG4A2B21AS1M536Q4Q8Q15P1BR5</t>
        </is>
      </c>
      <c r="N56" s="17" t="inlineStr">
        <is>
          <t>26SIPG3884733</t>
        </is>
      </c>
      <c r="O56" s="17" t="inlineStr">
        <is>
          <t>0 - 1500 kPa-g</t>
        </is>
      </c>
      <c r="P56" s="17" t="inlineStr">
        <is>
          <t xml:space="preserve"> -101 - 5515 kPa-g</t>
        </is>
      </c>
      <c r="Q56" s="17" t="inlineStr">
        <is>
          <t>N/A</t>
        </is>
      </c>
      <c r="R56" s="17" t="inlineStr">
        <is>
          <t>Yes</t>
        </is>
      </c>
      <c r="S56" s="17" t="inlineStr">
        <is>
          <t>4-20 mA w/ HART</t>
        </is>
      </c>
      <c r="T56" s="17" t="inlineStr">
        <is>
          <t>N/A</t>
        </is>
      </c>
      <c r="U56" s="17" t="inlineStr">
        <is>
          <t>N/A</t>
        </is>
      </c>
      <c r="V56" s="17" t="inlineStr">
        <is>
          <t>LO</t>
        </is>
      </c>
      <c r="W56" s="17" t="inlineStr">
        <is>
          <t>LO</t>
        </is>
      </c>
      <c r="X56" s="17" t="inlineStr">
        <is>
          <t>LO</t>
        </is>
      </c>
      <c r="Y56" s="17" t="inlineStr">
        <is>
          <t>LO</t>
        </is>
      </c>
      <c r="Z56" s="17" t="inlineStr">
        <is>
          <t>N/A</t>
        </is>
      </c>
      <c r="AA56" s="17" t="inlineStr">
        <is>
          <t>LO</t>
        </is>
      </c>
      <c r="AB56" s="17" t="inlineStr">
        <is>
          <t>LO</t>
        </is>
      </c>
      <c r="AC56" s="17" t="inlineStr">
        <is>
          <t>LO</t>
        </is>
      </c>
      <c r="AD56" s="17" t="inlineStr">
        <is>
          <t>N/A</t>
        </is>
      </c>
      <c r="AE56" s="17" t="inlineStr">
        <is>
          <t>LO</t>
        </is>
      </c>
      <c r="AF56" s="17" t="inlineStr">
        <is>
          <t>LO</t>
        </is>
      </c>
      <c r="AG56" s="17" t="inlineStr">
        <is>
          <t>LO</t>
        </is>
      </c>
      <c r="AH56" s="17" t="n">
        <v>23.4</v>
      </c>
      <c r="AI56" s="17" t="inlineStr">
        <is>
          <t>Pass</t>
        </is>
      </c>
      <c r="AJ56" s="17" t="inlineStr">
        <is>
          <t>N/A</t>
        </is>
      </c>
      <c r="AK56" s="17" t="inlineStr">
        <is>
          <t>N/A</t>
        </is>
      </c>
      <c r="AL56" s="17" t="inlineStr">
        <is>
          <t>Pass</t>
        </is>
      </c>
      <c r="AM56" s="17" t="inlineStr">
        <is>
          <t>Pass</t>
        </is>
      </c>
      <c r="AN56" s="17" t="inlineStr">
        <is>
          <t>N/A</t>
        </is>
      </c>
      <c r="AO56" s="17" t="inlineStr">
        <is>
          <t>Pass</t>
        </is>
      </c>
      <c r="AP56" s="17" t="inlineStr">
        <is>
          <t>N/A</t>
        </is>
      </c>
      <c r="AQ56" s="17" t="inlineStr">
        <is>
          <t>N/A</t>
        </is>
      </c>
      <c r="AR56" s="17" t="inlineStr">
        <is>
          <t>Pass</t>
        </is>
      </c>
      <c r="AS56" s="17" t="inlineStr">
        <is>
          <t>Pass</t>
        </is>
      </c>
      <c r="AT56" s="17" t="inlineStr">
        <is>
          <t>N/A</t>
        </is>
      </c>
      <c r="AU56" s="17" t="inlineStr">
        <is>
          <t>N/A</t>
        </is>
      </c>
      <c r="AV56" s="17" t="inlineStr">
        <is>
          <t>CRYSTAL ENGINEERING</t>
        </is>
      </c>
      <c r="AW56" s="17" t="inlineStr">
        <is>
          <t>IS33-36/5000 PSI</t>
        </is>
      </c>
      <c r="AX56" s="17" t="inlineStr">
        <is>
          <t>4530-525617</t>
        </is>
      </c>
      <c r="AY56" s="17" t="inlineStr">
        <is>
          <t>'2026-07-02</t>
        </is>
      </c>
      <c r="AZ56" s="17" t="inlineStr">
        <is>
          <t>EMERSON</t>
        </is>
      </c>
      <c r="BA56" s="17" t="inlineStr">
        <is>
          <t>TREX</t>
        </is>
      </c>
      <c r="BB56" s="17" t="inlineStr">
        <is>
          <t>210100082367</t>
        </is>
      </c>
      <c r="BC56" s="17" t="inlineStr">
        <is>
          <t>'2026-07-31</t>
        </is>
      </c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inlineStr">
        <is>
          <t>Levy Ostrup</t>
        </is>
      </c>
      <c r="CY56" s="17" t="inlineStr">
        <is>
          <t>'2026-08-01</t>
        </is>
      </c>
      <c r="CZ56" s="17" t="n"/>
      <c r="DA56" s="17" t="n"/>
      <c r="DB56" s="17" t="n"/>
      <c r="DC56" s="17" t="n"/>
    </row>
    <row r="57">
      <c r="A57" s="17" t="n"/>
      <c r="B57" s="17" t="n"/>
      <c r="C57" s="17" t="inlineStr">
        <is>
          <t>K1B WELL PAD PROJECT</t>
        </is>
      </c>
      <c r="D57" s="17" t="inlineStr">
        <is>
          <t>KINOSIS K1B</t>
        </is>
      </c>
      <c r="E57" s="17" t="inlineStr">
        <is>
          <t>CA23007</t>
        </is>
      </c>
      <c r="F57" s="17" t="inlineStr">
        <is>
          <t>29103-TIT-1074</t>
        </is>
      </c>
      <c r="G57" s="17" t="inlineStr">
        <is>
          <t>Temperature Indicating Transmitter</t>
        </is>
      </c>
      <c r="H57" s="17" t="inlineStr">
        <is>
          <t>PRODUCED EMULSION</t>
        </is>
      </c>
      <c r="I57" s="17" t="inlineStr">
        <is>
          <t>PAD A P07 PRODUCED EMULSION HEAD</t>
        </is>
      </c>
      <c r="J57" s="17" t="inlineStr">
        <is>
          <t>29103-25J-172-01</t>
        </is>
      </c>
      <c r="K57" s="17" t="inlineStr">
        <is>
          <t>29103-4"-PE-1701-DAPC0-64H-ET</t>
        </is>
      </c>
      <c r="L57" s="17" t="inlineStr">
        <is>
          <t>ROSEMOUNT</t>
        </is>
      </c>
      <c r="M57" s="17" t="inlineStr">
        <is>
          <t>3144PD1A1K6M5Q4C8BR5XA</t>
        </is>
      </c>
      <c r="N57" s="17" t="inlineStr">
        <is>
          <t>26SITC3662810</t>
        </is>
      </c>
      <c r="O57" s="17" t="inlineStr">
        <is>
          <t xml:space="preserve"> -50 - 300°C</t>
        </is>
      </c>
      <c r="P57" s="17" t="inlineStr">
        <is>
          <t xml:space="preserve"> -200 - 600°C</t>
        </is>
      </c>
      <c r="Q57" s="17" t="inlineStr">
        <is>
          <t>N/A</t>
        </is>
      </c>
      <c r="R57" s="17" t="inlineStr">
        <is>
          <t>Yes</t>
        </is>
      </c>
      <c r="S57" s="17" t="inlineStr">
        <is>
          <t>4-20 mA w/ HART</t>
        </is>
      </c>
      <c r="T57" s="17" t="inlineStr">
        <is>
          <t>N/A</t>
        </is>
      </c>
      <c r="U57" s="17" t="inlineStr">
        <is>
          <t>N/A</t>
        </is>
      </c>
      <c r="V57" s="17" t="inlineStr">
        <is>
          <t>LO</t>
        </is>
      </c>
      <c r="W57" s="17" t="inlineStr">
        <is>
          <t>LO</t>
        </is>
      </c>
      <c r="X57" s="17" t="inlineStr">
        <is>
          <t>LO</t>
        </is>
      </c>
      <c r="Y57" s="17" t="inlineStr">
        <is>
          <t>LO</t>
        </is>
      </c>
      <c r="Z57" s="17" t="inlineStr">
        <is>
          <t>N/A</t>
        </is>
      </c>
      <c r="AA57" s="17" t="inlineStr">
        <is>
          <t>N/A</t>
        </is>
      </c>
      <c r="AB57" s="17" t="inlineStr">
        <is>
          <t>LO</t>
        </is>
      </c>
      <c r="AC57" s="17" t="inlineStr">
        <is>
          <t>LO</t>
        </is>
      </c>
      <c r="AD57" s="17" t="inlineStr">
        <is>
          <t>N/A</t>
        </is>
      </c>
      <c r="AE57" s="17" t="inlineStr">
        <is>
          <t>LO</t>
        </is>
      </c>
      <c r="AF57" s="17" t="inlineStr">
        <is>
          <t>LO</t>
        </is>
      </c>
      <c r="AG57" s="17" t="inlineStr">
        <is>
          <t>LO</t>
        </is>
      </c>
      <c r="AH57" s="17" t="n">
        <v>23.3</v>
      </c>
      <c r="AI57" s="17" t="inlineStr">
        <is>
          <t>Pass</t>
        </is>
      </c>
      <c r="AJ57" s="17" t="inlineStr">
        <is>
          <t>N/A</t>
        </is>
      </c>
      <c r="AK57" s="17" t="inlineStr">
        <is>
          <t>N/A</t>
        </is>
      </c>
      <c r="AL57" s="17" t="inlineStr">
        <is>
          <t>Pass</t>
        </is>
      </c>
      <c r="AM57" s="17" t="inlineStr">
        <is>
          <t>Pass</t>
        </is>
      </c>
      <c r="AN57" s="17" t="inlineStr">
        <is>
          <t>N/A</t>
        </is>
      </c>
      <c r="AO57" s="17" t="inlineStr">
        <is>
          <t>Pass</t>
        </is>
      </c>
      <c r="AP57" s="17" t="inlineStr">
        <is>
          <t>N/A</t>
        </is>
      </c>
      <c r="AQ57" s="17" t="inlineStr">
        <is>
          <t>N/A</t>
        </is>
      </c>
      <c r="AR57" s="17" t="inlineStr">
        <is>
          <t>Pass</t>
        </is>
      </c>
      <c r="AS57" s="17" t="inlineStr">
        <is>
          <t>Pass</t>
        </is>
      </c>
      <c r="AT57" s="17" t="inlineStr">
        <is>
          <t>N/A</t>
        </is>
      </c>
      <c r="AU57" s="17" t="inlineStr">
        <is>
          <t>N/A</t>
        </is>
      </c>
      <c r="AV57" s="17" t="inlineStr">
        <is>
          <t xml:space="preserve">FLUKE </t>
        </is>
      </c>
      <c r="AW57" s="17" t="inlineStr">
        <is>
          <t>1551A EX</t>
        </is>
      </c>
      <c r="AX57" s="17" t="n">
        <v>6627011</v>
      </c>
      <c r="AY57" s="17" t="inlineStr">
        <is>
          <t>'2026-05-13</t>
        </is>
      </c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inlineStr">
        <is>
          <t>Levy Ostrup</t>
        </is>
      </c>
      <c r="CY57" s="17" t="inlineStr">
        <is>
          <t>'2026-08-01</t>
        </is>
      </c>
      <c r="CZ57" s="17" t="n"/>
      <c r="DA57" s="17" t="n"/>
      <c r="DB57" s="17" t="n"/>
      <c r="DC57" s="17" t="n"/>
    </row>
    <row r="58">
      <c r="A58" s="17" t="n"/>
      <c r="B58" s="17" t="n"/>
      <c r="C58" s="17" t="inlineStr">
        <is>
          <t>K1B WELL PAD PROJECT</t>
        </is>
      </c>
      <c r="D58" s="17" t="inlineStr">
        <is>
          <t>KINOSIS K1B</t>
        </is>
      </c>
      <c r="E58" s="17" t="inlineStr">
        <is>
          <t>CA23007</t>
        </is>
      </c>
      <c r="F58" s="17" t="inlineStr">
        <is>
          <t>29103-FIT-1014</t>
        </is>
      </c>
      <c r="G58" s="17" t="inlineStr">
        <is>
          <t>Coriolis Flow Meter</t>
        </is>
      </c>
      <c r="H58" s="17" t="inlineStr">
        <is>
          <t>PRODUCED EMULSION</t>
        </is>
      </c>
      <c r="I58" s="17" t="inlineStr">
        <is>
          <t>PAD A P01 PRODUCED EMULSION FLOW</t>
        </is>
      </c>
      <c r="J58" s="17" t="inlineStr">
        <is>
          <t>29103-25J-111-01</t>
        </is>
      </c>
      <c r="K58" s="17" t="inlineStr">
        <is>
          <t>29103-4"-PE-1101-DAPCO-64H-ET</t>
        </is>
      </c>
      <c r="L58" s="17" t="inlineStr">
        <is>
          <t>KROHNE</t>
        </is>
      </c>
      <c r="M58" s="17" t="inlineStr">
        <is>
          <t>VE544H17420010400004C6</t>
        </is>
      </c>
      <c r="N58" s="17" t="inlineStr">
        <is>
          <t>G250000007603631</t>
        </is>
      </c>
      <c r="O58" s="17" t="inlineStr">
        <is>
          <t>0-50 M3/h</t>
        </is>
      </c>
      <c r="P58" s="17" t="inlineStr">
        <is>
          <t>0.7-140 M3/h</t>
        </is>
      </c>
      <c r="Q58" s="17" t="inlineStr">
        <is>
          <t>N/A</t>
        </is>
      </c>
      <c r="R58" s="17" t="inlineStr">
        <is>
          <t>Yes</t>
        </is>
      </c>
      <c r="S58" s="17" t="inlineStr">
        <is>
          <t>4-20 mA w/ HART</t>
        </is>
      </c>
      <c r="T58" s="17" t="inlineStr">
        <is>
          <t>N/A</t>
        </is>
      </c>
      <c r="U58" s="17" t="inlineStr">
        <is>
          <t>N/A</t>
        </is>
      </c>
      <c r="V58" s="17" t="inlineStr">
        <is>
          <t>LO</t>
        </is>
      </c>
      <c r="W58" s="17" t="inlineStr">
        <is>
          <t>LO</t>
        </is>
      </c>
      <c r="X58" s="17" t="inlineStr">
        <is>
          <t>LO</t>
        </is>
      </c>
      <c r="Y58" s="17" t="inlineStr">
        <is>
          <t>LO</t>
        </is>
      </c>
      <c r="Z58" s="17" t="inlineStr">
        <is>
          <t>N/A</t>
        </is>
      </c>
      <c r="AA58" s="17" t="inlineStr">
        <is>
          <t>N/A</t>
        </is>
      </c>
      <c r="AB58" s="17" t="inlineStr">
        <is>
          <t>LO</t>
        </is>
      </c>
      <c r="AC58" s="17" t="inlineStr">
        <is>
          <t>LO</t>
        </is>
      </c>
      <c r="AD58" s="17" t="inlineStr">
        <is>
          <t>N/A</t>
        </is>
      </c>
      <c r="AE58" s="17" t="inlineStr">
        <is>
          <t>LO</t>
        </is>
      </c>
      <c r="AF58" s="17" t="inlineStr">
        <is>
          <t>LO</t>
        </is>
      </c>
      <c r="AG58" s="17" t="inlineStr">
        <is>
          <t>LO</t>
        </is>
      </c>
      <c r="AH58" s="17" t="n">
        <v>23.8</v>
      </c>
      <c r="AI58" s="17" t="inlineStr">
        <is>
          <t>Pass</t>
        </is>
      </c>
      <c r="AJ58" s="17" t="inlineStr">
        <is>
          <t>N/A</t>
        </is>
      </c>
      <c r="AK58" s="17" t="inlineStr">
        <is>
          <t>N/A</t>
        </is>
      </c>
      <c r="AL58" s="17" t="inlineStr">
        <is>
          <t>Pass</t>
        </is>
      </c>
      <c r="AM58" s="17" t="inlineStr">
        <is>
          <t>Pass</t>
        </is>
      </c>
      <c r="AN58" s="17" t="inlineStr">
        <is>
          <t>N/A</t>
        </is>
      </c>
      <c r="AO58" s="17" t="inlineStr">
        <is>
          <t>Pass</t>
        </is>
      </c>
      <c r="AP58" s="17" t="inlineStr">
        <is>
          <t>N/A</t>
        </is>
      </c>
      <c r="AQ58" s="17" t="inlineStr">
        <is>
          <t>N/A</t>
        </is>
      </c>
      <c r="AR58" s="17" t="inlineStr">
        <is>
          <t>Pass</t>
        </is>
      </c>
      <c r="AS58" s="17" t="inlineStr">
        <is>
          <t>Pass</t>
        </is>
      </c>
      <c r="AT58" s="17" t="inlineStr">
        <is>
          <t>N/A</t>
        </is>
      </c>
      <c r="AU58" s="17" t="inlineStr">
        <is>
          <t>N/A</t>
        </is>
      </c>
      <c r="AV58" s="17" t="inlineStr">
        <is>
          <t>EMERSON</t>
        </is>
      </c>
      <c r="AW58" s="17" t="inlineStr">
        <is>
          <t>TREX</t>
        </is>
      </c>
      <c r="AX58" s="17" t="inlineStr">
        <is>
          <t>210100082367</t>
        </is>
      </c>
      <c r="AY58" s="17" t="inlineStr">
        <is>
          <t>'2026-07-31</t>
        </is>
      </c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inlineStr">
        <is>
          <t>Levy Ostrup</t>
        </is>
      </c>
      <c r="CY58" s="17" t="inlineStr">
        <is>
          <t>'2026-08-01</t>
        </is>
      </c>
      <c r="CZ58" s="17" t="n"/>
      <c r="DA58" s="17" t="n"/>
      <c r="DB58" s="17" t="n"/>
      <c r="DC58" s="17" t="n"/>
    </row>
    <row r="59">
      <c r="A59" s="17" t="n"/>
      <c r="B59" s="17" t="n"/>
      <c r="C59" s="17" t="inlineStr">
        <is>
          <t>K1B WELL PAD PROJECT</t>
        </is>
      </c>
      <c r="D59" s="17" t="inlineStr">
        <is>
          <t>KINOSIS K1B</t>
        </is>
      </c>
      <c r="E59" s="17" t="inlineStr">
        <is>
          <t>CA23007</t>
        </is>
      </c>
      <c r="F59" s="17" t="inlineStr">
        <is>
          <t>29103-FIT-1024</t>
        </is>
      </c>
      <c r="G59" s="17" t="inlineStr">
        <is>
          <t>Coriolis Flow Meter</t>
        </is>
      </c>
      <c r="H59" s="17" t="inlineStr">
        <is>
          <t>PRODUCED EMULSION</t>
        </is>
      </c>
      <c r="I59" s="17" t="inlineStr">
        <is>
          <t>PAD A P02 PRODUCED EMULSION FLOW</t>
        </is>
      </c>
      <c r="J59" s="17" t="inlineStr">
        <is>
          <t>29103-25J-121-01</t>
        </is>
      </c>
      <c r="K59" s="17" t="inlineStr">
        <is>
          <t>29103-4"-PE-1201-DAPCO-64H-ET</t>
        </is>
      </c>
      <c r="L59" s="17" t="inlineStr">
        <is>
          <t>KROHNE</t>
        </is>
      </c>
      <c r="M59" s="17" t="inlineStr">
        <is>
          <t>VE544H17420010400004C6</t>
        </is>
      </c>
      <c r="N59" s="17" t="inlineStr">
        <is>
          <t>G250000007603632</t>
        </is>
      </c>
      <c r="O59" s="17" t="inlineStr">
        <is>
          <t>0 to 30 m3/h @flow</t>
        </is>
      </c>
      <c r="P59" s="17" t="inlineStr">
        <is>
          <t>1.82 to 90.91 m3/h @flow</t>
        </is>
      </c>
      <c r="Q59" s="17" t="inlineStr">
        <is>
          <t>N/A</t>
        </is>
      </c>
      <c r="R59" s="17" t="inlineStr">
        <is>
          <t>Yes</t>
        </is>
      </c>
      <c r="S59" s="17" t="inlineStr">
        <is>
          <t>4-20 mA w/ HART</t>
        </is>
      </c>
      <c r="T59" s="17" t="inlineStr">
        <is>
          <t>N/A</t>
        </is>
      </c>
      <c r="U59" s="17" t="inlineStr">
        <is>
          <t>N/A</t>
        </is>
      </c>
      <c r="V59" s="17" t="inlineStr">
        <is>
          <t>LO</t>
        </is>
      </c>
      <c r="W59" s="17" t="inlineStr">
        <is>
          <t>LO</t>
        </is>
      </c>
      <c r="X59" s="17" t="inlineStr">
        <is>
          <t>LO</t>
        </is>
      </c>
      <c r="Y59" s="17" t="inlineStr">
        <is>
          <t>LO</t>
        </is>
      </c>
      <c r="Z59" s="17" t="inlineStr">
        <is>
          <t>N/A</t>
        </is>
      </c>
      <c r="AA59" s="17" t="inlineStr">
        <is>
          <t>N/A</t>
        </is>
      </c>
      <c r="AB59" s="17" t="inlineStr">
        <is>
          <t>LO</t>
        </is>
      </c>
      <c r="AC59" s="17" t="inlineStr">
        <is>
          <t>LO</t>
        </is>
      </c>
      <c r="AD59" s="17" t="inlineStr">
        <is>
          <t>N/A</t>
        </is>
      </c>
      <c r="AE59" s="17" t="inlineStr">
        <is>
          <t>LO</t>
        </is>
      </c>
      <c r="AF59" s="17" t="inlineStr">
        <is>
          <t>LO</t>
        </is>
      </c>
      <c r="AG59" s="17" t="inlineStr">
        <is>
          <t>LO</t>
        </is>
      </c>
      <c r="AH59" s="17" t="n">
        <v>23.7</v>
      </c>
      <c r="AI59" s="17" t="inlineStr">
        <is>
          <t>Pass</t>
        </is>
      </c>
      <c r="AJ59" s="17" t="inlineStr">
        <is>
          <t>N/A</t>
        </is>
      </c>
      <c r="AK59" s="17" t="inlineStr">
        <is>
          <t>N/A</t>
        </is>
      </c>
      <c r="AL59" s="17" t="inlineStr">
        <is>
          <t>Pass</t>
        </is>
      </c>
      <c r="AM59" s="17" t="inlineStr">
        <is>
          <t>Pass</t>
        </is>
      </c>
      <c r="AN59" s="17" t="inlineStr">
        <is>
          <t>N/A</t>
        </is>
      </c>
      <c r="AO59" s="17" t="inlineStr">
        <is>
          <t>Pass</t>
        </is>
      </c>
      <c r="AP59" s="17" t="inlineStr">
        <is>
          <t>N/A</t>
        </is>
      </c>
      <c r="AQ59" s="17" t="inlineStr">
        <is>
          <t>N/A</t>
        </is>
      </c>
      <c r="AR59" s="17" t="inlineStr">
        <is>
          <t>Pass</t>
        </is>
      </c>
      <c r="AS59" s="17" t="inlineStr">
        <is>
          <t>Pass</t>
        </is>
      </c>
      <c r="AT59" s="17" t="inlineStr">
        <is>
          <t>N/A</t>
        </is>
      </c>
      <c r="AU59" s="17" t="inlineStr">
        <is>
          <t>N/A</t>
        </is>
      </c>
      <c r="AV59" s="17" t="inlineStr">
        <is>
          <t>EMERSON</t>
        </is>
      </c>
      <c r="AW59" s="17" t="inlineStr">
        <is>
          <t>TREX</t>
        </is>
      </c>
      <c r="AX59" s="17" t="inlineStr">
        <is>
          <t>210100082367</t>
        </is>
      </c>
      <c r="AY59" s="17" t="inlineStr">
        <is>
          <t>'2026-07-31</t>
        </is>
      </c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inlineStr">
        <is>
          <t>Levy Ostrup</t>
        </is>
      </c>
      <c r="CY59" s="17" t="inlineStr">
        <is>
          <t>'2026-08-01</t>
        </is>
      </c>
      <c r="CZ59" s="17" t="n"/>
      <c r="DA59" s="17" t="n"/>
      <c r="DB59" s="17" t="n"/>
      <c r="DC59" s="17" t="n"/>
    </row>
    <row r="60">
      <c r="A60" s="17" t="n"/>
      <c r="B60" s="17" t="n"/>
      <c r="C60" s="17" t="inlineStr">
        <is>
          <t>K1B WELL PAD PROJECT</t>
        </is>
      </c>
      <c r="D60" s="17" t="inlineStr">
        <is>
          <t>KINOSIS K1B</t>
        </is>
      </c>
      <c r="E60" s="17" t="inlineStr">
        <is>
          <t>CA23007</t>
        </is>
      </c>
      <c r="F60" s="17" t="inlineStr">
        <is>
          <t>29103-FIT-1034</t>
        </is>
      </c>
      <c r="G60" s="17" t="inlineStr">
        <is>
          <t>Coriolis Flow Meter</t>
        </is>
      </c>
      <c r="H60" s="17" t="inlineStr">
        <is>
          <t>PRODUCED EMULSION</t>
        </is>
      </c>
      <c r="I60" s="17" t="inlineStr">
        <is>
          <t>PAD A P03 PRODUCED EMULSION FLOW</t>
        </is>
      </c>
      <c r="J60" s="17" t="inlineStr">
        <is>
          <t>29103-25J-131-01</t>
        </is>
      </c>
      <c r="K60" s="17" t="inlineStr">
        <is>
          <t>29103-4"-PE-1301-DAPCO-64H-ET</t>
        </is>
      </c>
      <c r="L60" s="17" t="inlineStr">
        <is>
          <t>KROHNE</t>
        </is>
      </c>
      <c r="M60" s="17" t="inlineStr">
        <is>
          <t>VE544H17420010400004C6</t>
        </is>
      </c>
      <c r="N60" s="17" t="inlineStr">
        <is>
          <t>G250000007603633</t>
        </is>
      </c>
      <c r="O60" s="17" t="inlineStr">
        <is>
          <t>0-50 M3/h</t>
        </is>
      </c>
      <c r="P60" s="17" t="inlineStr">
        <is>
          <t>0.7-140 M3/h</t>
        </is>
      </c>
      <c r="Q60" s="17" t="inlineStr">
        <is>
          <t>N/A</t>
        </is>
      </c>
      <c r="R60" s="17" t="inlineStr">
        <is>
          <t>Yes</t>
        </is>
      </c>
      <c r="S60" s="17" t="inlineStr">
        <is>
          <t>4-20 mA w/ HART</t>
        </is>
      </c>
      <c r="T60" s="17" t="inlineStr">
        <is>
          <t>N/A</t>
        </is>
      </c>
      <c r="U60" s="17" t="inlineStr">
        <is>
          <t>N/A</t>
        </is>
      </c>
      <c r="V60" s="17" t="inlineStr">
        <is>
          <t>LO</t>
        </is>
      </c>
      <c r="W60" s="17" t="inlineStr">
        <is>
          <t>LO</t>
        </is>
      </c>
      <c r="X60" s="17" t="inlineStr">
        <is>
          <t>LO</t>
        </is>
      </c>
      <c r="Y60" s="17" t="inlineStr">
        <is>
          <t>LO</t>
        </is>
      </c>
      <c r="Z60" s="17" t="inlineStr">
        <is>
          <t>N/A</t>
        </is>
      </c>
      <c r="AA60" s="17" t="inlineStr">
        <is>
          <t>N/A</t>
        </is>
      </c>
      <c r="AB60" s="17" t="inlineStr">
        <is>
          <t>LO</t>
        </is>
      </c>
      <c r="AC60" s="17" t="inlineStr">
        <is>
          <t>LO</t>
        </is>
      </c>
      <c r="AD60" s="17" t="inlineStr">
        <is>
          <t>N/A</t>
        </is>
      </c>
      <c r="AE60" s="17" t="inlineStr">
        <is>
          <t>LO</t>
        </is>
      </c>
      <c r="AF60" s="17" t="inlineStr">
        <is>
          <t>LO</t>
        </is>
      </c>
      <c r="AG60" s="17" t="inlineStr">
        <is>
          <t>LO</t>
        </is>
      </c>
      <c r="AH60" s="17" t="n">
        <v>23.4</v>
      </c>
      <c r="AI60" s="17" t="inlineStr">
        <is>
          <t>Pass</t>
        </is>
      </c>
      <c r="AJ60" s="17" t="inlineStr">
        <is>
          <t>N/A</t>
        </is>
      </c>
      <c r="AK60" s="17" t="inlineStr">
        <is>
          <t>N/A</t>
        </is>
      </c>
      <c r="AL60" s="17" t="inlineStr">
        <is>
          <t>Pass</t>
        </is>
      </c>
      <c r="AM60" s="17" t="inlineStr">
        <is>
          <t>Pass</t>
        </is>
      </c>
      <c r="AN60" s="17" t="inlineStr">
        <is>
          <t>N/A</t>
        </is>
      </c>
      <c r="AO60" s="17" t="inlineStr">
        <is>
          <t>Pass</t>
        </is>
      </c>
      <c r="AP60" s="17" t="inlineStr">
        <is>
          <t>N/A</t>
        </is>
      </c>
      <c r="AQ60" s="17" t="inlineStr">
        <is>
          <t>N/A</t>
        </is>
      </c>
      <c r="AR60" s="17" t="inlineStr">
        <is>
          <t>Pass</t>
        </is>
      </c>
      <c r="AS60" s="17" t="inlineStr">
        <is>
          <t>Pass</t>
        </is>
      </c>
      <c r="AT60" s="17" t="inlineStr">
        <is>
          <t>N/A</t>
        </is>
      </c>
      <c r="AU60" s="17" t="inlineStr">
        <is>
          <t>N/A</t>
        </is>
      </c>
      <c r="AV60" s="17" t="inlineStr">
        <is>
          <t>EMERSON</t>
        </is>
      </c>
      <c r="AW60" s="17" t="inlineStr">
        <is>
          <t>TREX</t>
        </is>
      </c>
      <c r="AX60" s="17" t="inlineStr">
        <is>
          <t>210100082367</t>
        </is>
      </c>
      <c r="AY60" s="17" t="inlineStr">
        <is>
          <t>'2026-07-31</t>
        </is>
      </c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inlineStr">
        <is>
          <t>Levy Ostrup</t>
        </is>
      </c>
      <c r="CY60" s="17" t="inlineStr">
        <is>
          <t>'2026-08-01</t>
        </is>
      </c>
      <c r="CZ60" s="17" t="n"/>
      <c r="DA60" s="17" t="n"/>
      <c r="DB60" s="17" t="n"/>
      <c r="DC60" s="17" t="n"/>
    </row>
    <row r="61">
      <c r="A61" s="17" t="n"/>
      <c r="B61" s="17" t="n"/>
      <c r="C61" s="17" t="inlineStr">
        <is>
          <t>K1B WELL PAD PROJECT</t>
        </is>
      </c>
      <c r="D61" s="17" t="inlineStr">
        <is>
          <t>KINOSIS K1B</t>
        </is>
      </c>
      <c r="E61" s="17" t="inlineStr">
        <is>
          <t>CA23007</t>
        </is>
      </c>
      <c r="F61" s="17" t="inlineStr">
        <is>
          <t>29103-FIT-1044</t>
        </is>
      </c>
      <c r="G61" s="17" t="inlineStr">
        <is>
          <t>Coriolis Flow Meter</t>
        </is>
      </c>
      <c r="H61" s="17" t="inlineStr">
        <is>
          <t>PRODUCED EMULSION</t>
        </is>
      </c>
      <c r="I61" s="17" t="inlineStr">
        <is>
          <t>PAD A P05 PRODUCED EMULSION FLOW</t>
        </is>
      </c>
      <c r="J61" s="17" t="inlineStr">
        <is>
          <t>29103-25J-141-01</t>
        </is>
      </c>
      <c r="K61" s="17" t="inlineStr">
        <is>
          <t>29103-4"-PE-1501-DAPCO-64H-ET</t>
        </is>
      </c>
      <c r="L61" s="17" t="inlineStr">
        <is>
          <t>KROHNE</t>
        </is>
      </c>
      <c r="M61" s="17" t="inlineStr">
        <is>
          <t>VE544H17420010400004C6</t>
        </is>
      </c>
      <c r="N61" s="17" t="inlineStr">
        <is>
          <t>G250000007603634</t>
        </is>
      </c>
      <c r="O61" s="17" t="inlineStr">
        <is>
          <t>0-50 M3/h</t>
        </is>
      </c>
      <c r="P61" s="17" t="inlineStr">
        <is>
          <t>0.7-140 M3/h</t>
        </is>
      </c>
      <c r="Q61" s="17" t="inlineStr">
        <is>
          <t>N/A</t>
        </is>
      </c>
      <c r="R61" s="17" t="inlineStr">
        <is>
          <t>Yes</t>
        </is>
      </c>
      <c r="S61" s="17" t="inlineStr">
        <is>
          <t>4-20 mA w/ HART</t>
        </is>
      </c>
      <c r="T61" s="17" t="inlineStr">
        <is>
          <t>N/A</t>
        </is>
      </c>
      <c r="U61" s="17" t="inlineStr">
        <is>
          <t>N/A</t>
        </is>
      </c>
      <c r="V61" s="17" t="inlineStr">
        <is>
          <t>LO</t>
        </is>
      </c>
      <c r="W61" s="17" t="inlineStr">
        <is>
          <t>LO</t>
        </is>
      </c>
      <c r="X61" s="17" t="inlineStr">
        <is>
          <t>LO</t>
        </is>
      </c>
      <c r="Y61" s="17" t="inlineStr">
        <is>
          <t>LO</t>
        </is>
      </c>
      <c r="Z61" s="17" t="inlineStr">
        <is>
          <t>N/A</t>
        </is>
      </c>
      <c r="AA61" s="17" t="inlineStr">
        <is>
          <t>N/A</t>
        </is>
      </c>
      <c r="AB61" s="17" t="inlineStr">
        <is>
          <t>LO</t>
        </is>
      </c>
      <c r="AC61" s="17" t="inlineStr">
        <is>
          <t>LO</t>
        </is>
      </c>
      <c r="AD61" s="17" t="inlineStr">
        <is>
          <t>N/A</t>
        </is>
      </c>
      <c r="AE61" s="17" t="inlineStr">
        <is>
          <t>LO</t>
        </is>
      </c>
      <c r="AF61" s="17" t="inlineStr">
        <is>
          <t>LO</t>
        </is>
      </c>
      <c r="AG61" s="17" t="inlineStr">
        <is>
          <t>LO</t>
        </is>
      </c>
      <c r="AH61" s="17" t="n">
        <v>23.8</v>
      </c>
      <c r="AI61" s="17" t="inlineStr">
        <is>
          <t>Pass</t>
        </is>
      </c>
      <c r="AJ61" s="17" t="inlineStr">
        <is>
          <t>N/A</t>
        </is>
      </c>
      <c r="AK61" s="17" t="inlineStr">
        <is>
          <t>N/A</t>
        </is>
      </c>
      <c r="AL61" s="17" t="inlineStr">
        <is>
          <t>Pass</t>
        </is>
      </c>
      <c r="AM61" s="17" t="inlineStr">
        <is>
          <t>Pass</t>
        </is>
      </c>
      <c r="AN61" s="17" t="inlineStr">
        <is>
          <t>N/A</t>
        </is>
      </c>
      <c r="AO61" s="17" t="inlineStr">
        <is>
          <t>Pass</t>
        </is>
      </c>
      <c r="AP61" s="17" t="inlineStr">
        <is>
          <t>N/A</t>
        </is>
      </c>
      <c r="AQ61" s="17" t="inlineStr">
        <is>
          <t>N/A</t>
        </is>
      </c>
      <c r="AR61" s="17" t="inlineStr">
        <is>
          <t>Pass</t>
        </is>
      </c>
      <c r="AS61" s="17" t="inlineStr">
        <is>
          <t>Pass</t>
        </is>
      </c>
      <c r="AT61" s="17" t="inlineStr">
        <is>
          <t>N/A</t>
        </is>
      </c>
      <c r="AU61" s="17" t="inlineStr">
        <is>
          <t>N/A</t>
        </is>
      </c>
      <c r="AV61" s="17" t="inlineStr">
        <is>
          <t>EMERSON</t>
        </is>
      </c>
      <c r="AW61" s="17" t="inlineStr">
        <is>
          <t>TREX</t>
        </is>
      </c>
      <c r="AX61" s="17" t="inlineStr">
        <is>
          <t>210100082367</t>
        </is>
      </c>
      <c r="AY61" s="17" t="inlineStr">
        <is>
          <t>'2026-07-31</t>
        </is>
      </c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inlineStr">
        <is>
          <t>Levy Ostrup</t>
        </is>
      </c>
      <c r="CY61" s="17" t="inlineStr">
        <is>
          <t>'2026-08-01</t>
        </is>
      </c>
      <c r="CZ61" s="17" t="n"/>
      <c r="DA61" s="17" t="n"/>
      <c r="DB61" s="17" t="n"/>
      <c r="DC61" s="17" t="n"/>
    </row>
    <row r="62">
      <c r="A62" s="17" t="n"/>
      <c r="B62" s="17" t="n"/>
      <c r="C62" s="17" t="inlineStr">
        <is>
          <t>K1B WELL PAD PROJECT</t>
        </is>
      </c>
      <c r="D62" s="17" t="inlineStr">
        <is>
          <t>KINOSIS K1B</t>
        </is>
      </c>
      <c r="E62" s="17" t="inlineStr">
        <is>
          <t>CA23007</t>
        </is>
      </c>
      <c r="F62" s="17" t="inlineStr">
        <is>
          <t>29103-FIT-1054</t>
        </is>
      </c>
      <c r="G62" s="17" t="inlineStr">
        <is>
          <t>Coriolis Flow Meter</t>
        </is>
      </c>
      <c r="H62" s="17" t="inlineStr">
        <is>
          <t>PRODUCED EMULSION</t>
        </is>
      </c>
      <c r="I62" s="17" t="inlineStr">
        <is>
          <t>PAD A P05 PRODUCED EMULSION FLOW</t>
        </is>
      </c>
      <c r="J62" s="17" t="inlineStr">
        <is>
          <t>29103-25J-151-01</t>
        </is>
      </c>
      <c r="K62" s="17" t="inlineStr">
        <is>
          <t>29103-4"-PE-1601-DAPCO-64H-ET</t>
        </is>
      </c>
      <c r="L62" s="17" t="inlineStr">
        <is>
          <t>KROHNE</t>
        </is>
      </c>
      <c r="M62" s="17" t="inlineStr">
        <is>
          <t>VE544H17420010400004C6</t>
        </is>
      </c>
      <c r="N62" s="17" t="inlineStr">
        <is>
          <t>G250000007603635</t>
        </is>
      </c>
      <c r="O62" s="17" t="inlineStr">
        <is>
          <t>0-50 M3/h</t>
        </is>
      </c>
      <c r="P62" s="17" t="inlineStr">
        <is>
          <t>0.7-140 M3/h</t>
        </is>
      </c>
      <c r="Q62" s="17" t="inlineStr">
        <is>
          <t>N/A</t>
        </is>
      </c>
      <c r="R62" s="17" t="inlineStr">
        <is>
          <t>Yes</t>
        </is>
      </c>
      <c r="S62" s="17" t="inlineStr">
        <is>
          <t>4-20 mA w/ HART</t>
        </is>
      </c>
      <c r="T62" s="17" t="inlineStr">
        <is>
          <t>N/A</t>
        </is>
      </c>
      <c r="U62" s="17" t="inlineStr">
        <is>
          <t>N/A</t>
        </is>
      </c>
      <c r="V62" s="17" t="inlineStr">
        <is>
          <t>LO</t>
        </is>
      </c>
      <c r="W62" s="17" t="inlineStr">
        <is>
          <t>LO</t>
        </is>
      </c>
      <c r="X62" s="17" t="inlineStr">
        <is>
          <t>LO</t>
        </is>
      </c>
      <c r="Y62" s="17" t="inlineStr">
        <is>
          <t>LO</t>
        </is>
      </c>
      <c r="Z62" s="17" t="inlineStr">
        <is>
          <t>N/A</t>
        </is>
      </c>
      <c r="AA62" s="17" t="inlineStr">
        <is>
          <t>N/A</t>
        </is>
      </c>
      <c r="AB62" s="17" t="inlineStr">
        <is>
          <t>LO</t>
        </is>
      </c>
      <c r="AC62" s="17" t="inlineStr">
        <is>
          <t>LO</t>
        </is>
      </c>
      <c r="AD62" s="17" t="inlineStr">
        <is>
          <t>N/A</t>
        </is>
      </c>
      <c r="AE62" s="17" t="inlineStr">
        <is>
          <t>LO</t>
        </is>
      </c>
      <c r="AF62" s="17" t="inlineStr">
        <is>
          <t>LO</t>
        </is>
      </c>
      <c r="AG62" s="17" t="inlineStr">
        <is>
          <t>LO</t>
        </is>
      </c>
      <c r="AH62" s="17" t="n">
        <v>23.8</v>
      </c>
      <c r="AI62" s="17" t="inlineStr">
        <is>
          <t>Pass</t>
        </is>
      </c>
      <c r="AJ62" s="17" t="inlineStr">
        <is>
          <t>N/A</t>
        </is>
      </c>
      <c r="AK62" s="17" t="inlineStr">
        <is>
          <t>N/A</t>
        </is>
      </c>
      <c r="AL62" s="17" t="inlineStr">
        <is>
          <t>Pass</t>
        </is>
      </c>
      <c r="AM62" s="17" t="inlineStr">
        <is>
          <t>Pass</t>
        </is>
      </c>
      <c r="AN62" s="17" t="inlineStr">
        <is>
          <t>N/A</t>
        </is>
      </c>
      <c r="AO62" s="17" t="inlineStr">
        <is>
          <t>Pass</t>
        </is>
      </c>
      <c r="AP62" s="17" t="inlineStr">
        <is>
          <t>N/A</t>
        </is>
      </c>
      <c r="AQ62" s="17" t="inlineStr">
        <is>
          <t>N/A</t>
        </is>
      </c>
      <c r="AR62" s="17" t="inlineStr">
        <is>
          <t>Pass</t>
        </is>
      </c>
      <c r="AS62" s="17" t="inlineStr">
        <is>
          <t>Pass</t>
        </is>
      </c>
      <c r="AT62" s="17" t="inlineStr">
        <is>
          <t>N/A</t>
        </is>
      </c>
      <c r="AU62" s="17" t="inlineStr">
        <is>
          <t>N/A</t>
        </is>
      </c>
      <c r="AV62" s="17" t="inlineStr">
        <is>
          <t>EMERSON</t>
        </is>
      </c>
      <c r="AW62" s="17" t="inlineStr">
        <is>
          <t>TREX</t>
        </is>
      </c>
      <c r="AX62" s="17" t="inlineStr">
        <is>
          <t>210100082367</t>
        </is>
      </c>
      <c r="AY62" s="17" t="inlineStr">
        <is>
          <t>'2026-07-31</t>
        </is>
      </c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inlineStr">
        <is>
          <t>Levy Ostrup</t>
        </is>
      </c>
      <c r="CY62" s="17" t="inlineStr">
        <is>
          <t>'2026-08-01</t>
        </is>
      </c>
      <c r="CZ62" s="17" t="n"/>
      <c r="DA62" s="17" t="n"/>
      <c r="DB62" s="17" t="n"/>
      <c r="DC62" s="17" t="n"/>
    </row>
    <row r="63">
      <c r="A63" s="17" t="n"/>
      <c r="B63" s="17" t="n"/>
      <c r="C63" s="17" t="inlineStr">
        <is>
          <t>K1B WELL PAD PROJECT</t>
        </is>
      </c>
      <c r="D63" s="17" t="inlineStr">
        <is>
          <t>KINOSIS K1B</t>
        </is>
      </c>
      <c r="E63" s="17" t="inlineStr">
        <is>
          <t>CA23007</t>
        </is>
      </c>
      <c r="F63" s="17" t="inlineStr">
        <is>
          <t>29103-FIT-1064</t>
        </is>
      </c>
      <c r="G63" s="17" t="inlineStr">
        <is>
          <t>Coriolis Flow Meter</t>
        </is>
      </c>
      <c r="H63" s="17" t="inlineStr">
        <is>
          <t>PRODUCED EMULSION</t>
        </is>
      </c>
      <c r="I63" s="17" t="inlineStr">
        <is>
          <t>PAD A P06 PRODUCED EMULSION FLOW</t>
        </is>
      </c>
      <c r="J63" s="17" t="inlineStr">
        <is>
          <t>29103-25J-161-01</t>
        </is>
      </c>
      <c r="K63" s="17" t="inlineStr">
        <is>
          <t>29103-4"-PE-1601-DAPCO-64H-ET</t>
        </is>
      </c>
      <c r="L63" s="17" t="inlineStr">
        <is>
          <t>KROHNE</t>
        </is>
      </c>
      <c r="M63" s="17" t="inlineStr">
        <is>
          <t>VE544H17420010400004C6</t>
        </is>
      </c>
      <c r="N63" s="17" t="inlineStr">
        <is>
          <t>G250000007603675</t>
        </is>
      </c>
      <c r="O63" s="17" t="inlineStr">
        <is>
          <t>0-50 M3/h</t>
        </is>
      </c>
      <c r="P63" s="17" t="inlineStr">
        <is>
          <t>0.7-140 M3/h</t>
        </is>
      </c>
      <c r="Q63" s="17" t="inlineStr">
        <is>
          <t>N/A</t>
        </is>
      </c>
      <c r="R63" s="17" t="inlineStr">
        <is>
          <t>Yes</t>
        </is>
      </c>
      <c r="S63" s="17" t="inlineStr">
        <is>
          <t>4-20 mA w/ HART</t>
        </is>
      </c>
      <c r="T63" s="17" t="inlineStr">
        <is>
          <t>N/A</t>
        </is>
      </c>
      <c r="U63" s="17" t="inlineStr">
        <is>
          <t>N/A</t>
        </is>
      </c>
      <c r="V63" s="17" t="inlineStr">
        <is>
          <t>LO</t>
        </is>
      </c>
      <c r="W63" s="17" t="inlineStr">
        <is>
          <t>LO</t>
        </is>
      </c>
      <c r="X63" s="17" t="inlineStr">
        <is>
          <t>LO</t>
        </is>
      </c>
      <c r="Y63" s="17" t="inlineStr">
        <is>
          <t>LO</t>
        </is>
      </c>
      <c r="Z63" s="17" t="inlineStr">
        <is>
          <t>N/A</t>
        </is>
      </c>
      <c r="AA63" s="17" t="inlineStr">
        <is>
          <t>N/A</t>
        </is>
      </c>
      <c r="AB63" s="17" t="inlineStr">
        <is>
          <t>LO</t>
        </is>
      </c>
      <c r="AC63" s="17" t="inlineStr">
        <is>
          <t>LO</t>
        </is>
      </c>
      <c r="AD63" s="17" t="inlineStr">
        <is>
          <t>N/A</t>
        </is>
      </c>
      <c r="AE63" s="17" t="inlineStr">
        <is>
          <t>LO</t>
        </is>
      </c>
      <c r="AF63" s="17" t="inlineStr">
        <is>
          <t>LO</t>
        </is>
      </c>
      <c r="AG63" s="17" t="inlineStr">
        <is>
          <t>LO</t>
        </is>
      </c>
      <c r="AH63" s="17" t="n">
        <v>23.8</v>
      </c>
      <c r="AI63" s="17" t="inlineStr">
        <is>
          <t>Pass</t>
        </is>
      </c>
      <c r="AJ63" s="17" t="inlineStr">
        <is>
          <t>N/A</t>
        </is>
      </c>
      <c r="AK63" s="17" t="inlineStr">
        <is>
          <t>N/A</t>
        </is>
      </c>
      <c r="AL63" s="17" t="inlineStr">
        <is>
          <t>Pass</t>
        </is>
      </c>
      <c r="AM63" s="17" t="inlineStr">
        <is>
          <t>Pass</t>
        </is>
      </c>
      <c r="AN63" s="17" t="inlineStr">
        <is>
          <t>N/A</t>
        </is>
      </c>
      <c r="AO63" s="17" t="inlineStr">
        <is>
          <t>Pass</t>
        </is>
      </c>
      <c r="AP63" s="17" t="inlineStr">
        <is>
          <t>N/A</t>
        </is>
      </c>
      <c r="AQ63" s="17" t="inlineStr">
        <is>
          <t>N/A</t>
        </is>
      </c>
      <c r="AR63" s="17" t="inlineStr">
        <is>
          <t>Pass</t>
        </is>
      </c>
      <c r="AS63" s="17" t="inlineStr">
        <is>
          <t>Pass</t>
        </is>
      </c>
      <c r="AT63" s="17" t="inlineStr">
        <is>
          <t>N/A</t>
        </is>
      </c>
      <c r="AU63" s="17" t="inlineStr">
        <is>
          <t>N/A</t>
        </is>
      </c>
      <c r="AV63" s="17" t="inlineStr">
        <is>
          <t>EMERSON</t>
        </is>
      </c>
      <c r="AW63" s="17" t="inlineStr">
        <is>
          <t>TREX</t>
        </is>
      </c>
      <c r="AX63" s="17" t="inlineStr">
        <is>
          <t>210100082367</t>
        </is>
      </c>
      <c r="AY63" s="17" t="inlineStr">
        <is>
          <t>'2026-07-31</t>
        </is>
      </c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inlineStr">
        <is>
          <t>Levy Ostrup</t>
        </is>
      </c>
      <c r="CY63" s="17" t="inlineStr">
        <is>
          <t>'2026-08-01</t>
        </is>
      </c>
      <c r="CZ63" s="17" t="n"/>
      <c r="DA63" s="17" t="n"/>
      <c r="DB63" s="17" t="n"/>
      <c r="DC63" s="17" t="n"/>
    </row>
    <row r="64">
      <c r="A64" s="17" t="n"/>
      <c r="B64" s="17" t="n"/>
      <c r="C64" s="17" t="inlineStr">
        <is>
          <t>K1B WELL PAD PROJECT</t>
        </is>
      </c>
      <c r="D64" s="17" t="inlineStr">
        <is>
          <t>KINOSIS K1B</t>
        </is>
      </c>
      <c r="E64" s="17" t="inlineStr">
        <is>
          <t>CA23007</t>
        </is>
      </c>
      <c r="F64" s="17" t="inlineStr">
        <is>
          <t>29103-FIT-1074</t>
        </is>
      </c>
      <c r="G64" s="17" t="inlineStr">
        <is>
          <t>Coriolis Flow Meter</t>
        </is>
      </c>
      <c r="H64" s="17" t="inlineStr">
        <is>
          <t>PRODUCED EMULSION</t>
        </is>
      </c>
      <c r="I64" s="17" t="inlineStr">
        <is>
          <t>PAD A P07 PRODUCED EMULSION FLOW</t>
        </is>
      </c>
      <c r="J64" s="17" t="inlineStr">
        <is>
          <t>29103-25J-171-01</t>
        </is>
      </c>
      <c r="K64" s="17" t="inlineStr">
        <is>
          <t>29103-4"-PE-1701-DAPCO-64H-ET</t>
        </is>
      </c>
      <c r="L64" s="17" t="inlineStr">
        <is>
          <t>KROHNE</t>
        </is>
      </c>
      <c r="M64" s="17" t="inlineStr">
        <is>
          <t>VE544H17420010400004C6</t>
        </is>
      </c>
      <c r="N64" s="17" t="inlineStr">
        <is>
          <t>G250000007603676</t>
        </is>
      </c>
      <c r="O64" s="17" t="inlineStr">
        <is>
          <t>0-50 M3/h</t>
        </is>
      </c>
      <c r="P64" s="17" t="inlineStr">
        <is>
          <t>0.7-140 M3/h</t>
        </is>
      </c>
      <c r="Q64" s="17" t="inlineStr">
        <is>
          <t>N/A</t>
        </is>
      </c>
      <c r="R64" s="17" t="inlineStr">
        <is>
          <t>Yes</t>
        </is>
      </c>
      <c r="S64" s="17" t="inlineStr">
        <is>
          <t>4-20 mA w/ HART</t>
        </is>
      </c>
      <c r="T64" s="17" t="n">
        <v>10.492</v>
      </c>
      <c r="U64" s="17" t="inlineStr">
        <is>
          <t>N/A</t>
        </is>
      </c>
      <c r="V64" s="17" t="inlineStr">
        <is>
          <t>LO</t>
        </is>
      </c>
      <c r="W64" s="17" t="inlineStr">
        <is>
          <t>LO</t>
        </is>
      </c>
      <c r="X64" s="17" t="inlineStr">
        <is>
          <t>LO</t>
        </is>
      </c>
      <c r="Y64" s="17" t="inlineStr">
        <is>
          <t>LO</t>
        </is>
      </c>
      <c r="Z64" s="17" t="inlineStr">
        <is>
          <t>N/A</t>
        </is>
      </c>
      <c r="AA64" s="17" t="inlineStr">
        <is>
          <t>N/A</t>
        </is>
      </c>
      <c r="AB64" s="17" t="inlineStr">
        <is>
          <t>LO</t>
        </is>
      </c>
      <c r="AC64" s="17" t="inlineStr">
        <is>
          <t>LO</t>
        </is>
      </c>
      <c r="AD64" s="17" t="inlineStr">
        <is>
          <t>N/A</t>
        </is>
      </c>
      <c r="AE64" s="17" t="inlineStr">
        <is>
          <t>LO</t>
        </is>
      </c>
      <c r="AF64" s="17" t="inlineStr">
        <is>
          <t>LO</t>
        </is>
      </c>
      <c r="AG64" s="17" t="inlineStr">
        <is>
          <t>LO</t>
        </is>
      </c>
      <c r="AH64" s="17" t="n">
        <v>23.7</v>
      </c>
      <c r="AI64" s="17" t="inlineStr">
        <is>
          <t>Pass</t>
        </is>
      </c>
      <c r="AJ64" s="17" t="inlineStr">
        <is>
          <t>N/A</t>
        </is>
      </c>
      <c r="AK64" s="17" t="inlineStr">
        <is>
          <t>N/A</t>
        </is>
      </c>
      <c r="AL64" s="17" t="inlineStr">
        <is>
          <t>Pass</t>
        </is>
      </c>
      <c r="AM64" s="17" t="inlineStr">
        <is>
          <t>Pass</t>
        </is>
      </c>
      <c r="AN64" s="17" t="inlineStr">
        <is>
          <t>N/A</t>
        </is>
      </c>
      <c r="AO64" s="17" t="inlineStr">
        <is>
          <t>Pass</t>
        </is>
      </c>
      <c r="AP64" s="17" t="inlineStr">
        <is>
          <t>N/A</t>
        </is>
      </c>
      <c r="AQ64" s="17" t="inlineStr">
        <is>
          <t>N/A</t>
        </is>
      </c>
      <c r="AR64" s="17" t="inlineStr">
        <is>
          <t>Pass</t>
        </is>
      </c>
      <c r="AS64" s="17" t="inlineStr">
        <is>
          <t>Pass</t>
        </is>
      </c>
      <c r="AT64" s="17" t="inlineStr">
        <is>
          <t>N/A</t>
        </is>
      </c>
      <c r="AU64" s="17" t="inlineStr">
        <is>
          <t>N/A</t>
        </is>
      </c>
      <c r="AV64" s="17" t="inlineStr">
        <is>
          <t>EMERSON</t>
        </is>
      </c>
      <c r="AW64" s="17" t="inlineStr">
        <is>
          <t>TREX</t>
        </is>
      </c>
      <c r="AX64" s="17" t="inlineStr">
        <is>
          <t>210100082367</t>
        </is>
      </c>
      <c r="AY64" s="17" t="inlineStr">
        <is>
          <t>'2026-07-31</t>
        </is>
      </c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inlineStr">
        <is>
          <t>Levy Ostrup</t>
        </is>
      </c>
      <c r="CY64" s="17" t="inlineStr">
        <is>
          <t>'2026-08-01</t>
        </is>
      </c>
      <c r="CZ64" s="17" t="n"/>
      <c r="DA64" s="17" t="n"/>
      <c r="DB64" s="17" t="n"/>
      <c r="DC64" s="17" t="n"/>
    </row>
    <row r="65">
      <c r="A65" s="17" t="n"/>
      <c r="B65" s="17" t="n"/>
      <c r="C65" s="17" t="inlineStr">
        <is>
          <t>K1B WELL PAD PROJECT</t>
        </is>
      </c>
      <c r="D65" s="17" t="inlineStr">
        <is>
          <t>KINOSIS K1B</t>
        </is>
      </c>
      <c r="E65" s="17" t="inlineStr">
        <is>
          <t>CA23007</t>
        </is>
      </c>
      <c r="F65" s="17" t="inlineStr">
        <is>
          <t>29103-TIT-1010A</t>
        </is>
      </c>
      <c r="G65" s="17" t="inlineStr">
        <is>
          <t>Temperature Transmitter</t>
        </is>
      </c>
      <c r="H65" s="17" t="inlineStr">
        <is>
          <t>PRODUCED EMULSION</t>
        </is>
      </c>
      <c r="I65" s="17" t="inlineStr">
        <is>
          <t>PAD A P01 PROD WELL DOWNHOLE TEMPERATURE</t>
        </is>
      </c>
      <c r="J65" s="17" t="inlineStr">
        <is>
          <t>29103-25J-112-01</t>
        </is>
      </c>
      <c r="K65" s="17" t="inlineStr">
        <is>
          <t>N/A</t>
        </is>
      </c>
      <c r="L65" s="17" t="inlineStr">
        <is>
          <t>ROSEMOUNT</t>
        </is>
      </c>
      <c r="M65" s="17" t="inlineStr">
        <is>
          <t>644HAK6J6M5C8Q4DA1K1005</t>
        </is>
      </c>
      <c r="N65" s="17" t="inlineStr">
        <is>
          <t>26SITD3768587</t>
        </is>
      </c>
      <c r="O65" s="17" t="inlineStr">
        <is>
          <t>0 - 350°C</t>
        </is>
      </c>
      <c r="P65" s="17" t="inlineStr">
        <is>
          <t>-180 - 1372°C</t>
        </is>
      </c>
      <c r="Q65" s="17" t="inlineStr">
        <is>
          <t>N/A</t>
        </is>
      </c>
      <c r="R65" s="17" t="inlineStr">
        <is>
          <t>YES</t>
        </is>
      </c>
      <c r="S65" s="17" t="inlineStr">
        <is>
          <t>4-20 mA w/ HART</t>
        </is>
      </c>
      <c r="T65" s="17" t="inlineStr">
        <is>
          <t>N/A</t>
        </is>
      </c>
      <c r="U65" s="17" t="inlineStr">
        <is>
          <t>N/A</t>
        </is>
      </c>
      <c r="V65" s="17" t="inlineStr">
        <is>
          <t>LO</t>
        </is>
      </c>
      <c r="W65" s="17" t="inlineStr">
        <is>
          <t>LO</t>
        </is>
      </c>
      <c r="X65" s="17" t="inlineStr">
        <is>
          <t>LO</t>
        </is>
      </c>
      <c r="Y65" s="17" t="inlineStr">
        <is>
          <t>LO</t>
        </is>
      </c>
      <c r="Z65" s="17" t="inlineStr">
        <is>
          <t>N/A</t>
        </is>
      </c>
      <c r="AA65" s="17" t="inlineStr">
        <is>
          <t>N/A</t>
        </is>
      </c>
      <c r="AB65" s="17" t="inlineStr">
        <is>
          <t>LO</t>
        </is>
      </c>
      <c r="AC65" s="17" t="inlineStr">
        <is>
          <t>LO</t>
        </is>
      </c>
      <c r="AD65" s="17" t="inlineStr">
        <is>
          <t>N/A</t>
        </is>
      </c>
      <c r="AE65" s="17" t="inlineStr">
        <is>
          <t>LO</t>
        </is>
      </c>
      <c r="AF65" s="17" t="inlineStr">
        <is>
          <t>LO</t>
        </is>
      </c>
      <c r="AG65" s="17" t="inlineStr">
        <is>
          <t>LO</t>
        </is>
      </c>
      <c r="AH65" s="17" t="n">
        <v>23.7</v>
      </c>
      <c r="AI65" s="17" t="inlineStr">
        <is>
          <t>Pass</t>
        </is>
      </c>
      <c r="AJ65" s="17" t="inlineStr">
        <is>
          <t>N/A</t>
        </is>
      </c>
      <c r="AK65" s="17" t="inlineStr">
        <is>
          <t>N/A</t>
        </is>
      </c>
      <c r="AL65" s="17" t="inlineStr">
        <is>
          <t>Pass</t>
        </is>
      </c>
      <c r="AM65" s="17" t="inlineStr">
        <is>
          <t>Pass</t>
        </is>
      </c>
      <c r="AN65" s="17" t="inlineStr">
        <is>
          <t>N/A</t>
        </is>
      </c>
      <c r="AO65" s="17" t="inlineStr">
        <is>
          <t>Pass</t>
        </is>
      </c>
      <c r="AP65" s="17" t="inlineStr">
        <is>
          <t>N/A</t>
        </is>
      </c>
      <c r="AQ65" s="17" t="inlineStr">
        <is>
          <t>N/A</t>
        </is>
      </c>
      <c r="AR65" s="17" t="inlineStr">
        <is>
          <t>Pass</t>
        </is>
      </c>
      <c r="AS65" s="17" t="inlineStr">
        <is>
          <t>Pass</t>
        </is>
      </c>
      <c r="AT65" s="17" t="inlineStr">
        <is>
          <t>N/A</t>
        </is>
      </c>
      <c r="AU65" s="17" t="inlineStr">
        <is>
          <t>N/A</t>
        </is>
      </c>
      <c r="AV65" s="17" t="inlineStr">
        <is>
          <t>EMERSON</t>
        </is>
      </c>
      <c r="AW65" s="17" t="inlineStr">
        <is>
          <t>TREX</t>
        </is>
      </c>
      <c r="AX65" s="17" t="inlineStr">
        <is>
          <t>210100082367</t>
        </is>
      </c>
      <c r="AY65" s="17" t="inlineStr">
        <is>
          <t>'2026-07-31</t>
        </is>
      </c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inlineStr">
        <is>
          <t>Levy Ostrup</t>
        </is>
      </c>
      <c r="CY65" s="17" t="inlineStr">
        <is>
          <t>'2026-08-01</t>
        </is>
      </c>
      <c r="CZ65" s="17" t="n"/>
      <c r="DA65" s="17" t="n"/>
      <c r="DB65" s="17" t="n"/>
      <c r="DC65" s="17" t="n"/>
    </row>
    <row r="66">
      <c r="A66" s="17" t="n"/>
      <c r="B66" s="17" t="n"/>
      <c r="C66" s="17" t="inlineStr">
        <is>
          <t>K1B WELL PAD PROJECT</t>
        </is>
      </c>
      <c r="D66" s="17" t="inlineStr">
        <is>
          <t>KINOSIS K1B</t>
        </is>
      </c>
      <c r="E66" s="17" t="inlineStr">
        <is>
          <t>CA23007</t>
        </is>
      </c>
      <c r="F66" s="17" t="inlineStr">
        <is>
          <t>29103-TIT-1010J</t>
        </is>
      </c>
      <c r="G66" s="17" t="inlineStr">
        <is>
          <t>Temperature Transmitter</t>
        </is>
      </c>
      <c r="H66" s="17" t="inlineStr">
        <is>
          <t>PRODUCED EMULSION</t>
        </is>
      </c>
      <c r="I66" s="17" t="inlineStr">
        <is>
          <t>PAD A P01 PROD WELL DOWNHOLE TEMPERATURE</t>
        </is>
      </c>
      <c r="J66" s="17" t="inlineStr">
        <is>
          <t>29103-25J-112-01</t>
        </is>
      </c>
      <c r="K66" s="17" t="inlineStr">
        <is>
          <t>N/A</t>
        </is>
      </c>
      <c r="L66" s="17" t="inlineStr">
        <is>
          <t>ROSEMOUNT</t>
        </is>
      </c>
      <c r="M66" s="17" t="inlineStr">
        <is>
          <t>644HAK6J6M5C8Q4DA1K1005</t>
        </is>
      </c>
      <c r="N66" s="17" t="inlineStr">
        <is>
          <t>26SITD3768575</t>
        </is>
      </c>
      <c r="O66" s="17" t="inlineStr">
        <is>
          <t>0 - 350°C</t>
        </is>
      </c>
      <c r="P66" s="17" t="inlineStr">
        <is>
          <t>-180 - 1372°C</t>
        </is>
      </c>
      <c r="Q66" s="17" t="inlineStr">
        <is>
          <t>N/A</t>
        </is>
      </c>
      <c r="R66" s="17" t="inlineStr">
        <is>
          <t>YES</t>
        </is>
      </c>
      <c r="S66" s="17" t="inlineStr">
        <is>
          <t>4-20 mA w/ HART</t>
        </is>
      </c>
      <c r="T66" s="17" t="inlineStr">
        <is>
          <t>N/A</t>
        </is>
      </c>
      <c r="U66" s="17" t="inlineStr">
        <is>
          <t>N/A</t>
        </is>
      </c>
      <c r="V66" s="17" t="inlineStr">
        <is>
          <t>LO</t>
        </is>
      </c>
      <c r="W66" s="17" t="inlineStr">
        <is>
          <t>LO</t>
        </is>
      </c>
      <c r="X66" s="17" t="inlineStr">
        <is>
          <t>LO</t>
        </is>
      </c>
      <c r="Y66" s="17" t="inlineStr">
        <is>
          <t>LO</t>
        </is>
      </c>
      <c r="Z66" s="17" t="inlineStr">
        <is>
          <t>N/A</t>
        </is>
      </c>
      <c r="AA66" s="17" t="inlineStr">
        <is>
          <t>N/A</t>
        </is>
      </c>
      <c r="AB66" s="17" t="inlineStr">
        <is>
          <t>LO</t>
        </is>
      </c>
      <c r="AC66" s="17" t="inlineStr">
        <is>
          <t>LO</t>
        </is>
      </c>
      <c r="AD66" s="17" t="inlineStr">
        <is>
          <t>N/A</t>
        </is>
      </c>
      <c r="AE66" s="17" t="inlineStr">
        <is>
          <t>LO</t>
        </is>
      </c>
      <c r="AF66" s="17" t="inlineStr">
        <is>
          <t>LO</t>
        </is>
      </c>
      <c r="AG66" s="17" t="inlineStr">
        <is>
          <t>LO</t>
        </is>
      </c>
      <c r="AH66" s="17" t="n">
        <v>23.7</v>
      </c>
      <c r="AI66" s="17" t="inlineStr">
        <is>
          <t>Pass</t>
        </is>
      </c>
      <c r="AJ66" s="17" t="inlineStr">
        <is>
          <t>N/A</t>
        </is>
      </c>
      <c r="AK66" s="17" t="inlineStr">
        <is>
          <t>N/A</t>
        </is>
      </c>
      <c r="AL66" s="17" t="inlineStr">
        <is>
          <t>Pass</t>
        </is>
      </c>
      <c r="AM66" s="17" t="inlineStr">
        <is>
          <t>Pass</t>
        </is>
      </c>
      <c r="AN66" s="17" t="inlineStr">
        <is>
          <t>N/A</t>
        </is>
      </c>
      <c r="AO66" s="17" t="inlineStr">
        <is>
          <t>Pass</t>
        </is>
      </c>
      <c r="AP66" s="17" t="inlineStr">
        <is>
          <t>N/A</t>
        </is>
      </c>
      <c r="AQ66" s="17" t="inlineStr">
        <is>
          <t>N/A</t>
        </is>
      </c>
      <c r="AR66" s="17" t="inlineStr">
        <is>
          <t>Pass</t>
        </is>
      </c>
      <c r="AS66" s="17" t="inlineStr">
        <is>
          <t>Pass</t>
        </is>
      </c>
      <c r="AT66" s="17" t="inlineStr">
        <is>
          <t>N/A</t>
        </is>
      </c>
      <c r="AU66" s="17" t="inlineStr">
        <is>
          <t>N/A</t>
        </is>
      </c>
      <c r="AV66" s="17" t="inlineStr">
        <is>
          <t>EMERSON</t>
        </is>
      </c>
      <c r="AW66" s="17" t="inlineStr">
        <is>
          <t>TREX</t>
        </is>
      </c>
      <c r="AX66" s="17" t="inlineStr">
        <is>
          <t>210100082367</t>
        </is>
      </c>
      <c r="AY66" s="17" t="inlineStr">
        <is>
          <t>'2026-07-31</t>
        </is>
      </c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inlineStr">
        <is>
          <t>Levy Ostrup</t>
        </is>
      </c>
      <c r="CY66" s="17" t="inlineStr">
        <is>
          <t>'2026-08-01</t>
        </is>
      </c>
      <c r="CZ66" s="17" t="n"/>
      <c r="DA66" s="17" t="n"/>
      <c r="DB66" s="17" t="n"/>
      <c r="DC66" s="17" t="n"/>
    </row>
    <row r="67">
      <c r="A67" s="17" t="n"/>
      <c r="B67" s="17" t="n"/>
      <c r="C67" s="17" t="inlineStr">
        <is>
          <t>K1B WELL PAD PROJECT</t>
        </is>
      </c>
      <c r="D67" s="17" t="inlineStr">
        <is>
          <t>KINOSIS K1B</t>
        </is>
      </c>
      <c r="E67" s="17" t="inlineStr">
        <is>
          <t>CA23007</t>
        </is>
      </c>
      <c r="F67" s="17" t="inlineStr">
        <is>
          <t>29103-TIT-1020A</t>
        </is>
      </c>
      <c r="G67" s="17" t="inlineStr">
        <is>
          <t>Temperature Transmitter</t>
        </is>
      </c>
      <c r="H67" s="17" t="inlineStr">
        <is>
          <t>PRODUCED EMULSION</t>
        </is>
      </c>
      <c r="I67" s="17" t="inlineStr">
        <is>
          <t>PAD A P02 PROD WELL DOWNHOLE TEMPERATURE</t>
        </is>
      </c>
      <c r="J67" s="17" t="inlineStr">
        <is>
          <t>29103-25J-122-01</t>
        </is>
      </c>
      <c r="K67" s="17" t="inlineStr">
        <is>
          <t>N/A</t>
        </is>
      </c>
      <c r="L67" s="17" t="inlineStr">
        <is>
          <t>ROSEMOUNT</t>
        </is>
      </c>
      <c r="M67" s="17" t="inlineStr">
        <is>
          <t>644HAK6J6M5C8Q4DA1K1005</t>
        </is>
      </c>
      <c r="N67" s="17" t="inlineStr">
        <is>
          <t>26SITD3768573</t>
        </is>
      </c>
      <c r="O67" s="17" t="inlineStr">
        <is>
          <t>0 - 350°C</t>
        </is>
      </c>
      <c r="P67" s="17" t="inlineStr">
        <is>
          <t>-180 - 1372°C</t>
        </is>
      </c>
      <c r="Q67" s="17" t="inlineStr">
        <is>
          <t>N/A</t>
        </is>
      </c>
      <c r="R67" s="17" t="inlineStr">
        <is>
          <t>YES</t>
        </is>
      </c>
      <c r="S67" s="17" t="inlineStr">
        <is>
          <t>4-20 mA w/ HART</t>
        </is>
      </c>
      <c r="T67" s="17" t="inlineStr">
        <is>
          <t>N/A</t>
        </is>
      </c>
      <c r="U67" s="17" t="inlineStr">
        <is>
          <t>N/A</t>
        </is>
      </c>
      <c r="V67" s="17" t="inlineStr">
        <is>
          <t>LO</t>
        </is>
      </c>
      <c r="W67" s="17" t="inlineStr">
        <is>
          <t>LO</t>
        </is>
      </c>
      <c r="X67" s="17" t="inlineStr">
        <is>
          <t>LO</t>
        </is>
      </c>
      <c r="Y67" s="17" t="inlineStr">
        <is>
          <t>LO</t>
        </is>
      </c>
      <c r="Z67" s="17" t="inlineStr">
        <is>
          <t>N/A</t>
        </is>
      </c>
      <c r="AA67" s="17" t="inlineStr">
        <is>
          <t>N/A</t>
        </is>
      </c>
      <c r="AB67" s="17" t="inlineStr">
        <is>
          <t>LO</t>
        </is>
      </c>
      <c r="AC67" s="17" t="inlineStr">
        <is>
          <t>LO</t>
        </is>
      </c>
      <c r="AD67" s="17" t="inlineStr">
        <is>
          <t>N/A</t>
        </is>
      </c>
      <c r="AE67" s="17" t="inlineStr">
        <is>
          <t>LO</t>
        </is>
      </c>
      <c r="AF67" s="17" t="inlineStr">
        <is>
          <t>LO</t>
        </is>
      </c>
      <c r="AG67" s="17" t="inlineStr">
        <is>
          <t>LO</t>
        </is>
      </c>
      <c r="AH67" s="17" t="n">
        <v>23.7</v>
      </c>
      <c r="AI67" s="17" t="inlineStr">
        <is>
          <t>Pass</t>
        </is>
      </c>
      <c r="AJ67" s="17" t="inlineStr">
        <is>
          <t>N/A</t>
        </is>
      </c>
      <c r="AK67" s="17" t="inlineStr">
        <is>
          <t>N/A</t>
        </is>
      </c>
      <c r="AL67" s="17" t="inlineStr">
        <is>
          <t>Pass</t>
        </is>
      </c>
      <c r="AM67" s="17" t="inlineStr">
        <is>
          <t>Pass</t>
        </is>
      </c>
      <c r="AN67" s="17" t="inlineStr">
        <is>
          <t>N/A</t>
        </is>
      </c>
      <c r="AO67" s="17" t="inlineStr">
        <is>
          <t>Pass</t>
        </is>
      </c>
      <c r="AP67" s="17" t="inlineStr">
        <is>
          <t>N/A</t>
        </is>
      </c>
      <c r="AQ67" s="17" t="inlineStr">
        <is>
          <t>N/A</t>
        </is>
      </c>
      <c r="AR67" s="17" t="inlineStr">
        <is>
          <t>Pass</t>
        </is>
      </c>
      <c r="AS67" s="17" t="inlineStr">
        <is>
          <t>Pass</t>
        </is>
      </c>
      <c r="AT67" s="17" t="inlineStr">
        <is>
          <t>N/A</t>
        </is>
      </c>
      <c r="AU67" s="17" t="inlineStr">
        <is>
          <t>N/A</t>
        </is>
      </c>
      <c r="AV67" s="17" t="inlineStr">
        <is>
          <t>EMERSON</t>
        </is>
      </c>
      <c r="AW67" s="17" t="inlineStr">
        <is>
          <t>TREX</t>
        </is>
      </c>
      <c r="AX67" s="17" t="inlineStr">
        <is>
          <t>210100082367</t>
        </is>
      </c>
      <c r="AY67" s="17" t="inlineStr">
        <is>
          <t>'2026-07-31</t>
        </is>
      </c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inlineStr">
        <is>
          <t>Levy Ostrup</t>
        </is>
      </c>
      <c r="CY67" s="17" t="inlineStr">
        <is>
          <t>'2026-08-01</t>
        </is>
      </c>
      <c r="CZ67" s="17" t="n"/>
      <c r="DA67" s="17" t="n"/>
      <c r="DB67" s="17" t="n"/>
      <c r="DC67" s="17" t="n"/>
    </row>
    <row r="68">
      <c r="A68" s="17" t="n"/>
      <c r="B68" s="17" t="n"/>
      <c r="C68" s="17" t="inlineStr">
        <is>
          <t>K1B WELL PAD PROJECT</t>
        </is>
      </c>
      <c r="D68" s="17" t="inlineStr">
        <is>
          <t>KINOSIS K1B</t>
        </is>
      </c>
      <c r="E68" s="17" t="inlineStr">
        <is>
          <t>CA23007</t>
        </is>
      </c>
      <c r="F68" s="17" t="inlineStr">
        <is>
          <t>29103-TIT-1020J</t>
        </is>
      </c>
      <c r="G68" s="17" t="inlineStr">
        <is>
          <t>Temperature Transmitter</t>
        </is>
      </c>
      <c r="H68" s="17" t="inlineStr">
        <is>
          <t>PRODUCED EMULSION</t>
        </is>
      </c>
      <c r="I68" s="17" t="inlineStr">
        <is>
          <t>PAD A P02 PROD WELL DOWNHOLE TEMPERATURE</t>
        </is>
      </c>
      <c r="J68" s="17" t="inlineStr">
        <is>
          <t>29103-25J-122-01</t>
        </is>
      </c>
      <c r="K68" s="17" t="inlineStr">
        <is>
          <t>N/A</t>
        </is>
      </c>
      <c r="L68" s="17" t="inlineStr">
        <is>
          <t>ROSEMOUNT</t>
        </is>
      </c>
      <c r="M68" s="17" t="inlineStr">
        <is>
          <t>644HAK6J6M5C8Q4DA1K1005</t>
        </is>
      </c>
      <c r="N68" s="17" t="inlineStr">
        <is>
          <t>26SITD3768571</t>
        </is>
      </c>
      <c r="O68" s="17" t="inlineStr">
        <is>
          <t>0 - 350°C</t>
        </is>
      </c>
      <c r="P68" s="17" t="inlineStr">
        <is>
          <t>-180 - 1372°C</t>
        </is>
      </c>
      <c r="Q68" s="17" t="inlineStr">
        <is>
          <t>N/A</t>
        </is>
      </c>
      <c r="R68" s="17" t="inlineStr">
        <is>
          <t>YES</t>
        </is>
      </c>
      <c r="S68" s="17" t="inlineStr">
        <is>
          <t>4-20 mA w/ HART</t>
        </is>
      </c>
      <c r="T68" s="17" t="inlineStr">
        <is>
          <t>N/A</t>
        </is>
      </c>
      <c r="U68" s="17" t="inlineStr">
        <is>
          <t>N/A</t>
        </is>
      </c>
      <c r="V68" s="17" t="inlineStr">
        <is>
          <t>LO</t>
        </is>
      </c>
      <c r="W68" s="17" t="inlineStr">
        <is>
          <t>LO</t>
        </is>
      </c>
      <c r="X68" s="17" t="inlineStr">
        <is>
          <t>LO</t>
        </is>
      </c>
      <c r="Y68" s="17" t="inlineStr">
        <is>
          <t>LO</t>
        </is>
      </c>
      <c r="Z68" s="17" t="inlineStr">
        <is>
          <t>N/A</t>
        </is>
      </c>
      <c r="AA68" s="17" t="inlineStr">
        <is>
          <t>N/A</t>
        </is>
      </c>
      <c r="AB68" s="17" t="inlineStr">
        <is>
          <t>LO</t>
        </is>
      </c>
      <c r="AC68" s="17" t="inlineStr">
        <is>
          <t>LO</t>
        </is>
      </c>
      <c r="AD68" s="17" t="inlineStr">
        <is>
          <t>N/A</t>
        </is>
      </c>
      <c r="AE68" s="17" t="inlineStr">
        <is>
          <t>LO</t>
        </is>
      </c>
      <c r="AF68" s="17" t="inlineStr">
        <is>
          <t>LO</t>
        </is>
      </c>
      <c r="AG68" s="17" t="inlineStr">
        <is>
          <t>LO</t>
        </is>
      </c>
      <c r="AH68" s="17" t="n">
        <v>23.7</v>
      </c>
      <c r="AI68" s="17" t="inlineStr">
        <is>
          <t>Pass</t>
        </is>
      </c>
      <c r="AJ68" s="17" t="inlineStr">
        <is>
          <t>N/A</t>
        </is>
      </c>
      <c r="AK68" s="17" t="inlineStr">
        <is>
          <t>N/A</t>
        </is>
      </c>
      <c r="AL68" s="17" t="inlineStr">
        <is>
          <t>Pass</t>
        </is>
      </c>
      <c r="AM68" s="17" t="inlineStr">
        <is>
          <t>Pass</t>
        </is>
      </c>
      <c r="AN68" s="17" t="inlineStr">
        <is>
          <t>N/A</t>
        </is>
      </c>
      <c r="AO68" s="17" t="inlineStr">
        <is>
          <t>Pass</t>
        </is>
      </c>
      <c r="AP68" s="17" t="inlineStr">
        <is>
          <t>N/A</t>
        </is>
      </c>
      <c r="AQ68" s="17" t="inlineStr">
        <is>
          <t>N/A</t>
        </is>
      </c>
      <c r="AR68" s="17" t="inlineStr">
        <is>
          <t>Pass</t>
        </is>
      </c>
      <c r="AS68" s="17" t="inlineStr">
        <is>
          <t>Pass</t>
        </is>
      </c>
      <c r="AT68" s="17" t="inlineStr">
        <is>
          <t>N/A</t>
        </is>
      </c>
      <c r="AU68" s="17" t="inlineStr">
        <is>
          <t>N/A</t>
        </is>
      </c>
      <c r="AV68" s="17" t="inlineStr">
        <is>
          <t>EMERSON</t>
        </is>
      </c>
      <c r="AW68" s="17" t="inlineStr">
        <is>
          <t>TREX</t>
        </is>
      </c>
      <c r="AX68" s="17" t="inlineStr">
        <is>
          <t>210100082367</t>
        </is>
      </c>
      <c r="AY68" s="17" t="inlineStr">
        <is>
          <t>'2026-07-31</t>
        </is>
      </c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inlineStr">
        <is>
          <t>Levy Ostrup</t>
        </is>
      </c>
      <c r="CY68" s="17" t="inlineStr">
        <is>
          <t>'2026-08-01</t>
        </is>
      </c>
      <c r="CZ68" s="17" t="n"/>
      <c r="DA68" s="17" t="n"/>
      <c r="DB68" s="17" t="n"/>
      <c r="DC68" s="17" t="n"/>
    </row>
    <row r="69">
      <c r="A69" s="17" t="n"/>
      <c r="B69" s="17" t="n"/>
      <c r="C69" s="17" t="inlineStr">
        <is>
          <t>K1B WELL PAD PROJECT</t>
        </is>
      </c>
      <c r="D69" s="17" t="inlineStr">
        <is>
          <t>KINOSIS K1B</t>
        </is>
      </c>
      <c r="E69" s="17" t="inlineStr">
        <is>
          <t>CA23007</t>
        </is>
      </c>
      <c r="F69" s="17" t="inlineStr">
        <is>
          <t>29103-TIT-1030A</t>
        </is>
      </c>
      <c r="G69" s="17" t="inlineStr">
        <is>
          <t>Temperature Transmitter</t>
        </is>
      </c>
      <c r="H69" s="17" t="inlineStr">
        <is>
          <t>PRODUCED EMULSION</t>
        </is>
      </c>
      <c r="I69" s="17" t="inlineStr">
        <is>
          <t>PAD A P03 PROD WELL DOWNHOLE TEMPERATURE</t>
        </is>
      </c>
      <c r="J69" s="17" t="inlineStr">
        <is>
          <t>29103-25J-132-01</t>
        </is>
      </c>
      <c r="K69" s="17" t="inlineStr">
        <is>
          <t>N/A</t>
        </is>
      </c>
      <c r="L69" s="17" t="inlineStr">
        <is>
          <t>ROSEMOUNT</t>
        </is>
      </c>
      <c r="M69" s="17" t="inlineStr">
        <is>
          <t>644HAK6J6M5C8Q4DA1K1005</t>
        </is>
      </c>
      <c r="N69" s="17" t="inlineStr">
        <is>
          <t>26SITD3768568</t>
        </is>
      </c>
      <c r="O69" s="17" t="inlineStr">
        <is>
          <t>0 - 350°C</t>
        </is>
      </c>
      <c r="P69" s="17" t="inlineStr">
        <is>
          <t>-180 - 1372°C</t>
        </is>
      </c>
      <c r="Q69" s="17" t="inlineStr">
        <is>
          <t>N/A</t>
        </is>
      </c>
      <c r="R69" s="17" t="inlineStr">
        <is>
          <t>YES</t>
        </is>
      </c>
      <c r="S69" s="17" t="inlineStr">
        <is>
          <t>4-20 mA w/ HART</t>
        </is>
      </c>
      <c r="T69" s="17" t="inlineStr">
        <is>
          <t>N/A</t>
        </is>
      </c>
      <c r="U69" s="17" t="inlineStr">
        <is>
          <t>N/A</t>
        </is>
      </c>
      <c r="V69" s="17" t="inlineStr">
        <is>
          <t>LO</t>
        </is>
      </c>
      <c r="W69" s="17" t="inlineStr">
        <is>
          <t>LO</t>
        </is>
      </c>
      <c r="X69" s="17" t="inlineStr">
        <is>
          <t>LO</t>
        </is>
      </c>
      <c r="Y69" s="17" t="inlineStr">
        <is>
          <t>LO</t>
        </is>
      </c>
      <c r="Z69" s="17" t="inlineStr">
        <is>
          <t>N/A</t>
        </is>
      </c>
      <c r="AA69" s="17" t="inlineStr">
        <is>
          <t>N/A</t>
        </is>
      </c>
      <c r="AB69" s="17" t="inlineStr">
        <is>
          <t>LO</t>
        </is>
      </c>
      <c r="AC69" s="17" t="inlineStr">
        <is>
          <t>LO</t>
        </is>
      </c>
      <c r="AD69" s="17" t="inlineStr">
        <is>
          <t>N/A</t>
        </is>
      </c>
      <c r="AE69" s="17" t="inlineStr">
        <is>
          <t>LO</t>
        </is>
      </c>
      <c r="AF69" s="17" t="inlineStr">
        <is>
          <t>LO</t>
        </is>
      </c>
      <c r="AG69" s="17" t="inlineStr">
        <is>
          <t>LO</t>
        </is>
      </c>
      <c r="AH69" s="17" t="n">
        <v>23.7</v>
      </c>
      <c r="AI69" s="17" t="inlineStr">
        <is>
          <t>Pass</t>
        </is>
      </c>
      <c r="AJ69" s="17" t="inlineStr">
        <is>
          <t>N/A</t>
        </is>
      </c>
      <c r="AK69" s="17" t="inlineStr">
        <is>
          <t>N/A</t>
        </is>
      </c>
      <c r="AL69" s="17" t="inlineStr">
        <is>
          <t>Pass</t>
        </is>
      </c>
      <c r="AM69" s="17" t="inlineStr">
        <is>
          <t>Pass</t>
        </is>
      </c>
      <c r="AN69" s="17" t="inlineStr">
        <is>
          <t>N/A</t>
        </is>
      </c>
      <c r="AO69" s="17" t="inlineStr">
        <is>
          <t>Pass</t>
        </is>
      </c>
      <c r="AP69" s="17" t="inlineStr">
        <is>
          <t>N/A</t>
        </is>
      </c>
      <c r="AQ69" s="17" t="inlineStr">
        <is>
          <t>N/A</t>
        </is>
      </c>
      <c r="AR69" s="17" t="inlineStr">
        <is>
          <t>Pass</t>
        </is>
      </c>
      <c r="AS69" s="17" t="inlineStr">
        <is>
          <t>Pass</t>
        </is>
      </c>
      <c r="AT69" s="17" t="inlineStr">
        <is>
          <t>N/A</t>
        </is>
      </c>
      <c r="AU69" s="17" t="inlineStr">
        <is>
          <t>N/A</t>
        </is>
      </c>
      <c r="AV69" s="17" t="inlineStr">
        <is>
          <t>EMERSON</t>
        </is>
      </c>
      <c r="AW69" s="17" t="inlineStr">
        <is>
          <t>TREX</t>
        </is>
      </c>
      <c r="AX69" s="17" t="inlineStr">
        <is>
          <t>210100082367</t>
        </is>
      </c>
      <c r="AY69" s="17" t="inlineStr">
        <is>
          <t>'2026-07-31</t>
        </is>
      </c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inlineStr">
        <is>
          <t>Levy Ostrup</t>
        </is>
      </c>
      <c r="CY69" s="17" t="inlineStr">
        <is>
          <t>'2026-08-01</t>
        </is>
      </c>
      <c r="CZ69" s="17" t="n"/>
      <c r="DA69" s="17" t="n"/>
      <c r="DB69" s="17" t="n"/>
      <c r="DC69" s="17" t="n"/>
    </row>
    <row r="70">
      <c r="A70" s="17" t="n"/>
      <c r="B70" s="17" t="n"/>
      <c r="C70" s="17" t="inlineStr">
        <is>
          <t>K1B WELL PAD PROJECT</t>
        </is>
      </c>
      <c r="D70" s="17" t="inlineStr">
        <is>
          <t>KINOSIS K1B</t>
        </is>
      </c>
      <c r="E70" s="17" t="inlineStr">
        <is>
          <t>CA23007</t>
        </is>
      </c>
      <c r="F70" s="17" t="inlineStr">
        <is>
          <t>29103-TIT-1030J</t>
        </is>
      </c>
      <c r="G70" s="17" t="inlineStr">
        <is>
          <t>Temperature Transmitter</t>
        </is>
      </c>
      <c r="H70" s="17" t="inlineStr">
        <is>
          <t>PRODUCED EMULSION</t>
        </is>
      </c>
      <c r="I70" s="17" t="inlineStr">
        <is>
          <t>PAD A P03 PROD WELL DOWNHOLE TEMPERATURE</t>
        </is>
      </c>
      <c r="J70" s="17" t="inlineStr">
        <is>
          <t>29103-25J-132-01</t>
        </is>
      </c>
      <c r="K70" s="17" t="inlineStr">
        <is>
          <t>N/A</t>
        </is>
      </c>
      <c r="L70" s="17" t="inlineStr">
        <is>
          <t>ROSEMOUNT</t>
        </is>
      </c>
      <c r="M70" s="17" t="inlineStr">
        <is>
          <t>644HAK6J6M5C8Q4DA1K1005</t>
        </is>
      </c>
      <c r="N70" s="17" t="inlineStr">
        <is>
          <t>26SITD3768566</t>
        </is>
      </c>
      <c r="O70" s="17" t="inlineStr">
        <is>
          <t>0 - 350°C</t>
        </is>
      </c>
      <c r="P70" s="17" t="inlineStr">
        <is>
          <t>-180 - 1372°C</t>
        </is>
      </c>
      <c r="Q70" s="17" t="inlineStr">
        <is>
          <t>N/A</t>
        </is>
      </c>
      <c r="R70" s="17" t="inlineStr">
        <is>
          <t>YES</t>
        </is>
      </c>
      <c r="S70" s="17" t="inlineStr">
        <is>
          <t>4-20 mA w/ HART</t>
        </is>
      </c>
      <c r="T70" s="17" t="inlineStr">
        <is>
          <t>N/A</t>
        </is>
      </c>
      <c r="U70" s="17" t="inlineStr">
        <is>
          <t>N/A</t>
        </is>
      </c>
      <c r="V70" s="17" t="inlineStr">
        <is>
          <t>LO</t>
        </is>
      </c>
      <c r="W70" s="17" t="inlineStr">
        <is>
          <t>LO</t>
        </is>
      </c>
      <c r="X70" s="17" t="inlineStr">
        <is>
          <t>LO</t>
        </is>
      </c>
      <c r="Y70" s="17" t="inlineStr">
        <is>
          <t>LO</t>
        </is>
      </c>
      <c r="Z70" s="17" t="inlineStr">
        <is>
          <t>N/A</t>
        </is>
      </c>
      <c r="AA70" s="17" t="inlineStr">
        <is>
          <t>N/A</t>
        </is>
      </c>
      <c r="AB70" s="17" t="inlineStr">
        <is>
          <t>LO</t>
        </is>
      </c>
      <c r="AC70" s="17" t="inlineStr">
        <is>
          <t>LO</t>
        </is>
      </c>
      <c r="AD70" s="17" t="inlineStr">
        <is>
          <t>N/A</t>
        </is>
      </c>
      <c r="AE70" s="17" t="inlineStr">
        <is>
          <t>LO</t>
        </is>
      </c>
      <c r="AF70" s="17" t="inlineStr">
        <is>
          <t>LO</t>
        </is>
      </c>
      <c r="AG70" s="17" t="inlineStr">
        <is>
          <t>LO</t>
        </is>
      </c>
      <c r="AH70" s="17" t="n">
        <v>23.7</v>
      </c>
      <c r="AI70" s="17" t="inlineStr">
        <is>
          <t>Pass</t>
        </is>
      </c>
      <c r="AJ70" s="17" t="inlineStr">
        <is>
          <t>N/A</t>
        </is>
      </c>
      <c r="AK70" s="17" t="inlineStr">
        <is>
          <t>N/A</t>
        </is>
      </c>
      <c r="AL70" s="17" t="inlineStr">
        <is>
          <t>Pass</t>
        </is>
      </c>
      <c r="AM70" s="17" t="inlineStr">
        <is>
          <t>Pass</t>
        </is>
      </c>
      <c r="AN70" s="17" t="inlineStr">
        <is>
          <t>N/A</t>
        </is>
      </c>
      <c r="AO70" s="17" t="inlineStr">
        <is>
          <t>Pass</t>
        </is>
      </c>
      <c r="AP70" s="17" t="inlineStr">
        <is>
          <t>N/A</t>
        </is>
      </c>
      <c r="AQ70" s="17" t="inlineStr">
        <is>
          <t>N/A</t>
        </is>
      </c>
      <c r="AR70" s="17" t="inlineStr">
        <is>
          <t>Pass</t>
        </is>
      </c>
      <c r="AS70" s="17" t="inlineStr">
        <is>
          <t>Pass</t>
        </is>
      </c>
      <c r="AT70" s="17" t="inlineStr">
        <is>
          <t>N/A</t>
        </is>
      </c>
      <c r="AU70" s="17" t="inlineStr">
        <is>
          <t>N/A</t>
        </is>
      </c>
      <c r="AV70" s="17" t="inlineStr">
        <is>
          <t>EMERSON</t>
        </is>
      </c>
      <c r="AW70" s="17" t="inlineStr">
        <is>
          <t>TREX</t>
        </is>
      </c>
      <c r="AX70" s="17" t="inlineStr">
        <is>
          <t>210100082367</t>
        </is>
      </c>
      <c r="AY70" s="17" t="inlineStr">
        <is>
          <t>'2026-07-31</t>
        </is>
      </c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inlineStr">
        <is>
          <t>Levy Ostrup</t>
        </is>
      </c>
      <c r="CY70" s="17" t="inlineStr">
        <is>
          <t>'2026-08-01</t>
        </is>
      </c>
      <c r="CZ70" s="17" t="n"/>
      <c r="DA70" s="17" t="n"/>
      <c r="DB70" s="17" t="n"/>
      <c r="DC70" s="17" t="n"/>
    </row>
    <row r="71">
      <c r="A71" s="17" t="n"/>
      <c r="B71" s="17" t="n"/>
      <c r="C71" s="17" t="inlineStr">
        <is>
          <t>K1B WELL PAD PROJECT</t>
        </is>
      </c>
      <c r="D71" s="17" t="inlineStr">
        <is>
          <t>KINOSIS K1B</t>
        </is>
      </c>
      <c r="E71" s="17" t="inlineStr">
        <is>
          <t>CA23007</t>
        </is>
      </c>
      <c r="F71" s="17" t="inlineStr">
        <is>
          <t>29103-TIT-1040A</t>
        </is>
      </c>
      <c r="G71" s="17" t="inlineStr">
        <is>
          <t>TEMPERATURE TRANSMITTER</t>
        </is>
      </c>
      <c r="H71" s="17" t="inlineStr">
        <is>
          <t>PRODUCED EMULSION</t>
        </is>
      </c>
      <c r="I71" s="17" t="inlineStr">
        <is>
          <t>PAD A P04 PROD WELL DOWNHOLE TEMPERATURE</t>
        </is>
      </c>
      <c r="J71" s="17" t="inlineStr">
        <is>
          <t>29103-25J-142-01</t>
        </is>
      </c>
      <c r="K71" s="17" t="inlineStr">
        <is>
          <t>N/A</t>
        </is>
      </c>
      <c r="L71" s="17" t="inlineStr">
        <is>
          <t>ROSEMOUNT</t>
        </is>
      </c>
      <c r="M71" s="17" t="inlineStr">
        <is>
          <t>644HAK6J6M5C8Q4DA1K1005</t>
        </is>
      </c>
      <c r="N71" s="17" t="inlineStr">
        <is>
          <t>26SITD3768564</t>
        </is>
      </c>
      <c r="O71" s="17" t="inlineStr">
        <is>
          <t>0 - 350°C</t>
        </is>
      </c>
      <c r="P71" s="17" t="inlineStr">
        <is>
          <t>-180 - 1372°C</t>
        </is>
      </c>
      <c r="Q71" s="17" t="inlineStr">
        <is>
          <t>N/A</t>
        </is>
      </c>
      <c r="R71" s="17" t="inlineStr">
        <is>
          <t>YES</t>
        </is>
      </c>
      <c r="S71" s="17" t="inlineStr">
        <is>
          <t>4-20 mA w/ HART</t>
        </is>
      </c>
      <c r="T71" s="17" t="inlineStr">
        <is>
          <t>N/A</t>
        </is>
      </c>
      <c r="U71" s="17" t="inlineStr">
        <is>
          <t>N/A</t>
        </is>
      </c>
      <c r="V71" s="17" t="inlineStr">
        <is>
          <t>LO</t>
        </is>
      </c>
      <c r="W71" s="17" t="inlineStr">
        <is>
          <t>LO</t>
        </is>
      </c>
      <c r="X71" s="17" t="inlineStr">
        <is>
          <t>LO</t>
        </is>
      </c>
      <c r="Y71" s="17" t="inlineStr">
        <is>
          <t>LO</t>
        </is>
      </c>
      <c r="Z71" s="17" t="inlineStr">
        <is>
          <t>N/A</t>
        </is>
      </c>
      <c r="AA71" s="17" t="inlineStr">
        <is>
          <t>N/A</t>
        </is>
      </c>
      <c r="AB71" s="17" t="inlineStr">
        <is>
          <t>LO</t>
        </is>
      </c>
      <c r="AC71" s="17" t="inlineStr">
        <is>
          <t>LO</t>
        </is>
      </c>
      <c r="AD71" s="17" t="inlineStr">
        <is>
          <t>N/A</t>
        </is>
      </c>
      <c r="AE71" s="17" t="inlineStr">
        <is>
          <t>LO</t>
        </is>
      </c>
      <c r="AF71" s="17" t="inlineStr">
        <is>
          <t>LO</t>
        </is>
      </c>
      <c r="AG71" s="17" t="inlineStr">
        <is>
          <t>LO</t>
        </is>
      </c>
      <c r="AH71" s="17" t="n">
        <v>23.7</v>
      </c>
      <c r="AI71" s="17" t="inlineStr">
        <is>
          <t>Pass</t>
        </is>
      </c>
      <c r="AJ71" s="17" t="inlineStr">
        <is>
          <t>N/A</t>
        </is>
      </c>
      <c r="AK71" s="17" t="inlineStr">
        <is>
          <t>N/A</t>
        </is>
      </c>
      <c r="AL71" s="17" t="inlineStr">
        <is>
          <t>Pass</t>
        </is>
      </c>
      <c r="AM71" s="17" t="inlineStr">
        <is>
          <t>Pass</t>
        </is>
      </c>
      <c r="AN71" s="17" t="inlineStr">
        <is>
          <t>N/A</t>
        </is>
      </c>
      <c r="AO71" s="17" t="inlineStr">
        <is>
          <t>Pass</t>
        </is>
      </c>
      <c r="AP71" s="17" t="inlineStr">
        <is>
          <t>N/A</t>
        </is>
      </c>
      <c r="AQ71" s="17" t="inlineStr">
        <is>
          <t>N/A</t>
        </is>
      </c>
      <c r="AR71" s="17" t="inlineStr">
        <is>
          <t>Pass</t>
        </is>
      </c>
      <c r="AS71" s="17" t="inlineStr">
        <is>
          <t>Pass</t>
        </is>
      </c>
      <c r="AT71" s="17" t="inlineStr">
        <is>
          <t>N/A</t>
        </is>
      </c>
      <c r="AU71" s="17" t="inlineStr">
        <is>
          <t>N/A</t>
        </is>
      </c>
      <c r="AV71" s="17" t="inlineStr">
        <is>
          <t>EMERSON</t>
        </is>
      </c>
      <c r="AW71" s="17" t="inlineStr">
        <is>
          <t>TREX</t>
        </is>
      </c>
      <c r="AX71" s="17" t="inlineStr">
        <is>
          <t>210100082367</t>
        </is>
      </c>
      <c r="AY71" s="17" t="inlineStr">
        <is>
          <t>'2026-07-31</t>
        </is>
      </c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inlineStr">
        <is>
          <t>Levy Ostrup</t>
        </is>
      </c>
      <c r="CY71" s="17" t="inlineStr">
        <is>
          <t>'2026-08-01</t>
        </is>
      </c>
      <c r="CZ71" s="17" t="n"/>
      <c r="DA71" s="17" t="n"/>
      <c r="DB71" s="17" t="n"/>
      <c r="DC71" s="17" t="n"/>
    </row>
    <row r="72">
      <c r="A72" s="17" t="n"/>
      <c r="B72" s="17" t="n"/>
      <c r="C72" s="17" t="inlineStr">
        <is>
          <t>K1B WELL PAD PROJECT</t>
        </is>
      </c>
      <c r="D72" s="17" t="inlineStr">
        <is>
          <t>KINOSIS K1B</t>
        </is>
      </c>
      <c r="E72" s="17" t="inlineStr">
        <is>
          <t>CA23007</t>
        </is>
      </c>
      <c r="F72" s="17" t="inlineStr">
        <is>
          <t>29103-TIT-1040J</t>
        </is>
      </c>
      <c r="G72" s="17" t="inlineStr">
        <is>
          <t>TEMPERATURE TRANSMITTER</t>
        </is>
      </c>
      <c r="H72" s="17" t="inlineStr">
        <is>
          <t>PRODUCED EMULSION</t>
        </is>
      </c>
      <c r="I72" s="17" t="inlineStr">
        <is>
          <t>PAD A P04 PROD WELL DOWNHOLE TEMPERATURE</t>
        </is>
      </c>
      <c r="J72" s="17" t="inlineStr">
        <is>
          <t>29103-25J-142-01</t>
        </is>
      </c>
      <c r="K72" s="17" t="inlineStr">
        <is>
          <t>N/A</t>
        </is>
      </c>
      <c r="L72" s="17" t="inlineStr">
        <is>
          <t>ROSEMOUNT</t>
        </is>
      </c>
      <c r="M72" s="17" t="inlineStr">
        <is>
          <t>644HAK6J6M5C8Q4DA1K1005</t>
        </is>
      </c>
      <c r="N72" s="17" t="inlineStr">
        <is>
          <t>26SITD3768591</t>
        </is>
      </c>
      <c r="O72" s="17" t="inlineStr">
        <is>
          <t>0 - 350°C</t>
        </is>
      </c>
      <c r="P72" s="17" t="inlineStr">
        <is>
          <t>-180 - 1372°C</t>
        </is>
      </c>
      <c r="Q72" s="17" t="inlineStr">
        <is>
          <t>N/A</t>
        </is>
      </c>
      <c r="R72" s="17" t="inlineStr">
        <is>
          <t>YES</t>
        </is>
      </c>
      <c r="S72" s="17" t="inlineStr">
        <is>
          <t>4-20 mA w/ HART</t>
        </is>
      </c>
      <c r="T72" s="17" t="inlineStr">
        <is>
          <t>N/A</t>
        </is>
      </c>
      <c r="U72" s="17" t="inlineStr">
        <is>
          <t>N/A</t>
        </is>
      </c>
      <c r="V72" s="17" t="inlineStr">
        <is>
          <t>LO</t>
        </is>
      </c>
      <c r="W72" s="17" t="inlineStr">
        <is>
          <t>LO</t>
        </is>
      </c>
      <c r="X72" s="17" t="inlineStr">
        <is>
          <t>LO</t>
        </is>
      </c>
      <c r="Y72" s="17" t="inlineStr">
        <is>
          <t>LO</t>
        </is>
      </c>
      <c r="Z72" s="17" t="inlineStr">
        <is>
          <t>N/A</t>
        </is>
      </c>
      <c r="AA72" s="17" t="inlineStr">
        <is>
          <t>N/A</t>
        </is>
      </c>
      <c r="AB72" s="17" t="inlineStr">
        <is>
          <t>LO</t>
        </is>
      </c>
      <c r="AC72" s="17" t="inlineStr">
        <is>
          <t>LO</t>
        </is>
      </c>
      <c r="AD72" s="17" t="inlineStr">
        <is>
          <t>N/A</t>
        </is>
      </c>
      <c r="AE72" s="17" t="inlineStr">
        <is>
          <t>LO</t>
        </is>
      </c>
      <c r="AF72" s="17" t="inlineStr">
        <is>
          <t>LO</t>
        </is>
      </c>
      <c r="AG72" s="17" t="inlineStr">
        <is>
          <t>LO</t>
        </is>
      </c>
      <c r="AH72" s="17" t="n">
        <v>23.7</v>
      </c>
      <c r="AI72" s="17" t="inlineStr">
        <is>
          <t>Pass</t>
        </is>
      </c>
      <c r="AJ72" s="17" t="inlineStr">
        <is>
          <t>N/A</t>
        </is>
      </c>
      <c r="AK72" s="17" t="inlineStr">
        <is>
          <t>N/A</t>
        </is>
      </c>
      <c r="AL72" s="17" t="inlineStr">
        <is>
          <t>Pass</t>
        </is>
      </c>
      <c r="AM72" s="17" t="inlineStr">
        <is>
          <t>Pass</t>
        </is>
      </c>
      <c r="AN72" s="17" t="inlineStr">
        <is>
          <t>N/A</t>
        </is>
      </c>
      <c r="AO72" s="17" t="inlineStr">
        <is>
          <t>Pass</t>
        </is>
      </c>
      <c r="AP72" s="17" t="inlineStr">
        <is>
          <t>N/A</t>
        </is>
      </c>
      <c r="AQ72" s="17" t="inlineStr">
        <is>
          <t>N/A</t>
        </is>
      </c>
      <c r="AR72" s="17" t="inlineStr">
        <is>
          <t>Pass</t>
        </is>
      </c>
      <c r="AS72" s="17" t="inlineStr">
        <is>
          <t>Pass</t>
        </is>
      </c>
      <c r="AT72" s="17" t="inlineStr">
        <is>
          <t>N/A</t>
        </is>
      </c>
      <c r="AU72" s="17" t="inlineStr">
        <is>
          <t>N/A</t>
        </is>
      </c>
      <c r="AV72" s="17" t="inlineStr">
        <is>
          <t>EMERSON</t>
        </is>
      </c>
      <c r="AW72" s="17" t="inlineStr">
        <is>
          <t>TREX</t>
        </is>
      </c>
      <c r="AX72" s="17" t="inlineStr">
        <is>
          <t>210100082367</t>
        </is>
      </c>
      <c r="AY72" s="17" t="inlineStr">
        <is>
          <t>'2026-07-31</t>
        </is>
      </c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inlineStr">
        <is>
          <t>Levy Ostrup</t>
        </is>
      </c>
      <c r="CY72" s="17" t="inlineStr">
        <is>
          <t>'2026-08-01</t>
        </is>
      </c>
      <c r="CZ72" s="17" t="n"/>
      <c r="DA72" s="17" t="n"/>
      <c r="DB72" s="17" t="n"/>
      <c r="DC72" s="17" t="n"/>
    </row>
    <row r="73">
      <c r="A73" s="17" t="n"/>
      <c r="B73" s="17" t="n"/>
      <c r="C73" s="17" t="inlineStr">
        <is>
          <t>K1B WELL PAD PROJECT</t>
        </is>
      </c>
      <c r="D73" s="17" t="inlineStr">
        <is>
          <t>KINOSIS K1B</t>
        </is>
      </c>
      <c r="E73" s="17" t="inlineStr">
        <is>
          <t>CA23007</t>
        </is>
      </c>
      <c r="F73" s="17" t="inlineStr">
        <is>
          <t>29103-TIT-1050A</t>
        </is>
      </c>
      <c r="G73" s="17" t="inlineStr">
        <is>
          <t>TEMPERATURE TRANSMITTER</t>
        </is>
      </c>
      <c r="H73" s="17" t="inlineStr">
        <is>
          <t>PRODUCED EMULSION</t>
        </is>
      </c>
      <c r="I73" s="17" t="inlineStr">
        <is>
          <t>PAD A P05 PROD WELL DOWNHOLE TEMPERATURE</t>
        </is>
      </c>
      <c r="J73" s="17" t="inlineStr">
        <is>
          <t>29103-25J-152-01</t>
        </is>
      </c>
      <c r="K73" s="17" t="inlineStr">
        <is>
          <t>N/A</t>
        </is>
      </c>
      <c r="L73" s="17" t="inlineStr">
        <is>
          <t>ROSEMOUNT</t>
        </is>
      </c>
      <c r="M73" s="17" t="inlineStr">
        <is>
          <t>644HAK6J6M5C8Q4DA1K1005</t>
        </is>
      </c>
      <c r="N73" s="17" t="inlineStr">
        <is>
          <t>26SITD3768589</t>
        </is>
      </c>
      <c r="O73" s="17" t="inlineStr">
        <is>
          <t>0 - 350°C</t>
        </is>
      </c>
      <c r="P73" s="17" t="inlineStr">
        <is>
          <t>-180 - 1372°C</t>
        </is>
      </c>
      <c r="Q73" s="17" t="inlineStr">
        <is>
          <t>N/A</t>
        </is>
      </c>
      <c r="R73" s="17" t="inlineStr">
        <is>
          <t>YES</t>
        </is>
      </c>
      <c r="S73" s="17" t="inlineStr">
        <is>
          <t>4-20 mA w/ HART</t>
        </is>
      </c>
      <c r="T73" s="17" t="inlineStr">
        <is>
          <t>N/A</t>
        </is>
      </c>
      <c r="U73" s="17" t="inlineStr">
        <is>
          <t>N/A</t>
        </is>
      </c>
      <c r="V73" s="17" t="inlineStr">
        <is>
          <t>LO</t>
        </is>
      </c>
      <c r="W73" s="17" t="inlineStr">
        <is>
          <t>LO</t>
        </is>
      </c>
      <c r="X73" s="17" t="inlineStr">
        <is>
          <t>LO</t>
        </is>
      </c>
      <c r="Y73" s="17" t="inlineStr">
        <is>
          <t>LO</t>
        </is>
      </c>
      <c r="Z73" s="17" t="inlineStr">
        <is>
          <t>N/A</t>
        </is>
      </c>
      <c r="AA73" s="17" t="inlineStr">
        <is>
          <t>N/A</t>
        </is>
      </c>
      <c r="AB73" s="17" t="inlineStr">
        <is>
          <t>LO</t>
        </is>
      </c>
      <c r="AC73" s="17" t="inlineStr">
        <is>
          <t>LO</t>
        </is>
      </c>
      <c r="AD73" s="17" t="inlineStr">
        <is>
          <t>N/A</t>
        </is>
      </c>
      <c r="AE73" s="17" t="inlineStr">
        <is>
          <t>LO</t>
        </is>
      </c>
      <c r="AF73" s="17" t="inlineStr">
        <is>
          <t>LO</t>
        </is>
      </c>
      <c r="AG73" s="17" t="inlineStr">
        <is>
          <t>LO</t>
        </is>
      </c>
      <c r="AH73" s="17" t="n">
        <v>23.7</v>
      </c>
      <c r="AI73" s="17" t="inlineStr">
        <is>
          <t>Pass</t>
        </is>
      </c>
      <c r="AJ73" s="17" t="inlineStr">
        <is>
          <t>N/A</t>
        </is>
      </c>
      <c r="AK73" s="17" t="inlineStr">
        <is>
          <t>N/A</t>
        </is>
      </c>
      <c r="AL73" s="17" t="inlineStr">
        <is>
          <t>Pass</t>
        </is>
      </c>
      <c r="AM73" s="17" t="inlineStr">
        <is>
          <t>Pass</t>
        </is>
      </c>
      <c r="AN73" s="17" t="inlineStr">
        <is>
          <t>N/A</t>
        </is>
      </c>
      <c r="AO73" s="17" t="inlineStr">
        <is>
          <t>Pass</t>
        </is>
      </c>
      <c r="AP73" s="17" t="inlineStr">
        <is>
          <t>N/A</t>
        </is>
      </c>
      <c r="AQ73" s="17" t="inlineStr">
        <is>
          <t>N/A</t>
        </is>
      </c>
      <c r="AR73" s="17" t="inlineStr">
        <is>
          <t>Pass</t>
        </is>
      </c>
      <c r="AS73" s="17" t="inlineStr">
        <is>
          <t>Pass</t>
        </is>
      </c>
      <c r="AT73" s="17" t="inlineStr">
        <is>
          <t>N/A</t>
        </is>
      </c>
      <c r="AU73" s="17" t="inlineStr">
        <is>
          <t>N/A</t>
        </is>
      </c>
      <c r="AV73" s="17" t="inlineStr">
        <is>
          <t>EMERSON</t>
        </is>
      </c>
      <c r="AW73" s="17" t="inlineStr">
        <is>
          <t>TREX</t>
        </is>
      </c>
      <c r="AX73" s="17" t="inlineStr">
        <is>
          <t>210100082367</t>
        </is>
      </c>
      <c r="AY73" s="17" t="inlineStr">
        <is>
          <t>'2026-07-31</t>
        </is>
      </c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inlineStr">
        <is>
          <t>Levy Ostrup</t>
        </is>
      </c>
      <c r="CY73" s="17" t="inlineStr">
        <is>
          <t>'2026-08-01</t>
        </is>
      </c>
      <c r="CZ73" s="17" t="n"/>
      <c r="DA73" s="17" t="n"/>
      <c r="DB73" s="17" t="n"/>
      <c r="DC73" s="17" t="n"/>
    </row>
    <row r="74">
      <c r="A74" s="17" t="n"/>
      <c r="B74" s="17" t="n"/>
      <c r="C74" s="17" t="inlineStr">
        <is>
          <t>K1B WELL PAD PROJECT</t>
        </is>
      </c>
      <c r="D74" s="17" t="inlineStr">
        <is>
          <t>KINOSIS K1B</t>
        </is>
      </c>
      <c r="E74" s="17" t="inlineStr">
        <is>
          <t>CA23007</t>
        </is>
      </c>
      <c r="F74" s="17" t="inlineStr">
        <is>
          <t>29103-TIT-1050J</t>
        </is>
      </c>
      <c r="G74" s="17" t="inlineStr">
        <is>
          <t>TEMPERATURE TRANSMITTER</t>
        </is>
      </c>
      <c r="H74" s="17" t="inlineStr">
        <is>
          <t>PRODUCED EMULSION</t>
        </is>
      </c>
      <c r="I74" s="17" t="inlineStr">
        <is>
          <t>PAD A P05 PROD WELL DOWNHOLE TEMPERATURE</t>
        </is>
      </c>
      <c r="J74" s="17" t="inlineStr">
        <is>
          <t>29103-25J-152-01</t>
        </is>
      </c>
      <c r="K74" s="17" t="inlineStr">
        <is>
          <t>N/A</t>
        </is>
      </c>
      <c r="L74" s="17" t="inlineStr">
        <is>
          <t>ROSEMOUNT</t>
        </is>
      </c>
      <c r="M74" s="17" t="inlineStr">
        <is>
          <t>644HAK6J6M5C8Q4DA1K1005</t>
        </is>
      </c>
      <c r="N74" s="17" t="inlineStr">
        <is>
          <t>26SITD3768570</t>
        </is>
      </c>
      <c r="O74" s="17" t="inlineStr">
        <is>
          <t>0 - 350°C</t>
        </is>
      </c>
      <c r="P74" s="17" t="inlineStr">
        <is>
          <t>-180 - 1372°C</t>
        </is>
      </c>
      <c r="Q74" s="17" t="inlineStr">
        <is>
          <t>N/A</t>
        </is>
      </c>
      <c r="R74" s="17" t="inlineStr">
        <is>
          <t>YES</t>
        </is>
      </c>
      <c r="S74" s="17" t="inlineStr">
        <is>
          <t>4-20 mA w/ HART</t>
        </is>
      </c>
      <c r="T74" s="17" t="inlineStr">
        <is>
          <t>N/A</t>
        </is>
      </c>
      <c r="U74" s="17" t="inlineStr">
        <is>
          <t>N/A</t>
        </is>
      </c>
      <c r="V74" s="17" t="inlineStr">
        <is>
          <t>LO</t>
        </is>
      </c>
      <c r="W74" s="17" t="inlineStr">
        <is>
          <t>LO</t>
        </is>
      </c>
      <c r="X74" s="17" t="inlineStr">
        <is>
          <t>LO</t>
        </is>
      </c>
      <c r="Y74" s="17" t="inlineStr">
        <is>
          <t>LO</t>
        </is>
      </c>
      <c r="Z74" s="17" t="inlineStr">
        <is>
          <t>N/A</t>
        </is>
      </c>
      <c r="AA74" s="17" t="inlineStr">
        <is>
          <t>N/A</t>
        </is>
      </c>
      <c r="AB74" s="17" t="inlineStr">
        <is>
          <t>LO</t>
        </is>
      </c>
      <c r="AC74" s="17" t="inlineStr">
        <is>
          <t>LO</t>
        </is>
      </c>
      <c r="AD74" s="17" t="inlineStr">
        <is>
          <t>N/A</t>
        </is>
      </c>
      <c r="AE74" s="17" t="inlineStr">
        <is>
          <t>LO</t>
        </is>
      </c>
      <c r="AF74" s="17" t="inlineStr">
        <is>
          <t>LO</t>
        </is>
      </c>
      <c r="AG74" s="17" t="inlineStr">
        <is>
          <t>LO</t>
        </is>
      </c>
      <c r="AH74" s="17" t="n">
        <v>23.7</v>
      </c>
      <c r="AI74" s="17" t="inlineStr">
        <is>
          <t>Pass</t>
        </is>
      </c>
      <c r="AJ74" s="17" t="inlineStr">
        <is>
          <t>N/A</t>
        </is>
      </c>
      <c r="AK74" s="17" t="inlineStr">
        <is>
          <t>N/A</t>
        </is>
      </c>
      <c r="AL74" s="17" t="inlineStr">
        <is>
          <t>Pass</t>
        </is>
      </c>
      <c r="AM74" s="17" t="inlineStr">
        <is>
          <t>Pass</t>
        </is>
      </c>
      <c r="AN74" s="17" t="inlineStr">
        <is>
          <t>N/A</t>
        </is>
      </c>
      <c r="AO74" s="17" t="inlineStr">
        <is>
          <t>Pass</t>
        </is>
      </c>
      <c r="AP74" s="17" t="inlineStr">
        <is>
          <t>N/A</t>
        </is>
      </c>
      <c r="AQ74" s="17" t="inlineStr">
        <is>
          <t>N/A</t>
        </is>
      </c>
      <c r="AR74" s="17" t="inlineStr">
        <is>
          <t>Pass</t>
        </is>
      </c>
      <c r="AS74" s="17" t="inlineStr">
        <is>
          <t>Pass</t>
        </is>
      </c>
      <c r="AT74" s="17" t="inlineStr">
        <is>
          <t>N/A</t>
        </is>
      </c>
      <c r="AU74" s="17" t="inlineStr">
        <is>
          <t>N/A</t>
        </is>
      </c>
      <c r="AV74" s="17" t="inlineStr">
        <is>
          <t>EMERSON</t>
        </is>
      </c>
      <c r="AW74" s="17" t="inlineStr">
        <is>
          <t>TREX</t>
        </is>
      </c>
      <c r="AX74" s="17" t="inlineStr">
        <is>
          <t>210100082367</t>
        </is>
      </c>
      <c r="AY74" s="17" t="inlineStr">
        <is>
          <t>'2026-07-31</t>
        </is>
      </c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inlineStr">
        <is>
          <t>Levy Ostrup</t>
        </is>
      </c>
      <c r="CY74" s="17" t="inlineStr">
        <is>
          <t>'2026-08-01</t>
        </is>
      </c>
      <c r="CZ74" s="17" t="n"/>
      <c r="DA74" s="17" t="n"/>
      <c r="DB74" s="17" t="n"/>
      <c r="DC74" s="17" t="n"/>
    </row>
    <row r="75">
      <c r="A75" s="17" t="n"/>
      <c r="B75" s="17" t="n"/>
      <c r="C75" s="17" t="inlineStr">
        <is>
          <t>K1B WELL PAD PROJECT</t>
        </is>
      </c>
      <c r="D75" s="17" t="inlineStr">
        <is>
          <t>KINOSIS K1B</t>
        </is>
      </c>
      <c r="E75" s="17" t="inlineStr">
        <is>
          <t>CA23007</t>
        </is>
      </c>
      <c r="F75" s="17" t="inlineStr">
        <is>
          <t>29103-TIT-1060A</t>
        </is>
      </c>
      <c r="G75" s="17" t="inlineStr">
        <is>
          <t>TEMPERATURE TRANSMITTER</t>
        </is>
      </c>
      <c r="H75" s="17" t="inlineStr">
        <is>
          <t>PRODUCED EMULSION</t>
        </is>
      </c>
      <c r="I75" s="17" t="inlineStr">
        <is>
          <t>PAD A P06 PROD WELL DOWNHOLE TEMPERATURE</t>
        </is>
      </c>
      <c r="J75" s="17" t="inlineStr">
        <is>
          <t>29103-25J-162-01</t>
        </is>
      </c>
      <c r="K75" s="17" t="inlineStr">
        <is>
          <t>N/A</t>
        </is>
      </c>
      <c r="L75" s="17" t="inlineStr">
        <is>
          <t>ROSEMOUNT</t>
        </is>
      </c>
      <c r="M75" s="17" t="inlineStr">
        <is>
          <t>644HAK6J6M5C8Q4DA1K1005</t>
        </is>
      </c>
      <c r="N75" s="17" t="inlineStr">
        <is>
          <t>26SITD3771273</t>
        </is>
      </c>
      <c r="O75" s="17" t="inlineStr">
        <is>
          <t>0 - 350°C</t>
        </is>
      </c>
      <c r="P75" s="17" t="inlineStr">
        <is>
          <t>-180 - 1372°C</t>
        </is>
      </c>
      <c r="Q75" s="17" t="inlineStr">
        <is>
          <t>N/A</t>
        </is>
      </c>
      <c r="R75" s="17" t="inlineStr">
        <is>
          <t>YES</t>
        </is>
      </c>
      <c r="S75" s="17" t="inlineStr">
        <is>
          <t>4-20 mA w/ HART</t>
        </is>
      </c>
      <c r="T75" s="17" t="inlineStr">
        <is>
          <t>N/A</t>
        </is>
      </c>
      <c r="U75" s="17" t="inlineStr">
        <is>
          <t>N/A</t>
        </is>
      </c>
      <c r="V75" s="17" t="inlineStr">
        <is>
          <t>LO</t>
        </is>
      </c>
      <c r="W75" s="17" t="inlineStr">
        <is>
          <t>LO</t>
        </is>
      </c>
      <c r="X75" s="17" t="inlineStr">
        <is>
          <t>LO</t>
        </is>
      </c>
      <c r="Y75" s="17" t="inlineStr">
        <is>
          <t>LO</t>
        </is>
      </c>
      <c r="Z75" s="17" t="inlineStr">
        <is>
          <t>N/A</t>
        </is>
      </c>
      <c r="AA75" s="17" t="inlineStr">
        <is>
          <t>N/A</t>
        </is>
      </c>
      <c r="AB75" s="17" t="inlineStr">
        <is>
          <t>LO</t>
        </is>
      </c>
      <c r="AC75" s="17" t="inlineStr">
        <is>
          <t>LO</t>
        </is>
      </c>
      <c r="AD75" s="17" t="inlineStr">
        <is>
          <t>N/A</t>
        </is>
      </c>
      <c r="AE75" s="17" t="inlineStr">
        <is>
          <t>LO</t>
        </is>
      </c>
      <c r="AF75" s="17" t="inlineStr">
        <is>
          <t>LO</t>
        </is>
      </c>
      <c r="AG75" s="17" t="inlineStr">
        <is>
          <t>LO</t>
        </is>
      </c>
      <c r="AH75" s="17" t="n">
        <v>23.7</v>
      </c>
      <c r="AI75" s="17" t="inlineStr">
        <is>
          <t>Pass</t>
        </is>
      </c>
      <c r="AJ75" s="17" t="inlineStr">
        <is>
          <t>N/A</t>
        </is>
      </c>
      <c r="AK75" s="17" t="inlineStr">
        <is>
          <t>N/A</t>
        </is>
      </c>
      <c r="AL75" s="17" t="inlineStr">
        <is>
          <t>Pass</t>
        </is>
      </c>
      <c r="AM75" s="17" t="inlineStr">
        <is>
          <t>Pass</t>
        </is>
      </c>
      <c r="AN75" s="17" t="inlineStr">
        <is>
          <t>N/A</t>
        </is>
      </c>
      <c r="AO75" s="17" t="inlineStr">
        <is>
          <t>Pass</t>
        </is>
      </c>
      <c r="AP75" s="17" t="inlineStr">
        <is>
          <t>N/A</t>
        </is>
      </c>
      <c r="AQ75" s="17" t="inlineStr">
        <is>
          <t>N/A</t>
        </is>
      </c>
      <c r="AR75" s="17" t="inlineStr">
        <is>
          <t>Pass</t>
        </is>
      </c>
      <c r="AS75" s="17" t="inlineStr">
        <is>
          <t>Pass</t>
        </is>
      </c>
      <c r="AT75" s="17" t="inlineStr">
        <is>
          <t>N/A</t>
        </is>
      </c>
      <c r="AU75" s="17" t="inlineStr">
        <is>
          <t>N/A</t>
        </is>
      </c>
      <c r="AV75" s="17" t="inlineStr">
        <is>
          <t>EMERSON</t>
        </is>
      </c>
      <c r="AW75" s="17" t="inlineStr">
        <is>
          <t>TREX</t>
        </is>
      </c>
      <c r="AX75" s="17" t="inlineStr">
        <is>
          <t>210100082367</t>
        </is>
      </c>
      <c r="AY75" s="17" t="inlineStr">
        <is>
          <t>'2026-07-31</t>
        </is>
      </c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inlineStr">
        <is>
          <t>Levy Ostrup</t>
        </is>
      </c>
      <c r="CY75" s="17" t="inlineStr">
        <is>
          <t>'2026-08-01</t>
        </is>
      </c>
      <c r="CZ75" s="17" t="n"/>
      <c r="DA75" s="17" t="n"/>
      <c r="DB75" s="17" t="n"/>
      <c r="DC75" s="17" t="n"/>
    </row>
    <row r="76">
      <c r="A76" s="17" t="n"/>
      <c r="B76" s="17" t="n"/>
      <c r="C76" s="17" t="inlineStr">
        <is>
          <t>K1B WELL PAD PROJECT</t>
        </is>
      </c>
      <c r="D76" s="17" t="inlineStr">
        <is>
          <t>KINOSIS K1B</t>
        </is>
      </c>
      <c r="E76" s="17" t="inlineStr">
        <is>
          <t>CA23007</t>
        </is>
      </c>
      <c r="F76" s="17" t="inlineStr">
        <is>
          <t>29103-TIT-1060J</t>
        </is>
      </c>
      <c r="G76" s="17" t="inlineStr">
        <is>
          <t>TEMPERATURE TRANSMITTER</t>
        </is>
      </c>
      <c r="H76" s="17" t="inlineStr">
        <is>
          <t>PRODUCED EMULSION</t>
        </is>
      </c>
      <c r="I76" s="17" t="inlineStr">
        <is>
          <t>PAD A P06 PROD WELL DOWNHOLE TEMPERATURE</t>
        </is>
      </c>
      <c r="J76" s="17" t="inlineStr">
        <is>
          <t>29103-25J-162-01</t>
        </is>
      </c>
      <c r="K76" s="17" t="inlineStr">
        <is>
          <t>N/A</t>
        </is>
      </c>
      <c r="L76" s="17" t="inlineStr">
        <is>
          <t>ROSEMOUNT</t>
        </is>
      </c>
      <c r="M76" s="17" t="inlineStr">
        <is>
          <t>644HAK6J6M5C8Q4DA1K1005</t>
        </is>
      </c>
      <c r="N76" s="17" t="inlineStr">
        <is>
          <t>26SITD3771271</t>
        </is>
      </c>
      <c r="O76" s="17" t="inlineStr">
        <is>
          <t>0 - 350°C</t>
        </is>
      </c>
      <c r="P76" s="17" t="inlineStr">
        <is>
          <t>-180 - 1372°C</t>
        </is>
      </c>
      <c r="Q76" s="17" t="inlineStr">
        <is>
          <t>N/A</t>
        </is>
      </c>
      <c r="R76" s="17" t="inlineStr">
        <is>
          <t>YES</t>
        </is>
      </c>
      <c r="S76" s="17" t="inlineStr">
        <is>
          <t>4-20 mA w/ HART</t>
        </is>
      </c>
      <c r="T76" s="17" t="inlineStr">
        <is>
          <t>N/A</t>
        </is>
      </c>
      <c r="U76" s="17" t="inlineStr">
        <is>
          <t>N/A</t>
        </is>
      </c>
      <c r="V76" s="17" t="inlineStr">
        <is>
          <t>LO</t>
        </is>
      </c>
      <c r="W76" s="17" t="inlineStr">
        <is>
          <t>LO</t>
        </is>
      </c>
      <c r="X76" s="17" t="inlineStr">
        <is>
          <t>LO</t>
        </is>
      </c>
      <c r="Y76" s="17" t="inlineStr">
        <is>
          <t>LO</t>
        </is>
      </c>
      <c r="Z76" s="17" t="inlineStr">
        <is>
          <t>N/A</t>
        </is>
      </c>
      <c r="AA76" s="17" t="inlineStr">
        <is>
          <t>N/A</t>
        </is>
      </c>
      <c r="AB76" s="17" t="inlineStr">
        <is>
          <t>LO</t>
        </is>
      </c>
      <c r="AC76" s="17" t="inlineStr">
        <is>
          <t>LO</t>
        </is>
      </c>
      <c r="AD76" s="17" t="inlineStr">
        <is>
          <t>N/A</t>
        </is>
      </c>
      <c r="AE76" s="17" t="inlineStr">
        <is>
          <t>LO</t>
        </is>
      </c>
      <c r="AF76" s="17" t="inlineStr">
        <is>
          <t>LO</t>
        </is>
      </c>
      <c r="AG76" s="17" t="inlineStr">
        <is>
          <t>LO</t>
        </is>
      </c>
      <c r="AH76" s="17" t="n">
        <v>23.7</v>
      </c>
      <c r="AI76" s="17" t="inlineStr">
        <is>
          <t>Pass</t>
        </is>
      </c>
      <c r="AJ76" s="17" t="inlineStr">
        <is>
          <t>N/A</t>
        </is>
      </c>
      <c r="AK76" s="17" t="inlineStr">
        <is>
          <t>N/A</t>
        </is>
      </c>
      <c r="AL76" s="17" t="inlineStr">
        <is>
          <t>Pass</t>
        </is>
      </c>
      <c r="AM76" s="17" t="inlineStr">
        <is>
          <t>Pass</t>
        </is>
      </c>
      <c r="AN76" s="17" t="inlineStr">
        <is>
          <t>N/A</t>
        </is>
      </c>
      <c r="AO76" s="17" t="inlineStr">
        <is>
          <t>Pass</t>
        </is>
      </c>
      <c r="AP76" s="17" t="inlineStr">
        <is>
          <t>N/A</t>
        </is>
      </c>
      <c r="AQ76" s="17" t="inlineStr">
        <is>
          <t>N/A</t>
        </is>
      </c>
      <c r="AR76" s="17" t="inlineStr">
        <is>
          <t>Pass</t>
        </is>
      </c>
      <c r="AS76" s="17" t="inlineStr">
        <is>
          <t>Pass</t>
        </is>
      </c>
      <c r="AT76" s="17" t="inlineStr">
        <is>
          <t>N/A</t>
        </is>
      </c>
      <c r="AU76" s="17" t="inlineStr">
        <is>
          <t>N/A</t>
        </is>
      </c>
      <c r="AV76" s="17" t="inlineStr">
        <is>
          <t>EMERSON</t>
        </is>
      </c>
      <c r="AW76" s="17" t="inlineStr">
        <is>
          <t>TREX</t>
        </is>
      </c>
      <c r="AX76" s="17" t="inlineStr">
        <is>
          <t>210100082367</t>
        </is>
      </c>
      <c r="AY76" s="17" t="inlineStr">
        <is>
          <t>'2026-07-31</t>
        </is>
      </c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inlineStr">
        <is>
          <t>Levy Ostrup</t>
        </is>
      </c>
      <c r="CY76" s="17" t="inlineStr">
        <is>
          <t>'2026-08-01</t>
        </is>
      </c>
      <c r="CZ76" s="17" t="n"/>
      <c r="DA76" s="17" t="n"/>
      <c r="DB76" s="17" t="n"/>
      <c r="DC76" s="17" t="n"/>
    </row>
    <row r="77">
      <c r="A77" s="17" t="n"/>
      <c r="B77" s="17" t="n"/>
      <c r="C77" s="17" t="inlineStr">
        <is>
          <t>K1B WELL PAD PROJECT</t>
        </is>
      </c>
      <c r="D77" s="17" t="inlineStr">
        <is>
          <t>KINOSIS K1B</t>
        </is>
      </c>
      <c r="E77" s="17" t="inlineStr">
        <is>
          <t>CA23007</t>
        </is>
      </c>
      <c r="F77" s="17" t="inlineStr">
        <is>
          <t>29103-TIT-1070J</t>
        </is>
      </c>
      <c r="G77" s="17" t="inlineStr">
        <is>
          <t>TEMPERATURE TRANSMITTER</t>
        </is>
      </c>
      <c r="H77" s="17" t="inlineStr">
        <is>
          <t>PRODUCED EMULSION</t>
        </is>
      </c>
      <c r="I77" s="17" t="inlineStr">
        <is>
          <t>PAD A P07 PROD WELL DOWNHOLE TEMPERATURE</t>
        </is>
      </c>
      <c r="J77" s="17" t="inlineStr">
        <is>
          <t>29103-25J-172-01</t>
        </is>
      </c>
      <c r="K77" s="17" t="inlineStr">
        <is>
          <t>N/A</t>
        </is>
      </c>
      <c r="L77" s="17" t="inlineStr">
        <is>
          <t>ROSEMOUNT</t>
        </is>
      </c>
      <c r="M77" s="17" t="inlineStr">
        <is>
          <t>644HAK6J6M5C8Q4DA1K1005</t>
        </is>
      </c>
      <c r="N77" s="17" t="inlineStr">
        <is>
          <t>26SITD3771265</t>
        </is>
      </c>
      <c r="O77" s="17" t="inlineStr">
        <is>
          <t>0 - 350°C</t>
        </is>
      </c>
      <c r="P77" s="17" t="inlineStr">
        <is>
          <t>-180 - 1372°C</t>
        </is>
      </c>
      <c r="Q77" s="17" t="inlineStr">
        <is>
          <t>N/A</t>
        </is>
      </c>
      <c r="R77" s="17" t="inlineStr">
        <is>
          <t>YES</t>
        </is>
      </c>
      <c r="S77" s="17" t="inlineStr">
        <is>
          <t>4-20 mA w/ HART</t>
        </is>
      </c>
      <c r="T77" s="17" t="inlineStr">
        <is>
          <t>N/A</t>
        </is>
      </c>
      <c r="U77" s="17" t="inlineStr">
        <is>
          <t>N/A</t>
        </is>
      </c>
      <c r="V77" s="17" t="inlineStr">
        <is>
          <t>LO</t>
        </is>
      </c>
      <c r="W77" s="17" t="inlineStr">
        <is>
          <t>LO</t>
        </is>
      </c>
      <c r="X77" s="17" t="inlineStr">
        <is>
          <t>LO</t>
        </is>
      </c>
      <c r="Y77" s="17" t="inlineStr">
        <is>
          <t>LO</t>
        </is>
      </c>
      <c r="Z77" s="17" t="inlineStr">
        <is>
          <t>N/A</t>
        </is>
      </c>
      <c r="AA77" s="17" t="inlineStr">
        <is>
          <t>N/A</t>
        </is>
      </c>
      <c r="AB77" s="17" t="inlineStr">
        <is>
          <t>LO</t>
        </is>
      </c>
      <c r="AC77" s="17" t="inlineStr">
        <is>
          <t>LO</t>
        </is>
      </c>
      <c r="AD77" s="17" t="inlineStr">
        <is>
          <t>N/A</t>
        </is>
      </c>
      <c r="AE77" s="17" t="inlineStr">
        <is>
          <t>LO</t>
        </is>
      </c>
      <c r="AF77" s="17" t="inlineStr">
        <is>
          <t>LO</t>
        </is>
      </c>
      <c r="AG77" s="17" t="inlineStr">
        <is>
          <t>LO</t>
        </is>
      </c>
      <c r="AH77" s="17" t="n">
        <v>23.7</v>
      </c>
      <c r="AI77" s="17" t="inlineStr">
        <is>
          <t>Pass</t>
        </is>
      </c>
      <c r="AJ77" s="17" t="inlineStr">
        <is>
          <t>N/A</t>
        </is>
      </c>
      <c r="AK77" s="17" t="inlineStr">
        <is>
          <t>N/A</t>
        </is>
      </c>
      <c r="AL77" s="17" t="inlineStr">
        <is>
          <t>Pass</t>
        </is>
      </c>
      <c r="AM77" s="17" t="inlineStr">
        <is>
          <t>Pass</t>
        </is>
      </c>
      <c r="AN77" s="17" t="inlineStr">
        <is>
          <t>N/A</t>
        </is>
      </c>
      <c r="AO77" s="17" t="inlineStr">
        <is>
          <t>Pass</t>
        </is>
      </c>
      <c r="AP77" s="17" t="inlineStr">
        <is>
          <t>N/A</t>
        </is>
      </c>
      <c r="AQ77" s="17" t="inlineStr">
        <is>
          <t>N/A</t>
        </is>
      </c>
      <c r="AR77" s="17" t="inlineStr">
        <is>
          <t>Pass</t>
        </is>
      </c>
      <c r="AS77" s="17" t="inlineStr">
        <is>
          <t>Pass</t>
        </is>
      </c>
      <c r="AT77" s="17" t="inlineStr">
        <is>
          <t>N/A</t>
        </is>
      </c>
      <c r="AU77" s="17" t="inlineStr">
        <is>
          <t>N/A</t>
        </is>
      </c>
      <c r="AV77" s="17" t="inlineStr">
        <is>
          <t>EMERSON</t>
        </is>
      </c>
      <c r="AW77" s="17" t="inlineStr">
        <is>
          <t>TREX</t>
        </is>
      </c>
      <c r="AX77" s="17" t="inlineStr">
        <is>
          <t>210100082367</t>
        </is>
      </c>
      <c r="AY77" s="17" t="inlineStr">
        <is>
          <t>'2026-07-31</t>
        </is>
      </c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inlineStr">
        <is>
          <t>Levy Ostrup</t>
        </is>
      </c>
      <c r="CY77" s="17" t="inlineStr">
        <is>
          <t>'2026-08-01</t>
        </is>
      </c>
      <c r="CZ77" s="17" t="n"/>
      <c r="DA77" s="17" t="n"/>
      <c r="DB77" s="17" t="n"/>
      <c r="DC77" s="17" t="n"/>
    </row>
    <row r="78">
      <c r="A78" s="17" t="n"/>
      <c r="B78" s="17" t="n"/>
      <c r="C78" s="17" t="inlineStr">
        <is>
          <t>K1B WELL PAD PROJECT</t>
        </is>
      </c>
      <c r="D78" s="17" t="inlineStr">
        <is>
          <t>KINOSIS K1B</t>
        </is>
      </c>
      <c r="E78" s="17" t="inlineStr">
        <is>
          <t>CA23007</t>
        </is>
      </c>
      <c r="F78" s="17" t="inlineStr">
        <is>
          <t>29103-TIT-1070A</t>
        </is>
      </c>
      <c r="G78" s="17" t="inlineStr">
        <is>
          <t>TEMPERATURE TRANSMITTER</t>
        </is>
      </c>
      <c r="H78" s="17" t="inlineStr">
        <is>
          <t>PRODUCED EMULSION</t>
        </is>
      </c>
      <c r="I78" s="17" t="inlineStr">
        <is>
          <t>PAD A P07 PROD WELL DOWNHOLE TEMPERATURE</t>
        </is>
      </c>
      <c r="J78" s="17" t="inlineStr">
        <is>
          <t>29103-25J-172-01</t>
        </is>
      </c>
      <c r="K78" s="17" t="inlineStr">
        <is>
          <t>N/A</t>
        </is>
      </c>
      <c r="L78" s="17" t="inlineStr">
        <is>
          <t>ROSEMOUNT</t>
        </is>
      </c>
      <c r="M78" s="17" t="inlineStr">
        <is>
          <t>644HAK6J6M5C8Q4DA1K1005</t>
        </is>
      </c>
      <c r="N78" s="17" t="inlineStr">
        <is>
          <t>N/A</t>
        </is>
      </c>
      <c r="O78" s="17" t="inlineStr">
        <is>
          <t>0 - 350°C</t>
        </is>
      </c>
      <c r="P78" s="17" t="inlineStr">
        <is>
          <t>-180 - 1372°C</t>
        </is>
      </c>
      <c r="Q78" s="17" t="inlineStr">
        <is>
          <t>N/A</t>
        </is>
      </c>
      <c r="R78" s="17" t="inlineStr">
        <is>
          <t>YES</t>
        </is>
      </c>
      <c r="S78" s="17" t="inlineStr">
        <is>
          <t>4-20 mA w/ HART</t>
        </is>
      </c>
      <c r="T78" s="17" t="inlineStr">
        <is>
          <t>N/A</t>
        </is>
      </c>
      <c r="U78" s="17" t="inlineStr">
        <is>
          <t>N/A</t>
        </is>
      </c>
      <c r="V78" s="17" t="inlineStr">
        <is>
          <t>LO</t>
        </is>
      </c>
      <c r="W78" s="17" t="inlineStr">
        <is>
          <t>LO</t>
        </is>
      </c>
      <c r="X78" s="17" t="inlineStr">
        <is>
          <t>LO</t>
        </is>
      </c>
      <c r="Y78" s="17" t="inlineStr">
        <is>
          <t>LO</t>
        </is>
      </c>
      <c r="Z78" s="17" t="inlineStr">
        <is>
          <t>N/A</t>
        </is>
      </c>
      <c r="AA78" s="17" t="inlineStr">
        <is>
          <t>N/A</t>
        </is>
      </c>
      <c r="AB78" s="17" t="inlineStr">
        <is>
          <t>LO</t>
        </is>
      </c>
      <c r="AC78" s="17" t="inlineStr">
        <is>
          <t>LO</t>
        </is>
      </c>
      <c r="AD78" s="17" t="inlineStr">
        <is>
          <t>N/A</t>
        </is>
      </c>
      <c r="AE78" s="17" t="inlineStr">
        <is>
          <t>LO</t>
        </is>
      </c>
      <c r="AF78" s="17" t="inlineStr">
        <is>
          <t>LO</t>
        </is>
      </c>
      <c r="AG78" s="17" t="inlineStr">
        <is>
          <t>LO</t>
        </is>
      </c>
      <c r="AH78" s="17" t="n">
        <v>23.7</v>
      </c>
      <c r="AI78" s="17" t="inlineStr">
        <is>
          <t>Pass</t>
        </is>
      </c>
      <c r="AJ78" s="17" t="inlineStr">
        <is>
          <t>N/A</t>
        </is>
      </c>
      <c r="AK78" s="17" t="inlineStr">
        <is>
          <t>N/A</t>
        </is>
      </c>
      <c r="AL78" s="17" t="inlineStr">
        <is>
          <t>Pass</t>
        </is>
      </c>
      <c r="AM78" s="17" t="inlineStr">
        <is>
          <t>Pass</t>
        </is>
      </c>
      <c r="AN78" s="17" t="inlineStr">
        <is>
          <t>N/A</t>
        </is>
      </c>
      <c r="AO78" s="17" t="inlineStr">
        <is>
          <t>Pass</t>
        </is>
      </c>
      <c r="AP78" s="17" t="inlineStr">
        <is>
          <t>N/A</t>
        </is>
      </c>
      <c r="AQ78" s="17" t="inlineStr">
        <is>
          <t>N/A</t>
        </is>
      </c>
      <c r="AR78" s="17" t="inlineStr">
        <is>
          <t>Pass</t>
        </is>
      </c>
      <c r="AS78" s="17" t="inlineStr">
        <is>
          <t>Pass</t>
        </is>
      </c>
      <c r="AT78" s="17" t="inlineStr">
        <is>
          <t>N/A</t>
        </is>
      </c>
      <c r="AU78" s="17" t="inlineStr">
        <is>
          <t>N/A</t>
        </is>
      </c>
      <c r="AV78" s="17" t="inlineStr">
        <is>
          <t>EMERSON</t>
        </is>
      </c>
      <c r="AW78" s="17" t="inlineStr">
        <is>
          <t>TREX</t>
        </is>
      </c>
      <c r="AX78" s="17" t="inlineStr">
        <is>
          <t>210100082367</t>
        </is>
      </c>
      <c r="AY78" s="17" t="inlineStr">
        <is>
          <t>'2026-07-31</t>
        </is>
      </c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inlineStr">
        <is>
          <t>Levy Ostrup</t>
        </is>
      </c>
      <c r="CY78" s="17" t="inlineStr">
        <is>
          <t>'2026-08-01</t>
        </is>
      </c>
      <c r="CZ78" s="17" t="n"/>
      <c r="DA78" s="17" t="n"/>
      <c r="DB78" s="17" t="n"/>
      <c r="DC78" s="17" t="n"/>
    </row>
    <row r="79">
      <c r="A79" s="17" t="n"/>
      <c r="B79" s="17" t="n"/>
      <c r="C79" s="17" t="inlineStr">
        <is>
          <t>K1B WELL PAD PROJECT</t>
        </is>
      </c>
      <c r="D79" s="17" t="inlineStr">
        <is>
          <t>KINOSIS K1B</t>
        </is>
      </c>
      <c r="E79" s="17" t="inlineStr">
        <is>
          <t>CA23007</t>
        </is>
      </c>
      <c r="F79" s="17" t="inlineStr">
        <is>
          <t>29103-PIT-1015</t>
        </is>
      </c>
      <c r="G79" s="17" t="inlineStr">
        <is>
          <t>Pressure Transmitter</t>
        </is>
      </c>
      <c r="H79" s="17" t="inlineStr">
        <is>
          <t>PRODUCED EMULSION</t>
        </is>
      </c>
      <c r="I79" s="17" t="inlineStr">
        <is>
          <t>PAD A S01 RETURN FLUID TO PROD WELL HEAD</t>
        </is>
      </c>
      <c r="J79" s="17" t="inlineStr">
        <is>
          <t>29103-25J-112-01</t>
        </is>
      </c>
      <c r="K79" s="17" t="inlineStr">
        <is>
          <t>29103-4"-P-1101-DAPC0-64H-ET</t>
        </is>
      </c>
      <c r="L79" s="17" t="inlineStr">
        <is>
          <t>ROSEMOUNT</t>
        </is>
      </c>
      <c r="M79" s="17" t="inlineStr">
        <is>
          <t>3051TG4A2B21AS1M536Q4Q8Q15P1BR5</t>
        </is>
      </c>
      <c r="N79" s="17" t="inlineStr">
        <is>
          <t>26SIPG3884780</t>
        </is>
      </c>
      <c r="O79" s="17" t="inlineStr">
        <is>
          <t>0 - 3000 kPa-g</t>
        </is>
      </c>
      <c r="P79" s="17" t="inlineStr">
        <is>
          <t>-101 - 5515 kPa-g</t>
        </is>
      </c>
      <c r="Q79" s="17" t="inlineStr">
        <is>
          <t>N/A</t>
        </is>
      </c>
      <c r="R79" s="17" t="inlineStr">
        <is>
          <t>Yes</t>
        </is>
      </c>
      <c r="S79" s="17" t="inlineStr">
        <is>
          <t>4-20 mA w/ HART</t>
        </is>
      </c>
      <c r="T79" s="17" t="inlineStr">
        <is>
          <t>N/A</t>
        </is>
      </c>
      <c r="U79" s="17" t="inlineStr">
        <is>
          <t>N/A</t>
        </is>
      </c>
      <c r="V79" s="17" t="inlineStr">
        <is>
          <t>LO</t>
        </is>
      </c>
      <c r="W79" s="17" t="inlineStr">
        <is>
          <t>LO</t>
        </is>
      </c>
      <c r="X79" s="17" t="inlineStr">
        <is>
          <t>LO</t>
        </is>
      </c>
      <c r="Y79" s="17" t="inlineStr">
        <is>
          <t>LO</t>
        </is>
      </c>
      <c r="Z79" s="17" t="inlineStr">
        <is>
          <t>N/A</t>
        </is>
      </c>
      <c r="AA79" s="17" t="inlineStr">
        <is>
          <t>LO</t>
        </is>
      </c>
      <c r="AB79" s="17" t="inlineStr">
        <is>
          <t>LO</t>
        </is>
      </c>
      <c r="AC79" s="17" t="inlineStr">
        <is>
          <t>LO</t>
        </is>
      </c>
      <c r="AD79" s="17" t="inlineStr">
        <is>
          <t>N/A</t>
        </is>
      </c>
      <c r="AE79" s="17" t="inlineStr">
        <is>
          <t>LO</t>
        </is>
      </c>
      <c r="AF79" s="17" t="inlineStr">
        <is>
          <t>LO</t>
        </is>
      </c>
      <c r="AG79" s="17" t="inlineStr">
        <is>
          <t>LO</t>
        </is>
      </c>
      <c r="AH79" s="17" t="n">
        <v>23.7</v>
      </c>
      <c r="AI79" s="17" t="inlineStr">
        <is>
          <t>Pass</t>
        </is>
      </c>
      <c r="AJ79" s="17" t="inlineStr">
        <is>
          <t>N/A</t>
        </is>
      </c>
      <c r="AK79" s="17" t="inlineStr">
        <is>
          <t>N/A</t>
        </is>
      </c>
      <c r="AL79" s="17" t="inlineStr">
        <is>
          <t>Pass</t>
        </is>
      </c>
      <c r="AM79" s="17" t="inlineStr">
        <is>
          <t>Pass</t>
        </is>
      </c>
      <c r="AN79" s="17" t="inlineStr">
        <is>
          <t>N/A</t>
        </is>
      </c>
      <c r="AO79" s="17" t="inlineStr">
        <is>
          <t>Pass</t>
        </is>
      </c>
      <c r="AP79" s="17" t="inlineStr">
        <is>
          <t>N/A</t>
        </is>
      </c>
      <c r="AQ79" s="17" t="inlineStr">
        <is>
          <t>N/A</t>
        </is>
      </c>
      <c r="AR79" s="17" t="inlineStr">
        <is>
          <t>Pass</t>
        </is>
      </c>
      <c r="AS79" s="17" t="inlineStr">
        <is>
          <t>Pass</t>
        </is>
      </c>
      <c r="AT79" s="17" t="inlineStr">
        <is>
          <t>N/A</t>
        </is>
      </c>
      <c r="AU79" s="17" t="inlineStr">
        <is>
          <t>N/A</t>
        </is>
      </c>
      <c r="AV79" s="17" t="inlineStr">
        <is>
          <t>CRYSTAL ENGINEERING</t>
        </is>
      </c>
      <c r="AW79" s="17" t="inlineStr">
        <is>
          <t>IS33-36/5000 PSI</t>
        </is>
      </c>
      <c r="AX79" s="17" t="inlineStr">
        <is>
          <t>4530-525617</t>
        </is>
      </c>
      <c r="AY79" s="17" t="inlineStr">
        <is>
          <t>'2026-07-02</t>
        </is>
      </c>
      <c r="AZ79" s="17" t="inlineStr">
        <is>
          <t>EMERSON</t>
        </is>
      </c>
      <c r="BA79" s="17" t="inlineStr">
        <is>
          <t>TREX</t>
        </is>
      </c>
      <c r="BB79" s="17" t="inlineStr">
        <is>
          <t>210100082367</t>
        </is>
      </c>
      <c r="BC79" s="17" t="inlineStr">
        <is>
          <t>'2026-07-31</t>
        </is>
      </c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inlineStr">
        <is>
          <t>Levy Ostrup</t>
        </is>
      </c>
      <c r="CY79" s="17" t="inlineStr">
        <is>
          <t>'2026-08-01</t>
        </is>
      </c>
      <c r="CZ79" s="17" t="n"/>
      <c r="DA79" s="17" t="n"/>
      <c r="DB79" s="17" t="n"/>
      <c r="DC79" s="17" t="n"/>
    </row>
    <row r="80">
      <c r="A80" s="17" t="n"/>
      <c r="B80" s="17" t="n"/>
      <c r="C80" s="17" t="inlineStr">
        <is>
          <t>K1B WELL PAD PROJECT</t>
        </is>
      </c>
      <c r="D80" s="17" t="inlineStr">
        <is>
          <t>KINOSIS K1B</t>
        </is>
      </c>
      <c r="E80" s="17" t="inlineStr">
        <is>
          <t>CA23007</t>
        </is>
      </c>
      <c r="F80" s="17" t="inlineStr">
        <is>
          <t>29103-TIT-1015</t>
        </is>
      </c>
      <c r="G80" s="17" t="inlineStr">
        <is>
          <t>Temperature Indicating Transmitter</t>
        </is>
      </c>
      <c r="H80" s="17" t="inlineStr">
        <is>
          <t>PRODUCED EMULSION</t>
        </is>
      </c>
      <c r="I80" s="17" t="inlineStr">
        <is>
          <t>PAD A S01 RETURN FLUID TO PROD WELL HEADER</t>
        </is>
      </c>
      <c r="J80" s="17" t="inlineStr">
        <is>
          <t>29103-25J-112-01</t>
        </is>
      </c>
      <c r="K80" s="17" t="inlineStr">
        <is>
          <t>29103-4"-P-1101-DAPC0-64H-ET</t>
        </is>
      </c>
      <c r="L80" s="17" t="inlineStr">
        <is>
          <t>ROSEMOUNT</t>
        </is>
      </c>
      <c r="M80" s="17" t="inlineStr">
        <is>
          <t>3144PD1A1K6M5Q4C8BR5XA</t>
        </is>
      </c>
      <c r="N80" s="17" t="inlineStr">
        <is>
          <t>26SITC3662821</t>
        </is>
      </c>
      <c r="O80" s="17" t="inlineStr">
        <is>
          <t xml:space="preserve"> -50 - 300°C</t>
        </is>
      </c>
      <c r="P80" s="17" t="inlineStr">
        <is>
          <t xml:space="preserve"> -200 - 600°C</t>
        </is>
      </c>
      <c r="Q80" s="17" t="inlineStr">
        <is>
          <t>N/A</t>
        </is>
      </c>
      <c r="R80" s="17" t="inlineStr">
        <is>
          <t>Yes</t>
        </is>
      </c>
      <c r="S80" s="17" t="inlineStr">
        <is>
          <t>4-20 mA w/ HART</t>
        </is>
      </c>
      <c r="T80" s="17" t="inlineStr">
        <is>
          <t>N/A</t>
        </is>
      </c>
      <c r="U80" s="17" t="inlineStr">
        <is>
          <t>N/A</t>
        </is>
      </c>
      <c r="V80" s="17" t="inlineStr">
        <is>
          <t>LO</t>
        </is>
      </c>
      <c r="W80" s="17" t="inlineStr">
        <is>
          <t>LO</t>
        </is>
      </c>
      <c r="X80" s="17" t="inlineStr">
        <is>
          <t>LO</t>
        </is>
      </c>
      <c r="Y80" s="17" t="inlineStr">
        <is>
          <t>LO</t>
        </is>
      </c>
      <c r="Z80" s="17" t="inlineStr">
        <is>
          <t>N/A</t>
        </is>
      </c>
      <c r="AA80" s="17" t="inlineStr">
        <is>
          <t>N/A</t>
        </is>
      </c>
      <c r="AB80" s="17" t="inlineStr">
        <is>
          <t>LO</t>
        </is>
      </c>
      <c r="AC80" s="17" t="inlineStr">
        <is>
          <t>LO</t>
        </is>
      </c>
      <c r="AD80" s="17" t="inlineStr">
        <is>
          <t>N/A</t>
        </is>
      </c>
      <c r="AE80" s="17" t="inlineStr">
        <is>
          <t>LO</t>
        </is>
      </c>
      <c r="AF80" s="17" t="inlineStr">
        <is>
          <t>LO</t>
        </is>
      </c>
      <c r="AG80" s="17" t="inlineStr">
        <is>
          <t>LO</t>
        </is>
      </c>
      <c r="AH80" s="17" t="n">
        <v>23.6</v>
      </c>
      <c r="AI80" s="17" t="inlineStr">
        <is>
          <t>Pass</t>
        </is>
      </c>
      <c r="AJ80" s="17" t="inlineStr">
        <is>
          <t>N/A</t>
        </is>
      </c>
      <c r="AK80" s="17" t="inlineStr">
        <is>
          <t>N/A</t>
        </is>
      </c>
      <c r="AL80" s="17" t="inlineStr">
        <is>
          <t>Pass</t>
        </is>
      </c>
      <c r="AM80" s="17" t="inlineStr">
        <is>
          <t>Pass</t>
        </is>
      </c>
      <c r="AN80" s="17" t="inlineStr">
        <is>
          <t>N/A</t>
        </is>
      </c>
      <c r="AO80" s="17" t="inlineStr">
        <is>
          <t>Pass</t>
        </is>
      </c>
      <c r="AP80" s="17" t="inlineStr">
        <is>
          <t>N/A</t>
        </is>
      </c>
      <c r="AQ80" s="17" t="inlineStr">
        <is>
          <t>N/A</t>
        </is>
      </c>
      <c r="AR80" s="17" t="inlineStr">
        <is>
          <t>Pass</t>
        </is>
      </c>
      <c r="AS80" s="17" t="inlineStr">
        <is>
          <t>Pass</t>
        </is>
      </c>
      <c r="AT80" s="17" t="inlineStr">
        <is>
          <t>N/A</t>
        </is>
      </c>
      <c r="AU80" s="17" t="inlineStr">
        <is>
          <t>N/A</t>
        </is>
      </c>
      <c r="AV80" s="17" t="inlineStr">
        <is>
          <t xml:space="preserve">FLUKE </t>
        </is>
      </c>
      <c r="AW80" s="17" t="inlineStr">
        <is>
          <t>1551A EX</t>
        </is>
      </c>
      <c r="AX80" s="17" t="n">
        <v>6627011</v>
      </c>
      <c r="AY80" s="17" t="inlineStr">
        <is>
          <t>'2026-05-13</t>
        </is>
      </c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inlineStr">
        <is>
          <t>Levy Ostrup</t>
        </is>
      </c>
      <c r="CY80" s="17" t="inlineStr">
        <is>
          <t>'2026-08-01</t>
        </is>
      </c>
      <c r="CZ80" s="17" t="n"/>
      <c r="DA80" s="17" t="n"/>
      <c r="DB80" s="17" t="n"/>
      <c r="DC80" s="17" t="n"/>
    </row>
    <row r="81">
      <c r="A81" s="17" t="n"/>
      <c r="B81" s="17" t="n"/>
      <c r="C81" s="17" t="inlineStr">
        <is>
          <t>K1B WELL PAD PROJECT</t>
        </is>
      </c>
      <c r="D81" s="17" t="inlineStr">
        <is>
          <t>KINOSIS K1B</t>
        </is>
      </c>
      <c r="E81" s="17" t="inlineStr">
        <is>
          <t>CA23007</t>
        </is>
      </c>
      <c r="F81" s="17" t="inlineStr">
        <is>
          <t>29103-PIT-1025</t>
        </is>
      </c>
      <c r="G81" s="17" t="inlineStr">
        <is>
          <t>Pressure Transmitter</t>
        </is>
      </c>
      <c r="H81" s="17" t="inlineStr">
        <is>
          <t>PRODUCED EMULSION</t>
        </is>
      </c>
      <c r="I81" s="17" t="inlineStr">
        <is>
          <t>PAD A S02 RETURN FLUID TO PROD WELL HEAD</t>
        </is>
      </c>
      <c r="J81" s="17" t="inlineStr">
        <is>
          <t>29103-25J-122-01</t>
        </is>
      </c>
      <c r="K81" s="17" t="inlineStr">
        <is>
          <t>29103-4"-P-1201-DAPC0-64H-ET</t>
        </is>
      </c>
      <c r="L81" s="17" t="inlineStr">
        <is>
          <t>ROSEMOUNT</t>
        </is>
      </c>
      <c r="M81" s="17" t="inlineStr">
        <is>
          <t>3051TG4A2B21AS1M536Q4Q8Q15P1BR5</t>
        </is>
      </c>
      <c r="N81" s="17" t="inlineStr">
        <is>
          <t>26SIPG3884603</t>
        </is>
      </c>
      <c r="O81" s="17" t="inlineStr">
        <is>
          <t>0 - 3000 kPa-g</t>
        </is>
      </c>
      <c r="P81" s="17" t="inlineStr">
        <is>
          <t>-101 - 5515 kPa-g</t>
        </is>
      </c>
      <c r="Q81" s="17" t="inlineStr">
        <is>
          <t>N/A</t>
        </is>
      </c>
      <c r="R81" s="17" t="inlineStr">
        <is>
          <t>Yes</t>
        </is>
      </c>
      <c r="S81" s="17" t="inlineStr">
        <is>
          <t>4-20 mA w/ HART</t>
        </is>
      </c>
      <c r="T81" s="17" t="inlineStr">
        <is>
          <t>N/A</t>
        </is>
      </c>
      <c r="U81" s="17" t="inlineStr">
        <is>
          <t>N/A</t>
        </is>
      </c>
      <c r="V81" s="17" t="inlineStr">
        <is>
          <t>LO</t>
        </is>
      </c>
      <c r="W81" s="17" t="inlineStr">
        <is>
          <t>LO</t>
        </is>
      </c>
      <c r="X81" s="17" t="inlineStr">
        <is>
          <t>LO</t>
        </is>
      </c>
      <c r="Y81" s="17" t="inlineStr">
        <is>
          <t>LO</t>
        </is>
      </c>
      <c r="Z81" s="17" t="inlineStr">
        <is>
          <t>N/A</t>
        </is>
      </c>
      <c r="AA81" s="17" t="inlineStr">
        <is>
          <t>LO</t>
        </is>
      </c>
      <c r="AB81" s="17" t="inlineStr">
        <is>
          <t>LO</t>
        </is>
      </c>
      <c r="AC81" s="17" t="inlineStr">
        <is>
          <t>LO</t>
        </is>
      </c>
      <c r="AD81" s="17" t="inlineStr">
        <is>
          <t>N/A</t>
        </is>
      </c>
      <c r="AE81" s="17" t="inlineStr">
        <is>
          <t>LO</t>
        </is>
      </c>
      <c r="AF81" s="17" t="inlineStr">
        <is>
          <t>LO</t>
        </is>
      </c>
      <c r="AG81" s="17" t="inlineStr">
        <is>
          <t>LO</t>
        </is>
      </c>
      <c r="AH81" s="17" t="n">
        <v>23.8</v>
      </c>
      <c r="AI81" s="17" t="inlineStr">
        <is>
          <t>Pass</t>
        </is>
      </c>
      <c r="AJ81" s="17" t="inlineStr">
        <is>
          <t>N/A</t>
        </is>
      </c>
      <c r="AK81" s="17" t="inlineStr">
        <is>
          <t>N/A</t>
        </is>
      </c>
      <c r="AL81" s="17" t="inlineStr">
        <is>
          <t>Pass</t>
        </is>
      </c>
      <c r="AM81" s="17" t="inlineStr">
        <is>
          <t>Pass</t>
        </is>
      </c>
      <c r="AN81" s="17" t="inlineStr">
        <is>
          <t>N/A</t>
        </is>
      </c>
      <c r="AO81" s="17" t="inlineStr">
        <is>
          <t>Pass</t>
        </is>
      </c>
      <c r="AP81" s="17" t="inlineStr">
        <is>
          <t>N/A</t>
        </is>
      </c>
      <c r="AQ81" s="17" t="inlineStr">
        <is>
          <t>N/A</t>
        </is>
      </c>
      <c r="AR81" s="17" t="inlineStr">
        <is>
          <t>Pass</t>
        </is>
      </c>
      <c r="AS81" s="17" t="inlineStr">
        <is>
          <t>Pass</t>
        </is>
      </c>
      <c r="AT81" s="17" t="inlineStr">
        <is>
          <t>N/A</t>
        </is>
      </c>
      <c r="AU81" s="17" t="inlineStr">
        <is>
          <t>N/A</t>
        </is>
      </c>
      <c r="AV81" s="17" t="inlineStr">
        <is>
          <t>CRYSTAL ENGINEERING</t>
        </is>
      </c>
      <c r="AW81" s="17" t="inlineStr">
        <is>
          <t>IS33-36/5000 PSI</t>
        </is>
      </c>
      <c r="AX81" s="17" t="inlineStr">
        <is>
          <t>4530-525617</t>
        </is>
      </c>
      <c r="AY81" s="17" t="inlineStr">
        <is>
          <t>'2026-07-02</t>
        </is>
      </c>
      <c r="AZ81" s="17" t="inlineStr">
        <is>
          <t>EMERSON</t>
        </is>
      </c>
      <c r="BA81" s="17" t="inlineStr">
        <is>
          <t>TREX</t>
        </is>
      </c>
      <c r="BB81" s="17" t="inlineStr">
        <is>
          <t>210100082367</t>
        </is>
      </c>
      <c r="BC81" s="17" t="inlineStr">
        <is>
          <t>'2026-07-31</t>
        </is>
      </c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inlineStr">
        <is>
          <t>Levy Ostrup</t>
        </is>
      </c>
      <c r="CY81" s="17" t="inlineStr">
        <is>
          <t>'2026-08-01</t>
        </is>
      </c>
      <c r="CZ81" s="17" t="n"/>
      <c r="DA81" s="17" t="n"/>
      <c r="DB81" s="17" t="n"/>
      <c r="DC81" s="17" t="n"/>
    </row>
    <row r="82">
      <c r="A82" s="17" t="n"/>
      <c r="B82" s="17" t="n"/>
      <c r="C82" s="17" t="inlineStr">
        <is>
          <t>K1B WELL PAD PROJECT</t>
        </is>
      </c>
      <c r="D82" s="17" t="inlineStr">
        <is>
          <t>KINOSIS K1B</t>
        </is>
      </c>
      <c r="E82" s="17" t="inlineStr">
        <is>
          <t>CA23007</t>
        </is>
      </c>
      <c r="F82" s="17" t="inlineStr">
        <is>
          <t>29103-TIT-1025</t>
        </is>
      </c>
      <c r="G82" s="17" t="inlineStr">
        <is>
          <t>Temperature Indicating Transmitter</t>
        </is>
      </c>
      <c r="H82" s="17" t="inlineStr">
        <is>
          <t>PRODUCED EMULSION</t>
        </is>
      </c>
      <c r="I82" s="17" t="inlineStr">
        <is>
          <t>PAD A S02 RETURN FLUID TO PROD WELL HEADER</t>
        </is>
      </c>
      <c r="J82" s="17" t="inlineStr">
        <is>
          <t>29103-25J-122-01</t>
        </is>
      </c>
      <c r="K82" s="17" t="inlineStr">
        <is>
          <t>29103-4"-P-1201-DAPC0-64H-ET</t>
        </is>
      </c>
      <c r="L82" s="17" t="inlineStr">
        <is>
          <t>ROSEMOUNT</t>
        </is>
      </c>
      <c r="M82" s="17" t="inlineStr">
        <is>
          <t>3144PD1A1K6M5Q4C8BR5XA</t>
        </is>
      </c>
      <c r="N82" s="17" t="inlineStr">
        <is>
          <t>26SITC3662819</t>
        </is>
      </c>
      <c r="O82" s="17" t="inlineStr">
        <is>
          <t xml:space="preserve"> -50 - 300°C</t>
        </is>
      </c>
      <c r="P82" s="17" t="inlineStr">
        <is>
          <t xml:space="preserve"> -200 - 600°C</t>
        </is>
      </c>
      <c r="Q82" s="17" t="inlineStr">
        <is>
          <t>N/A</t>
        </is>
      </c>
      <c r="R82" s="17" t="inlineStr">
        <is>
          <t>Yes</t>
        </is>
      </c>
      <c r="S82" s="17" t="inlineStr">
        <is>
          <t>4-20 mA w/ HART</t>
        </is>
      </c>
      <c r="T82" s="17" t="inlineStr">
        <is>
          <t>N/A</t>
        </is>
      </c>
      <c r="U82" s="17" t="inlineStr">
        <is>
          <t>N/A</t>
        </is>
      </c>
      <c r="V82" s="17" t="inlineStr">
        <is>
          <t>LO</t>
        </is>
      </c>
      <c r="W82" s="17" t="inlineStr">
        <is>
          <t>LO</t>
        </is>
      </c>
      <c r="X82" s="17" t="inlineStr">
        <is>
          <t>LO</t>
        </is>
      </c>
      <c r="Y82" s="17" t="inlineStr">
        <is>
          <t>LO</t>
        </is>
      </c>
      <c r="Z82" s="17" t="inlineStr">
        <is>
          <t>N/A</t>
        </is>
      </c>
      <c r="AA82" s="17" t="inlineStr">
        <is>
          <t>N/A</t>
        </is>
      </c>
      <c r="AB82" s="17" t="inlineStr">
        <is>
          <t>LO</t>
        </is>
      </c>
      <c r="AC82" s="17" t="inlineStr">
        <is>
          <t>LO</t>
        </is>
      </c>
      <c r="AD82" s="17" t="inlineStr">
        <is>
          <t>N/A</t>
        </is>
      </c>
      <c r="AE82" s="17" t="inlineStr">
        <is>
          <t>LO</t>
        </is>
      </c>
      <c r="AF82" s="17" t="inlineStr">
        <is>
          <t>LO</t>
        </is>
      </c>
      <c r="AG82" s="17" t="inlineStr">
        <is>
          <t>LO</t>
        </is>
      </c>
      <c r="AH82" s="17" t="n">
        <v>23.4</v>
      </c>
      <c r="AI82" s="17" t="inlineStr">
        <is>
          <t>Pass</t>
        </is>
      </c>
      <c r="AJ82" s="17" t="inlineStr">
        <is>
          <t>N/A</t>
        </is>
      </c>
      <c r="AK82" s="17" t="inlineStr">
        <is>
          <t>N/A</t>
        </is>
      </c>
      <c r="AL82" s="17" t="inlineStr">
        <is>
          <t>Pass</t>
        </is>
      </c>
      <c r="AM82" s="17" t="inlineStr">
        <is>
          <t>Pass</t>
        </is>
      </c>
      <c r="AN82" s="17" t="inlineStr">
        <is>
          <t>N/A</t>
        </is>
      </c>
      <c r="AO82" s="17" t="inlineStr">
        <is>
          <t>Pass</t>
        </is>
      </c>
      <c r="AP82" s="17" t="inlineStr">
        <is>
          <t>N/A</t>
        </is>
      </c>
      <c r="AQ82" s="17" t="inlineStr">
        <is>
          <t>N/A</t>
        </is>
      </c>
      <c r="AR82" s="17" t="inlineStr">
        <is>
          <t>Pass</t>
        </is>
      </c>
      <c r="AS82" s="17" t="inlineStr">
        <is>
          <t>Pass</t>
        </is>
      </c>
      <c r="AT82" s="17" t="inlineStr">
        <is>
          <t>N/A</t>
        </is>
      </c>
      <c r="AU82" s="17" t="inlineStr">
        <is>
          <t>N/A</t>
        </is>
      </c>
      <c r="AV82" s="17" t="inlineStr">
        <is>
          <t xml:space="preserve">FLUKE </t>
        </is>
      </c>
      <c r="AW82" s="17" t="inlineStr">
        <is>
          <t>1551A EX</t>
        </is>
      </c>
      <c r="AX82" s="17" t="n">
        <v>6627011</v>
      </c>
      <c r="AY82" s="17" t="inlineStr">
        <is>
          <t>'2026-05-13</t>
        </is>
      </c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inlineStr">
        <is>
          <t>Levy Ostrup</t>
        </is>
      </c>
      <c r="CY82" s="17" t="inlineStr">
        <is>
          <t>'2026-08-01</t>
        </is>
      </c>
      <c r="CZ82" s="17" t="n"/>
      <c r="DA82" s="17" t="n"/>
      <c r="DB82" s="17" t="n"/>
      <c r="DC82" s="17" t="n"/>
    </row>
    <row r="83">
      <c r="A83" s="17" t="n"/>
      <c r="B83" s="17" t="n"/>
      <c r="C83" s="17" t="inlineStr">
        <is>
          <t>K1B WELL PAD PROJECT</t>
        </is>
      </c>
      <c r="D83" s="17" t="inlineStr">
        <is>
          <t>KINOSIS K1B</t>
        </is>
      </c>
      <c r="E83" s="17" t="inlineStr">
        <is>
          <t>CA23007</t>
        </is>
      </c>
      <c r="F83" s="17" t="inlineStr">
        <is>
          <t>29103-PIT-1035</t>
        </is>
      </c>
      <c r="G83" s="17" t="inlineStr">
        <is>
          <t>Pressure Transmitter</t>
        </is>
      </c>
      <c r="H83" s="17" t="inlineStr">
        <is>
          <t>PRODUCED EMULSION</t>
        </is>
      </c>
      <c r="I83" s="17" t="inlineStr">
        <is>
          <t>PAD A S03 RETURN FLUID TO PROD WELL HEAD</t>
        </is>
      </c>
      <c r="J83" s="17" t="inlineStr">
        <is>
          <t>29103-25J-132-01</t>
        </is>
      </c>
      <c r="K83" s="17" t="inlineStr">
        <is>
          <t>29103-4"-P-1301-DAPC0-64H-ET</t>
        </is>
      </c>
      <c r="L83" s="17" t="inlineStr">
        <is>
          <t>ROSEMOUNT</t>
        </is>
      </c>
      <c r="M83" s="17" t="inlineStr">
        <is>
          <t>3051TG4A2B21AS1M536Q4Q8Q15P1BR5</t>
        </is>
      </c>
      <c r="N83" s="17" t="inlineStr">
        <is>
          <t>26SIPG3885065</t>
        </is>
      </c>
      <c r="O83" s="17" t="inlineStr">
        <is>
          <t>0 - 3000 kPa-g</t>
        </is>
      </c>
      <c r="P83" s="17" t="inlineStr">
        <is>
          <t xml:space="preserve"> -101 - 5515 kPa-g</t>
        </is>
      </c>
      <c r="Q83" s="17" t="inlineStr">
        <is>
          <t>N/A</t>
        </is>
      </c>
      <c r="R83" s="17" t="inlineStr">
        <is>
          <t>Yes</t>
        </is>
      </c>
      <c r="S83" s="17" t="inlineStr">
        <is>
          <t>4-20 mA w/ HART</t>
        </is>
      </c>
      <c r="T83" s="17" t="inlineStr">
        <is>
          <t>N/A</t>
        </is>
      </c>
      <c r="U83" s="17" t="inlineStr">
        <is>
          <t>N/A</t>
        </is>
      </c>
      <c r="V83" s="17" t="inlineStr">
        <is>
          <t>LO</t>
        </is>
      </c>
      <c r="W83" s="17" t="inlineStr">
        <is>
          <t>LO</t>
        </is>
      </c>
      <c r="X83" s="17" t="inlineStr">
        <is>
          <t>LO</t>
        </is>
      </c>
      <c r="Y83" s="17" t="inlineStr">
        <is>
          <t>LO</t>
        </is>
      </c>
      <c r="Z83" s="17" t="inlineStr">
        <is>
          <t>N/A</t>
        </is>
      </c>
      <c r="AA83" s="17" t="inlineStr">
        <is>
          <t>LO</t>
        </is>
      </c>
      <c r="AB83" s="17" t="inlineStr">
        <is>
          <t>LO</t>
        </is>
      </c>
      <c r="AC83" s="17" t="inlineStr">
        <is>
          <t>LO</t>
        </is>
      </c>
      <c r="AD83" s="17" t="inlineStr">
        <is>
          <t>N/A</t>
        </is>
      </c>
      <c r="AE83" s="17" t="inlineStr">
        <is>
          <t>LO</t>
        </is>
      </c>
      <c r="AF83" s="17" t="inlineStr">
        <is>
          <t>LO</t>
        </is>
      </c>
      <c r="AG83" s="17" t="inlineStr">
        <is>
          <t>LO</t>
        </is>
      </c>
      <c r="AH83" s="17" t="n">
        <v>23.9</v>
      </c>
      <c r="AI83" s="17" t="inlineStr">
        <is>
          <t>Pass</t>
        </is>
      </c>
      <c r="AJ83" s="17" t="inlineStr">
        <is>
          <t>N/A</t>
        </is>
      </c>
      <c r="AK83" s="17" t="inlineStr">
        <is>
          <t>N/A</t>
        </is>
      </c>
      <c r="AL83" s="17" t="inlineStr">
        <is>
          <t>Pass</t>
        </is>
      </c>
      <c r="AM83" s="17" t="inlineStr">
        <is>
          <t>Pass</t>
        </is>
      </c>
      <c r="AN83" s="17" t="inlineStr">
        <is>
          <t>N/A</t>
        </is>
      </c>
      <c r="AO83" s="17" t="inlineStr">
        <is>
          <t>Pass</t>
        </is>
      </c>
      <c r="AP83" s="17" t="inlineStr">
        <is>
          <t>N/A</t>
        </is>
      </c>
      <c r="AQ83" s="17" t="inlineStr">
        <is>
          <t>N/A</t>
        </is>
      </c>
      <c r="AR83" s="17" t="inlineStr">
        <is>
          <t>Pass</t>
        </is>
      </c>
      <c r="AS83" s="17" t="inlineStr">
        <is>
          <t>Pass</t>
        </is>
      </c>
      <c r="AT83" s="17" t="inlineStr">
        <is>
          <t>N/A</t>
        </is>
      </c>
      <c r="AU83" s="17" t="inlineStr">
        <is>
          <t>N/A</t>
        </is>
      </c>
      <c r="AV83" s="17" t="inlineStr">
        <is>
          <t>CRYSTAL ENGINEERING</t>
        </is>
      </c>
      <c r="AW83" s="17" t="inlineStr">
        <is>
          <t>IS33-36/5000 PSI</t>
        </is>
      </c>
      <c r="AX83" s="17" t="inlineStr">
        <is>
          <t>4530-525617</t>
        </is>
      </c>
      <c r="AY83" s="17" t="inlineStr">
        <is>
          <t>'2026-07-02</t>
        </is>
      </c>
      <c r="AZ83" s="17" t="inlineStr">
        <is>
          <t>EMERSON</t>
        </is>
      </c>
      <c r="BA83" s="17" t="inlineStr">
        <is>
          <t>TREX</t>
        </is>
      </c>
      <c r="BB83" s="17" t="inlineStr">
        <is>
          <t>210100082367</t>
        </is>
      </c>
      <c r="BC83" s="17" t="inlineStr">
        <is>
          <t>'2026-07-31</t>
        </is>
      </c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inlineStr">
        <is>
          <t>Levy Ostrup</t>
        </is>
      </c>
      <c r="CY83" s="17" t="inlineStr">
        <is>
          <t>'2026-08-01</t>
        </is>
      </c>
      <c r="CZ83" s="17" t="n"/>
      <c r="DA83" s="17" t="n"/>
      <c r="DB83" s="17" t="n"/>
      <c r="DC83" s="17" t="n"/>
    </row>
    <row r="84">
      <c r="A84" s="17" t="n"/>
      <c r="B84" s="17" t="n"/>
      <c r="C84" s="17" t="inlineStr">
        <is>
          <t>K1B WELL PAD PROJECT</t>
        </is>
      </c>
      <c r="D84" s="17" t="inlineStr">
        <is>
          <t>KINOSIS K1B</t>
        </is>
      </c>
      <c r="E84" s="17" t="inlineStr">
        <is>
          <t>CA23007</t>
        </is>
      </c>
      <c r="F84" s="17" t="inlineStr">
        <is>
          <t>29103-TIT-1035</t>
        </is>
      </c>
      <c r="G84" s="17" t="inlineStr">
        <is>
          <t>Temperature Indicating Transmitter</t>
        </is>
      </c>
      <c r="H84" s="17" t="inlineStr">
        <is>
          <t>PRODUCED EMULSION</t>
        </is>
      </c>
      <c r="I84" s="17" t="inlineStr">
        <is>
          <t>PAD A S03 RETURN FLUID TO PROD WELL HEADER</t>
        </is>
      </c>
      <c r="J84" s="17" t="inlineStr">
        <is>
          <t>29103-25J-132-01</t>
        </is>
      </c>
      <c r="K84" s="17" t="inlineStr">
        <is>
          <t>29103-4"-P-1301-DAPC0-64H-ET</t>
        </is>
      </c>
      <c r="L84" s="17" t="inlineStr">
        <is>
          <t>ROSEMOUNT</t>
        </is>
      </c>
      <c r="M84" s="17" t="inlineStr">
        <is>
          <t>3144PD1A1K6M5Q4C8BR5XA</t>
        </is>
      </c>
      <c r="N84" s="17" t="inlineStr">
        <is>
          <t>26SITC3662818</t>
        </is>
      </c>
      <c r="O84" s="17" t="inlineStr">
        <is>
          <t xml:space="preserve"> -50 - 300°C</t>
        </is>
      </c>
      <c r="P84" s="17" t="inlineStr">
        <is>
          <t xml:space="preserve"> -200 - 600°C</t>
        </is>
      </c>
      <c r="Q84" s="17" t="inlineStr">
        <is>
          <t>N/A</t>
        </is>
      </c>
      <c r="R84" s="17" t="inlineStr">
        <is>
          <t>Yes</t>
        </is>
      </c>
      <c r="S84" s="17" t="inlineStr">
        <is>
          <t>4-20 mA w/ HART</t>
        </is>
      </c>
      <c r="T84" s="17" t="inlineStr">
        <is>
          <t>N/A</t>
        </is>
      </c>
      <c r="U84" s="17" t="inlineStr">
        <is>
          <t>N/A</t>
        </is>
      </c>
      <c r="V84" s="17" t="inlineStr">
        <is>
          <t>LO</t>
        </is>
      </c>
      <c r="W84" s="17" t="inlineStr">
        <is>
          <t>LO</t>
        </is>
      </c>
      <c r="X84" s="17" t="inlineStr">
        <is>
          <t>LO</t>
        </is>
      </c>
      <c r="Y84" s="17" t="inlineStr">
        <is>
          <t>LO</t>
        </is>
      </c>
      <c r="Z84" s="17" t="inlineStr">
        <is>
          <t>N/A</t>
        </is>
      </c>
      <c r="AA84" s="17" t="inlineStr">
        <is>
          <t>N/A</t>
        </is>
      </c>
      <c r="AB84" s="17" t="inlineStr">
        <is>
          <t>LO</t>
        </is>
      </c>
      <c r="AC84" s="17" t="inlineStr">
        <is>
          <t>LO</t>
        </is>
      </c>
      <c r="AD84" s="17" t="inlineStr">
        <is>
          <t>N/A</t>
        </is>
      </c>
      <c r="AE84" s="17" t="inlineStr">
        <is>
          <t>LO</t>
        </is>
      </c>
      <c r="AF84" s="17" t="inlineStr">
        <is>
          <t>LO</t>
        </is>
      </c>
      <c r="AG84" s="17" t="inlineStr">
        <is>
          <t>LO</t>
        </is>
      </c>
      <c r="AH84" s="17" t="n">
        <v>23.8</v>
      </c>
      <c r="AI84" s="17" t="inlineStr">
        <is>
          <t>Pass</t>
        </is>
      </c>
      <c r="AJ84" s="17" t="inlineStr">
        <is>
          <t>N/A</t>
        </is>
      </c>
      <c r="AK84" s="17" t="inlineStr">
        <is>
          <t>N/A</t>
        </is>
      </c>
      <c r="AL84" s="17" t="inlineStr">
        <is>
          <t>Pass</t>
        </is>
      </c>
      <c r="AM84" s="17" t="inlineStr">
        <is>
          <t>Pass</t>
        </is>
      </c>
      <c r="AN84" s="17" t="inlineStr">
        <is>
          <t>N/A</t>
        </is>
      </c>
      <c r="AO84" s="17" t="inlineStr">
        <is>
          <t>Pass</t>
        </is>
      </c>
      <c r="AP84" s="17" t="inlineStr">
        <is>
          <t>N/A</t>
        </is>
      </c>
      <c r="AQ84" s="17" t="inlineStr">
        <is>
          <t>N/A</t>
        </is>
      </c>
      <c r="AR84" s="17" t="inlineStr">
        <is>
          <t>Pass</t>
        </is>
      </c>
      <c r="AS84" s="17" t="inlineStr">
        <is>
          <t>Pass</t>
        </is>
      </c>
      <c r="AT84" s="17" t="inlineStr">
        <is>
          <t>N/A</t>
        </is>
      </c>
      <c r="AU84" s="17" t="inlineStr">
        <is>
          <t>N/A</t>
        </is>
      </c>
      <c r="AV84" s="17" t="inlineStr">
        <is>
          <t xml:space="preserve">FLUKE </t>
        </is>
      </c>
      <c r="AW84" s="17" t="inlineStr">
        <is>
          <t>1551A EX</t>
        </is>
      </c>
      <c r="AX84" s="17" t="n">
        <v>6627011</v>
      </c>
      <c r="AY84" s="17" t="inlineStr">
        <is>
          <t>'2026-05-13</t>
        </is>
      </c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inlineStr">
        <is>
          <t>Levy Ostrup</t>
        </is>
      </c>
      <c r="CY84" s="17" t="inlineStr">
        <is>
          <t>'2026-08-01</t>
        </is>
      </c>
      <c r="CZ84" s="17" t="n"/>
      <c r="DA84" s="17" t="n"/>
      <c r="DB84" s="17" t="n"/>
      <c r="DC84" s="17" t="n"/>
    </row>
    <row r="85">
      <c r="A85" s="17" t="n"/>
      <c r="B85" s="17" t="n"/>
      <c r="C85" s="17" t="inlineStr">
        <is>
          <t>K1B WELL PAD PROJECT</t>
        </is>
      </c>
      <c r="D85" s="17" t="inlineStr">
        <is>
          <t>KINOSIS K1B</t>
        </is>
      </c>
      <c r="E85" s="17" t="inlineStr">
        <is>
          <t>CA23007</t>
        </is>
      </c>
      <c r="F85" s="17" t="inlineStr">
        <is>
          <t>29103-PIT-1045</t>
        </is>
      </c>
      <c r="G85" s="17" t="inlineStr">
        <is>
          <t>Pressure Transmitter</t>
        </is>
      </c>
      <c r="H85" s="17" t="inlineStr">
        <is>
          <t>PRODUCED EMULSION</t>
        </is>
      </c>
      <c r="I85" s="17" t="inlineStr">
        <is>
          <t>PAD A S04 RETURN FLUID TO PROD WELL HEAD</t>
        </is>
      </c>
      <c r="J85" s="17" t="inlineStr">
        <is>
          <t>29103-25J-142-01</t>
        </is>
      </c>
      <c r="K85" s="17" t="inlineStr">
        <is>
          <t>29103-4"-P-1401-DAPC0-64H-ET</t>
        </is>
      </c>
      <c r="L85" s="17" t="inlineStr">
        <is>
          <t>ROSEMOUNT</t>
        </is>
      </c>
      <c r="M85" s="17" t="inlineStr">
        <is>
          <t>3051TG4A2B21AS1M536Q4Q8Q15P1BR5</t>
        </is>
      </c>
      <c r="N85" s="17" t="inlineStr">
        <is>
          <t>26SIPG3884593</t>
        </is>
      </c>
      <c r="O85" s="17" t="inlineStr">
        <is>
          <t>0 - 3000 kPa-g</t>
        </is>
      </c>
      <c r="P85" s="17" t="inlineStr">
        <is>
          <t>-101 - 5515 kPa-g</t>
        </is>
      </c>
      <c r="Q85" s="17" t="inlineStr">
        <is>
          <t>N/A</t>
        </is>
      </c>
      <c r="R85" s="17" t="inlineStr">
        <is>
          <t>Yes</t>
        </is>
      </c>
      <c r="S85" s="17" t="inlineStr">
        <is>
          <t>4-20 mA w/ HART</t>
        </is>
      </c>
      <c r="T85" s="17" t="inlineStr">
        <is>
          <t>N/A</t>
        </is>
      </c>
      <c r="U85" s="17" t="inlineStr">
        <is>
          <t>N/A</t>
        </is>
      </c>
      <c r="V85" s="17" t="inlineStr">
        <is>
          <t>LO</t>
        </is>
      </c>
      <c r="W85" s="17" t="inlineStr">
        <is>
          <t>LO</t>
        </is>
      </c>
      <c r="X85" s="17" t="inlineStr">
        <is>
          <t>LO</t>
        </is>
      </c>
      <c r="Y85" s="17" t="inlineStr">
        <is>
          <t>LO</t>
        </is>
      </c>
      <c r="Z85" s="17" t="inlineStr">
        <is>
          <t>N/A</t>
        </is>
      </c>
      <c r="AA85" s="17" t="inlineStr">
        <is>
          <t>LO</t>
        </is>
      </c>
      <c r="AB85" s="17" t="inlineStr">
        <is>
          <t>LO</t>
        </is>
      </c>
      <c r="AC85" s="17" t="inlineStr">
        <is>
          <t>LO</t>
        </is>
      </c>
      <c r="AD85" s="17" t="inlineStr">
        <is>
          <t>N/A</t>
        </is>
      </c>
      <c r="AE85" s="17" t="inlineStr">
        <is>
          <t>LO</t>
        </is>
      </c>
      <c r="AF85" s="17" t="inlineStr">
        <is>
          <t>LO</t>
        </is>
      </c>
      <c r="AG85" s="17" t="inlineStr">
        <is>
          <t>LO</t>
        </is>
      </c>
      <c r="AH85" s="17" t="n">
        <v>23.8</v>
      </c>
      <c r="AI85" s="17" t="inlineStr">
        <is>
          <t>Pass</t>
        </is>
      </c>
      <c r="AJ85" s="17" t="inlineStr">
        <is>
          <t>N/A</t>
        </is>
      </c>
      <c r="AK85" s="17" t="inlineStr">
        <is>
          <t>N/A</t>
        </is>
      </c>
      <c r="AL85" s="17" t="inlineStr">
        <is>
          <t>Pass</t>
        </is>
      </c>
      <c r="AM85" s="17" t="inlineStr">
        <is>
          <t>Pass</t>
        </is>
      </c>
      <c r="AN85" s="17" t="inlineStr">
        <is>
          <t>N/A</t>
        </is>
      </c>
      <c r="AO85" s="17" t="inlineStr">
        <is>
          <t>Pass</t>
        </is>
      </c>
      <c r="AP85" s="17" t="inlineStr">
        <is>
          <t>N/A</t>
        </is>
      </c>
      <c r="AQ85" s="17" t="inlineStr">
        <is>
          <t>N/A</t>
        </is>
      </c>
      <c r="AR85" s="17" t="inlineStr">
        <is>
          <t>Pass</t>
        </is>
      </c>
      <c r="AS85" s="17" t="inlineStr">
        <is>
          <t>Pass</t>
        </is>
      </c>
      <c r="AT85" s="17" t="inlineStr">
        <is>
          <t>N/A</t>
        </is>
      </c>
      <c r="AU85" s="17" t="inlineStr">
        <is>
          <t>N/A</t>
        </is>
      </c>
      <c r="AV85" s="17" t="inlineStr">
        <is>
          <t>CRYSTAL ENGINEERING</t>
        </is>
      </c>
      <c r="AW85" s="17" t="inlineStr">
        <is>
          <t>IS33-36/5000 PSI</t>
        </is>
      </c>
      <c r="AX85" s="17" t="inlineStr">
        <is>
          <t>4530-525617</t>
        </is>
      </c>
      <c r="AY85" s="17" t="inlineStr">
        <is>
          <t>'2026-07-02</t>
        </is>
      </c>
      <c r="AZ85" s="17" t="inlineStr">
        <is>
          <t>EMERSON</t>
        </is>
      </c>
      <c r="BA85" s="17" t="inlineStr">
        <is>
          <t>TREX</t>
        </is>
      </c>
      <c r="BB85" s="17" t="inlineStr">
        <is>
          <t>210100082367</t>
        </is>
      </c>
      <c r="BC85" s="17" t="inlineStr">
        <is>
          <t>'2026-07-31</t>
        </is>
      </c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inlineStr">
        <is>
          <t>Levy Ostrup</t>
        </is>
      </c>
      <c r="CY85" s="17" t="inlineStr">
        <is>
          <t>'2026-08-01</t>
        </is>
      </c>
      <c r="CZ85" s="17" t="n"/>
      <c r="DA85" s="17" t="n"/>
      <c r="DB85" s="17" t="n"/>
      <c r="DC85" s="17" t="n"/>
    </row>
    <row r="86">
      <c r="A86" s="17" t="n"/>
      <c r="B86" s="17" t="n"/>
      <c r="C86" s="17" t="inlineStr">
        <is>
          <t>K1B WELL PAD PROJECT</t>
        </is>
      </c>
      <c r="D86" s="17" t="inlineStr">
        <is>
          <t>KINOSIS K1B</t>
        </is>
      </c>
      <c r="E86" s="17" t="inlineStr">
        <is>
          <t>CA23007</t>
        </is>
      </c>
      <c r="F86" s="17" t="inlineStr">
        <is>
          <t>29103-TIT-1045</t>
        </is>
      </c>
      <c r="G86" s="17" t="inlineStr">
        <is>
          <t>Temperature Indicating Transmitter</t>
        </is>
      </c>
      <c r="H86" s="17" t="inlineStr">
        <is>
          <t>PRODUCED EMULSION</t>
        </is>
      </c>
      <c r="I86" s="17" t="inlineStr">
        <is>
          <t>PAD A S04 RETURN FLUID TO PROD WELL HEADER</t>
        </is>
      </c>
      <c r="J86" s="17" t="inlineStr">
        <is>
          <t>29103-25J-142-01</t>
        </is>
      </c>
      <c r="K86" s="17" t="inlineStr">
        <is>
          <t>29103-4"-P-1401-DAPC0-64H-ET</t>
        </is>
      </c>
      <c r="L86" s="17" t="inlineStr">
        <is>
          <t>ROSEMOUNT</t>
        </is>
      </c>
      <c r="M86" s="17" t="inlineStr">
        <is>
          <t>3144PD1A1K6M5Q4C8BR5XA</t>
        </is>
      </c>
      <c r="N86" s="17" t="inlineStr">
        <is>
          <t>26SITC3662815</t>
        </is>
      </c>
      <c r="O86" s="17" t="inlineStr">
        <is>
          <t xml:space="preserve"> -50 - 300°C</t>
        </is>
      </c>
      <c r="P86" s="17" t="inlineStr">
        <is>
          <t xml:space="preserve"> -200 - 600°C</t>
        </is>
      </c>
      <c r="Q86" s="17" t="inlineStr">
        <is>
          <t>N/A</t>
        </is>
      </c>
      <c r="R86" s="17" t="inlineStr">
        <is>
          <t>Yes</t>
        </is>
      </c>
      <c r="S86" s="17" t="inlineStr">
        <is>
          <t>4-20 mA w/ HART</t>
        </is>
      </c>
      <c r="T86" s="17" t="inlineStr">
        <is>
          <t>N/A</t>
        </is>
      </c>
      <c r="U86" s="17" t="inlineStr">
        <is>
          <t>N/A</t>
        </is>
      </c>
      <c r="V86" s="17" t="inlineStr">
        <is>
          <t>LO</t>
        </is>
      </c>
      <c r="W86" s="17" t="inlineStr">
        <is>
          <t>LO</t>
        </is>
      </c>
      <c r="X86" s="17" t="inlineStr">
        <is>
          <t>LO</t>
        </is>
      </c>
      <c r="Y86" s="17" t="inlineStr">
        <is>
          <t>LO</t>
        </is>
      </c>
      <c r="Z86" s="17" t="inlineStr">
        <is>
          <t>N/A</t>
        </is>
      </c>
      <c r="AA86" s="17" t="inlineStr">
        <is>
          <t>N/A</t>
        </is>
      </c>
      <c r="AB86" s="17" t="inlineStr">
        <is>
          <t>LO</t>
        </is>
      </c>
      <c r="AC86" s="17" t="inlineStr">
        <is>
          <t>LO</t>
        </is>
      </c>
      <c r="AD86" s="17" t="inlineStr">
        <is>
          <t>N/A</t>
        </is>
      </c>
      <c r="AE86" s="17" t="inlineStr">
        <is>
          <t>LO</t>
        </is>
      </c>
      <c r="AF86" s="17" t="inlineStr">
        <is>
          <t>LO</t>
        </is>
      </c>
      <c r="AG86" s="17" t="inlineStr">
        <is>
          <t>LO</t>
        </is>
      </c>
      <c r="AH86" s="17" t="n">
        <v>23.6</v>
      </c>
      <c r="AI86" s="17" t="inlineStr">
        <is>
          <t>Pass</t>
        </is>
      </c>
      <c r="AJ86" s="17" t="inlineStr">
        <is>
          <t>N/A</t>
        </is>
      </c>
      <c r="AK86" s="17" t="inlineStr">
        <is>
          <t>N/A</t>
        </is>
      </c>
      <c r="AL86" s="17" t="inlineStr">
        <is>
          <t>Pass</t>
        </is>
      </c>
      <c r="AM86" s="17" t="inlineStr">
        <is>
          <t>Pass</t>
        </is>
      </c>
      <c r="AN86" s="17" t="inlineStr">
        <is>
          <t>N/A</t>
        </is>
      </c>
      <c r="AO86" s="17" t="inlineStr">
        <is>
          <t>Pass</t>
        </is>
      </c>
      <c r="AP86" s="17" t="inlineStr">
        <is>
          <t>N/A</t>
        </is>
      </c>
      <c r="AQ86" s="17" t="inlineStr">
        <is>
          <t>N/A</t>
        </is>
      </c>
      <c r="AR86" s="17" t="inlineStr">
        <is>
          <t>Pass</t>
        </is>
      </c>
      <c r="AS86" s="17" t="inlineStr">
        <is>
          <t>Pass</t>
        </is>
      </c>
      <c r="AT86" s="17" t="inlineStr">
        <is>
          <t>N/A</t>
        </is>
      </c>
      <c r="AU86" s="17" t="inlineStr">
        <is>
          <t>N/A</t>
        </is>
      </c>
      <c r="AV86" s="17" t="inlineStr">
        <is>
          <t xml:space="preserve">FLUKE </t>
        </is>
      </c>
      <c r="AW86" s="17" t="inlineStr">
        <is>
          <t>1551A EX</t>
        </is>
      </c>
      <c r="AX86" s="17" t="n">
        <v>6627011</v>
      </c>
      <c r="AY86" s="17" t="inlineStr">
        <is>
          <t>'2026-05-13</t>
        </is>
      </c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inlineStr">
        <is>
          <t>Levy Ostrup</t>
        </is>
      </c>
      <c r="CY86" s="17" t="inlineStr">
        <is>
          <t>'2026-08-01</t>
        </is>
      </c>
      <c r="CZ86" s="17" t="n"/>
      <c r="DA86" s="17" t="n"/>
      <c r="DB86" s="17" t="n"/>
      <c r="DC86" s="17" t="n"/>
    </row>
    <row r="87">
      <c r="A87" s="17" t="n"/>
      <c r="B87" s="17" t="n"/>
      <c r="C87" s="17" t="inlineStr">
        <is>
          <t>K1B WELL PAD PROJECT</t>
        </is>
      </c>
      <c r="D87" s="17" t="inlineStr">
        <is>
          <t>KINOSIS K1B</t>
        </is>
      </c>
      <c r="E87" s="17" t="inlineStr">
        <is>
          <t>CA23007</t>
        </is>
      </c>
      <c r="F87" s="17" t="inlineStr">
        <is>
          <t>29103-PIT-1055</t>
        </is>
      </c>
      <c r="G87" s="17" t="inlineStr">
        <is>
          <t>Pressure Transmitter</t>
        </is>
      </c>
      <c r="H87" s="17" t="inlineStr">
        <is>
          <t>PRODUCED EMULSION</t>
        </is>
      </c>
      <c r="I87" s="17" t="inlineStr">
        <is>
          <t>PAD A S05 RETURN FLUID TO PROD WELL HEAD</t>
        </is>
      </c>
      <c r="J87" s="17" t="inlineStr">
        <is>
          <t>29103-25J-152-01</t>
        </is>
      </c>
      <c r="K87" s="17" t="inlineStr">
        <is>
          <t>29103-4"-P-1501-DAPC0-64H-ET</t>
        </is>
      </c>
      <c r="L87" s="17" t="inlineStr">
        <is>
          <t>ROSEMOUNT</t>
        </is>
      </c>
      <c r="M87" s="17" t="inlineStr">
        <is>
          <t>3051TG4A2B21AS1M536Q4Q8Q15P1BR5</t>
        </is>
      </c>
      <c r="N87" s="17" t="inlineStr">
        <is>
          <t>26SIPG3884748</t>
        </is>
      </c>
      <c r="O87" s="17" t="inlineStr">
        <is>
          <t>0 - 3000 kPa-g</t>
        </is>
      </c>
      <c r="P87" s="17" t="inlineStr">
        <is>
          <t>-101 - 5515 kPa-g</t>
        </is>
      </c>
      <c r="Q87" s="17" t="inlineStr">
        <is>
          <t>N/A</t>
        </is>
      </c>
      <c r="R87" s="17" t="inlineStr">
        <is>
          <t>Yes</t>
        </is>
      </c>
      <c r="S87" s="17" t="inlineStr">
        <is>
          <t>4-20 mA w/ HART</t>
        </is>
      </c>
      <c r="T87" s="17" t="inlineStr">
        <is>
          <t>N/A</t>
        </is>
      </c>
      <c r="U87" s="17" t="inlineStr">
        <is>
          <t>N/A</t>
        </is>
      </c>
      <c r="V87" s="17" t="inlineStr">
        <is>
          <t>LO</t>
        </is>
      </c>
      <c r="W87" s="17" t="inlineStr">
        <is>
          <t>LO</t>
        </is>
      </c>
      <c r="X87" s="17" t="inlineStr">
        <is>
          <t>LO</t>
        </is>
      </c>
      <c r="Y87" s="17" t="inlineStr">
        <is>
          <t>LO</t>
        </is>
      </c>
      <c r="Z87" s="17" t="inlineStr">
        <is>
          <t>N/A</t>
        </is>
      </c>
      <c r="AA87" s="17" t="inlineStr">
        <is>
          <t>LO</t>
        </is>
      </c>
      <c r="AB87" s="17" t="inlineStr">
        <is>
          <t>LO</t>
        </is>
      </c>
      <c r="AC87" s="17" t="inlineStr">
        <is>
          <t>LO</t>
        </is>
      </c>
      <c r="AD87" s="17" t="inlineStr">
        <is>
          <t>N/A</t>
        </is>
      </c>
      <c r="AE87" s="17" t="inlineStr">
        <is>
          <t>LO</t>
        </is>
      </c>
      <c r="AF87" s="17" t="inlineStr">
        <is>
          <t>LO</t>
        </is>
      </c>
      <c r="AG87" s="17" t="inlineStr">
        <is>
          <t>LO</t>
        </is>
      </c>
      <c r="AH87" s="17" t="n">
        <v>23.9</v>
      </c>
      <c r="AI87" s="17" t="inlineStr">
        <is>
          <t>Pass</t>
        </is>
      </c>
      <c r="AJ87" s="17" t="inlineStr">
        <is>
          <t>N/A</t>
        </is>
      </c>
      <c r="AK87" s="17" t="inlineStr">
        <is>
          <t>N/A</t>
        </is>
      </c>
      <c r="AL87" s="17" t="inlineStr">
        <is>
          <t>Pass</t>
        </is>
      </c>
      <c r="AM87" s="17" t="inlineStr">
        <is>
          <t>Pass</t>
        </is>
      </c>
      <c r="AN87" s="17" t="inlineStr">
        <is>
          <t>N/A</t>
        </is>
      </c>
      <c r="AO87" s="17" t="inlineStr">
        <is>
          <t>Pass</t>
        </is>
      </c>
      <c r="AP87" s="17" t="inlineStr">
        <is>
          <t>N/A</t>
        </is>
      </c>
      <c r="AQ87" s="17" t="inlineStr">
        <is>
          <t>N/A</t>
        </is>
      </c>
      <c r="AR87" s="17" t="inlineStr">
        <is>
          <t>Pass</t>
        </is>
      </c>
      <c r="AS87" s="17" t="inlineStr">
        <is>
          <t>Pass</t>
        </is>
      </c>
      <c r="AT87" s="17" t="inlineStr">
        <is>
          <t>N/A</t>
        </is>
      </c>
      <c r="AU87" s="17" t="inlineStr">
        <is>
          <t>N/A</t>
        </is>
      </c>
      <c r="AV87" s="17" t="inlineStr">
        <is>
          <t>CRYSTAL ENGINEERING</t>
        </is>
      </c>
      <c r="AW87" s="17" t="inlineStr">
        <is>
          <t>IS33-36/5000 PSI</t>
        </is>
      </c>
      <c r="AX87" s="17" t="inlineStr">
        <is>
          <t>4530-525617</t>
        </is>
      </c>
      <c r="AY87" s="17" t="inlineStr">
        <is>
          <t>'2026-07-02</t>
        </is>
      </c>
      <c r="AZ87" s="17" t="inlineStr">
        <is>
          <t>EMERSON</t>
        </is>
      </c>
      <c r="BA87" s="17" t="inlineStr">
        <is>
          <t>TREX</t>
        </is>
      </c>
      <c r="BB87" s="17" t="inlineStr">
        <is>
          <t>210100082367</t>
        </is>
      </c>
      <c r="BC87" s="17" t="inlineStr">
        <is>
          <t>'2026-07-31</t>
        </is>
      </c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inlineStr">
        <is>
          <t>Levy Ostrup</t>
        </is>
      </c>
      <c r="CY87" s="17" t="inlineStr">
        <is>
          <t>'2026-08-01</t>
        </is>
      </c>
      <c r="CZ87" s="17" t="n"/>
      <c r="DA87" s="17" t="n"/>
      <c r="DB87" s="17" t="n"/>
      <c r="DC87" s="17" t="n"/>
    </row>
    <row r="88">
      <c r="A88" s="17" t="n"/>
      <c r="B88" s="17" t="n"/>
      <c r="C88" s="17" t="inlineStr">
        <is>
          <t>K1B WELL PAD PROJECT</t>
        </is>
      </c>
      <c r="D88" s="17" t="inlineStr">
        <is>
          <t>KINOSIS K1B</t>
        </is>
      </c>
      <c r="E88" s="17" t="inlineStr">
        <is>
          <t>CA23007</t>
        </is>
      </c>
      <c r="F88" s="17" t="inlineStr">
        <is>
          <t>29103-TIT-1055</t>
        </is>
      </c>
      <c r="G88" s="17" t="inlineStr">
        <is>
          <t>Temperature Indicating Transmitter</t>
        </is>
      </c>
      <c r="H88" s="17" t="inlineStr">
        <is>
          <t>PRODUCED EMULSION</t>
        </is>
      </c>
      <c r="I88" s="17" t="inlineStr">
        <is>
          <t>PAD A S05 RETURN FLUID TO PROD WELL HEADER</t>
        </is>
      </c>
      <c r="J88" s="17" t="inlineStr">
        <is>
          <t>29103-25J-152-01</t>
        </is>
      </c>
      <c r="K88" s="17" t="inlineStr">
        <is>
          <t>29103-4"-P-1501-DAPC0-64H-ET</t>
        </is>
      </c>
      <c r="L88" s="17" t="inlineStr">
        <is>
          <t>ROSEMOUNT</t>
        </is>
      </c>
      <c r="M88" s="17" t="inlineStr">
        <is>
          <t>3144PD1A1K6M5Q4C8BR5XA</t>
        </is>
      </c>
      <c r="N88" s="17" t="inlineStr">
        <is>
          <t>26SITC3662813</t>
        </is>
      </c>
      <c r="O88" s="17" t="inlineStr">
        <is>
          <t xml:space="preserve"> -50 - 300°C</t>
        </is>
      </c>
      <c r="P88" s="17" t="inlineStr">
        <is>
          <t xml:space="preserve"> -200 - 600°C</t>
        </is>
      </c>
      <c r="Q88" s="17" t="inlineStr">
        <is>
          <t>N/A</t>
        </is>
      </c>
      <c r="R88" s="17" t="inlineStr">
        <is>
          <t>Yes</t>
        </is>
      </c>
      <c r="S88" s="17" t="inlineStr">
        <is>
          <t>4-20 mA w/ HART</t>
        </is>
      </c>
      <c r="T88" s="17" t="inlineStr">
        <is>
          <t>N/A</t>
        </is>
      </c>
      <c r="U88" s="17" t="inlineStr">
        <is>
          <t>N/A</t>
        </is>
      </c>
      <c r="V88" s="17" t="inlineStr">
        <is>
          <t>LO</t>
        </is>
      </c>
      <c r="W88" s="17" t="inlineStr">
        <is>
          <t>LO</t>
        </is>
      </c>
      <c r="X88" s="17" t="inlineStr">
        <is>
          <t>LO</t>
        </is>
      </c>
      <c r="Y88" s="17" t="inlineStr">
        <is>
          <t>LO</t>
        </is>
      </c>
      <c r="Z88" s="17" t="inlineStr">
        <is>
          <t>N/A</t>
        </is>
      </c>
      <c r="AA88" s="17" t="inlineStr">
        <is>
          <t>N/A</t>
        </is>
      </c>
      <c r="AB88" s="17" t="inlineStr">
        <is>
          <t>LO</t>
        </is>
      </c>
      <c r="AC88" s="17" t="inlineStr">
        <is>
          <t>LO</t>
        </is>
      </c>
      <c r="AD88" s="17" t="inlineStr">
        <is>
          <t>N/A</t>
        </is>
      </c>
      <c r="AE88" s="17" t="inlineStr">
        <is>
          <t>LO</t>
        </is>
      </c>
      <c r="AF88" s="17" t="inlineStr">
        <is>
          <t>LO</t>
        </is>
      </c>
      <c r="AG88" s="17" t="inlineStr">
        <is>
          <t>LO</t>
        </is>
      </c>
      <c r="AH88" s="17" t="n">
        <v>23.8</v>
      </c>
      <c r="AI88" s="17" t="inlineStr">
        <is>
          <t>Pass</t>
        </is>
      </c>
      <c r="AJ88" s="17" t="inlineStr">
        <is>
          <t>N/A</t>
        </is>
      </c>
      <c r="AK88" s="17" t="inlineStr">
        <is>
          <t>N/A</t>
        </is>
      </c>
      <c r="AL88" s="17" t="inlineStr">
        <is>
          <t>Pass</t>
        </is>
      </c>
      <c r="AM88" s="17" t="inlineStr">
        <is>
          <t>Pass</t>
        </is>
      </c>
      <c r="AN88" s="17" t="inlineStr">
        <is>
          <t>N/A</t>
        </is>
      </c>
      <c r="AO88" s="17" t="inlineStr">
        <is>
          <t>Pass</t>
        </is>
      </c>
      <c r="AP88" s="17" t="inlineStr">
        <is>
          <t>N/A</t>
        </is>
      </c>
      <c r="AQ88" s="17" t="inlineStr">
        <is>
          <t>N/A</t>
        </is>
      </c>
      <c r="AR88" s="17" t="inlineStr">
        <is>
          <t>Pass</t>
        </is>
      </c>
      <c r="AS88" s="17" t="inlineStr">
        <is>
          <t>Pass</t>
        </is>
      </c>
      <c r="AT88" s="17" t="inlineStr">
        <is>
          <t>N/A</t>
        </is>
      </c>
      <c r="AU88" s="17" t="inlineStr">
        <is>
          <t>N/A</t>
        </is>
      </c>
      <c r="AV88" s="17" t="inlineStr">
        <is>
          <t xml:space="preserve">FLUKE </t>
        </is>
      </c>
      <c r="AW88" s="17" t="inlineStr">
        <is>
          <t>1551A EX</t>
        </is>
      </c>
      <c r="AX88" s="17" t="n">
        <v>6627011</v>
      </c>
      <c r="AY88" s="17" t="inlineStr">
        <is>
          <t>'2026-05-13</t>
        </is>
      </c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inlineStr">
        <is>
          <t>Levy Ostrup</t>
        </is>
      </c>
      <c r="CY88" s="17" t="inlineStr">
        <is>
          <t>'2026-08-01</t>
        </is>
      </c>
      <c r="CZ88" s="17" t="n"/>
      <c r="DA88" s="17" t="n"/>
      <c r="DB88" s="17" t="n"/>
      <c r="DC88" s="17" t="n"/>
    </row>
    <row r="89">
      <c r="A89" s="17" t="n"/>
      <c r="B89" s="17" t="n"/>
      <c r="C89" s="17" t="inlineStr">
        <is>
          <t>K1B WELL PAD PROJECT</t>
        </is>
      </c>
      <c r="D89" s="17" t="inlineStr">
        <is>
          <t>KINOSIS K1B</t>
        </is>
      </c>
      <c r="E89" s="17" t="inlineStr">
        <is>
          <t>CA23007</t>
        </is>
      </c>
      <c r="F89" s="17" t="inlineStr">
        <is>
          <t>29103-PIT-1065</t>
        </is>
      </c>
      <c r="G89" s="17" t="inlineStr">
        <is>
          <t>Pressure Transmitter</t>
        </is>
      </c>
      <c r="H89" s="17" t="inlineStr">
        <is>
          <t>PRODUCED EMULSION</t>
        </is>
      </c>
      <c r="I89" s="17" t="inlineStr">
        <is>
          <t>PAD A S06 RETURN FLUID TO PROD WELL HEAD</t>
        </is>
      </c>
      <c r="J89" s="17" t="inlineStr">
        <is>
          <t>29103-25J-162-01</t>
        </is>
      </c>
      <c r="K89" s="17" t="inlineStr">
        <is>
          <t>29103-4"-P-1601-DAPC0-64H-ET</t>
        </is>
      </c>
      <c r="L89" s="17" t="inlineStr">
        <is>
          <t>ROSEMOUNT</t>
        </is>
      </c>
      <c r="M89" s="17" t="inlineStr">
        <is>
          <t>3051TG4A2B21AS1M536Q4Q8Q15P1BR5</t>
        </is>
      </c>
      <c r="N89" s="17" t="inlineStr">
        <is>
          <t>26SIPG3884741</t>
        </is>
      </c>
      <c r="O89" s="17" t="inlineStr">
        <is>
          <t>0 - 3000 kPa-g</t>
        </is>
      </c>
      <c r="P89" s="17" t="inlineStr">
        <is>
          <t>-101 - 5515 kPa-g</t>
        </is>
      </c>
      <c r="Q89" s="17" t="inlineStr">
        <is>
          <t>N/A</t>
        </is>
      </c>
      <c r="R89" s="17" t="inlineStr">
        <is>
          <t>Yes</t>
        </is>
      </c>
      <c r="S89" s="17" t="inlineStr">
        <is>
          <t>4-20 mA w/ HART</t>
        </is>
      </c>
      <c r="T89" s="17" t="inlineStr">
        <is>
          <t>N/A</t>
        </is>
      </c>
      <c r="U89" s="17" t="inlineStr">
        <is>
          <t>N/A</t>
        </is>
      </c>
      <c r="V89" s="17" t="inlineStr">
        <is>
          <t>LO</t>
        </is>
      </c>
      <c r="W89" s="17" t="inlineStr">
        <is>
          <t>LO</t>
        </is>
      </c>
      <c r="X89" s="17" t="inlineStr">
        <is>
          <t>LO</t>
        </is>
      </c>
      <c r="Y89" s="17" t="inlineStr">
        <is>
          <t>LO</t>
        </is>
      </c>
      <c r="Z89" s="17" t="inlineStr">
        <is>
          <t>N/A</t>
        </is>
      </c>
      <c r="AA89" s="17" t="inlineStr">
        <is>
          <t>LO</t>
        </is>
      </c>
      <c r="AB89" s="17" t="inlineStr">
        <is>
          <t>LO</t>
        </is>
      </c>
      <c r="AC89" s="17" t="inlineStr">
        <is>
          <t>LO</t>
        </is>
      </c>
      <c r="AD89" s="17" t="inlineStr">
        <is>
          <t>N/A</t>
        </is>
      </c>
      <c r="AE89" s="17" t="inlineStr">
        <is>
          <t>LO</t>
        </is>
      </c>
      <c r="AF89" s="17" t="inlineStr">
        <is>
          <t>LO</t>
        </is>
      </c>
      <c r="AG89" s="17" t="inlineStr">
        <is>
          <t>LO</t>
        </is>
      </c>
      <c r="AH89" s="17" t="n">
        <v>23.5</v>
      </c>
      <c r="AI89" s="17" t="inlineStr">
        <is>
          <t>Pass</t>
        </is>
      </c>
      <c r="AJ89" s="17" t="inlineStr">
        <is>
          <t>N/A</t>
        </is>
      </c>
      <c r="AK89" s="17" t="inlineStr">
        <is>
          <t>N/A</t>
        </is>
      </c>
      <c r="AL89" s="17" t="inlineStr">
        <is>
          <t>Pass</t>
        </is>
      </c>
      <c r="AM89" s="17" t="inlineStr">
        <is>
          <t>Pass</t>
        </is>
      </c>
      <c r="AN89" s="17" t="inlineStr">
        <is>
          <t>N/A</t>
        </is>
      </c>
      <c r="AO89" s="17" t="inlineStr">
        <is>
          <t>Pass</t>
        </is>
      </c>
      <c r="AP89" s="17" t="inlineStr">
        <is>
          <t>N/A</t>
        </is>
      </c>
      <c r="AQ89" s="17" t="inlineStr">
        <is>
          <t>N/A</t>
        </is>
      </c>
      <c r="AR89" s="17" t="inlineStr">
        <is>
          <t>Pass</t>
        </is>
      </c>
      <c r="AS89" s="17" t="inlineStr">
        <is>
          <t>Pass</t>
        </is>
      </c>
      <c r="AT89" s="17" t="inlineStr">
        <is>
          <t>N/A</t>
        </is>
      </c>
      <c r="AU89" s="17" t="inlineStr">
        <is>
          <t>N/A</t>
        </is>
      </c>
      <c r="AV89" s="17" t="inlineStr">
        <is>
          <t>CRYSTAL ENGINEERING</t>
        </is>
      </c>
      <c r="AW89" s="17" t="inlineStr">
        <is>
          <t>IS33-36/5000 PSI</t>
        </is>
      </c>
      <c r="AX89" s="17" t="inlineStr">
        <is>
          <t>4530-525617</t>
        </is>
      </c>
      <c r="AY89" s="17" t="inlineStr">
        <is>
          <t>'2026-07-02</t>
        </is>
      </c>
      <c r="AZ89" s="17" t="inlineStr">
        <is>
          <t>EMERSON</t>
        </is>
      </c>
      <c r="BA89" s="17" t="inlineStr">
        <is>
          <t>TREX</t>
        </is>
      </c>
      <c r="BB89" s="17" t="inlineStr">
        <is>
          <t>210100082367</t>
        </is>
      </c>
      <c r="BC89" s="17" t="inlineStr">
        <is>
          <t>'2026-07-31</t>
        </is>
      </c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inlineStr">
        <is>
          <t>Levy Ostrup</t>
        </is>
      </c>
      <c r="CY89" s="17" t="inlineStr">
        <is>
          <t>'2026-08-01</t>
        </is>
      </c>
      <c r="CZ89" s="17" t="n"/>
      <c r="DA89" s="17" t="n"/>
      <c r="DB89" s="17" t="n"/>
      <c r="DC89" s="17" t="n"/>
    </row>
    <row r="90">
      <c r="A90" s="17" t="n"/>
      <c r="B90" s="17" t="n"/>
      <c r="C90" s="17" t="inlineStr">
        <is>
          <t>K1B WELL PAD PROJECT</t>
        </is>
      </c>
      <c r="D90" s="17" t="inlineStr">
        <is>
          <t>KINOSIS K1B</t>
        </is>
      </c>
      <c r="E90" s="17" t="inlineStr">
        <is>
          <t>CA23007</t>
        </is>
      </c>
      <c r="F90" s="17" t="inlineStr">
        <is>
          <t>29103-TIT-1065</t>
        </is>
      </c>
      <c r="G90" s="17" t="inlineStr">
        <is>
          <t>Temperature Indicating Transmitter</t>
        </is>
      </c>
      <c r="H90" s="17" t="inlineStr">
        <is>
          <t>PRODUCED EMULSION</t>
        </is>
      </c>
      <c r="I90" s="17" t="inlineStr">
        <is>
          <t>PAD A S06 RETURN FLUID TO PROD WELL HEADER</t>
        </is>
      </c>
      <c r="J90" s="17" t="inlineStr">
        <is>
          <t>29103-25J-162-01</t>
        </is>
      </c>
      <c r="K90" s="17" t="inlineStr">
        <is>
          <t>29103-4"-P-1601-DAPC0-64H-ET</t>
        </is>
      </c>
      <c r="L90" s="17" t="inlineStr">
        <is>
          <t>ROSEMOUNT</t>
        </is>
      </c>
      <c r="M90" s="17" t="inlineStr">
        <is>
          <t>3144PD1A1K6M5Q4C8BR5XA</t>
        </is>
      </c>
      <c r="N90" s="17" t="inlineStr">
        <is>
          <t>26SITC3662811</t>
        </is>
      </c>
      <c r="O90" s="17" t="inlineStr">
        <is>
          <t xml:space="preserve"> -50 - 300°C</t>
        </is>
      </c>
      <c r="P90" s="17" t="inlineStr">
        <is>
          <t xml:space="preserve"> -200 - 600°C</t>
        </is>
      </c>
      <c r="Q90" s="17" t="inlineStr">
        <is>
          <t>N/A</t>
        </is>
      </c>
      <c r="R90" s="17" t="inlineStr">
        <is>
          <t>Yes</t>
        </is>
      </c>
      <c r="S90" s="17" t="inlineStr">
        <is>
          <t>4-20 mA w/ HART</t>
        </is>
      </c>
      <c r="T90" s="17" t="inlineStr">
        <is>
          <t>N/A</t>
        </is>
      </c>
      <c r="U90" s="17" t="inlineStr">
        <is>
          <t>N/A</t>
        </is>
      </c>
      <c r="V90" s="17" t="inlineStr">
        <is>
          <t>LO</t>
        </is>
      </c>
      <c r="W90" s="17" t="inlineStr">
        <is>
          <t>LO</t>
        </is>
      </c>
      <c r="X90" s="17" t="inlineStr">
        <is>
          <t>LO</t>
        </is>
      </c>
      <c r="Y90" s="17" t="inlineStr">
        <is>
          <t>LO</t>
        </is>
      </c>
      <c r="Z90" s="17" t="inlineStr">
        <is>
          <t>N/A</t>
        </is>
      </c>
      <c r="AA90" s="17" t="inlineStr">
        <is>
          <t>N/A</t>
        </is>
      </c>
      <c r="AB90" s="17" t="inlineStr">
        <is>
          <t>LO</t>
        </is>
      </c>
      <c r="AC90" s="17" t="inlineStr">
        <is>
          <t>LO</t>
        </is>
      </c>
      <c r="AD90" s="17" t="inlineStr">
        <is>
          <t>N/A</t>
        </is>
      </c>
      <c r="AE90" s="17" t="inlineStr">
        <is>
          <t>LO</t>
        </is>
      </c>
      <c r="AF90" s="17" t="inlineStr">
        <is>
          <t>LO</t>
        </is>
      </c>
      <c r="AG90" s="17" t="inlineStr">
        <is>
          <t>LO</t>
        </is>
      </c>
      <c r="AH90" s="17" t="n">
        <v>23.8</v>
      </c>
      <c r="AI90" s="17" t="inlineStr">
        <is>
          <t>Pass</t>
        </is>
      </c>
      <c r="AJ90" s="17" t="inlineStr">
        <is>
          <t>N/A</t>
        </is>
      </c>
      <c r="AK90" s="17" t="inlineStr">
        <is>
          <t>N/A</t>
        </is>
      </c>
      <c r="AL90" s="17" t="inlineStr">
        <is>
          <t>Pass</t>
        </is>
      </c>
      <c r="AM90" s="17" t="inlineStr">
        <is>
          <t>Pass</t>
        </is>
      </c>
      <c r="AN90" s="17" t="inlineStr">
        <is>
          <t>N/A</t>
        </is>
      </c>
      <c r="AO90" s="17" t="inlineStr">
        <is>
          <t>Pass</t>
        </is>
      </c>
      <c r="AP90" s="17" t="inlineStr">
        <is>
          <t>N/A</t>
        </is>
      </c>
      <c r="AQ90" s="17" t="inlineStr">
        <is>
          <t>N/A</t>
        </is>
      </c>
      <c r="AR90" s="17" t="inlineStr">
        <is>
          <t>Pass</t>
        </is>
      </c>
      <c r="AS90" s="17" t="inlineStr">
        <is>
          <t>Pass</t>
        </is>
      </c>
      <c r="AT90" s="17" t="inlineStr">
        <is>
          <t>N/A</t>
        </is>
      </c>
      <c r="AU90" s="17" t="inlineStr">
        <is>
          <t>N/A</t>
        </is>
      </c>
      <c r="AV90" s="17" t="inlineStr">
        <is>
          <t xml:space="preserve">FLUKE </t>
        </is>
      </c>
      <c r="AW90" s="17" t="inlineStr">
        <is>
          <t>1551A EX</t>
        </is>
      </c>
      <c r="AX90" s="17" t="n">
        <v>6627011</v>
      </c>
      <c r="AY90" s="17" t="inlineStr">
        <is>
          <t>'2026-05-13</t>
        </is>
      </c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inlineStr">
        <is>
          <t>Levy Ostrup</t>
        </is>
      </c>
      <c r="CY90" s="17" t="inlineStr">
        <is>
          <t>'2026-08-01</t>
        </is>
      </c>
      <c r="CZ90" s="17" t="n"/>
      <c r="DA90" s="17" t="n"/>
      <c r="DB90" s="17" t="n"/>
      <c r="DC90" s="17" t="n"/>
    </row>
    <row r="91">
      <c r="A91" s="17" t="n"/>
      <c r="B91" s="17" t="n"/>
      <c r="C91" s="17" t="inlineStr">
        <is>
          <t>K1B WELL PAD PROJECT</t>
        </is>
      </c>
      <c r="D91" s="17" t="inlineStr">
        <is>
          <t>KINOSIS K1B</t>
        </is>
      </c>
      <c r="E91" s="17" t="inlineStr">
        <is>
          <t>CA23007</t>
        </is>
      </c>
      <c r="F91" s="17" t="inlineStr">
        <is>
          <t>29103-PIT-1075</t>
        </is>
      </c>
      <c r="G91" s="17" t="inlineStr">
        <is>
          <t>Pressure Transmitter</t>
        </is>
      </c>
      <c r="H91" s="17" t="inlineStr">
        <is>
          <t>PRODUCED EMULSION</t>
        </is>
      </c>
      <c r="I91" s="17" t="inlineStr">
        <is>
          <t>PAD A S07 RETURN FLUID TO PROD WELL HEAD</t>
        </is>
      </c>
      <c r="J91" s="17" t="inlineStr">
        <is>
          <t>29103-25J-172-01</t>
        </is>
      </c>
      <c r="K91" s="17" t="inlineStr">
        <is>
          <t>29103-4"-P-1701-DAPC0-64H-ET</t>
        </is>
      </c>
      <c r="L91" s="17" t="inlineStr">
        <is>
          <t>ROSEMOUNT</t>
        </is>
      </c>
      <c r="M91" s="17" t="inlineStr">
        <is>
          <t>3051TG4A2B21AS1M536Q4Q8Q15P1BR5</t>
        </is>
      </c>
      <c r="N91" s="17" t="inlineStr">
        <is>
          <t>26SIPG3884734</t>
        </is>
      </c>
      <c r="O91" s="17" t="inlineStr">
        <is>
          <t>0 - 3000 kPa-g</t>
        </is>
      </c>
      <c r="P91" s="17" t="inlineStr">
        <is>
          <t>-101 - 5515 kPa-g</t>
        </is>
      </c>
      <c r="Q91" s="17" t="inlineStr">
        <is>
          <t>N/A</t>
        </is>
      </c>
      <c r="R91" s="17" t="inlineStr">
        <is>
          <t>Yes</t>
        </is>
      </c>
      <c r="S91" s="17" t="inlineStr">
        <is>
          <t>4-20 mA w/ HART</t>
        </is>
      </c>
      <c r="T91" s="17" t="inlineStr">
        <is>
          <t>N/A</t>
        </is>
      </c>
      <c r="U91" s="17" t="inlineStr">
        <is>
          <t>N/A</t>
        </is>
      </c>
      <c r="V91" s="17" t="inlineStr">
        <is>
          <t>LO</t>
        </is>
      </c>
      <c r="W91" s="17" t="inlineStr">
        <is>
          <t>LO</t>
        </is>
      </c>
      <c r="X91" s="17" t="inlineStr">
        <is>
          <t>LO</t>
        </is>
      </c>
      <c r="Y91" s="17" t="inlineStr">
        <is>
          <t>LO</t>
        </is>
      </c>
      <c r="Z91" s="17" t="inlineStr">
        <is>
          <t>N/A</t>
        </is>
      </c>
      <c r="AA91" s="17" t="inlineStr">
        <is>
          <t>LO</t>
        </is>
      </c>
      <c r="AB91" s="17" t="inlineStr">
        <is>
          <t>LO</t>
        </is>
      </c>
      <c r="AC91" s="17" t="inlineStr">
        <is>
          <t>LO</t>
        </is>
      </c>
      <c r="AD91" s="17" t="inlineStr">
        <is>
          <t>N/A</t>
        </is>
      </c>
      <c r="AE91" s="17" t="inlineStr">
        <is>
          <t>LO</t>
        </is>
      </c>
      <c r="AF91" s="17" t="inlineStr">
        <is>
          <t>LO</t>
        </is>
      </c>
      <c r="AG91" s="17" t="inlineStr">
        <is>
          <t>LO</t>
        </is>
      </c>
      <c r="AH91" s="17" t="n">
        <v>23.8</v>
      </c>
      <c r="AI91" s="17" t="inlineStr">
        <is>
          <t>Pass</t>
        </is>
      </c>
      <c r="AJ91" s="17" t="inlineStr">
        <is>
          <t>N/A</t>
        </is>
      </c>
      <c r="AK91" s="17" t="inlineStr">
        <is>
          <t>N/A</t>
        </is>
      </c>
      <c r="AL91" s="17" t="inlineStr">
        <is>
          <t>Pass</t>
        </is>
      </c>
      <c r="AM91" s="17" t="inlineStr">
        <is>
          <t>Pass</t>
        </is>
      </c>
      <c r="AN91" s="17" t="inlineStr">
        <is>
          <t>N/A</t>
        </is>
      </c>
      <c r="AO91" s="17" t="inlineStr">
        <is>
          <t>Pass</t>
        </is>
      </c>
      <c r="AP91" s="17" t="inlineStr">
        <is>
          <t>N/A</t>
        </is>
      </c>
      <c r="AQ91" s="17" t="inlineStr">
        <is>
          <t>N/A</t>
        </is>
      </c>
      <c r="AR91" s="17" t="inlineStr">
        <is>
          <t>Pass</t>
        </is>
      </c>
      <c r="AS91" s="17" t="inlineStr">
        <is>
          <t>Pass</t>
        </is>
      </c>
      <c r="AT91" s="17" t="inlineStr">
        <is>
          <t>N/A</t>
        </is>
      </c>
      <c r="AU91" s="17" t="inlineStr">
        <is>
          <t>N/A</t>
        </is>
      </c>
      <c r="AV91" s="17" t="inlineStr">
        <is>
          <t>CRYSTAL ENGINEERING</t>
        </is>
      </c>
      <c r="AW91" s="17" t="inlineStr">
        <is>
          <t>IS33-36/5000 PSI</t>
        </is>
      </c>
      <c r="AX91" s="17" t="inlineStr">
        <is>
          <t>4530-525617</t>
        </is>
      </c>
      <c r="AY91" s="17" t="inlineStr">
        <is>
          <t>'2026-07-02</t>
        </is>
      </c>
      <c r="AZ91" s="17" t="inlineStr">
        <is>
          <t>EMERSON</t>
        </is>
      </c>
      <c r="BA91" s="17" t="inlineStr">
        <is>
          <t>TREX</t>
        </is>
      </c>
      <c r="BB91" s="17" t="inlineStr">
        <is>
          <t>210100082367</t>
        </is>
      </c>
      <c r="BC91" s="17" t="inlineStr">
        <is>
          <t>'2026-07-31</t>
        </is>
      </c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inlineStr">
        <is>
          <t>Levy Ostrup</t>
        </is>
      </c>
      <c r="CY91" s="17" t="inlineStr">
        <is>
          <t>'2026-08-01</t>
        </is>
      </c>
      <c r="CZ91" s="17" t="n"/>
      <c r="DA91" s="17" t="n"/>
      <c r="DB91" s="17" t="n"/>
      <c r="DC91" s="17" t="n"/>
    </row>
    <row r="92">
      <c r="A92" s="17" t="n"/>
      <c r="B92" s="17" t="n"/>
      <c r="C92" s="17" t="inlineStr">
        <is>
          <t>K1B WELL PAD PROJECT</t>
        </is>
      </c>
      <c r="D92" s="17" t="inlineStr">
        <is>
          <t>KINOSIS K1B</t>
        </is>
      </c>
      <c r="E92" s="17" t="inlineStr">
        <is>
          <t>CA23007</t>
        </is>
      </c>
      <c r="F92" s="17" t="inlineStr">
        <is>
          <t>29103-TIT-1075</t>
        </is>
      </c>
      <c r="G92" s="17" t="inlineStr">
        <is>
          <t>Temperature Indicating Transmitter</t>
        </is>
      </c>
      <c r="H92" s="17" t="inlineStr">
        <is>
          <t>PRODUCED EMULSION</t>
        </is>
      </c>
      <c r="I92" s="17" t="inlineStr">
        <is>
          <t>PAD A S07 RETURN FLUID TO PROD WELL HEADER</t>
        </is>
      </c>
      <c r="J92" s="17" t="inlineStr">
        <is>
          <t>29103-25J-172-01</t>
        </is>
      </c>
      <c r="K92" s="17" t="inlineStr">
        <is>
          <t>29103-4"-P-1701-DAPC0-64H-ET</t>
        </is>
      </c>
      <c r="L92" s="17" t="inlineStr">
        <is>
          <t>ROSEMOUNT</t>
        </is>
      </c>
      <c r="M92" s="17" t="inlineStr">
        <is>
          <t>3144PD1A1K6M5Q4C8BR5XA</t>
        </is>
      </c>
      <c r="N92" s="17" t="inlineStr">
        <is>
          <t>26SITC3662851</t>
        </is>
      </c>
      <c r="O92" s="17" t="inlineStr">
        <is>
          <t xml:space="preserve"> -50 - 300°C</t>
        </is>
      </c>
      <c r="P92" s="17" t="inlineStr">
        <is>
          <t xml:space="preserve"> -200 - 600°C</t>
        </is>
      </c>
      <c r="Q92" s="17" t="inlineStr">
        <is>
          <t>N/A</t>
        </is>
      </c>
      <c r="R92" s="17" t="inlineStr">
        <is>
          <t>Yes</t>
        </is>
      </c>
      <c r="S92" s="17" t="inlineStr">
        <is>
          <t>4-20 mA w/ HART</t>
        </is>
      </c>
      <c r="T92" s="17" t="inlineStr">
        <is>
          <t>N/A</t>
        </is>
      </c>
      <c r="U92" s="17" t="inlineStr">
        <is>
          <t>N/A</t>
        </is>
      </c>
      <c r="V92" s="17" t="inlineStr">
        <is>
          <t>LO</t>
        </is>
      </c>
      <c r="W92" s="17" t="inlineStr">
        <is>
          <t>LO</t>
        </is>
      </c>
      <c r="X92" s="17" t="inlineStr">
        <is>
          <t>LO</t>
        </is>
      </c>
      <c r="Y92" s="17" t="inlineStr">
        <is>
          <t>LO</t>
        </is>
      </c>
      <c r="Z92" s="17" t="inlineStr">
        <is>
          <t>N/A</t>
        </is>
      </c>
      <c r="AA92" s="17" t="inlineStr">
        <is>
          <t>N/A</t>
        </is>
      </c>
      <c r="AB92" s="17" t="inlineStr">
        <is>
          <t>LO</t>
        </is>
      </c>
      <c r="AC92" s="17" t="inlineStr">
        <is>
          <t>LO</t>
        </is>
      </c>
      <c r="AD92" s="17" t="inlineStr">
        <is>
          <t>N/A</t>
        </is>
      </c>
      <c r="AE92" s="17" t="inlineStr">
        <is>
          <t>LO</t>
        </is>
      </c>
      <c r="AF92" s="17" t="inlineStr">
        <is>
          <t>LO</t>
        </is>
      </c>
      <c r="AG92" s="17" t="inlineStr">
        <is>
          <t>LO</t>
        </is>
      </c>
      <c r="AH92" s="17" t="n">
        <v>23.8</v>
      </c>
      <c r="AI92" s="17" t="inlineStr">
        <is>
          <t>Pass</t>
        </is>
      </c>
      <c r="AJ92" s="17" t="inlineStr">
        <is>
          <t>N/A</t>
        </is>
      </c>
      <c r="AK92" s="17" t="inlineStr">
        <is>
          <t>N/A</t>
        </is>
      </c>
      <c r="AL92" s="17" t="inlineStr">
        <is>
          <t>Pass</t>
        </is>
      </c>
      <c r="AM92" s="17" t="inlineStr">
        <is>
          <t>Pass</t>
        </is>
      </c>
      <c r="AN92" s="17" t="inlineStr">
        <is>
          <t>N/A</t>
        </is>
      </c>
      <c r="AO92" s="17" t="inlineStr">
        <is>
          <t>Pass</t>
        </is>
      </c>
      <c r="AP92" s="17" t="inlineStr">
        <is>
          <t>N/A</t>
        </is>
      </c>
      <c r="AQ92" s="17" t="inlineStr">
        <is>
          <t>N/A</t>
        </is>
      </c>
      <c r="AR92" s="17" t="inlineStr">
        <is>
          <t>Pass</t>
        </is>
      </c>
      <c r="AS92" s="17" t="inlineStr">
        <is>
          <t>Pass</t>
        </is>
      </c>
      <c r="AT92" s="17" t="inlineStr">
        <is>
          <t>N/A</t>
        </is>
      </c>
      <c r="AU92" s="17" t="inlineStr">
        <is>
          <t>N/A</t>
        </is>
      </c>
      <c r="AV92" s="17" t="inlineStr">
        <is>
          <t xml:space="preserve">FLUKE </t>
        </is>
      </c>
      <c r="AW92" s="17" t="inlineStr">
        <is>
          <t>1551A EX</t>
        </is>
      </c>
      <c r="AX92" s="17" t="n">
        <v>6627011</v>
      </c>
      <c r="AY92" s="17" t="inlineStr">
        <is>
          <t>'2026-05-13</t>
        </is>
      </c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inlineStr">
        <is>
          <t>Levy Ostrup</t>
        </is>
      </c>
      <c r="CY92" s="17" t="inlineStr">
        <is>
          <t>'2026-08-01</t>
        </is>
      </c>
      <c r="CZ92" s="17" t="n"/>
      <c r="DA92" s="17" t="n"/>
      <c r="DB92" s="17" t="n"/>
      <c r="DC92" s="17" t="n"/>
    </row>
    <row r="93">
      <c r="A93" s="17" t="n"/>
      <c r="B93" s="17" t="n"/>
      <c r="C93" s="17" t="inlineStr">
        <is>
          <t>K1B WELL PAD PROJECT</t>
        </is>
      </c>
      <c r="D93" s="17" t="inlineStr">
        <is>
          <t>KINOSIS K1B</t>
        </is>
      </c>
      <c r="E93" s="17" t="inlineStr">
        <is>
          <t>CA23007</t>
        </is>
      </c>
      <c r="F93" s="17" t="inlineStr">
        <is>
          <t>29103-FIT-1015</t>
        </is>
      </c>
      <c r="G93" s="17" t="inlineStr">
        <is>
          <t>Vortex Flow Meter</t>
        </is>
      </c>
      <c r="H93" s="17" t="inlineStr">
        <is>
          <t>NATURAL GAS</t>
        </is>
      </c>
      <c r="I93" s="17" t="inlineStr">
        <is>
          <t>PAD A S01 NG TO INJC WELL TOE FLOW CTRL</t>
        </is>
      </c>
      <c r="J93" s="17" t="inlineStr">
        <is>
          <t>29103-25J-111-01</t>
        </is>
      </c>
      <c r="K93" s="17" t="inlineStr">
        <is>
          <t>29103-1"-FG-1105-DLHB0-38H</t>
        </is>
      </c>
      <c r="L93" s="17" t="inlineStr">
        <is>
          <t>ROSEMOUNT</t>
        </is>
      </c>
      <c r="M93" s="17" t="inlineStr">
        <is>
          <t>8800DF010SA8N1D1K6M5Q5Q8Q66Q71Q77</t>
        </is>
      </c>
      <c r="N93" s="17" t="n">
        <v>13953601</v>
      </c>
      <c r="O93" s="17" t="inlineStr">
        <is>
          <t>0 to 30 m3/h @flow</t>
        </is>
      </c>
      <c r="P93" s="17" t="inlineStr">
        <is>
          <t>1.82 to 90.91 m3/h @flow</t>
        </is>
      </c>
      <c r="Q93" s="17" t="inlineStr">
        <is>
          <t>N/A</t>
        </is>
      </c>
      <c r="R93" s="17" t="inlineStr">
        <is>
          <t>Yes</t>
        </is>
      </c>
      <c r="S93" s="17" t="inlineStr">
        <is>
          <t>4-20 mA w/ HART</t>
        </is>
      </c>
      <c r="T93" s="17" t="inlineStr">
        <is>
          <t>N/A</t>
        </is>
      </c>
      <c r="U93" s="17" t="inlineStr">
        <is>
          <t>N/A</t>
        </is>
      </c>
      <c r="V93" s="17" t="inlineStr">
        <is>
          <t>LO</t>
        </is>
      </c>
      <c r="W93" s="17" t="inlineStr">
        <is>
          <t>LO</t>
        </is>
      </c>
      <c r="X93" s="17" t="inlineStr">
        <is>
          <t>LO</t>
        </is>
      </c>
      <c r="Y93" s="17" t="inlineStr">
        <is>
          <t>LO</t>
        </is>
      </c>
      <c r="Z93" s="17" t="inlineStr">
        <is>
          <t>N/A</t>
        </is>
      </c>
      <c r="AA93" s="17" t="inlineStr">
        <is>
          <t>N/A</t>
        </is>
      </c>
      <c r="AB93" s="17" t="inlineStr">
        <is>
          <t>LO</t>
        </is>
      </c>
      <c r="AC93" s="17" t="inlineStr">
        <is>
          <t>LO</t>
        </is>
      </c>
      <c r="AD93" s="17" t="inlineStr">
        <is>
          <t>N/A</t>
        </is>
      </c>
      <c r="AE93" s="17" t="inlineStr">
        <is>
          <t>LO</t>
        </is>
      </c>
      <c r="AF93" s="17" t="inlineStr">
        <is>
          <t>LO</t>
        </is>
      </c>
      <c r="AG93" s="17" t="inlineStr">
        <is>
          <t>LO</t>
        </is>
      </c>
      <c r="AH93" s="17" t="n">
        <v>23.5</v>
      </c>
      <c r="AI93" s="17" t="inlineStr">
        <is>
          <t>Pass</t>
        </is>
      </c>
      <c r="AJ93" s="17" t="inlineStr">
        <is>
          <t>N/A</t>
        </is>
      </c>
      <c r="AK93" s="17" t="inlineStr">
        <is>
          <t>N/A</t>
        </is>
      </c>
      <c r="AL93" s="17" t="inlineStr">
        <is>
          <t>Pass</t>
        </is>
      </c>
      <c r="AM93" s="17" t="inlineStr">
        <is>
          <t>Pass</t>
        </is>
      </c>
      <c r="AN93" s="17" t="inlineStr">
        <is>
          <t>N/A</t>
        </is>
      </c>
      <c r="AO93" s="17" t="inlineStr">
        <is>
          <t>Pass</t>
        </is>
      </c>
      <c r="AP93" s="17" t="inlineStr">
        <is>
          <t>N/A</t>
        </is>
      </c>
      <c r="AQ93" s="17" t="inlineStr">
        <is>
          <t>N/A</t>
        </is>
      </c>
      <c r="AR93" s="17" t="inlineStr">
        <is>
          <t>Pass</t>
        </is>
      </c>
      <c r="AS93" s="17" t="inlineStr">
        <is>
          <t>Pass</t>
        </is>
      </c>
      <c r="AT93" s="17" t="inlineStr">
        <is>
          <t>N/A</t>
        </is>
      </c>
      <c r="AU93" s="17" t="inlineStr">
        <is>
          <t>N/A</t>
        </is>
      </c>
      <c r="AV93" s="17" t="inlineStr">
        <is>
          <t>EMERSON</t>
        </is>
      </c>
      <c r="AW93" s="17" t="inlineStr">
        <is>
          <t>TREX</t>
        </is>
      </c>
      <c r="AX93" s="17" t="inlineStr">
        <is>
          <t>210100082367</t>
        </is>
      </c>
      <c r="AY93" s="17" t="inlineStr">
        <is>
          <t>'2026-07-31</t>
        </is>
      </c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inlineStr">
        <is>
          <t>Levy Ostrup</t>
        </is>
      </c>
      <c r="CY93" s="17" t="inlineStr">
        <is>
          <t>'2026-08-01</t>
        </is>
      </c>
      <c r="CZ93" s="17" t="n"/>
      <c r="DA93" s="17" t="n"/>
      <c r="DB93" s="17" t="n"/>
      <c r="DC93" s="17" t="n"/>
    </row>
    <row r="94">
      <c r="A94" s="17" t="n"/>
      <c r="B94" s="17" t="n"/>
      <c r="C94" s="17" t="inlineStr">
        <is>
          <t>K1B WELL PAD PROJECT</t>
        </is>
      </c>
      <c r="D94" s="17" t="inlineStr">
        <is>
          <t>KINOSIS K1B</t>
        </is>
      </c>
      <c r="E94" s="17" t="inlineStr">
        <is>
          <t>CA23007</t>
        </is>
      </c>
      <c r="F94" s="17" t="inlineStr">
        <is>
          <t>29103-FIT-1035</t>
        </is>
      </c>
      <c r="G94" s="17" t="inlineStr">
        <is>
          <t>Vortex Flow Meter</t>
        </is>
      </c>
      <c r="H94" s="17" t="inlineStr">
        <is>
          <t>NATURAL GAS</t>
        </is>
      </c>
      <c r="I94" s="17" t="inlineStr">
        <is>
          <t>PAD A S03 NG TO INJC WELL TOE FLOW CTRL</t>
        </is>
      </c>
      <c r="J94" s="17" t="inlineStr">
        <is>
          <t>29103-25J-131-01</t>
        </is>
      </c>
      <c r="K94" s="17" t="inlineStr">
        <is>
          <t>29103-1"-FG-1305-DLHB0-38H</t>
        </is>
      </c>
      <c r="L94" s="17" t="inlineStr">
        <is>
          <t>ROSEMOUNT</t>
        </is>
      </c>
      <c r="M94" s="17" t="inlineStr">
        <is>
          <t>8800DF010SA8N1D1K6M5Q5Q8Q66Q71Q77</t>
        </is>
      </c>
      <c r="N94" s="17" t="n">
        <v>13957129</v>
      </c>
      <c r="O94" s="17" t="inlineStr">
        <is>
          <t>0 to 30 m3/h @flow</t>
        </is>
      </c>
      <c r="P94" s="17" t="inlineStr">
        <is>
          <t>1.82 to 90.91 m3/h @flow</t>
        </is>
      </c>
      <c r="Q94" s="17" t="inlineStr">
        <is>
          <t>N/A</t>
        </is>
      </c>
      <c r="R94" s="17" t="inlineStr">
        <is>
          <t>Yes</t>
        </is>
      </c>
      <c r="S94" s="17" t="inlineStr">
        <is>
          <t>4-20 mA w/ HART</t>
        </is>
      </c>
      <c r="T94" s="17" t="inlineStr">
        <is>
          <t>N/A</t>
        </is>
      </c>
      <c r="U94" s="17" t="inlineStr">
        <is>
          <t>N/A</t>
        </is>
      </c>
      <c r="V94" s="17" t="inlineStr">
        <is>
          <t>LO</t>
        </is>
      </c>
      <c r="W94" s="17" t="inlineStr">
        <is>
          <t>LO</t>
        </is>
      </c>
      <c r="X94" s="17" t="inlineStr">
        <is>
          <t>LO</t>
        </is>
      </c>
      <c r="Y94" s="17" t="inlineStr">
        <is>
          <t>LO</t>
        </is>
      </c>
      <c r="Z94" s="17" t="inlineStr">
        <is>
          <t>N/A</t>
        </is>
      </c>
      <c r="AA94" s="17" t="inlineStr">
        <is>
          <t>N/A</t>
        </is>
      </c>
      <c r="AB94" s="17" t="inlineStr">
        <is>
          <t>LO</t>
        </is>
      </c>
      <c r="AC94" s="17" t="inlineStr">
        <is>
          <t>LO</t>
        </is>
      </c>
      <c r="AD94" s="17" t="inlineStr">
        <is>
          <t>N/A</t>
        </is>
      </c>
      <c r="AE94" s="17" t="inlineStr">
        <is>
          <t>LO</t>
        </is>
      </c>
      <c r="AF94" s="17" t="inlineStr">
        <is>
          <t>LO</t>
        </is>
      </c>
      <c r="AG94" s="17" t="inlineStr">
        <is>
          <t>LO</t>
        </is>
      </c>
      <c r="AH94" s="17" t="n">
        <v>23.8</v>
      </c>
      <c r="AI94" s="17" t="inlineStr">
        <is>
          <t>Pass</t>
        </is>
      </c>
      <c r="AJ94" s="17" t="inlineStr">
        <is>
          <t>N/A</t>
        </is>
      </c>
      <c r="AK94" s="17" t="inlineStr">
        <is>
          <t>N/A</t>
        </is>
      </c>
      <c r="AL94" s="17" t="inlineStr">
        <is>
          <t>Pass</t>
        </is>
      </c>
      <c r="AM94" s="17" t="inlineStr">
        <is>
          <t>Pass</t>
        </is>
      </c>
      <c r="AN94" s="17" t="inlineStr">
        <is>
          <t>N/A</t>
        </is>
      </c>
      <c r="AO94" s="17" t="inlineStr">
        <is>
          <t>Pass</t>
        </is>
      </c>
      <c r="AP94" s="17" t="inlineStr">
        <is>
          <t>N/A</t>
        </is>
      </c>
      <c r="AQ94" s="17" t="inlineStr">
        <is>
          <t>N/A</t>
        </is>
      </c>
      <c r="AR94" s="17" t="inlineStr">
        <is>
          <t>Pass</t>
        </is>
      </c>
      <c r="AS94" s="17" t="inlineStr">
        <is>
          <t>Pass</t>
        </is>
      </c>
      <c r="AT94" s="17" t="inlineStr">
        <is>
          <t>N/A</t>
        </is>
      </c>
      <c r="AU94" s="17" t="inlineStr">
        <is>
          <t>N/A</t>
        </is>
      </c>
      <c r="AV94" s="17" t="inlineStr">
        <is>
          <t>EMERSON</t>
        </is>
      </c>
      <c r="AW94" s="17" t="inlineStr">
        <is>
          <t>TREX</t>
        </is>
      </c>
      <c r="AX94" s="17" t="inlineStr">
        <is>
          <t>210100082367</t>
        </is>
      </c>
      <c r="AY94" s="17" t="inlineStr">
        <is>
          <t>'2026-07-31</t>
        </is>
      </c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inlineStr">
        <is>
          <t>Levy Ostrup</t>
        </is>
      </c>
      <c r="CY94" s="17" t="inlineStr">
        <is>
          <t>'2026-08-01</t>
        </is>
      </c>
      <c r="CZ94" s="17" t="n"/>
      <c r="DA94" s="17" t="n"/>
      <c r="DB94" s="17" t="n"/>
      <c r="DC94" s="17" t="n"/>
    </row>
    <row r="95">
      <c r="A95" s="17" t="n"/>
      <c r="B95" s="17" t="n"/>
      <c r="C95" s="17" t="inlineStr">
        <is>
          <t>K1B WELL PAD PROJECT</t>
        </is>
      </c>
      <c r="D95" s="17" t="inlineStr">
        <is>
          <t>KINOSIS K1B</t>
        </is>
      </c>
      <c r="E95" s="17" t="inlineStr">
        <is>
          <t>CA23007</t>
        </is>
      </c>
      <c r="F95" s="17" t="inlineStr">
        <is>
          <t>29103-FIT-1055</t>
        </is>
      </c>
      <c r="G95" s="17" t="inlineStr">
        <is>
          <t>Vortex Flow Meter</t>
        </is>
      </c>
      <c r="H95" s="17" t="inlineStr">
        <is>
          <t>NATURAL GAS</t>
        </is>
      </c>
      <c r="I95" s="17" t="inlineStr">
        <is>
          <t>PAD A S05 NG TO INJC WELL TOE FLOW CTRL</t>
        </is>
      </c>
      <c r="J95" s="17" t="inlineStr">
        <is>
          <t>29103-25J-151-01</t>
        </is>
      </c>
      <c r="K95" s="17" t="inlineStr">
        <is>
          <t>29103-1"-FG-1505-DLHB0-38H</t>
        </is>
      </c>
      <c r="L95" s="17" t="inlineStr">
        <is>
          <t>ROSEMOUNT</t>
        </is>
      </c>
      <c r="M95" s="17" t="inlineStr">
        <is>
          <t>8800DF010SA8N1D1K6M5Q5Q8Q66Q71Q77</t>
        </is>
      </c>
      <c r="N95" s="17" t="n">
        <v>13953602</v>
      </c>
      <c r="O95" s="17" t="inlineStr">
        <is>
          <t>0 to 30 m3/h @flow</t>
        </is>
      </c>
      <c r="P95" s="17" t="inlineStr">
        <is>
          <t>1.82 to 90.91 m3/h @flow</t>
        </is>
      </c>
      <c r="Q95" s="17" t="inlineStr">
        <is>
          <t>N/A</t>
        </is>
      </c>
      <c r="R95" s="17" t="inlineStr">
        <is>
          <t>Yes</t>
        </is>
      </c>
      <c r="S95" s="17" t="inlineStr">
        <is>
          <t>4-20 mA w/ HART</t>
        </is>
      </c>
      <c r="T95" s="17" t="inlineStr">
        <is>
          <t>N/A</t>
        </is>
      </c>
      <c r="U95" s="17" t="inlineStr">
        <is>
          <t>N/A</t>
        </is>
      </c>
      <c r="V95" s="17" t="inlineStr">
        <is>
          <t>LO</t>
        </is>
      </c>
      <c r="W95" s="17" t="inlineStr">
        <is>
          <t>LO</t>
        </is>
      </c>
      <c r="X95" s="17" t="inlineStr">
        <is>
          <t>LO</t>
        </is>
      </c>
      <c r="Y95" s="17" t="inlineStr">
        <is>
          <t>LO</t>
        </is>
      </c>
      <c r="Z95" s="17" t="inlineStr">
        <is>
          <t>N/A</t>
        </is>
      </c>
      <c r="AA95" s="17" t="inlineStr">
        <is>
          <t>N/A</t>
        </is>
      </c>
      <c r="AB95" s="17" t="inlineStr">
        <is>
          <t>LO</t>
        </is>
      </c>
      <c r="AC95" s="17" t="inlineStr">
        <is>
          <t>LO</t>
        </is>
      </c>
      <c r="AD95" s="17" t="inlineStr">
        <is>
          <t>N/A</t>
        </is>
      </c>
      <c r="AE95" s="17" t="inlineStr">
        <is>
          <t>LO</t>
        </is>
      </c>
      <c r="AF95" s="17" t="inlineStr">
        <is>
          <t>LO</t>
        </is>
      </c>
      <c r="AG95" s="17" t="inlineStr">
        <is>
          <t>LO</t>
        </is>
      </c>
      <c r="AH95" s="17" t="n">
        <v>23.8</v>
      </c>
      <c r="AI95" s="17" t="inlineStr">
        <is>
          <t>Pass</t>
        </is>
      </c>
      <c r="AJ95" s="17" t="inlineStr">
        <is>
          <t>N/A</t>
        </is>
      </c>
      <c r="AK95" s="17" t="inlineStr">
        <is>
          <t>N/A</t>
        </is>
      </c>
      <c r="AL95" s="17" t="inlineStr">
        <is>
          <t>Pass</t>
        </is>
      </c>
      <c r="AM95" s="17" t="inlineStr">
        <is>
          <t>Pass</t>
        </is>
      </c>
      <c r="AN95" s="17" t="inlineStr">
        <is>
          <t>N/A</t>
        </is>
      </c>
      <c r="AO95" s="17" t="inlineStr">
        <is>
          <t>Pass</t>
        </is>
      </c>
      <c r="AP95" s="17" t="inlineStr">
        <is>
          <t>N/A</t>
        </is>
      </c>
      <c r="AQ95" s="17" t="inlineStr">
        <is>
          <t>N/A</t>
        </is>
      </c>
      <c r="AR95" s="17" t="inlineStr">
        <is>
          <t>Pass</t>
        </is>
      </c>
      <c r="AS95" s="17" t="inlineStr">
        <is>
          <t>Pass</t>
        </is>
      </c>
      <c r="AT95" s="17" t="inlineStr">
        <is>
          <t>N/A</t>
        </is>
      </c>
      <c r="AU95" s="17" t="inlineStr">
        <is>
          <t>N/A</t>
        </is>
      </c>
      <c r="AV95" s="17" t="inlineStr">
        <is>
          <t>EMERSON</t>
        </is>
      </c>
      <c r="AW95" s="17" t="inlineStr">
        <is>
          <t>TREX</t>
        </is>
      </c>
      <c r="AX95" s="17" t="inlineStr">
        <is>
          <t>210100082367</t>
        </is>
      </c>
      <c r="AY95" s="17" t="inlineStr">
        <is>
          <t>'2026-07-31</t>
        </is>
      </c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inlineStr">
        <is>
          <t>Levy Ostrup</t>
        </is>
      </c>
      <c r="CY95" s="17" t="inlineStr">
        <is>
          <t>'2026-08-01</t>
        </is>
      </c>
      <c r="CZ95" s="17" t="n"/>
      <c r="DA95" s="17" t="n"/>
      <c r="DB95" s="17" t="n"/>
      <c r="DC95" s="17" t="n"/>
    </row>
    <row r="96">
      <c r="A96" s="17" t="n"/>
      <c r="B96" s="17" t="n"/>
      <c r="C96" s="17" t="inlineStr">
        <is>
          <t>K1B WELL PAD PROJECT</t>
        </is>
      </c>
      <c r="D96" s="17" t="inlineStr">
        <is>
          <t>KINOSIS K1B</t>
        </is>
      </c>
      <c r="E96" s="17" t="inlineStr">
        <is>
          <t>CA23007</t>
        </is>
      </c>
      <c r="F96" s="17" t="inlineStr">
        <is>
          <t>29103-PIT-1013</t>
        </is>
      </c>
      <c r="G96" s="17" t="inlineStr">
        <is>
          <t>Pressure Transmitter</t>
        </is>
      </c>
      <c r="H96" s="17" t="inlineStr">
        <is>
          <t>NATURAL GAS</t>
        </is>
      </c>
      <c r="I96" s="17" t="inlineStr">
        <is>
          <t>PAD A S01 NG INJECTION PRESSURE</t>
        </is>
      </c>
      <c r="J96" s="17" t="inlineStr">
        <is>
          <t>29103-25J-111-01</t>
        </is>
      </c>
      <c r="K96" s="17" t="inlineStr">
        <is>
          <t>29103-1"-FG-1103-DLHB0-38H-ET</t>
        </is>
      </c>
      <c r="L96" s="17" t="inlineStr">
        <is>
          <t>ROSEMOUNT</t>
        </is>
      </c>
      <c r="M96" s="17" t="inlineStr">
        <is>
          <t>3051T</t>
        </is>
      </c>
      <c r="N96" s="17" t="inlineStr">
        <is>
          <t>26SIPG3884042</t>
        </is>
      </c>
      <c r="O96" s="17" t="inlineStr">
        <is>
          <t>0 - 4000 kPa-g</t>
        </is>
      </c>
      <c r="P96" s="17" t="inlineStr">
        <is>
          <t>-101 to 5515 kPa-g</t>
        </is>
      </c>
      <c r="Q96" s="17" t="inlineStr">
        <is>
          <t>N/A</t>
        </is>
      </c>
      <c r="R96" s="17" t="inlineStr">
        <is>
          <t>YES</t>
        </is>
      </c>
      <c r="S96" s="17" t="inlineStr">
        <is>
          <t>4-20 mA w/ HART</t>
        </is>
      </c>
      <c r="T96" s="17" t="inlineStr">
        <is>
          <t>N/A</t>
        </is>
      </c>
      <c r="U96" s="17" t="inlineStr">
        <is>
          <t>N/A</t>
        </is>
      </c>
      <c r="V96" s="17" t="inlineStr">
        <is>
          <t>LO</t>
        </is>
      </c>
      <c r="W96" s="17" t="inlineStr">
        <is>
          <t>LO</t>
        </is>
      </c>
      <c r="X96" s="17" t="inlineStr">
        <is>
          <t>LO</t>
        </is>
      </c>
      <c r="Y96" s="17" t="inlineStr">
        <is>
          <t>LO</t>
        </is>
      </c>
      <c r="Z96" s="17" t="inlineStr">
        <is>
          <t>N/A</t>
        </is>
      </c>
      <c r="AA96" s="17" t="inlineStr">
        <is>
          <t>LO</t>
        </is>
      </c>
      <c r="AB96" s="17" t="inlineStr">
        <is>
          <t>LO</t>
        </is>
      </c>
      <c r="AC96" s="17" t="inlineStr">
        <is>
          <t>LO</t>
        </is>
      </c>
      <c r="AD96" s="17" t="inlineStr">
        <is>
          <t>N/A</t>
        </is>
      </c>
      <c r="AE96" s="17" t="inlineStr">
        <is>
          <t>LO</t>
        </is>
      </c>
      <c r="AF96" s="17" t="inlineStr">
        <is>
          <t>LO</t>
        </is>
      </c>
      <c r="AG96" s="17" t="inlineStr">
        <is>
          <t>LO</t>
        </is>
      </c>
      <c r="AH96" s="17" t="n">
        <v>23.4</v>
      </c>
      <c r="AI96" s="17" t="inlineStr">
        <is>
          <t>Pass</t>
        </is>
      </c>
      <c r="AJ96" s="17" t="inlineStr">
        <is>
          <t>N/A</t>
        </is>
      </c>
      <c r="AK96" s="17" t="inlineStr">
        <is>
          <t>N/A</t>
        </is>
      </c>
      <c r="AL96" s="17" t="inlineStr">
        <is>
          <t>Pass</t>
        </is>
      </c>
      <c r="AM96" s="17" t="inlineStr">
        <is>
          <t>Pass</t>
        </is>
      </c>
      <c r="AN96" s="17" t="inlineStr">
        <is>
          <t>N/A</t>
        </is>
      </c>
      <c r="AO96" s="17" t="inlineStr">
        <is>
          <t>Pass</t>
        </is>
      </c>
      <c r="AP96" s="17" t="inlineStr">
        <is>
          <t>N/A</t>
        </is>
      </c>
      <c r="AQ96" s="17" t="inlineStr">
        <is>
          <t>N/A</t>
        </is>
      </c>
      <c r="AR96" s="17" t="inlineStr">
        <is>
          <t>Pass</t>
        </is>
      </c>
      <c r="AS96" s="17" t="inlineStr">
        <is>
          <t>Pass</t>
        </is>
      </c>
      <c r="AT96" s="17" t="inlineStr">
        <is>
          <t>N/A</t>
        </is>
      </c>
      <c r="AU96" s="17" t="inlineStr">
        <is>
          <t>N/A</t>
        </is>
      </c>
      <c r="AV96" s="17" t="inlineStr">
        <is>
          <t>CRYSTAL ENGINEERING</t>
        </is>
      </c>
      <c r="AW96" s="17" t="inlineStr">
        <is>
          <t>IS33-36/5000 PSI</t>
        </is>
      </c>
      <c r="AX96" s="17" t="inlineStr">
        <is>
          <t>4530-525617</t>
        </is>
      </c>
      <c r="AY96" s="17" t="inlineStr">
        <is>
          <t>'2026-07-02</t>
        </is>
      </c>
      <c r="AZ96" s="17" t="inlineStr">
        <is>
          <t>EMERSON</t>
        </is>
      </c>
      <c r="BA96" s="17" t="inlineStr">
        <is>
          <t>TREX</t>
        </is>
      </c>
      <c r="BB96" s="17" t="inlineStr">
        <is>
          <t>210100082367</t>
        </is>
      </c>
      <c r="BC96" s="17" t="inlineStr">
        <is>
          <t>'2026-07-31</t>
        </is>
      </c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inlineStr">
        <is>
          <t>Levy Ostrup</t>
        </is>
      </c>
      <c r="CY96" s="17" t="inlineStr">
        <is>
          <t>'2026-08-01</t>
        </is>
      </c>
      <c r="CZ96" s="17" t="n"/>
      <c r="DA96" s="17" t="n"/>
      <c r="DB96" s="17" t="n"/>
      <c r="DC96" s="17" t="n"/>
    </row>
    <row r="97">
      <c r="A97" s="17" t="n"/>
      <c r="B97" s="17" t="n"/>
      <c r="C97" s="17" t="inlineStr">
        <is>
          <t>K1B WELL PAD PROJECT</t>
        </is>
      </c>
      <c r="D97" s="17" t="inlineStr">
        <is>
          <t>KINOSIS K1B</t>
        </is>
      </c>
      <c r="E97" s="17" t="inlineStr">
        <is>
          <t>CA23007</t>
        </is>
      </c>
      <c r="F97" s="17" t="inlineStr">
        <is>
          <t>29103-PIT-1017</t>
        </is>
      </c>
      <c r="G97" s="17" t="inlineStr">
        <is>
          <t>Pressure Transmitter</t>
        </is>
      </c>
      <c r="H97" s="17" t="inlineStr">
        <is>
          <t>NATURAL GAS</t>
        </is>
      </c>
      <c r="I97" s="17" t="inlineStr">
        <is>
          <t>PAD A P01 NG INJC PRESSURE</t>
        </is>
      </c>
      <c r="J97" s="17" t="inlineStr">
        <is>
          <t>29103-25J-112-01</t>
        </is>
      </c>
      <c r="K97" s="17" t="inlineStr">
        <is>
          <t>29103-1"-FG-1101-DLHB0-38H-ET</t>
        </is>
      </c>
      <c r="L97" s="17" t="inlineStr">
        <is>
          <t>ROSEMOUNT</t>
        </is>
      </c>
      <c r="M97" s="17" t="inlineStr">
        <is>
          <t>3051T</t>
        </is>
      </c>
      <c r="N97" s="17" t="inlineStr">
        <is>
          <t>N/A</t>
        </is>
      </c>
      <c r="O97" s="17" t="inlineStr">
        <is>
          <t>0 - 4000 kPa-g</t>
        </is>
      </c>
      <c r="P97" s="17" t="inlineStr">
        <is>
          <t>-101 - 5515 kPa-g</t>
        </is>
      </c>
      <c r="Q97" s="17" t="inlineStr">
        <is>
          <t>N/A</t>
        </is>
      </c>
      <c r="R97" s="17" t="inlineStr">
        <is>
          <t>YES</t>
        </is>
      </c>
      <c r="S97" s="17" t="inlineStr">
        <is>
          <t>4-20 mA w/ HART</t>
        </is>
      </c>
      <c r="T97" s="17" t="inlineStr">
        <is>
          <t>N/A</t>
        </is>
      </c>
      <c r="U97" s="17" t="inlineStr">
        <is>
          <t>N/A</t>
        </is>
      </c>
      <c r="V97" s="17" t="inlineStr">
        <is>
          <t>LO</t>
        </is>
      </c>
      <c r="W97" s="17" t="inlineStr">
        <is>
          <t>LO</t>
        </is>
      </c>
      <c r="X97" s="17" t="inlineStr">
        <is>
          <t>LO</t>
        </is>
      </c>
      <c r="Y97" s="17" t="inlineStr">
        <is>
          <t>LO</t>
        </is>
      </c>
      <c r="Z97" s="17" t="inlineStr">
        <is>
          <t>N/A</t>
        </is>
      </c>
      <c r="AA97" s="17" t="inlineStr">
        <is>
          <t>LO</t>
        </is>
      </c>
      <c r="AB97" s="17" t="inlineStr">
        <is>
          <t>LO</t>
        </is>
      </c>
      <c r="AC97" s="17" t="inlineStr">
        <is>
          <t>LO</t>
        </is>
      </c>
      <c r="AD97" s="17" t="inlineStr">
        <is>
          <t>N/A</t>
        </is>
      </c>
      <c r="AE97" s="17" t="inlineStr">
        <is>
          <t>LO</t>
        </is>
      </c>
      <c r="AF97" s="17" t="inlineStr">
        <is>
          <t>LO</t>
        </is>
      </c>
      <c r="AG97" s="17" t="inlineStr">
        <is>
          <t>LO</t>
        </is>
      </c>
      <c r="AH97" s="17" t="n">
        <v>23.4</v>
      </c>
      <c r="AI97" s="17" t="inlineStr">
        <is>
          <t>Pass</t>
        </is>
      </c>
      <c r="AJ97" s="17" t="inlineStr">
        <is>
          <t>N/A</t>
        </is>
      </c>
      <c r="AK97" s="17" t="inlineStr">
        <is>
          <t>N/A</t>
        </is>
      </c>
      <c r="AL97" s="17" t="inlineStr">
        <is>
          <t>Pass</t>
        </is>
      </c>
      <c r="AM97" s="17" t="inlineStr">
        <is>
          <t>Pass</t>
        </is>
      </c>
      <c r="AN97" s="17" t="inlineStr">
        <is>
          <t>N/A</t>
        </is>
      </c>
      <c r="AO97" s="17" t="inlineStr">
        <is>
          <t>Pass</t>
        </is>
      </c>
      <c r="AP97" s="17" t="inlineStr">
        <is>
          <t>N/A</t>
        </is>
      </c>
      <c r="AQ97" s="17" t="inlineStr">
        <is>
          <t>N/A</t>
        </is>
      </c>
      <c r="AR97" s="17" t="inlineStr">
        <is>
          <t>Pass</t>
        </is>
      </c>
      <c r="AS97" s="17" t="inlineStr">
        <is>
          <t>Pass</t>
        </is>
      </c>
      <c r="AT97" s="17" t="inlineStr">
        <is>
          <t>N/A</t>
        </is>
      </c>
      <c r="AU97" s="17" t="inlineStr">
        <is>
          <t>N/A</t>
        </is>
      </c>
      <c r="AV97" s="17" t="inlineStr">
        <is>
          <t>CRYSTAL ENGINEERING</t>
        </is>
      </c>
      <c r="AW97" s="17" t="inlineStr">
        <is>
          <t>IS33-36/5000 PSI</t>
        </is>
      </c>
      <c r="AX97" s="17" t="inlineStr">
        <is>
          <t>4530-525617</t>
        </is>
      </c>
      <c r="AY97" s="17" t="inlineStr">
        <is>
          <t>'2026-07-02</t>
        </is>
      </c>
      <c r="AZ97" s="17" t="inlineStr">
        <is>
          <t>EMERSON</t>
        </is>
      </c>
      <c r="BA97" s="17" t="inlineStr">
        <is>
          <t>TREX</t>
        </is>
      </c>
      <c r="BB97" s="17" t="inlineStr">
        <is>
          <t>210100082367</t>
        </is>
      </c>
      <c r="BC97" s="17" t="inlineStr">
        <is>
          <t>'2026-07-31</t>
        </is>
      </c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inlineStr">
        <is>
          <t>Levy Ostrup</t>
        </is>
      </c>
      <c r="CY97" s="17" t="inlineStr">
        <is>
          <t>'2026-08-01</t>
        </is>
      </c>
      <c r="CZ97" s="17" t="n"/>
      <c r="DA97" s="17" t="n"/>
      <c r="DB97" s="17" t="n"/>
      <c r="DC97" s="17" t="n"/>
    </row>
    <row r="98">
      <c r="A98" s="17" t="n"/>
      <c r="B98" s="17" t="n"/>
      <c r="C98" s="17" t="inlineStr">
        <is>
          <t>K1B WELL PAD PROJECT</t>
        </is>
      </c>
      <c r="D98" s="17" t="inlineStr">
        <is>
          <t>KINOSIS K1B</t>
        </is>
      </c>
      <c r="E98" s="17" t="inlineStr">
        <is>
          <t>CA23007</t>
        </is>
      </c>
      <c r="F98" s="17" t="inlineStr">
        <is>
          <t>29103-PIT-1023</t>
        </is>
      </c>
      <c r="G98" s="17" t="inlineStr">
        <is>
          <t>Pressure Transmitter</t>
        </is>
      </c>
      <c r="H98" s="17" t="inlineStr">
        <is>
          <t>NATURAL GAS</t>
        </is>
      </c>
      <c r="I98" s="17" t="inlineStr">
        <is>
          <t>PAD A S02 NG INJECTION PRESSURE</t>
        </is>
      </c>
      <c r="J98" s="17" t="inlineStr">
        <is>
          <t>29103-25J-121-01</t>
        </is>
      </c>
      <c r="K98" s="17" t="inlineStr">
        <is>
          <t>29103-1"-FG-1203-DLHB0-38H-ET</t>
        </is>
      </c>
      <c r="L98" s="17" t="inlineStr">
        <is>
          <t>ROSEMOUNT</t>
        </is>
      </c>
      <c r="M98" s="17" t="inlineStr">
        <is>
          <t>3051T</t>
        </is>
      </c>
      <c r="N98" s="17" t="inlineStr">
        <is>
          <t>26SIPG3884003</t>
        </is>
      </c>
      <c r="O98" s="17" t="inlineStr">
        <is>
          <t>0 - 4000 kPa-g</t>
        </is>
      </c>
      <c r="P98" s="17" t="inlineStr">
        <is>
          <t>-101 - 5515 kPa-g</t>
        </is>
      </c>
      <c r="Q98" s="17" t="inlineStr">
        <is>
          <t>N/A</t>
        </is>
      </c>
      <c r="R98" s="17" t="inlineStr">
        <is>
          <t>YES</t>
        </is>
      </c>
      <c r="S98" s="17" t="inlineStr">
        <is>
          <t>4-20 mA w/ HART</t>
        </is>
      </c>
      <c r="T98" s="17" t="inlineStr">
        <is>
          <t>N/A</t>
        </is>
      </c>
      <c r="U98" s="17" t="inlineStr">
        <is>
          <t>N/A</t>
        </is>
      </c>
      <c r="V98" s="17" t="inlineStr">
        <is>
          <t>LO</t>
        </is>
      </c>
      <c r="W98" s="17" t="inlineStr">
        <is>
          <t>LO</t>
        </is>
      </c>
      <c r="X98" s="17" t="inlineStr">
        <is>
          <t>LO</t>
        </is>
      </c>
      <c r="Y98" s="17" t="inlineStr">
        <is>
          <t>LO</t>
        </is>
      </c>
      <c r="Z98" s="17" t="inlineStr">
        <is>
          <t>N/A</t>
        </is>
      </c>
      <c r="AA98" s="17" t="inlineStr">
        <is>
          <t>LO</t>
        </is>
      </c>
      <c r="AB98" s="17" t="inlineStr">
        <is>
          <t>LO</t>
        </is>
      </c>
      <c r="AC98" s="17" t="inlineStr">
        <is>
          <t>LO</t>
        </is>
      </c>
      <c r="AD98" s="17" t="inlineStr">
        <is>
          <t>N/A</t>
        </is>
      </c>
      <c r="AE98" s="17" t="inlineStr">
        <is>
          <t>LO</t>
        </is>
      </c>
      <c r="AF98" s="17" t="inlineStr">
        <is>
          <t>LO</t>
        </is>
      </c>
      <c r="AG98" s="17" t="inlineStr">
        <is>
          <t>LO</t>
        </is>
      </c>
      <c r="AH98" s="17" t="n">
        <v>23.4</v>
      </c>
      <c r="AI98" s="17" t="inlineStr">
        <is>
          <t>Pass</t>
        </is>
      </c>
      <c r="AJ98" s="17" t="inlineStr">
        <is>
          <t>N/A</t>
        </is>
      </c>
      <c r="AK98" s="17" t="inlineStr">
        <is>
          <t>N/A</t>
        </is>
      </c>
      <c r="AL98" s="17" t="inlineStr">
        <is>
          <t>Pass</t>
        </is>
      </c>
      <c r="AM98" s="17" t="inlineStr">
        <is>
          <t>Pass</t>
        </is>
      </c>
      <c r="AN98" s="17" t="inlineStr">
        <is>
          <t>N/A</t>
        </is>
      </c>
      <c r="AO98" s="17" t="inlineStr">
        <is>
          <t>Pass</t>
        </is>
      </c>
      <c r="AP98" s="17" t="inlineStr">
        <is>
          <t>N/A</t>
        </is>
      </c>
      <c r="AQ98" s="17" t="inlineStr">
        <is>
          <t>N/A</t>
        </is>
      </c>
      <c r="AR98" s="17" t="inlineStr">
        <is>
          <t>Pass</t>
        </is>
      </c>
      <c r="AS98" s="17" t="inlineStr">
        <is>
          <t>Pass</t>
        </is>
      </c>
      <c r="AT98" s="17" t="inlineStr">
        <is>
          <t>N/A</t>
        </is>
      </c>
      <c r="AU98" s="17" t="inlineStr">
        <is>
          <t>N/A</t>
        </is>
      </c>
      <c r="AV98" s="17" t="inlineStr">
        <is>
          <t>CRYSTAL ENGINEERING</t>
        </is>
      </c>
      <c r="AW98" s="17" t="inlineStr">
        <is>
          <t>IS33-36/5000 PSI</t>
        </is>
      </c>
      <c r="AX98" s="17" t="inlineStr">
        <is>
          <t>4530-525617</t>
        </is>
      </c>
      <c r="AY98" s="17" t="inlineStr">
        <is>
          <t>'2026-07-02</t>
        </is>
      </c>
      <c r="AZ98" s="17" t="inlineStr">
        <is>
          <t>EMERSON</t>
        </is>
      </c>
      <c r="BA98" s="17" t="inlineStr">
        <is>
          <t>TREX</t>
        </is>
      </c>
      <c r="BB98" s="17" t="inlineStr">
        <is>
          <t>210100082367</t>
        </is>
      </c>
      <c r="BC98" s="17" t="inlineStr">
        <is>
          <t>'2026-07-31</t>
        </is>
      </c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inlineStr">
        <is>
          <t>Levy Ostrup</t>
        </is>
      </c>
      <c r="CY98" s="17" t="inlineStr">
        <is>
          <t>'2026-08-01</t>
        </is>
      </c>
      <c r="CZ98" s="17" t="n"/>
      <c r="DA98" s="17" t="n"/>
      <c r="DB98" s="17" t="n"/>
      <c r="DC98" s="17" t="n"/>
    </row>
    <row r="99">
      <c r="A99" s="17" t="n"/>
      <c r="B99" s="17" t="n"/>
      <c r="C99" s="17" t="inlineStr">
        <is>
          <t>K1B WELL PAD PROJECT</t>
        </is>
      </c>
      <c r="D99" s="17" t="inlineStr">
        <is>
          <t>KINOSIS K1B</t>
        </is>
      </c>
      <c r="E99" s="17" t="inlineStr">
        <is>
          <t>CA23007</t>
        </is>
      </c>
      <c r="F99" s="17" t="inlineStr">
        <is>
          <t>29103-PIT-1027</t>
        </is>
      </c>
      <c r="G99" s="17" t="inlineStr">
        <is>
          <t>Pressure Transmitter</t>
        </is>
      </c>
      <c r="H99" s="17" t="inlineStr">
        <is>
          <t>NATURAL GAS</t>
        </is>
      </c>
      <c r="I99" s="17" t="inlineStr">
        <is>
          <t>PAD A P02 NG INJC PRESSURE</t>
        </is>
      </c>
      <c r="J99" s="17" t="inlineStr">
        <is>
          <t>29103-25J-122-01</t>
        </is>
      </c>
      <c r="K99" s="17" t="inlineStr">
        <is>
          <t>29103-1"-FG-1201-DLHB0-38H-ET</t>
        </is>
      </c>
      <c r="L99" s="17" t="inlineStr">
        <is>
          <t>ROSEMOUNT</t>
        </is>
      </c>
      <c r="M99" s="17" t="inlineStr">
        <is>
          <t>3051T</t>
        </is>
      </c>
      <c r="N99" s="17" t="inlineStr">
        <is>
          <t>N/A</t>
        </is>
      </c>
      <c r="O99" s="17" t="inlineStr">
        <is>
          <t>0 - 4000 kPa-g</t>
        </is>
      </c>
      <c r="P99" s="17" t="inlineStr">
        <is>
          <t>-101 - 5515 kPa-g</t>
        </is>
      </c>
      <c r="Q99" s="17" t="inlineStr">
        <is>
          <t>N/A</t>
        </is>
      </c>
      <c r="R99" s="17" t="inlineStr">
        <is>
          <t>YES</t>
        </is>
      </c>
      <c r="S99" s="17" t="inlineStr">
        <is>
          <t>4-20 mA w/ HART</t>
        </is>
      </c>
      <c r="T99" s="17" t="inlineStr">
        <is>
          <t>N/A</t>
        </is>
      </c>
      <c r="U99" s="17" t="inlineStr">
        <is>
          <t>N/A</t>
        </is>
      </c>
      <c r="V99" s="17" t="inlineStr">
        <is>
          <t>LO</t>
        </is>
      </c>
      <c r="W99" s="17" t="inlineStr">
        <is>
          <t>LO</t>
        </is>
      </c>
      <c r="X99" s="17" t="inlineStr">
        <is>
          <t>LO</t>
        </is>
      </c>
      <c r="Y99" s="17" t="inlineStr">
        <is>
          <t>LO</t>
        </is>
      </c>
      <c r="Z99" s="17" t="inlineStr">
        <is>
          <t>N/A</t>
        </is>
      </c>
      <c r="AA99" s="17" t="inlineStr">
        <is>
          <t>LO</t>
        </is>
      </c>
      <c r="AB99" s="17" t="inlineStr">
        <is>
          <t>LO</t>
        </is>
      </c>
      <c r="AC99" s="17" t="inlineStr">
        <is>
          <t>LO</t>
        </is>
      </c>
      <c r="AD99" s="17" t="inlineStr">
        <is>
          <t>N/A</t>
        </is>
      </c>
      <c r="AE99" s="17" t="inlineStr">
        <is>
          <t>LO</t>
        </is>
      </c>
      <c r="AF99" s="17" t="inlineStr">
        <is>
          <t>LO</t>
        </is>
      </c>
      <c r="AG99" s="17" t="inlineStr">
        <is>
          <t>LO</t>
        </is>
      </c>
      <c r="AH99" s="17" t="n">
        <v>23.4</v>
      </c>
      <c r="AI99" s="17" t="inlineStr">
        <is>
          <t>Pass</t>
        </is>
      </c>
      <c r="AJ99" s="17" t="inlineStr">
        <is>
          <t>N/A</t>
        </is>
      </c>
      <c r="AK99" s="17" t="inlineStr">
        <is>
          <t>N/A</t>
        </is>
      </c>
      <c r="AL99" s="17" t="inlineStr">
        <is>
          <t>Pass</t>
        </is>
      </c>
      <c r="AM99" s="17" t="inlineStr">
        <is>
          <t>Pass</t>
        </is>
      </c>
      <c r="AN99" s="17" t="inlineStr">
        <is>
          <t>N/A</t>
        </is>
      </c>
      <c r="AO99" s="17" t="inlineStr">
        <is>
          <t>Pass</t>
        </is>
      </c>
      <c r="AP99" s="17" t="inlineStr">
        <is>
          <t>N/A</t>
        </is>
      </c>
      <c r="AQ99" s="17" t="inlineStr">
        <is>
          <t>N/A</t>
        </is>
      </c>
      <c r="AR99" s="17" t="inlineStr">
        <is>
          <t>Pass</t>
        </is>
      </c>
      <c r="AS99" s="17" t="inlineStr">
        <is>
          <t>Pass</t>
        </is>
      </c>
      <c r="AT99" s="17" t="inlineStr">
        <is>
          <t>N/A</t>
        </is>
      </c>
      <c r="AU99" s="17" t="inlineStr">
        <is>
          <t>N/A</t>
        </is>
      </c>
      <c r="AV99" s="17" t="inlineStr">
        <is>
          <t>CRYSTAL ENGINEERING</t>
        </is>
      </c>
      <c r="AW99" s="17" t="inlineStr">
        <is>
          <t>IS33-36/5000 PSI</t>
        </is>
      </c>
      <c r="AX99" s="17" t="inlineStr">
        <is>
          <t>4530-525617</t>
        </is>
      </c>
      <c r="AY99" s="17" t="inlineStr">
        <is>
          <t>'2026-07-02</t>
        </is>
      </c>
      <c r="AZ99" s="17" t="inlineStr">
        <is>
          <t>EMERSON</t>
        </is>
      </c>
      <c r="BA99" s="17" t="inlineStr">
        <is>
          <t>TREX</t>
        </is>
      </c>
      <c r="BB99" s="17" t="inlineStr">
        <is>
          <t>210100082367</t>
        </is>
      </c>
      <c r="BC99" s="17" t="inlineStr">
        <is>
          <t>'2026-07-31</t>
        </is>
      </c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inlineStr">
        <is>
          <t>Levy Ostrup</t>
        </is>
      </c>
      <c r="CY99" s="17" t="inlineStr">
        <is>
          <t>'2026-08-01</t>
        </is>
      </c>
      <c r="CZ99" s="17" t="n"/>
      <c r="DA99" s="17" t="n"/>
      <c r="DB99" s="17" t="n"/>
      <c r="DC99" s="17" t="n"/>
    </row>
    <row r="100">
      <c r="A100" s="17" t="n"/>
      <c r="B100" s="17" t="n"/>
      <c r="C100" s="17" t="inlineStr">
        <is>
          <t>K1B WELL PAD PROJECT</t>
        </is>
      </c>
      <c r="D100" s="17" t="inlineStr">
        <is>
          <t>KINOSIS K1B</t>
        </is>
      </c>
      <c r="E100" s="17" t="inlineStr">
        <is>
          <t>CA23007</t>
        </is>
      </c>
      <c r="F100" s="17" t="inlineStr">
        <is>
          <t>29103-PIT-1033</t>
        </is>
      </c>
      <c r="G100" s="17" t="inlineStr">
        <is>
          <t>Pressure Transmitter</t>
        </is>
      </c>
      <c r="H100" s="17" t="inlineStr">
        <is>
          <t>NATURAL GAS</t>
        </is>
      </c>
      <c r="I100" s="17" t="inlineStr">
        <is>
          <t>PAD A S03 NG INJECTION PRESSURE</t>
        </is>
      </c>
      <c r="J100" s="17" t="inlineStr">
        <is>
          <t>29103-25J-131-01</t>
        </is>
      </c>
      <c r="K100" s="17" t="inlineStr">
        <is>
          <t>29103-1"-FG-1303-DLHB0-38H-ET</t>
        </is>
      </c>
      <c r="L100" s="17" t="inlineStr">
        <is>
          <t>ROSEMOUNT</t>
        </is>
      </c>
      <c r="M100" s="17" t="inlineStr">
        <is>
          <t>3051T</t>
        </is>
      </c>
      <c r="N100" s="17" t="inlineStr">
        <is>
          <t>26SIPG3884957</t>
        </is>
      </c>
      <c r="O100" s="17" t="inlineStr">
        <is>
          <t>0 - 4000 kPa-g</t>
        </is>
      </c>
      <c r="P100" s="17" t="inlineStr">
        <is>
          <t>-101 - 5515 kPa-g</t>
        </is>
      </c>
      <c r="Q100" s="17" t="inlineStr">
        <is>
          <t>N/A</t>
        </is>
      </c>
      <c r="R100" s="17" t="inlineStr">
        <is>
          <t>YES</t>
        </is>
      </c>
      <c r="S100" s="17" t="inlineStr">
        <is>
          <t>4-20 mA w/ HART</t>
        </is>
      </c>
      <c r="T100" s="17" t="inlineStr">
        <is>
          <t>N/A</t>
        </is>
      </c>
      <c r="U100" s="17" t="inlineStr">
        <is>
          <t>N/A</t>
        </is>
      </c>
      <c r="V100" s="17" t="inlineStr">
        <is>
          <t>LO</t>
        </is>
      </c>
      <c r="W100" s="17" t="inlineStr">
        <is>
          <t>LO</t>
        </is>
      </c>
      <c r="X100" s="17" t="inlineStr">
        <is>
          <t>LO</t>
        </is>
      </c>
      <c r="Y100" s="17" t="inlineStr">
        <is>
          <t>LO</t>
        </is>
      </c>
      <c r="Z100" s="17" t="inlineStr">
        <is>
          <t>N/A</t>
        </is>
      </c>
      <c r="AA100" s="17" t="inlineStr">
        <is>
          <t>LO</t>
        </is>
      </c>
      <c r="AB100" s="17" t="inlineStr">
        <is>
          <t>LO</t>
        </is>
      </c>
      <c r="AC100" s="17" t="inlineStr">
        <is>
          <t>LO</t>
        </is>
      </c>
      <c r="AD100" s="17" t="inlineStr">
        <is>
          <t>N/A</t>
        </is>
      </c>
      <c r="AE100" s="17" t="inlineStr">
        <is>
          <t>LO</t>
        </is>
      </c>
      <c r="AF100" s="17" t="inlineStr">
        <is>
          <t>LO</t>
        </is>
      </c>
      <c r="AG100" s="17" t="inlineStr">
        <is>
          <t>LO</t>
        </is>
      </c>
      <c r="AH100" s="17" t="n">
        <v>23.4</v>
      </c>
      <c r="AI100" s="17" t="inlineStr">
        <is>
          <t>Pass</t>
        </is>
      </c>
      <c r="AJ100" s="17" t="inlineStr">
        <is>
          <t>N/A</t>
        </is>
      </c>
      <c r="AK100" s="17" t="inlineStr">
        <is>
          <t>N/A</t>
        </is>
      </c>
      <c r="AL100" s="17" t="inlineStr">
        <is>
          <t>Pass</t>
        </is>
      </c>
      <c r="AM100" s="17" t="inlineStr">
        <is>
          <t>Pass</t>
        </is>
      </c>
      <c r="AN100" s="17" t="inlineStr">
        <is>
          <t>N/A</t>
        </is>
      </c>
      <c r="AO100" s="17" t="inlineStr">
        <is>
          <t>Pass</t>
        </is>
      </c>
      <c r="AP100" s="17" t="inlineStr">
        <is>
          <t>N/A</t>
        </is>
      </c>
      <c r="AQ100" s="17" t="inlineStr">
        <is>
          <t>N/A</t>
        </is>
      </c>
      <c r="AR100" s="17" t="inlineStr">
        <is>
          <t>Pass</t>
        </is>
      </c>
      <c r="AS100" s="17" t="inlineStr">
        <is>
          <t>Pass</t>
        </is>
      </c>
      <c r="AT100" s="17" t="inlineStr">
        <is>
          <t>N/A</t>
        </is>
      </c>
      <c r="AU100" s="17" t="inlineStr">
        <is>
          <t>N/A</t>
        </is>
      </c>
      <c r="AV100" s="17" t="inlineStr">
        <is>
          <t>CRYSTAL ENGINEERING</t>
        </is>
      </c>
      <c r="AW100" s="17" t="inlineStr">
        <is>
          <t>IS33-36/5000 PSI</t>
        </is>
      </c>
      <c r="AX100" s="17" t="inlineStr">
        <is>
          <t>4530-525617</t>
        </is>
      </c>
      <c r="AY100" s="17" t="inlineStr">
        <is>
          <t>'2026-07-02</t>
        </is>
      </c>
      <c r="AZ100" s="17" t="inlineStr">
        <is>
          <t>EMERSON</t>
        </is>
      </c>
      <c r="BA100" s="17" t="inlineStr">
        <is>
          <t>TREX</t>
        </is>
      </c>
      <c r="BB100" s="17" t="inlineStr">
        <is>
          <t>210100082367</t>
        </is>
      </c>
      <c r="BC100" s="17" t="inlineStr">
        <is>
          <t>'2026-07-31</t>
        </is>
      </c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inlineStr">
        <is>
          <t>Levy Ostrup</t>
        </is>
      </c>
      <c r="CY100" s="17" t="inlineStr">
        <is>
          <t>'2026-08-01</t>
        </is>
      </c>
      <c r="CZ100" s="17" t="n"/>
      <c r="DA100" s="17" t="n"/>
      <c r="DB100" s="17" t="n"/>
      <c r="DC100" s="17" t="n"/>
    </row>
    <row r="101">
      <c r="A101" s="17" t="n"/>
      <c r="B101" s="17" t="n"/>
      <c r="C101" s="17" t="inlineStr">
        <is>
          <t>K1B WELL PAD PROJECT</t>
        </is>
      </c>
      <c r="D101" s="17" t="inlineStr">
        <is>
          <t>KINOSIS K1B</t>
        </is>
      </c>
      <c r="E101" s="17" t="inlineStr">
        <is>
          <t>CA23007</t>
        </is>
      </c>
      <c r="F101" s="17" t="inlineStr">
        <is>
          <t>29103-PIT-1037</t>
        </is>
      </c>
      <c r="G101" s="17" t="inlineStr">
        <is>
          <t>Pressure Transmitter</t>
        </is>
      </c>
      <c r="H101" s="17" t="inlineStr">
        <is>
          <t>NATURAL GAS</t>
        </is>
      </c>
      <c r="I101" s="17" t="inlineStr">
        <is>
          <t>PAD A P03 NG INJC PRESSURE</t>
        </is>
      </c>
      <c r="J101" s="17" t="inlineStr">
        <is>
          <t>29103-25J-132-01</t>
        </is>
      </c>
      <c r="K101" s="17" t="inlineStr">
        <is>
          <t>29103-1"-FG-1301-DLHB0-38H-ET</t>
        </is>
      </c>
      <c r="L101" s="17" t="inlineStr">
        <is>
          <t>ROSEMOUNT</t>
        </is>
      </c>
      <c r="M101" s="17" t="inlineStr">
        <is>
          <t>3051T</t>
        </is>
      </c>
      <c r="N101" s="17" t="inlineStr">
        <is>
          <t>N/A</t>
        </is>
      </c>
      <c r="O101" s="17" t="inlineStr">
        <is>
          <t>0 - 4000 kPa-g</t>
        </is>
      </c>
      <c r="P101" s="17" t="inlineStr">
        <is>
          <t>-101 - 5515 kPa-g</t>
        </is>
      </c>
      <c r="Q101" s="17" t="inlineStr">
        <is>
          <t>N/A</t>
        </is>
      </c>
      <c r="R101" s="17" t="inlineStr">
        <is>
          <t>YES</t>
        </is>
      </c>
      <c r="S101" s="17" t="inlineStr">
        <is>
          <t>4-20 mA w/ HART</t>
        </is>
      </c>
      <c r="T101" s="17" t="inlineStr">
        <is>
          <t>N/A</t>
        </is>
      </c>
      <c r="U101" s="17" t="inlineStr">
        <is>
          <t>N/A</t>
        </is>
      </c>
      <c r="V101" s="17" t="inlineStr">
        <is>
          <t>LO</t>
        </is>
      </c>
      <c r="W101" s="17" t="inlineStr">
        <is>
          <t>LO</t>
        </is>
      </c>
      <c r="X101" s="17" t="inlineStr">
        <is>
          <t>LO</t>
        </is>
      </c>
      <c r="Y101" s="17" t="inlineStr">
        <is>
          <t>LO</t>
        </is>
      </c>
      <c r="Z101" s="17" t="inlineStr">
        <is>
          <t>N/A</t>
        </is>
      </c>
      <c r="AA101" s="17" t="inlineStr">
        <is>
          <t>LO</t>
        </is>
      </c>
      <c r="AB101" s="17" t="inlineStr">
        <is>
          <t>LO</t>
        </is>
      </c>
      <c r="AC101" s="17" t="inlineStr">
        <is>
          <t>LO</t>
        </is>
      </c>
      <c r="AD101" s="17" t="inlineStr">
        <is>
          <t>N/A</t>
        </is>
      </c>
      <c r="AE101" s="17" t="inlineStr">
        <is>
          <t>LO</t>
        </is>
      </c>
      <c r="AF101" s="17" t="inlineStr">
        <is>
          <t>LO</t>
        </is>
      </c>
      <c r="AG101" s="17" t="inlineStr">
        <is>
          <t>LO</t>
        </is>
      </c>
      <c r="AH101" s="17" t="n">
        <v>23.4</v>
      </c>
      <c r="AI101" s="17" t="inlineStr">
        <is>
          <t>Pass</t>
        </is>
      </c>
      <c r="AJ101" s="17" t="inlineStr">
        <is>
          <t>N/A</t>
        </is>
      </c>
      <c r="AK101" s="17" t="inlineStr">
        <is>
          <t>N/A</t>
        </is>
      </c>
      <c r="AL101" s="17" t="inlineStr">
        <is>
          <t>Pass</t>
        </is>
      </c>
      <c r="AM101" s="17" t="inlineStr">
        <is>
          <t>Pass</t>
        </is>
      </c>
      <c r="AN101" s="17" t="inlineStr">
        <is>
          <t>N/A</t>
        </is>
      </c>
      <c r="AO101" s="17" t="inlineStr">
        <is>
          <t>Pass</t>
        </is>
      </c>
      <c r="AP101" s="17" t="inlineStr">
        <is>
          <t>N/A</t>
        </is>
      </c>
      <c r="AQ101" s="17" t="inlineStr">
        <is>
          <t>N/A</t>
        </is>
      </c>
      <c r="AR101" s="17" t="inlineStr">
        <is>
          <t>Pass</t>
        </is>
      </c>
      <c r="AS101" s="17" t="inlineStr">
        <is>
          <t>Pass</t>
        </is>
      </c>
      <c r="AT101" s="17" t="inlineStr">
        <is>
          <t>N/A</t>
        </is>
      </c>
      <c r="AU101" s="17" t="inlineStr">
        <is>
          <t>N/A</t>
        </is>
      </c>
      <c r="AV101" s="17" t="inlineStr">
        <is>
          <t>CRYSTAL ENGINEERING</t>
        </is>
      </c>
      <c r="AW101" s="17" t="inlineStr">
        <is>
          <t>IS33-36/5000 PSI</t>
        </is>
      </c>
      <c r="AX101" s="17" t="inlineStr">
        <is>
          <t>4530-525617</t>
        </is>
      </c>
      <c r="AY101" s="17" t="inlineStr">
        <is>
          <t>'2026-07-02</t>
        </is>
      </c>
      <c r="AZ101" s="17" t="inlineStr">
        <is>
          <t>EMERSON</t>
        </is>
      </c>
      <c r="BA101" s="17" t="inlineStr">
        <is>
          <t>TREX</t>
        </is>
      </c>
      <c r="BB101" s="17" t="inlineStr">
        <is>
          <t>210100082367</t>
        </is>
      </c>
      <c r="BC101" s="17" t="inlineStr">
        <is>
          <t>'2026-07-31</t>
        </is>
      </c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inlineStr">
        <is>
          <t>Levy Ostrup</t>
        </is>
      </c>
      <c r="CY101" s="17" t="inlineStr">
        <is>
          <t>'2026-08-01</t>
        </is>
      </c>
      <c r="CZ101" s="17" t="n"/>
      <c r="DA101" s="17" t="n"/>
      <c r="DB101" s="17" t="n"/>
      <c r="DC101" s="17" t="n"/>
    </row>
    <row r="102">
      <c r="A102" s="17" t="n"/>
      <c r="B102" s="17" t="n"/>
      <c r="C102" s="17" t="inlineStr">
        <is>
          <t>K1B WELL PAD PROJECT</t>
        </is>
      </c>
      <c r="D102" s="17" t="inlineStr">
        <is>
          <t>KINOSIS K1B</t>
        </is>
      </c>
      <c r="E102" s="17" t="inlineStr">
        <is>
          <t>CA23007</t>
        </is>
      </c>
      <c r="F102" s="17" t="inlineStr">
        <is>
          <t>29103-PIT-1043</t>
        </is>
      </c>
      <c r="G102" s="17" t="inlineStr">
        <is>
          <t>Pressure Transmitter</t>
        </is>
      </c>
      <c r="H102" s="17" t="inlineStr">
        <is>
          <t>NATURAL GAS</t>
        </is>
      </c>
      <c r="I102" s="17" t="inlineStr">
        <is>
          <t>PAD A S04 NG INJECTION PRESSURE</t>
        </is>
      </c>
      <c r="J102" s="17" t="inlineStr">
        <is>
          <t>29103-25J-141-01</t>
        </is>
      </c>
      <c r="K102" s="17" t="inlineStr">
        <is>
          <t>29103-1"-FG-1403-DLHB0-38H-ET</t>
        </is>
      </c>
      <c r="L102" s="17" t="inlineStr">
        <is>
          <t>ROSEMOUNT</t>
        </is>
      </c>
      <c r="M102" s="17" t="inlineStr">
        <is>
          <t>3051T</t>
        </is>
      </c>
      <c r="N102" s="17" t="inlineStr">
        <is>
          <t>26SIPG3884458</t>
        </is>
      </c>
      <c r="O102" s="17" t="inlineStr">
        <is>
          <t>0 - 4000 kPa-g</t>
        </is>
      </c>
      <c r="P102" s="17" t="inlineStr">
        <is>
          <t>-101 - 5515 kPa-g</t>
        </is>
      </c>
      <c r="Q102" s="17" t="inlineStr">
        <is>
          <t>N/A</t>
        </is>
      </c>
      <c r="R102" s="17" t="inlineStr">
        <is>
          <t>YES</t>
        </is>
      </c>
      <c r="S102" s="17" t="inlineStr">
        <is>
          <t>4-20 mA w/ HART</t>
        </is>
      </c>
      <c r="T102" s="17" t="inlineStr">
        <is>
          <t>N/A</t>
        </is>
      </c>
      <c r="U102" s="17" t="inlineStr">
        <is>
          <t>N/A</t>
        </is>
      </c>
      <c r="V102" s="17" t="inlineStr">
        <is>
          <t>LO</t>
        </is>
      </c>
      <c r="W102" s="17" t="inlineStr">
        <is>
          <t>LO</t>
        </is>
      </c>
      <c r="X102" s="17" t="inlineStr">
        <is>
          <t>LO</t>
        </is>
      </c>
      <c r="Y102" s="17" t="inlineStr">
        <is>
          <t>LO</t>
        </is>
      </c>
      <c r="Z102" s="17" t="inlineStr">
        <is>
          <t>N/A</t>
        </is>
      </c>
      <c r="AA102" s="17" t="inlineStr">
        <is>
          <t>LO</t>
        </is>
      </c>
      <c r="AB102" s="17" t="inlineStr">
        <is>
          <t>LO</t>
        </is>
      </c>
      <c r="AC102" s="17" t="inlineStr">
        <is>
          <t>LO</t>
        </is>
      </c>
      <c r="AD102" s="17" t="inlineStr">
        <is>
          <t>N/A</t>
        </is>
      </c>
      <c r="AE102" s="17" t="inlineStr">
        <is>
          <t>LO</t>
        </is>
      </c>
      <c r="AF102" s="17" t="inlineStr">
        <is>
          <t>LO</t>
        </is>
      </c>
      <c r="AG102" s="17" t="inlineStr">
        <is>
          <t>LO</t>
        </is>
      </c>
      <c r="AH102" s="17" t="n">
        <v>23.4</v>
      </c>
      <c r="AI102" s="17" t="inlineStr">
        <is>
          <t>Pass</t>
        </is>
      </c>
      <c r="AJ102" s="17" t="inlineStr">
        <is>
          <t>N/A</t>
        </is>
      </c>
      <c r="AK102" s="17" t="inlineStr">
        <is>
          <t>N/A</t>
        </is>
      </c>
      <c r="AL102" s="17" t="inlineStr">
        <is>
          <t>Pass</t>
        </is>
      </c>
      <c r="AM102" s="17" t="inlineStr">
        <is>
          <t>Pass</t>
        </is>
      </c>
      <c r="AN102" s="17" t="inlineStr">
        <is>
          <t>N/A</t>
        </is>
      </c>
      <c r="AO102" s="17" t="inlineStr">
        <is>
          <t>Pass</t>
        </is>
      </c>
      <c r="AP102" s="17" t="inlineStr">
        <is>
          <t>N/A</t>
        </is>
      </c>
      <c r="AQ102" s="17" t="inlineStr">
        <is>
          <t>N/A</t>
        </is>
      </c>
      <c r="AR102" s="17" t="inlineStr">
        <is>
          <t>Pass</t>
        </is>
      </c>
      <c r="AS102" s="17" t="inlineStr">
        <is>
          <t>Pass</t>
        </is>
      </c>
      <c r="AT102" s="17" t="inlineStr">
        <is>
          <t>N/A</t>
        </is>
      </c>
      <c r="AU102" s="17" t="inlineStr">
        <is>
          <t>N/A</t>
        </is>
      </c>
      <c r="AV102" s="17" t="inlineStr">
        <is>
          <t>CRYSTAL ENGINEERING</t>
        </is>
      </c>
      <c r="AW102" s="17" t="inlineStr">
        <is>
          <t>IS33-36/5000 PSI</t>
        </is>
      </c>
      <c r="AX102" s="17" t="inlineStr">
        <is>
          <t>4530-525617</t>
        </is>
      </c>
      <c r="AY102" s="17" t="inlineStr">
        <is>
          <t>'2026-07-02</t>
        </is>
      </c>
      <c r="AZ102" s="17" t="inlineStr">
        <is>
          <t>EMERSON</t>
        </is>
      </c>
      <c r="BA102" s="17" t="inlineStr">
        <is>
          <t>TREX</t>
        </is>
      </c>
      <c r="BB102" s="17" t="inlineStr">
        <is>
          <t>210100082367</t>
        </is>
      </c>
      <c r="BC102" s="17" t="inlineStr">
        <is>
          <t>'2026-07-31</t>
        </is>
      </c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inlineStr">
        <is>
          <t>Levy Ostrup</t>
        </is>
      </c>
      <c r="CY102" s="17" t="inlineStr">
        <is>
          <t>'2026-08-01</t>
        </is>
      </c>
      <c r="CZ102" s="17" t="n"/>
      <c r="DA102" s="17" t="n"/>
      <c r="DB102" s="17" t="n"/>
      <c r="DC102" s="17" t="n"/>
    </row>
    <row r="103">
      <c r="A103" s="17" t="n"/>
      <c r="B103" s="17" t="n"/>
      <c r="C103" s="17" t="inlineStr">
        <is>
          <t>K1B WELL PAD PROJECT</t>
        </is>
      </c>
      <c r="D103" s="17" t="inlineStr">
        <is>
          <t>KINOSIS K1B</t>
        </is>
      </c>
      <c r="E103" s="17" t="inlineStr">
        <is>
          <t>CA23007</t>
        </is>
      </c>
      <c r="F103" s="17" t="inlineStr">
        <is>
          <t>29103-PIT-1047</t>
        </is>
      </c>
      <c r="G103" s="17" t="inlineStr">
        <is>
          <t>Pressure Transmitter</t>
        </is>
      </c>
      <c r="H103" s="17" t="inlineStr">
        <is>
          <t>NATURAL GAS</t>
        </is>
      </c>
      <c r="I103" s="17" t="inlineStr">
        <is>
          <t>PAD A P04 NG INJC PRESSURE</t>
        </is>
      </c>
      <c r="J103" s="17" t="inlineStr">
        <is>
          <t>29103-25J-142-01</t>
        </is>
      </c>
      <c r="K103" s="17" t="inlineStr">
        <is>
          <t>29103-1"-FG-1401-DLHB0-38H-ET</t>
        </is>
      </c>
      <c r="L103" s="17" t="inlineStr">
        <is>
          <t>ROSEMOUNT</t>
        </is>
      </c>
      <c r="M103" s="17" t="inlineStr">
        <is>
          <t>3051T</t>
        </is>
      </c>
      <c r="N103" s="17" t="inlineStr">
        <is>
          <t>N/A</t>
        </is>
      </c>
      <c r="O103" s="17" t="inlineStr">
        <is>
          <t>0 - 4000 kPa-g</t>
        </is>
      </c>
      <c r="P103" s="17" t="inlineStr">
        <is>
          <t>-101 - 5515 kPa-g</t>
        </is>
      </c>
      <c r="Q103" s="17" t="inlineStr">
        <is>
          <t>N/A</t>
        </is>
      </c>
      <c r="R103" s="17" t="inlineStr">
        <is>
          <t>YES</t>
        </is>
      </c>
      <c r="S103" s="17" t="inlineStr">
        <is>
          <t>4-20 mA w/ HART</t>
        </is>
      </c>
      <c r="T103" s="17" t="inlineStr">
        <is>
          <t>N/A</t>
        </is>
      </c>
      <c r="U103" s="17" t="inlineStr">
        <is>
          <t>N/A</t>
        </is>
      </c>
      <c r="V103" s="17" t="inlineStr">
        <is>
          <t>LO</t>
        </is>
      </c>
      <c r="W103" s="17" t="inlineStr">
        <is>
          <t>LO</t>
        </is>
      </c>
      <c r="X103" s="17" t="inlineStr">
        <is>
          <t>LO</t>
        </is>
      </c>
      <c r="Y103" s="17" t="inlineStr">
        <is>
          <t>LO</t>
        </is>
      </c>
      <c r="Z103" s="17" t="inlineStr">
        <is>
          <t>N/A</t>
        </is>
      </c>
      <c r="AA103" s="17" t="inlineStr">
        <is>
          <t>LO</t>
        </is>
      </c>
      <c r="AB103" s="17" t="inlineStr">
        <is>
          <t>LO</t>
        </is>
      </c>
      <c r="AC103" s="17" t="inlineStr">
        <is>
          <t>LO</t>
        </is>
      </c>
      <c r="AD103" s="17" t="inlineStr">
        <is>
          <t>N/A</t>
        </is>
      </c>
      <c r="AE103" s="17" t="inlineStr">
        <is>
          <t>LO</t>
        </is>
      </c>
      <c r="AF103" s="17" t="inlineStr">
        <is>
          <t>LO</t>
        </is>
      </c>
      <c r="AG103" s="17" t="inlineStr">
        <is>
          <t>LO</t>
        </is>
      </c>
      <c r="AH103" s="17" t="n">
        <v>23.4</v>
      </c>
      <c r="AI103" s="17" t="inlineStr">
        <is>
          <t>Pass</t>
        </is>
      </c>
      <c r="AJ103" s="17" t="inlineStr">
        <is>
          <t>N/A</t>
        </is>
      </c>
      <c r="AK103" s="17" t="inlineStr">
        <is>
          <t>N/A</t>
        </is>
      </c>
      <c r="AL103" s="17" t="inlineStr">
        <is>
          <t>Pass</t>
        </is>
      </c>
      <c r="AM103" s="17" t="inlineStr">
        <is>
          <t>Pass</t>
        </is>
      </c>
      <c r="AN103" s="17" t="inlineStr">
        <is>
          <t>N/A</t>
        </is>
      </c>
      <c r="AO103" s="17" t="inlineStr">
        <is>
          <t>Pass</t>
        </is>
      </c>
      <c r="AP103" s="17" t="inlineStr">
        <is>
          <t>N/A</t>
        </is>
      </c>
      <c r="AQ103" s="17" t="inlineStr">
        <is>
          <t>N/A</t>
        </is>
      </c>
      <c r="AR103" s="17" t="inlineStr">
        <is>
          <t>Pass</t>
        </is>
      </c>
      <c r="AS103" s="17" t="inlineStr">
        <is>
          <t>Pass</t>
        </is>
      </c>
      <c r="AT103" s="17" t="inlineStr">
        <is>
          <t>N/A</t>
        </is>
      </c>
      <c r="AU103" s="17" t="inlineStr">
        <is>
          <t>N/A</t>
        </is>
      </c>
      <c r="AV103" s="17" t="inlineStr">
        <is>
          <t>CRYSTAL ENGINEERING</t>
        </is>
      </c>
      <c r="AW103" s="17" t="inlineStr">
        <is>
          <t>IS33-36/5000 PSI</t>
        </is>
      </c>
      <c r="AX103" s="17" t="inlineStr">
        <is>
          <t>4530-525617</t>
        </is>
      </c>
      <c r="AY103" s="17" t="inlineStr">
        <is>
          <t>'2026-07-02</t>
        </is>
      </c>
      <c r="AZ103" s="17" t="inlineStr">
        <is>
          <t>EMERSON</t>
        </is>
      </c>
      <c r="BA103" s="17" t="inlineStr">
        <is>
          <t>TREX</t>
        </is>
      </c>
      <c r="BB103" s="17" t="inlineStr">
        <is>
          <t>210100082367</t>
        </is>
      </c>
      <c r="BC103" s="17" t="inlineStr">
        <is>
          <t>'2026-07-31</t>
        </is>
      </c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inlineStr">
        <is>
          <t>Levy Ostrup</t>
        </is>
      </c>
      <c r="CY103" s="17" t="inlineStr">
        <is>
          <t>'2026-08-01</t>
        </is>
      </c>
      <c r="CZ103" s="17" t="n"/>
      <c r="DA103" s="17" t="n"/>
      <c r="DB103" s="17" t="n"/>
      <c r="DC103" s="17" t="n"/>
    </row>
    <row r="104">
      <c r="A104" s="17" t="n"/>
      <c r="B104" s="17" t="n"/>
      <c r="C104" s="17" t="inlineStr">
        <is>
          <t>K1B WELL PAD PROJECT</t>
        </is>
      </c>
      <c r="D104" s="17" t="inlineStr">
        <is>
          <t>KINOSIS K1B</t>
        </is>
      </c>
      <c r="E104" s="17" t="inlineStr">
        <is>
          <t>CA23007</t>
        </is>
      </c>
      <c r="F104" s="17" t="inlineStr">
        <is>
          <t>29103-PIT-1057</t>
        </is>
      </c>
      <c r="G104" s="17" t="inlineStr">
        <is>
          <t>Pressure Transmitter</t>
        </is>
      </c>
      <c r="H104" s="17" t="inlineStr">
        <is>
          <t>NATURAL GAS</t>
        </is>
      </c>
      <c r="I104" s="17" t="inlineStr">
        <is>
          <t>PAD A P05 NG INJC PRESSURE</t>
        </is>
      </c>
      <c r="J104" s="17" t="inlineStr">
        <is>
          <t>29103-25J-152-01</t>
        </is>
      </c>
      <c r="K104" s="17" t="inlineStr">
        <is>
          <t>29103-1"-FG-1501-DLHB0-38H-ET</t>
        </is>
      </c>
      <c r="L104" s="17" t="inlineStr">
        <is>
          <t>ROSEMOUNT</t>
        </is>
      </c>
      <c r="M104" s="17" t="inlineStr">
        <is>
          <t>3051T</t>
        </is>
      </c>
      <c r="N104" s="17" t="inlineStr">
        <is>
          <t>N/A</t>
        </is>
      </c>
      <c r="O104" s="17" t="inlineStr">
        <is>
          <t>0 - 4000 kPa-g</t>
        </is>
      </c>
      <c r="P104" s="17" t="inlineStr">
        <is>
          <t>-101 - 5515 kPa-g</t>
        </is>
      </c>
      <c r="Q104" s="17" t="inlineStr">
        <is>
          <t>N/A</t>
        </is>
      </c>
      <c r="R104" s="17" t="inlineStr">
        <is>
          <t>YES</t>
        </is>
      </c>
      <c r="S104" s="17" t="inlineStr">
        <is>
          <t>4-20 mA w/ HART</t>
        </is>
      </c>
      <c r="T104" s="17" t="inlineStr">
        <is>
          <t>N/A</t>
        </is>
      </c>
      <c r="U104" s="17" t="inlineStr">
        <is>
          <t>N/A</t>
        </is>
      </c>
      <c r="V104" s="17" t="inlineStr">
        <is>
          <t>LO</t>
        </is>
      </c>
      <c r="W104" s="17" t="inlineStr">
        <is>
          <t>LO</t>
        </is>
      </c>
      <c r="X104" s="17" t="inlineStr">
        <is>
          <t>LO</t>
        </is>
      </c>
      <c r="Y104" s="17" t="inlineStr">
        <is>
          <t>LO</t>
        </is>
      </c>
      <c r="Z104" s="17" t="inlineStr">
        <is>
          <t>N/A</t>
        </is>
      </c>
      <c r="AA104" s="17" t="inlineStr">
        <is>
          <t>LO</t>
        </is>
      </c>
      <c r="AB104" s="17" t="inlineStr">
        <is>
          <t>LO</t>
        </is>
      </c>
      <c r="AC104" s="17" t="inlineStr">
        <is>
          <t>LO</t>
        </is>
      </c>
      <c r="AD104" s="17" t="inlineStr">
        <is>
          <t>N/A</t>
        </is>
      </c>
      <c r="AE104" s="17" t="inlineStr">
        <is>
          <t>LO</t>
        </is>
      </c>
      <c r="AF104" s="17" t="inlineStr">
        <is>
          <t>LO</t>
        </is>
      </c>
      <c r="AG104" s="17" t="inlineStr">
        <is>
          <t>LO</t>
        </is>
      </c>
      <c r="AH104" s="17" t="n">
        <v>23.4</v>
      </c>
      <c r="AI104" s="17" t="inlineStr">
        <is>
          <t>Pass</t>
        </is>
      </c>
      <c r="AJ104" s="17" t="inlineStr">
        <is>
          <t>N/A</t>
        </is>
      </c>
      <c r="AK104" s="17" t="inlineStr">
        <is>
          <t>N/A</t>
        </is>
      </c>
      <c r="AL104" s="17" t="inlineStr">
        <is>
          <t>Pass</t>
        </is>
      </c>
      <c r="AM104" s="17" t="inlineStr">
        <is>
          <t>Pass</t>
        </is>
      </c>
      <c r="AN104" s="17" t="inlineStr">
        <is>
          <t>N/A</t>
        </is>
      </c>
      <c r="AO104" s="17" t="inlineStr">
        <is>
          <t>Pass</t>
        </is>
      </c>
      <c r="AP104" s="17" t="inlineStr">
        <is>
          <t>N/A</t>
        </is>
      </c>
      <c r="AQ104" s="17" t="inlineStr">
        <is>
          <t>N/A</t>
        </is>
      </c>
      <c r="AR104" s="17" t="inlineStr">
        <is>
          <t>Pass</t>
        </is>
      </c>
      <c r="AS104" s="17" t="inlineStr">
        <is>
          <t>Pass</t>
        </is>
      </c>
      <c r="AT104" s="17" t="inlineStr">
        <is>
          <t>N/A</t>
        </is>
      </c>
      <c r="AU104" s="17" t="inlineStr">
        <is>
          <t>N/A</t>
        </is>
      </c>
      <c r="AV104" s="17" t="inlineStr">
        <is>
          <t>CRYSTAL ENGINEERING</t>
        </is>
      </c>
      <c r="AW104" s="17" t="inlineStr">
        <is>
          <t>IS33-36/5000 PSI</t>
        </is>
      </c>
      <c r="AX104" s="17" t="inlineStr">
        <is>
          <t>4530-525617</t>
        </is>
      </c>
      <c r="AY104" s="17" t="inlineStr">
        <is>
          <t>'2026-07-02</t>
        </is>
      </c>
      <c r="AZ104" s="17" t="inlineStr">
        <is>
          <t>EMERSON</t>
        </is>
      </c>
      <c r="BA104" s="17" t="inlineStr">
        <is>
          <t>TREX</t>
        </is>
      </c>
      <c r="BB104" s="17" t="inlineStr">
        <is>
          <t>210100082367</t>
        </is>
      </c>
      <c r="BC104" s="17" t="inlineStr">
        <is>
          <t>'2026-07-31</t>
        </is>
      </c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inlineStr">
        <is>
          <t>Levy Ostrup</t>
        </is>
      </c>
      <c r="CY104" s="17" t="inlineStr">
        <is>
          <t>'2026-08-01</t>
        </is>
      </c>
      <c r="CZ104" s="17" t="n"/>
      <c r="DA104" s="17" t="n"/>
      <c r="DB104" s="17" t="n"/>
      <c r="DC104" s="17" t="n"/>
    </row>
    <row r="105">
      <c r="A105" s="17" t="n"/>
      <c r="B105" s="17" t="n"/>
      <c r="C105" s="17" t="inlineStr">
        <is>
          <t>K1B WELL PAD PROJECT</t>
        </is>
      </c>
      <c r="D105" s="17" t="inlineStr">
        <is>
          <t>KINOSIS K1B</t>
        </is>
      </c>
      <c r="E105" s="17" t="inlineStr">
        <is>
          <t>CA23007</t>
        </is>
      </c>
      <c r="F105" s="17" t="inlineStr">
        <is>
          <t>29103-PIT-1063</t>
        </is>
      </c>
      <c r="G105" s="17" t="inlineStr">
        <is>
          <t>Pressure Transmitter</t>
        </is>
      </c>
      <c r="H105" s="17" t="inlineStr">
        <is>
          <t>NATURAL GAS</t>
        </is>
      </c>
      <c r="I105" s="17" t="inlineStr">
        <is>
          <t>PAD A S06 NG INJECTION PRESSURE</t>
        </is>
      </c>
      <c r="J105" s="17" t="inlineStr">
        <is>
          <t>29103-25J-161-01</t>
        </is>
      </c>
      <c r="K105" s="17" t="inlineStr">
        <is>
          <t>29103-1"-FG-1603-DLHB0-38H-ET</t>
        </is>
      </c>
      <c r="L105" s="17" t="inlineStr">
        <is>
          <t>ROSEMOUNT</t>
        </is>
      </c>
      <c r="M105" s="17" t="inlineStr">
        <is>
          <t>3051T</t>
        </is>
      </c>
      <c r="N105" s="17" t="inlineStr">
        <is>
          <t>26SIPG3884552</t>
        </is>
      </c>
      <c r="O105" s="17" t="inlineStr">
        <is>
          <t>0 - 4000 kPa-g</t>
        </is>
      </c>
      <c r="P105" s="17" t="inlineStr">
        <is>
          <t>-101 - 5515 kPa-g</t>
        </is>
      </c>
      <c r="Q105" s="17" t="inlineStr">
        <is>
          <t>N/A</t>
        </is>
      </c>
      <c r="R105" s="17" t="inlineStr">
        <is>
          <t>YES</t>
        </is>
      </c>
      <c r="S105" s="17" t="inlineStr">
        <is>
          <t>4-20 mA w/ HART</t>
        </is>
      </c>
      <c r="T105" s="17" t="inlineStr">
        <is>
          <t>N/A</t>
        </is>
      </c>
      <c r="U105" s="17" t="inlineStr">
        <is>
          <t>N/A</t>
        </is>
      </c>
      <c r="V105" s="17" t="inlineStr">
        <is>
          <t>LO</t>
        </is>
      </c>
      <c r="W105" s="17" t="inlineStr">
        <is>
          <t>LO</t>
        </is>
      </c>
      <c r="X105" s="17" t="inlineStr">
        <is>
          <t>LO</t>
        </is>
      </c>
      <c r="Y105" s="17" t="inlineStr">
        <is>
          <t>LO</t>
        </is>
      </c>
      <c r="Z105" s="17" t="inlineStr">
        <is>
          <t>N/A</t>
        </is>
      </c>
      <c r="AA105" s="17" t="inlineStr">
        <is>
          <t>LO</t>
        </is>
      </c>
      <c r="AB105" s="17" t="inlineStr">
        <is>
          <t>LO</t>
        </is>
      </c>
      <c r="AC105" s="17" t="inlineStr">
        <is>
          <t>LO</t>
        </is>
      </c>
      <c r="AD105" s="17" t="inlineStr">
        <is>
          <t>N/A</t>
        </is>
      </c>
      <c r="AE105" s="17" t="inlineStr">
        <is>
          <t>LO</t>
        </is>
      </c>
      <c r="AF105" s="17" t="inlineStr">
        <is>
          <t>LO</t>
        </is>
      </c>
      <c r="AG105" s="17" t="inlineStr">
        <is>
          <t>LO</t>
        </is>
      </c>
      <c r="AH105" s="17" t="n">
        <v>23.4</v>
      </c>
      <c r="AI105" s="17" t="inlineStr">
        <is>
          <t>Pass</t>
        </is>
      </c>
      <c r="AJ105" s="17" t="inlineStr">
        <is>
          <t>N/A</t>
        </is>
      </c>
      <c r="AK105" s="17" t="inlineStr">
        <is>
          <t>N/A</t>
        </is>
      </c>
      <c r="AL105" s="17" t="inlineStr">
        <is>
          <t>Pass</t>
        </is>
      </c>
      <c r="AM105" s="17" t="inlineStr">
        <is>
          <t>Pass</t>
        </is>
      </c>
      <c r="AN105" s="17" t="inlineStr">
        <is>
          <t>N/A</t>
        </is>
      </c>
      <c r="AO105" s="17" t="inlineStr">
        <is>
          <t>Pass</t>
        </is>
      </c>
      <c r="AP105" s="17" t="inlineStr">
        <is>
          <t>N/A</t>
        </is>
      </c>
      <c r="AQ105" s="17" t="inlineStr">
        <is>
          <t>N/A</t>
        </is>
      </c>
      <c r="AR105" s="17" t="inlineStr">
        <is>
          <t>Pass</t>
        </is>
      </c>
      <c r="AS105" s="17" t="inlineStr">
        <is>
          <t>Pass</t>
        </is>
      </c>
      <c r="AT105" s="17" t="inlineStr">
        <is>
          <t>N/A</t>
        </is>
      </c>
      <c r="AU105" s="17" t="inlineStr">
        <is>
          <t>N/A</t>
        </is>
      </c>
      <c r="AV105" s="17" t="inlineStr">
        <is>
          <t>CRYSTAL ENGINEERING</t>
        </is>
      </c>
      <c r="AW105" s="17" t="inlineStr">
        <is>
          <t>IS33-36/5000 PSI</t>
        </is>
      </c>
      <c r="AX105" s="17" t="inlineStr">
        <is>
          <t>4530-525617</t>
        </is>
      </c>
      <c r="AY105" s="17" t="inlineStr">
        <is>
          <t>'2026-07-02</t>
        </is>
      </c>
      <c r="AZ105" s="17" t="inlineStr">
        <is>
          <t>EMERSON</t>
        </is>
      </c>
      <c r="BA105" s="17" t="inlineStr">
        <is>
          <t>TREX</t>
        </is>
      </c>
      <c r="BB105" s="17" t="inlineStr">
        <is>
          <t>210100082367</t>
        </is>
      </c>
      <c r="BC105" s="17" t="inlineStr">
        <is>
          <t>'2026-07-31</t>
        </is>
      </c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inlineStr">
        <is>
          <t>Levy Ostrup</t>
        </is>
      </c>
      <c r="CY105" s="17" t="inlineStr">
        <is>
          <t>'2026-08-01</t>
        </is>
      </c>
      <c r="CZ105" s="17" t="n"/>
      <c r="DA105" s="17" t="n"/>
      <c r="DB105" s="17" t="n"/>
      <c r="DC105" s="17" t="n"/>
    </row>
    <row r="106">
      <c r="A106" s="17" t="n"/>
      <c r="B106" s="17" t="n"/>
      <c r="C106" s="17" t="inlineStr">
        <is>
          <t>K1B WELL PAD PROJECT</t>
        </is>
      </c>
      <c r="D106" s="17" t="inlineStr">
        <is>
          <t>KINOSIS K1B</t>
        </is>
      </c>
      <c r="E106" s="17" t="inlineStr">
        <is>
          <t>CA23007</t>
        </is>
      </c>
      <c r="F106" s="17" t="inlineStr">
        <is>
          <t>29103-PIT-1067</t>
        </is>
      </c>
      <c r="G106" s="17" t="inlineStr">
        <is>
          <t>Pressure Transmitter</t>
        </is>
      </c>
      <c r="H106" s="17" t="inlineStr">
        <is>
          <t>NATURAL GAS</t>
        </is>
      </c>
      <c r="I106" s="17" t="inlineStr">
        <is>
          <t>PAD A P06 NG INJC PRESSURE</t>
        </is>
      </c>
      <c r="J106" s="17" t="inlineStr">
        <is>
          <t>29103-25J-162-01</t>
        </is>
      </c>
      <c r="K106" s="17" t="inlineStr">
        <is>
          <t>29103-1"-FG-1601-DLHB0-38H-ET</t>
        </is>
      </c>
      <c r="L106" s="17" t="inlineStr">
        <is>
          <t>ROSEMOUNT</t>
        </is>
      </c>
      <c r="M106" s="17" t="inlineStr">
        <is>
          <t>3051T</t>
        </is>
      </c>
      <c r="N106" s="17" t="inlineStr">
        <is>
          <t>N/A</t>
        </is>
      </c>
      <c r="O106" s="17" t="inlineStr">
        <is>
          <t>0 - 4000 kPa-g</t>
        </is>
      </c>
      <c r="P106" s="17" t="inlineStr">
        <is>
          <t>-101 - 5515 kPa-g</t>
        </is>
      </c>
      <c r="Q106" s="17" t="inlineStr">
        <is>
          <t>N/A</t>
        </is>
      </c>
      <c r="R106" s="17" t="inlineStr">
        <is>
          <t>YES</t>
        </is>
      </c>
      <c r="S106" s="17" t="inlineStr">
        <is>
          <t>4-20 mA w/ HART</t>
        </is>
      </c>
      <c r="T106" s="17" t="inlineStr">
        <is>
          <t>N/A</t>
        </is>
      </c>
      <c r="U106" s="17" t="inlineStr">
        <is>
          <t>N/A</t>
        </is>
      </c>
      <c r="V106" s="17" t="inlineStr">
        <is>
          <t>LO</t>
        </is>
      </c>
      <c r="W106" s="17" t="inlineStr">
        <is>
          <t>LO</t>
        </is>
      </c>
      <c r="X106" s="17" t="inlineStr">
        <is>
          <t>LO</t>
        </is>
      </c>
      <c r="Y106" s="17" t="inlineStr">
        <is>
          <t>LO</t>
        </is>
      </c>
      <c r="Z106" s="17" t="inlineStr">
        <is>
          <t>N/A</t>
        </is>
      </c>
      <c r="AA106" s="17" t="inlineStr">
        <is>
          <t>LO</t>
        </is>
      </c>
      <c r="AB106" s="17" t="inlineStr">
        <is>
          <t>LO</t>
        </is>
      </c>
      <c r="AC106" s="17" t="inlineStr">
        <is>
          <t>LO</t>
        </is>
      </c>
      <c r="AD106" s="17" t="inlineStr">
        <is>
          <t>N/A</t>
        </is>
      </c>
      <c r="AE106" s="17" t="inlineStr">
        <is>
          <t>LO</t>
        </is>
      </c>
      <c r="AF106" s="17" t="inlineStr">
        <is>
          <t>LO</t>
        </is>
      </c>
      <c r="AG106" s="17" t="inlineStr">
        <is>
          <t>LO</t>
        </is>
      </c>
      <c r="AH106" s="17" t="n">
        <v>23.4</v>
      </c>
      <c r="AI106" s="17" t="inlineStr">
        <is>
          <t>Pass</t>
        </is>
      </c>
      <c r="AJ106" s="17" t="inlineStr">
        <is>
          <t>N/A</t>
        </is>
      </c>
      <c r="AK106" s="17" t="inlineStr">
        <is>
          <t>N/A</t>
        </is>
      </c>
      <c r="AL106" s="17" t="inlineStr">
        <is>
          <t>Pass</t>
        </is>
      </c>
      <c r="AM106" s="17" t="inlineStr">
        <is>
          <t>Pass</t>
        </is>
      </c>
      <c r="AN106" s="17" t="inlineStr">
        <is>
          <t>N/A</t>
        </is>
      </c>
      <c r="AO106" s="17" t="inlineStr">
        <is>
          <t>Pass</t>
        </is>
      </c>
      <c r="AP106" s="17" t="inlineStr">
        <is>
          <t>N/A</t>
        </is>
      </c>
      <c r="AQ106" s="17" t="inlineStr">
        <is>
          <t>N/A</t>
        </is>
      </c>
      <c r="AR106" s="17" t="inlineStr">
        <is>
          <t>Pass</t>
        </is>
      </c>
      <c r="AS106" s="17" t="inlineStr">
        <is>
          <t>Pass</t>
        </is>
      </c>
      <c r="AT106" s="17" t="inlineStr">
        <is>
          <t>N/A</t>
        </is>
      </c>
      <c r="AU106" s="17" t="inlineStr">
        <is>
          <t>N/A</t>
        </is>
      </c>
      <c r="AV106" s="17" t="inlineStr">
        <is>
          <t>CRYSTAL ENGINEERING</t>
        </is>
      </c>
      <c r="AW106" s="17" t="inlineStr">
        <is>
          <t>IS33-36/5000 PSI</t>
        </is>
      </c>
      <c r="AX106" s="17" t="inlineStr">
        <is>
          <t>4530-525617</t>
        </is>
      </c>
      <c r="AY106" s="17" t="inlineStr">
        <is>
          <t>'2026-07-02</t>
        </is>
      </c>
      <c r="AZ106" s="17" t="inlineStr">
        <is>
          <t>EMERSON</t>
        </is>
      </c>
      <c r="BA106" s="17" t="inlineStr">
        <is>
          <t>TREX</t>
        </is>
      </c>
      <c r="BB106" s="17" t="inlineStr">
        <is>
          <t>210100082367</t>
        </is>
      </c>
      <c r="BC106" s="17" t="inlineStr">
        <is>
          <t>'2026-07-31</t>
        </is>
      </c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inlineStr">
        <is>
          <t>Levy Ostrup</t>
        </is>
      </c>
      <c r="CY106" s="17" t="inlineStr">
        <is>
          <t>'2026-08-01</t>
        </is>
      </c>
      <c r="CZ106" s="17" t="n"/>
      <c r="DA106" s="17" t="n"/>
      <c r="DB106" s="17" t="n"/>
      <c r="DC106" s="17" t="n"/>
    </row>
    <row r="107">
      <c r="A107" s="17" t="n"/>
      <c r="B107" s="17" t="n"/>
      <c r="C107" s="17" t="inlineStr">
        <is>
          <t>K1B WELL PAD PROJECT</t>
        </is>
      </c>
      <c r="D107" s="17" t="inlineStr">
        <is>
          <t>KINOSIS K1B</t>
        </is>
      </c>
      <c r="E107" s="17" t="inlineStr">
        <is>
          <t>CA23007</t>
        </is>
      </c>
      <c r="F107" s="17" t="inlineStr">
        <is>
          <t>29103-PIT-1073</t>
        </is>
      </c>
      <c r="G107" s="17" t="inlineStr">
        <is>
          <t>Pressure Transmitter</t>
        </is>
      </c>
      <c r="H107" s="17" t="inlineStr">
        <is>
          <t>NATURAL GAS</t>
        </is>
      </c>
      <c r="I107" s="17" t="inlineStr">
        <is>
          <t>PAD A S07 NG INJECTION PRESSURE</t>
        </is>
      </c>
      <c r="J107" s="17" t="inlineStr">
        <is>
          <t>29103-25J-171-01</t>
        </is>
      </c>
      <c r="K107" s="17" t="inlineStr">
        <is>
          <t>29103-1"-FG-1703-DLHB0-38H-ET</t>
        </is>
      </c>
      <c r="L107" s="17" t="inlineStr">
        <is>
          <t>ROSEMOUNT</t>
        </is>
      </c>
      <c r="M107" s="17" t="inlineStr">
        <is>
          <t>3051T</t>
        </is>
      </c>
      <c r="N107" s="17" t="inlineStr">
        <is>
          <t>26SIPG3884550</t>
        </is>
      </c>
      <c r="O107" s="17" t="inlineStr">
        <is>
          <t>0 - 4000 kPa-g</t>
        </is>
      </c>
      <c r="P107" s="17" t="inlineStr">
        <is>
          <t>-101 - 5515 kPa-g</t>
        </is>
      </c>
      <c r="Q107" s="17" t="inlineStr">
        <is>
          <t>N/A</t>
        </is>
      </c>
      <c r="R107" s="17" t="inlineStr">
        <is>
          <t>YES</t>
        </is>
      </c>
      <c r="S107" s="17" t="inlineStr">
        <is>
          <t>4-20 mA w/ HART</t>
        </is>
      </c>
      <c r="T107" s="17" t="inlineStr">
        <is>
          <t>N/A</t>
        </is>
      </c>
      <c r="U107" s="17" t="inlineStr">
        <is>
          <t>N/A</t>
        </is>
      </c>
      <c r="V107" s="17" t="inlineStr">
        <is>
          <t>LO</t>
        </is>
      </c>
      <c r="W107" s="17" t="inlineStr">
        <is>
          <t>LO</t>
        </is>
      </c>
      <c r="X107" s="17" t="inlineStr">
        <is>
          <t>LO</t>
        </is>
      </c>
      <c r="Y107" s="17" t="inlineStr">
        <is>
          <t>LO</t>
        </is>
      </c>
      <c r="Z107" s="17" t="inlineStr">
        <is>
          <t>N/A</t>
        </is>
      </c>
      <c r="AA107" s="17" t="inlineStr">
        <is>
          <t>LO</t>
        </is>
      </c>
      <c r="AB107" s="17" t="inlineStr">
        <is>
          <t>LO</t>
        </is>
      </c>
      <c r="AC107" s="17" t="inlineStr">
        <is>
          <t>LO</t>
        </is>
      </c>
      <c r="AD107" s="17" t="inlineStr">
        <is>
          <t>N/A</t>
        </is>
      </c>
      <c r="AE107" s="17" t="inlineStr">
        <is>
          <t>LO</t>
        </is>
      </c>
      <c r="AF107" s="17" t="inlineStr">
        <is>
          <t>LO</t>
        </is>
      </c>
      <c r="AG107" s="17" t="inlineStr">
        <is>
          <t>LO</t>
        </is>
      </c>
      <c r="AH107" s="17" t="n">
        <v>23.4</v>
      </c>
      <c r="AI107" s="17" t="inlineStr">
        <is>
          <t>Pass</t>
        </is>
      </c>
      <c r="AJ107" s="17" t="inlineStr">
        <is>
          <t>N/A</t>
        </is>
      </c>
      <c r="AK107" s="17" t="inlineStr">
        <is>
          <t>N/A</t>
        </is>
      </c>
      <c r="AL107" s="17" t="inlineStr">
        <is>
          <t>Pass</t>
        </is>
      </c>
      <c r="AM107" s="17" t="inlineStr">
        <is>
          <t>Pass</t>
        </is>
      </c>
      <c r="AN107" s="17" t="inlineStr">
        <is>
          <t>N/A</t>
        </is>
      </c>
      <c r="AO107" s="17" t="inlineStr">
        <is>
          <t>Pass</t>
        </is>
      </c>
      <c r="AP107" s="17" t="inlineStr">
        <is>
          <t>N/A</t>
        </is>
      </c>
      <c r="AQ107" s="17" t="inlineStr">
        <is>
          <t>N/A</t>
        </is>
      </c>
      <c r="AR107" s="17" t="inlineStr">
        <is>
          <t>Pass</t>
        </is>
      </c>
      <c r="AS107" s="17" t="inlineStr">
        <is>
          <t>Pass</t>
        </is>
      </c>
      <c r="AT107" s="17" t="inlineStr">
        <is>
          <t>N/A</t>
        </is>
      </c>
      <c r="AU107" s="17" t="inlineStr">
        <is>
          <t>N/A</t>
        </is>
      </c>
      <c r="AV107" s="17" t="inlineStr">
        <is>
          <t>CRYSTAL ENGINEERING</t>
        </is>
      </c>
      <c r="AW107" s="17" t="inlineStr">
        <is>
          <t>IS33-36/5000 PSI</t>
        </is>
      </c>
      <c r="AX107" s="17" t="inlineStr">
        <is>
          <t>4530-525617</t>
        </is>
      </c>
      <c r="AY107" s="17" t="inlineStr">
        <is>
          <t>'2026-07-02</t>
        </is>
      </c>
      <c r="AZ107" s="17" t="inlineStr">
        <is>
          <t>EMERSON</t>
        </is>
      </c>
      <c r="BA107" s="17" t="inlineStr">
        <is>
          <t>TREX</t>
        </is>
      </c>
      <c r="BB107" s="17" t="inlineStr">
        <is>
          <t>210100082367</t>
        </is>
      </c>
      <c r="BC107" s="17" t="inlineStr">
        <is>
          <t>'2026-07-31</t>
        </is>
      </c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inlineStr">
        <is>
          <t>Levy Ostrup</t>
        </is>
      </c>
      <c r="CY107" s="17" t="inlineStr">
        <is>
          <t>'2026-08-01</t>
        </is>
      </c>
      <c r="CZ107" s="17" t="n"/>
      <c r="DA107" s="17" t="n"/>
      <c r="DB107" s="17" t="n"/>
      <c r="DC107" s="17" t="n"/>
    </row>
    <row r="108">
      <c r="A108" s="17" t="n"/>
      <c r="B108" s="17" t="n"/>
      <c r="C108" s="17" t="inlineStr">
        <is>
          <t>K1B WELL PAD PROJECT</t>
        </is>
      </c>
      <c r="D108" s="17" t="inlineStr">
        <is>
          <t>KINOSIS K1B</t>
        </is>
      </c>
      <c r="E108" s="17" t="inlineStr">
        <is>
          <t>CA23007</t>
        </is>
      </c>
      <c r="F108" s="17" t="inlineStr">
        <is>
          <t>29103-PIT-1077</t>
        </is>
      </c>
      <c r="G108" s="17" t="inlineStr">
        <is>
          <t>Pressure Transmitter</t>
        </is>
      </c>
      <c r="H108" s="17" t="inlineStr">
        <is>
          <t>NATURAL GAS</t>
        </is>
      </c>
      <c r="I108" s="17" t="inlineStr">
        <is>
          <t>PAD A P07 NG INJC PRESSURE</t>
        </is>
      </c>
      <c r="J108" s="17" t="inlineStr">
        <is>
          <t>29103-25J-172-01</t>
        </is>
      </c>
      <c r="K108" s="17" t="inlineStr">
        <is>
          <t>29103-1"-FG-1701-DLHB0-38H-ET</t>
        </is>
      </c>
      <c r="L108" s="17" t="inlineStr">
        <is>
          <t>ROSEMOUNT</t>
        </is>
      </c>
      <c r="M108" s="17" t="inlineStr">
        <is>
          <t>3051T</t>
        </is>
      </c>
      <c r="N108" s="17" t="inlineStr">
        <is>
          <t>N/A</t>
        </is>
      </c>
      <c r="O108" s="17" t="inlineStr">
        <is>
          <t>0 - 4000 kPa-g</t>
        </is>
      </c>
      <c r="P108" s="17" t="inlineStr">
        <is>
          <t>-101 - 5515 kPa-g</t>
        </is>
      </c>
      <c r="Q108" s="17" t="inlineStr">
        <is>
          <t>N/A</t>
        </is>
      </c>
      <c r="R108" s="17" t="inlineStr">
        <is>
          <t>YES</t>
        </is>
      </c>
      <c r="S108" s="17" t="inlineStr">
        <is>
          <t>4-20 mA w/ HART</t>
        </is>
      </c>
      <c r="T108" s="17" t="inlineStr">
        <is>
          <t>N/A</t>
        </is>
      </c>
      <c r="U108" s="17" t="inlineStr">
        <is>
          <t>N/A</t>
        </is>
      </c>
      <c r="V108" s="17" t="inlineStr">
        <is>
          <t>LO</t>
        </is>
      </c>
      <c r="W108" s="17" t="inlineStr">
        <is>
          <t>LO</t>
        </is>
      </c>
      <c r="X108" s="17" t="inlineStr">
        <is>
          <t>LO</t>
        </is>
      </c>
      <c r="Y108" s="17" t="inlineStr">
        <is>
          <t>LO</t>
        </is>
      </c>
      <c r="Z108" s="17" t="inlineStr">
        <is>
          <t>N/A</t>
        </is>
      </c>
      <c r="AA108" s="17" t="inlineStr">
        <is>
          <t>LO</t>
        </is>
      </c>
      <c r="AB108" s="17" t="inlineStr">
        <is>
          <t>LO</t>
        </is>
      </c>
      <c r="AC108" s="17" t="inlineStr">
        <is>
          <t>LO</t>
        </is>
      </c>
      <c r="AD108" s="17" t="inlineStr">
        <is>
          <t>N/A</t>
        </is>
      </c>
      <c r="AE108" s="17" t="inlineStr">
        <is>
          <t>LO</t>
        </is>
      </c>
      <c r="AF108" s="17" t="inlineStr">
        <is>
          <t>LO</t>
        </is>
      </c>
      <c r="AG108" s="17" t="inlineStr">
        <is>
          <t>LO</t>
        </is>
      </c>
      <c r="AH108" s="17" t="n">
        <v>23.4</v>
      </c>
      <c r="AI108" s="17" t="inlineStr">
        <is>
          <t>Pass</t>
        </is>
      </c>
      <c r="AJ108" s="17" t="inlineStr">
        <is>
          <t>N/A</t>
        </is>
      </c>
      <c r="AK108" s="17" t="inlineStr">
        <is>
          <t>N/A</t>
        </is>
      </c>
      <c r="AL108" s="17" t="inlineStr">
        <is>
          <t>Pass</t>
        </is>
      </c>
      <c r="AM108" s="17" t="inlineStr">
        <is>
          <t>Pass</t>
        </is>
      </c>
      <c r="AN108" s="17" t="inlineStr">
        <is>
          <t>N/A</t>
        </is>
      </c>
      <c r="AO108" s="17" t="inlineStr">
        <is>
          <t>Pass</t>
        </is>
      </c>
      <c r="AP108" s="17" t="inlineStr">
        <is>
          <t>N/A</t>
        </is>
      </c>
      <c r="AQ108" s="17" t="inlineStr">
        <is>
          <t>N/A</t>
        </is>
      </c>
      <c r="AR108" s="17" t="inlineStr">
        <is>
          <t>Pass</t>
        </is>
      </c>
      <c r="AS108" s="17" t="inlineStr">
        <is>
          <t>Pass</t>
        </is>
      </c>
      <c r="AT108" s="17" t="inlineStr">
        <is>
          <t>N/A</t>
        </is>
      </c>
      <c r="AU108" s="17" t="inlineStr">
        <is>
          <t>N/A</t>
        </is>
      </c>
      <c r="AV108" s="17" t="inlineStr">
        <is>
          <t>CRYSTAL ENGINEERING</t>
        </is>
      </c>
      <c r="AW108" s="17" t="inlineStr">
        <is>
          <t>IS33-36/5000 PSI</t>
        </is>
      </c>
      <c r="AX108" s="17" t="inlineStr">
        <is>
          <t>4530-525617</t>
        </is>
      </c>
      <c r="AY108" s="17" t="inlineStr">
        <is>
          <t>'2026-07-02</t>
        </is>
      </c>
      <c r="AZ108" s="17" t="inlineStr">
        <is>
          <t>EMERSON</t>
        </is>
      </c>
      <c r="BA108" s="17" t="inlineStr">
        <is>
          <t>TREX</t>
        </is>
      </c>
      <c r="BB108" s="17" t="inlineStr">
        <is>
          <t>210100082367</t>
        </is>
      </c>
      <c r="BC108" s="17" t="inlineStr">
        <is>
          <t>'2026-07-31</t>
        </is>
      </c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inlineStr">
        <is>
          <t>Levy Ostrup</t>
        </is>
      </c>
      <c r="CY108" s="17" t="inlineStr">
        <is>
          <t>'2026-08-01</t>
        </is>
      </c>
      <c r="CZ108" s="17" t="n"/>
      <c r="DA108" s="17" t="n"/>
      <c r="DB108" s="17" t="n"/>
      <c r="DC108" s="17" t="n"/>
    </row>
    <row r="109">
      <c r="A109" s="17" t="n"/>
      <c r="B109" s="17" t="n"/>
      <c r="C109" s="17" t="inlineStr">
        <is>
          <t>K1B WELL PAD PROJECT</t>
        </is>
      </c>
      <c r="D109" s="17" t="inlineStr">
        <is>
          <t>KINOSIS K1B</t>
        </is>
      </c>
      <c r="E109" s="17" t="inlineStr">
        <is>
          <t>CA23007</t>
        </is>
      </c>
      <c r="F109" s="17" t="inlineStr">
        <is>
          <t>29103-PIT-1053</t>
        </is>
      </c>
      <c r="G109" s="17" t="inlineStr">
        <is>
          <t>Pressure Transmitter</t>
        </is>
      </c>
      <c r="H109" s="17" t="inlineStr">
        <is>
          <t>NATURAL GAS</t>
        </is>
      </c>
      <c r="I109" s="17" t="inlineStr">
        <is>
          <t>PAD A S05 NG INJECTION PRESSURE</t>
        </is>
      </c>
      <c r="J109" s="17" t="inlineStr">
        <is>
          <t>29103-25J-151-01</t>
        </is>
      </c>
      <c r="K109" s="17" t="inlineStr">
        <is>
          <t>29103-1"-FG-1503-DLHB0-38H-ET</t>
        </is>
      </c>
      <c r="L109" s="17" t="inlineStr">
        <is>
          <t>ROSEMOUNT</t>
        </is>
      </c>
      <c r="M109" s="17" t="inlineStr">
        <is>
          <t>3051T</t>
        </is>
      </c>
      <c r="N109" s="17" t="inlineStr">
        <is>
          <t>26SIPG3884554</t>
        </is>
      </c>
      <c r="O109" s="17" t="inlineStr">
        <is>
          <t>0 - 4000 kPa-g</t>
        </is>
      </c>
      <c r="P109" s="17" t="inlineStr">
        <is>
          <t>-101 - 5515 kPa-g</t>
        </is>
      </c>
      <c r="Q109" s="17" t="inlineStr">
        <is>
          <t>N/A</t>
        </is>
      </c>
      <c r="R109" s="17" t="inlineStr">
        <is>
          <t>YES</t>
        </is>
      </c>
      <c r="S109" s="17" t="inlineStr">
        <is>
          <t>4-20 mA w/ HART</t>
        </is>
      </c>
      <c r="T109" s="17" t="inlineStr">
        <is>
          <t>N/A</t>
        </is>
      </c>
      <c r="U109" s="17" t="inlineStr">
        <is>
          <t>N/A</t>
        </is>
      </c>
      <c r="V109" s="17" t="inlineStr">
        <is>
          <t>LO</t>
        </is>
      </c>
      <c r="W109" s="17" t="inlineStr">
        <is>
          <t>LO</t>
        </is>
      </c>
      <c r="X109" s="17" t="inlineStr">
        <is>
          <t>LO</t>
        </is>
      </c>
      <c r="Y109" s="17" t="inlineStr">
        <is>
          <t>LO</t>
        </is>
      </c>
      <c r="Z109" s="17" t="inlineStr">
        <is>
          <t>N/A</t>
        </is>
      </c>
      <c r="AA109" s="17" t="inlineStr">
        <is>
          <t>LO</t>
        </is>
      </c>
      <c r="AB109" s="17" t="inlineStr">
        <is>
          <t>LO</t>
        </is>
      </c>
      <c r="AC109" s="17" t="inlineStr">
        <is>
          <t>LO</t>
        </is>
      </c>
      <c r="AD109" s="17" t="inlineStr">
        <is>
          <t>N/A</t>
        </is>
      </c>
      <c r="AE109" s="17" t="inlineStr">
        <is>
          <t>LO</t>
        </is>
      </c>
      <c r="AF109" s="17" t="inlineStr">
        <is>
          <t>LO</t>
        </is>
      </c>
      <c r="AG109" s="17" t="inlineStr">
        <is>
          <t>LO</t>
        </is>
      </c>
      <c r="AH109" s="17" t="n">
        <v>23.4</v>
      </c>
      <c r="AI109" s="17" t="inlineStr">
        <is>
          <t>Pass</t>
        </is>
      </c>
      <c r="AJ109" s="17" t="inlineStr">
        <is>
          <t>N/A</t>
        </is>
      </c>
      <c r="AK109" s="17" t="inlineStr">
        <is>
          <t>N/A</t>
        </is>
      </c>
      <c r="AL109" s="17" t="inlineStr">
        <is>
          <t>Pass</t>
        </is>
      </c>
      <c r="AM109" s="17" t="inlineStr">
        <is>
          <t>Pass</t>
        </is>
      </c>
      <c r="AN109" s="17" t="inlineStr">
        <is>
          <t>N/A</t>
        </is>
      </c>
      <c r="AO109" s="17" t="inlineStr">
        <is>
          <t>Pass</t>
        </is>
      </c>
      <c r="AP109" s="17" t="inlineStr">
        <is>
          <t>N/A</t>
        </is>
      </c>
      <c r="AQ109" s="17" t="inlineStr">
        <is>
          <t>N/A</t>
        </is>
      </c>
      <c r="AR109" s="17" t="inlineStr">
        <is>
          <t>Pass</t>
        </is>
      </c>
      <c r="AS109" s="17" t="inlineStr">
        <is>
          <t>Pass</t>
        </is>
      </c>
      <c r="AT109" s="17" t="inlineStr">
        <is>
          <t>N/A</t>
        </is>
      </c>
      <c r="AU109" s="17" t="inlineStr">
        <is>
          <t>N/A</t>
        </is>
      </c>
      <c r="AV109" s="17" t="inlineStr">
        <is>
          <t>CRYSTAL ENGINEERING</t>
        </is>
      </c>
      <c r="AW109" s="17" t="inlineStr">
        <is>
          <t>IS33-36/5000 PSI</t>
        </is>
      </c>
      <c r="AX109" s="17" t="inlineStr">
        <is>
          <t>4530-525617</t>
        </is>
      </c>
      <c r="AY109" s="17" t="inlineStr">
        <is>
          <t>'2026-07-02</t>
        </is>
      </c>
      <c r="AZ109" s="17" t="inlineStr">
        <is>
          <t>EMERSON</t>
        </is>
      </c>
      <c r="BA109" s="17" t="inlineStr">
        <is>
          <t>TREX</t>
        </is>
      </c>
      <c r="BB109" s="17" t="inlineStr">
        <is>
          <t>210100082367</t>
        </is>
      </c>
      <c r="BC109" s="17" t="inlineStr">
        <is>
          <t>'2026-07-31</t>
        </is>
      </c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inlineStr">
        <is>
          <t>Levy Ostrup</t>
        </is>
      </c>
      <c r="CY109" s="17" t="inlineStr">
        <is>
          <t>'2026-08-01</t>
        </is>
      </c>
      <c r="CZ109" s="17" t="n"/>
      <c r="DA109" s="17" t="n"/>
      <c r="DB109" s="17" t="n"/>
      <c r="DC109" s="17" t="n"/>
    </row>
    <row r="110">
      <c r="A110" s="17" t="n"/>
      <c r="B110" s="17" t="n"/>
      <c r="C110" s="17" t="inlineStr">
        <is>
          <t>K1B WELL PAD PROJECT</t>
        </is>
      </c>
      <c r="D110" s="17" t="inlineStr">
        <is>
          <t>KINOSIS K1B</t>
        </is>
      </c>
      <c r="E110" s="17" t="inlineStr">
        <is>
          <t>CA23007</t>
        </is>
      </c>
      <c r="F110" s="17" t="inlineStr">
        <is>
          <t>29103-PIT-2172</t>
        </is>
      </c>
      <c r="G110" s="17" t="inlineStr">
        <is>
          <t>Pressure Transmitter</t>
        </is>
      </c>
      <c r="H110" s="17" t="inlineStr">
        <is>
          <t>INSTRUMENT AIR</t>
        </is>
      </c>
      <c r="I110" s="17" t="inlineStr">
        <is>
          <t>INSTRUMENT AIR HEADER PAD A PRESSURE</t>
        </is>
      </c>
      <c r="J110" s="17" t="inlineStr">
        <is>
          <t>29103-25J-001-02</t>
        </is>
      </c>
      <c r="K110" s="17" t="inlineStr">
        <is>
          <t>29103-3"-IA-002-ALDB0</t>
        </is>
      </c>
      <c r="L110" s="17" t="inlineStr">
        <is>
          <t>N/A</t>
        </is>
      </c>
      <c r="M110" s="17" t="inlineStr">
        <is>
          <t>N/A</t>
        </is>
      </c>
      <c r="N110" s="17" t="inlineStr">
        <is>
          <t>N/A</t>
        </is>
      </c>
      <c r="O110" s="17" t="inlineStr">
        <is>
          <t>0 - 1500 kPa-g</t>
        </is>
      </c>
      <c r="P110" s="17" t="inlineStr">
        <is>
          <t>100 - 2000 kPa-g</t>
        </is>
      </c>
      <c r="Q110" s="17" t="inlineStr">
        <is>
          <t>N/A</t>
        </is>
      </c>
      <c r="R110" s="17" t="inlineStr">
        <is>
          <t>YES</t>
        </is>
      </c>
      <c r="S110" s="17" t="inlineStr">
        <is>
          <t>4-20 mA w/ HART</t>
        </is>
      </c>
      <c r="T110" s="17" t="inlineStr">
        <is>
          <t>N/A</t>
        </is>
      </c>
      <c r="U110" s="17" t="inlineStr">
        <is>
          <t>N/A</t>
        </is>
      </c>
      <c r="V110" s="17" t="inlineStr">
        <is>
          <t>LO</t>
        </is>
      </c>
      <c r="W110" s="17" t="inlineStr">
        <is>
          <t>LO</t>
        </is>
      </c>
      <c r="X110" s="17" t="inlineStr">
        <is>
          <t>LO</t>
        </is>
      </c>
      <c r="Y110" s="17" t="inlineStr">
        <is>
          <t>LO</t>
        </is>
      </c>
      <c r="Z110" s="17" t="inlineStr">
        <is>
          <t>N/A</t>
        </is>
      </c>
      <c r="AA110" s="17" t="inlineStr">
        <is>
          <t>LO</t>
        </is>
      </c>
      <c r="AB110" s="17" t="inlineStr">
        <is>
          <t>LO</t>
        </is>
      </c>
      <c r="AC110" s="17" t="inlineStr">
        <is>
          <t>LO</t>
        </is>
      </c>
      <c r="AD110" s="17" t="inlineStr">
        <is>
          <t>N/A</t>
        </is>
      </c>
      <c r="AE110" s="17" t="inlineStr">
        <is>
          <t>LO</t>
        </is>
      </c>
      <c r="AF110" s="17" t="inlineStr">
        <is>
          <t>LO</t>
        </is>
      </c>
      <c r="AG110" s="17" t="inlineStr">
        <is>
          <t>LO</t>
        </is>
      </c>
      <c r="AH110" s="17" t="n">
        <v>23.4</v>
      </c>
      <c r="AI110" s="17" t="inlineStr">
        <is>
          <t>Pass</t>
        </is>
      </c>
      <c r="AJ110" s="17" t="inlineStr">
        <is>
          <t>N/A</t>
        </is>
      </c>
      <c r="AK110" s="17" t="inlineStr">
        <is>
          <t>N/A</t>
        </is>
      </c>
      <c r="AL110" s="17" t="inlineStr">
        <is>
          <t>Pass</t>
        </is>
      </c>
      <c r="AM110" s="17" t="inlineStr">
        <is>
          <t>Pass</t>
        </is>
      </c>
      <c r="AN110" s="17" t="inlineStr">
        <is>
          <t>N/A</t>
        </is>
      </c>
      <c r="AO110" s="17" t="inlineStr">
        <is>
          <t>Pass</t>
        </is>
      </c>
      <c r="AP110" s="17" t="inlineStr">
        <is>
          <t>N/A</t>
        </is>
      </c>
      <c r="AQ110" s="17" t="inlineStr">
        <is>
          <t>N/A</t>
        </is>
      </c>
      <c r="AR110" s="17" t="inlineStr">
        <is>
          <t>Pass</t>
        </is>
      </c>
      <c r="AS110" s="17" t="inlineStr">
        <is>
          <t>Pass</t>
        </is>
      </c>
      <c r="AT110" s="17" t="inlineStr">
        <is>
          <t>N/A</t>
        </is>
      </c>
      <c r="AU110" s="17" t="inlineStr">
        <is>
          <t>N/A</t>
        </is>
      </c>
      <c r="AV110" s="17" t="inlineStr">
        <is>
          <t>CRYSTAL ENGINEERING</t>
        </is>
      </c>
      <c r="AW110" s="17" t="inlineStr">
        <is>
          <t>IS33-36/5000 PSI</t>
        </is>
      </c>
      <c r="AX110" s="17" t="inlineStr">
        <is>
          <t>4530-525617</t>
        </is>
      </c>
      <c r="AY110" s="17" t="inlineStr">
        <is>
          <t>'2026-07-02</t>
        </is>
      </c>
      <c r="AZ110" s="17" t="inlineStr">
        <is>
          <t>EMERSON</t>
        </is>
      </c>
      <c r="BA110" s="17" t="inlineStr">
        <is>
          <t>TREX</t>
        </is>
      </c>
      <c r="BB110" s="17" t="inlineStr">
        <is>
          <t>210100082367</t>
        </is>
      </c>
      <c r="BC110" s="17" t="inlineStr">
        <is>
          <t>'2026-07-31</t>
        </is>
      </c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inlineStr">
        <is>
          <t>Levy Ostrup</t>
        </is>
      </c>
      <c r="CY110" s="17" t="inlineStr">
        <is>
          <t>'2026-08-01</t>
        </is>
      </c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autoFilter ref="A3:DC110"/>
  <mergeCells count="7">
    <mergeCell ref="C2:E2"/>
    <mergeCell ref="V2:AG2"/>
    <mergeCell ref="CX2:DC2"/>
    <mergeCell ref="AV2:BG2"/>
    <mergeCell ref="BH2:CV2"/>
    <mergeCell ref="AH2:AU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codeName="Sheet8">
    <outlinePr summaryBelow="1" summaryRight="1"/>
    <pageSetUpPr/>
  </sheetPr>
  <dimension ref="A1:DC304"/>
  <sheetViews>
    <sheetView topLeftCell="A47" zoomScale="85" zoomScaleNormal="85" workbookViewId="0">
      <selection activeCell="J24" sqref="J24"/>
    </sheetView>
  </sheetViews>
  <sheetFormatPr baseColWidth="8" defaultColWidth="8.7109375" defaultRowHeight="15"/>
  <cols>
    <col width="11" customWidth="1" style="65" min="1" max="1"/>
    <col width="16" customWidth="1" style="65" min="2" max="12"/>
    <col width="41" customWidth="1" style="65" min="13" max="13"/>
    <col width="16" customWidth="1" style="65" min="14" max="15"/>
    <col width="19.28515625" customWidth="1" style="65" min="16" max="16"/>
    <col width="16" customWidth="1" style="65" min="17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inlineStr">
        <is>
          <t>N</t>
        </is>
      </c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29103-PIT-1014</t>
        </is>
      </c>
      <c r="G4" s="16" t="inlineStr">
        <is>
          <t>Pressure Transmitter</t>
        </is>
      </c>
      <c r="H4" s="16" t="inlineStr">
        <is>
          <t>PRODUCED EMULSION</t>
        </is>
      </c>
      <c r="I4" s="16" t="inlineStr">
        <is>
          <t>PAD A P01 PRODUCED EMULSION PRES</t>
        </is>
      </c>
      <c r="J4" s="16" t="inlineStr">
        <is>
          <t>29103-25J-112-01</t>
        </is>
      </c>
      <c r="K4" s="16" t="inlineStr">
        <is>
          <t>29103-4"-PE-1101-DAPC0-64H-ET</t>
        </is>
      </c>
      <c r="L4" s="16" t="inlineStr">
        <is>
          <t>ROSEMOUNT</t>
        </is>
      </c>
      <c r="M4" s="16" t="inlineStr">
        <is>
          <t>3051T</t>
        </is>
      </c>
      <c r="N4" s="16" t="inlineStr">
        <is>
          <t>26SIPG3884781</t>
        </is>
      </c>
      <c r="O4" s="16" t="inlineStr">
        <is>
          <t>0 - 6000 kPa-g</t>
        </is>
      </c>
      <c r="P4" s="16" t="inlineStr">
        <is>
          <t>-101 - 27580 kPa-g</t>
        </is>
      </c>
      <c r="Q4" s="16" t="inlineStr">
        <is>
          <t>N/A</t>
        </is>
      </c>
      <c r="R4" s="16" t="inlineStr">
        <is>
          <t>Yes</t>
        </is>
      </c>
      <c r="S4" s="16" t="inlineStr">
        <is>
          <t>4-20 mA w/ HART</t>
        </is>
      </c>
      <c r="T4" s="16" t="inlineStr">
        <is>
          <t>N/A</t>
        </is>
      </c>
      <c r="U4" s="16" t="inlineStr">
        <is>
          <t>N/A</t>
        </is>
      </c>
      <c r="V4" s="16" t="inlineStr">
        <is>
          <t>LO</t>
        </is>
      </c>
      <c r="W4" s="16" t="inlineStr">
        <is>
          <t>LO</t>
        </is>
      </c>
      <c r="X4" s="16" t="inlineStr">
        <is>
          <t>LO</t>
        </is>
      </c>
      <c r="Y4" s="16" t="inlineStr">
        <is>
          <t>LO</t>
        </is>
      </c>
      <c r="Z4" s="16" t="inlineStr">
        <is>
          <t>N/A</t>
        </is>
      </c>
      <c r="AA4" s="16" t="inlineStr">
        <is>
          <t>LO</t>
        </is>
      </c>
      <c r="AB4" s="16" t="inlineStr">
        <is>
          <t>LO</t>
        </is>
      </c>
      <c r="AC4" s="16" t="inlineStr">
        <is>
          <t>LO</t>
        </is>
      </c>
      <c r="AD4" s="16" t="inlineStr">
        <is>
          <t>N/A</t>
        </is>
      </c>
      <c r="AE4" s="16" t="inlineStr">
        <is>
          <t>LO</t>
        </is>
      </c>
      <c r="AF4" s="16" t="inlineStr">
        <is>
          <t>LO</t>
        </is>
      </c>
      <c r="AG4" s="16" t="inlineStr">
        <is>
          <t>LO</t>
        </is>
      </c>
      <c r="AH4" s="16" t="inlineStr">
        <is>
          <t>24.1</t>
        </is>
      </c>
      <c r="AI4" s="16" t="inlineStr">
        <is>
          <t>Pass</t>
        </is>
      </c>
      <c r="AJ4" s="16" t="inlineStr">
        <is>
          <t>Pass</t>
        </is>
      </c>
      <c r="AK4" s="16" t="inlineStr">
        <is>
          <t>Pass</t>
        </is>
      </c>
      <c r="AL4" s="16" t="inlineStr">
        <is>
          <t>Pass</t>
        </is>
      </c>
      <c r="AM4" s="16" t="inlineStr">
        <is>
          <t>Pass</t>
        </is>
      </c>
      <c r="AN4" s="16" t="inlineStr">
        <is>
          <t>Pass</t>
        </is>
      </c>
      <c r="AO4" s="16" t="inlineStr">
        <is>
          <t>Pass</t>
        </is>
      </c>
      <c r="AP4" s="16" t="inlineStr">
        <is>
          <t>Pass</t>
        </is>
      </c>
      <c r="AQ4" s="16" t="inlineStr">
        <is>
          <t>Pass</t>
        </is>
      </c>
      <c r="AR4" s="16" t="inlineStr">
        <is>
          <t>Pass</t>
        </is>
      </c>
      <c r="AS4" s="16" t="inlineStr">
        <is>
          <t>Pass</t>
        </is>
      </c>
      <c r="AT4" s="16" t="inlineStr">
        <is>
          <t>Pass</t>
        </is>
      </c>
      <c r="AU4" s="16" t="inlineStr">
        <is>
          <t>Pass</t>
        </is>
      </c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inlineStr">
        <is>
          <t>Pass</t>
        </is>
      </c>
      <c r="CW4" s="16" t="inlineStr">
        <is>
          <t>Example row - for reference only. Delete or overwrite before logging real data.</t>
        </is>
      </c>
      <c r="CX4" s="16" t="inlineStr">
        <is>
          <t>L. Olsen</t>
        </is>
      </c>
      <c r="CY4" s="16" t="inlineStr">
        <is>
          <t>'2026-08-01</t>
        </is>
      </c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29103-FIT-2011</t>
        </is>
      </c>
      <c r="G5" s="17" t="inlineStr">
        <is>
          <t>Vortex Flow Meter</t>
        </is>
      </c>
      <c r="H5" s="17" t="inlineStr">
        <is>
          <t>STEAM</t>
        </is>
      </c>
      <c r="I5" s="17" t="inlineStr">
        <is>
          <t>PAD R S01 HP STM TO INJC WELL TOE FLOW CTRL</t>
        </is>
      </c>
      <c r="J5" s="17" t="inlineStr">
        <is>
          <t>29103-25J-212-01</t>
        </is>
      </c>
      <c r="K5" s="17" t="inlineStr">
        <is>
          <t>29103-4"-ST-2100-DASSBO-64H</t>
        </is>
      </c>
      <c r="L5" s="17" t="inlineStr">
        <is>
          <t>ROSEMOUNT</t>
        </is>
      </c>
      <c r="M5" s="17" t="inlineStr">
        <is>
          <t>8800DF010SA8N1D1K6M5Q5Q8Q66Q71Q77</t>
        </is>
      </c>
      <c r="N5" s="17" t="n"/>
      <c r="O5" s="17" t="inlineStr">
        <is>
          <t>0-15,000 kg/h</t>
        </is>
      </c>
      <c r="P5" s="17" t="inlineStr">
        <is>
          <t>765-38273 kg/h</t>
        </is>
      </c>
      <c r="Q5" s="17" t="inlineStr">
        <is>
          <t>N/A</t>
        </is>
      </c>
      <c r="R5" s="17" t="inlineStr">
        <is>
          <t>Yes</t>
        </is>
      </c>
      <c r="S5" s="17" t="inlineStr">
        <is>
          <t>4-20 mA w/ HART</t>
        </is>
      </c>
      <c r="T5" s="17" t="inlineStr">
        <is>
          <t>N/A</t>
        </is>
      </c>
      <c r="U5" s="17" t="inlineStr">
        <is>
          <t>N/A</t>
        </is>
      </c>
      <c r="V5" s="17" t="inlineStr">
        <is>
          <t>LO</t>
        </is>
      </c>
      <c r="W5" s="17" t="inlineStr">
        <is>
          <t>LO</t>
        </is>
      </c>
      <c r="X5" s="17" t="inlineStr">
        <is>
          <t>LO</t>
        </is>
      </c>
      <c r="Y5" s="17" t="inlineStr">
        <is>
          <t>LO</t>
        </is>
      </c>
      <c r="Z5" s="17" t="inlineStr">
        <is>
          <t>N/A</t>
        </is>
      </c>
      <c r="AA5" s="17" t="inlineStr">
        <is>
          <t>N/A</t>
        </is>
      </c>
      <c r="AB5" s="17" t="inlineStr">
        <is>
          <t>LO</t>
        </is>
      </c>
      <c r="AC5" s="17" t="inlineStr">
        <is>
          <t>LO</t>
        </is>
      </c>
      <c r="AD5" s="17" t="inlineStr">
        <is>
          <t>N/A</t>
        </is>
      </c>
      <c r="AE5" s="17" t="inlineStr">
        <is>
          <t>LO</t>
        </is>
      </c>
      <c r="AF5" s="17" t="inlineStr">
        <is>
          <t>LO</t>
        </is>
      </c>
      <c r="AG5" s="17" t="inlineStr">
        <is>
          <t>LO</t>
        </is>
      </c>
      <c r="AH5" s="17" t="n">
        <v>23.8</v>
      </c>
      <c r="AI5" s="17" t="inlineStr">
        <is>
          <t>Pass</t>
        </is>
      </c>
      <c r="AJ5" s="17" t="inlineStr">
        <is>
          <t>N/A</t>
        </is>
      </c>
      <c r="AK5" s="17" t="inlineStr">
        <is>
          <t>N/A</t>
        </is>
      </c>
      <c r="AL5" s="17" t="inlineStr">
        <is>
          <t>Pass</t>
        </is>
      </c>
      <c r="AM5" s="17" t="inlineStr">
        <is>
          <t>Pass</t>
        </is>
      </c>
      <c r="AN5" s="17" t="inlineStr">
        <is>
          <t>N/A</t>
        </is>
      </c>
      <c r="AO5" s="17" t="inlineStr">
        <is>
          <t>Pass</t>
        </is>
      </c>
      <c r="AP5" s="17" t="inlineStr">
        <is>
          <t>N/A</t>
        </is>
      </c>
      <c r="AQ5" s="17" t="inlineStr">
        <is>
          <t>N/A</t>
        </is>
      </c>
      <c r="AR5" s="17" t="inlineStr">
        <is>
          <t>Pass</t>
        </is>
      </c>
      <c r="AS5" s="17" t="inlineStr">
        <is>
          <t>Pass</t>
        </is>
      </c>
      <c r="AT5" s="17" t="inlineStr">
        <is>
          <t>N/A</t>
        </is>
      </c>
      <c r="AU5" s="17" t="inlineStr">
        <is>
          <t>N/A</t>
        </is>
      </c>
      <c r="AV5" s="17" t="inlineStr">
        <is>
          <t>EMERSON</t>
        </is>
      </c>
      <c r="AW5" s="17" t="inlineStr">
        <is>
          <t>TREX</t>
        </is>
      </c>
      <c r="AX5" s="17" t="inlineStr">
        <is>
          <t>210100082367</t>
        </is>
      </c>
      <c r="AY5" s="37" t="inlineStr">
        <is>
          <t>'2026-07-31</t>
        </is>
      </c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inlineStr">
        <is>
          <t>Levy Ostrup</t>
        </is>
      </c>
      <c r="CY5" s="17" t="inlineStr">
        <is>
          <t>'2026-08-01</t>
        </is>
      </c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29103-FIT-2012</t>
        </is>
      </c>
      <c r="G6" s="17" t="inlineStr">
        <is>
          <t>Vortex Flow Meter</t>
        </is>
      </c>
      <c r="H6" s="17" t="inlineStr">
        <is>
          <t>STEAM</t>
        </is>
      </c>
      <c r="I6" s="17" t="inlineStr">
        <is>
          <t>PAD R S01 HP STM TO INJC WELL HEEL FLOW CTRL</t>
        </is>
      </c>
      <c r="J6" s="17" t="inlineStr">
        <is>
          <t>29103-25J-211-01</t>
        </is>
      </c>
      <c r="K6" s="17" t="inlineStr">
        <is>
          <t>29103-3"-ST-2101-DASBO-64H</t>
        </is>
      </c>
      <c r="L6" s="17" t="inlineStr">
        <is>
          <t>ROSEMOUNT</t>
        </is>
      </c>
      <c r="M6" s="17" t="inlineStr">
        <is>
          <t>8800DF010SA8N1D1K6M5Q5Q8Q66Q71Q77</t>
        </is>
      </c>
      <c r="N6" s="17" t="n"/>
      <c r="O6" s="17" t="inlineStr">
        <is>
          <t>0-15,000 kg/h</t>
        </is>
      </c>
      <c r="P6" s="17" t="inlineStr">
        <is>
          <t>765-38273 kg/h</t>
        </is>
      </c>
      <c r="Q6" s="17" t="inlineStr">
        <is>
          <t>N/A</t>
        </is>
      </c>
      <c r="R6" s="17" t="inlineStr">
        <is>
          <t>Yes</t>
        </is>
      </c>
      <c r="S6" s="17" t="inlineStr">
        <is>
          <t>4-20 mA w/ HART</t>
        </is>
      </c>
      <c r="T6" s="17" t="inlineStr">
        <is>
          <t>N/A</t>
        </is>
      </c>
      <c r="U6" s="17" t="inlineStr">
        <is>
          <t>N/A</t>
        </is>
      </c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LO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n">
        <v>23.8</v>
      </c>
      <c r="AI6" s="17" t="inlineStr">
        <is>
          <t>Pass</t>
        </is>
      </c>
      <c r="AJ6" s="17" t="inlineStr">
        <is>
          <t>N/A</t>
        </is>
      </c>
      <c r="AK6" s="17" t="inlineStr">
        <is>
          <t>N/A</t>
        </is>
      </c>
      <c r="AL6" s="17" t="inlineStr">
        <is>
          <t>Pass</t>
        </is>
      </c>
      <c r="AM6" s="17" t="inlineStr">
        <is>
          <t>Pass</t>
        </is>
      </c>
      <c r="AN6" s="17" t="inlineStr">
        <is>
          <t>N/A</t>
        </is>
      </c>
      <c r="AO6" s="17" t="inlineStr">
        <is>
          <t>Pass</t>
        </is>
      </c>
      <c r="AP6" s="17" t="inlineStr">
        <is>
          <t>N/A</t>
        </is>
      </c>
      <c r="AQ6" s="17" t="inlineStr">
        <is>
          <t>N/A</t>
        </is>
      </c>
      <c r="AR6" s="17" t="inlineStr">
        <is>
          <t>Pass</t>
        </is>
      </c>
      <c r="AS6" s="17" t="inlineStr">
        <is>
          <t>Pass</t>
        </is>
      </c>
      <c r="AT6" s="17" t="inlineStr">
        <is>
          <t>N/A</t>
        </is>
      </c>
      <c r="AU6" s="17" t="inlineStr">
        <is>
          <t>N/A</t>
        </is>
      </c>
      <c r="AV6" s="17" t="inlineStr">
        <is>
          <t>EMERSON</t>
        </is>
      </c>
      <c r="AW6" s="17" t="inlineStr">
        <is>
          <t>TREX</t>
        </is>
      </c>
      <c r="AX6" s="17" t="inlineStr">
        <is>
          <t>210100082367</t>
        </is>
      </c>
      <c r="AY6" s="37" t="inlineStr">
        <is>
          <t>'2026-07-31</t>
        </is>
      </c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inlineStr">
        <is>
          <t>'2026-08-01</t>
        </is>
      </c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29103-FIT-2021</t>
        </is>
      </c>
      <c r="G7" s="17" t="inlineStr">
        <is>
          <t>Vortex Flow Meter</t>
        </is>
      </c>
      <c r="H7" s="17" t="inlineStr">
        <is>
          <t>STEAM</t>
        </is>
      </c>
      <c r="I7" s="17" t="inlineStr">
        <is>
          <t>PAD R S02 HP STM TO INJC WELL TOE FLOW CTRL</t>
        </is>
      </c>
      <c r="J7" s="17" t="inlineStr">
        <is>
          <t>29103-25J-221-01</t>
        </is>
      </c>
      <c r="K7" s="17" t="inlineStr">
        <is>
          <t>29103-4"-ST-2200-DASSBO-64H</t>
        </is>
      </c>
      <c r="L7" s="17" t="inlineStr">
        <is>
          <t>ROSEMOUNT</t>
        </is>
      </c>
      <c r="M7" s="17" t="inlineStr">
        <is>
          <t>8800DF010SA8N1D1K6M5Q5Q8Q66Q71Q77</t>
        </is>
      </c>
      <c r="N7" s="17" t="n"/>
      <c r="O7" s="17" t="inlineStr">
        <is>
          <t>0-15,000 kg/h</t>
        </is>
      </c>
      <c r="P7" s="17" t="inlineStr">
        <is>
          <t>765-38273 kg/h</t>
        </is>
      </c>
      <c r="Q7" s="17" t="inlineStr">
        <is>
          <t>N/A</t>
        </is>
      </c>
      <c r="R7" s="17" t="inlineStr">
        <is>
          <t>Yes</t>
        </is>
      </c>
      <c r="S7" s="17" t="inlineStr">
        <is>
          <t>4-20 mA w/ HART</t>
        </is>
      </c>
      <c r="T7" s="17" t="inlineStr">
        <is>
          <t>N/A</t>
        </is>
      </c>
      <c r="U7" s="17" t="inlineStr">
        <is>
          <t>N/A</t>
        </is>
      </c>
      <c r="V7" s="17" t="inlineStr">
        <is>
          <t>LO</t>
        </is>
      </c>
      <c r="W7" s="17" t="inlineStr">
        <is>
          <t>LO</t>
        </is>
      </c>
      <c r="X7" s="17" t="inlineStr">
        <is>
          <t>LO</t>
        </is>
      </c>
      <c r="Y7" s="17" t="inlineStr">
        <is>
          <t>LO</t>
        </is>
      </c>
      <c r="Z7" s="17" t="inlineStr">
        <is>
          <t>N/A</t>
        </is>
      </c>
      <c r="AA7" s="17" t="inlineStr">
        <is>
          <t>N/A</t>
        </is>
      </c>
      <c r="AB7" s="17" t="inlineStr">
        <is>
          <t>LO</t>
        </is>
      </c>
      <c r="AC7" s="17" t="inlineStr">
        <is>
          <t>LO</t>
        </is>
      </c>
      <c r="AD7" s="17" t="inlineStr">
        <is>
          <t>N/A</t>
        </is>
      </c>
      <c r="AE7" s="17" t="inlineStr">
        <is>
          <t>LO</t>
        </is>
      </c>
      <c r="AF7" s="17" t="inlineStr">
        <is>
          <t>LO</t>
        </is>
      </c>
      <c r="AG7" s="17" t="inlineStr">
        <is>
          <t>LO</t>
        </is>
      </c>
      <c r="AH7" s="17" t="n">
        <v>23.5</v>
      </c>
      <c r="AI7" s="17" t="inlineStr">
        <is>
          <t>Pass</t>
        </is>
      </c>
      <c r="AJ7" s="17" t="inlineStr">
        <is>
          <t>N/A</t>
        </is>
      </c>
      <c r="AK7" s="17" t="inlineStr">
        <is>
          <t>N/A</t>
        </is>
      </c>
      <c r="AL7" s="17" t="inlineStr">
        <is>
          <t>Pass</t>
        </is>
      </c>
      <c r="AM7" s="17" t="inlineStr">
        <is>
          <t>Pass</t>
        </is>
      </c>
      <c r="AN7" s="17" t="inlineStr">
        <is>
          <t>N/A</t>
        </is>
      </c>
      <c r="AO7" s="17" t="inlineStr">
        <is>
          <t>Pass</t>
        </is>
      </c>
      <c r="AP7" s="17" t="inlineStr">
        <is>
          <t>N/A</t>
        </is>
      </c>
      <c r="AQ7" s="17" t="inlineStr">
        <is>
          <t>N/A</t>
        </is>
      </c>
      <c r="AR7" s="17" t="inlineStr">
        <is>
          <t>Pass</t>
        </is>
      </c>
      <c r="AS7" s="17" t="inlineStr">
        <is>
          <t>Pass</t>
        </is>
      </c>
      <c r="AT7" s="17" t="inlineStr">
        <is>
          <t>N/A</t>
        </is>
      </c>
      <c r="AU7" s="17" t="inlineStr">
        <is>
          <t>N/A</t>
        </is>
      </c>
      <c r="AV7" s="17" t="inlineStr">
        <is>
          <t>EMERSON</t>
        </is>
      </c>
      <c r="AW7" s="17" t="inlineStr">
        <is>
          <t>TREX</t>
        </is>
      </c>
      <c r="AX7" s="17" t="inlineStr">
        <is>
          <t>210100082367</t>
        </is>
      </c>
      <c r="AY7" s="37" t="inlineStr">
        <is>
          <t>'2026-07-31</t>
        </is>
      </c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inlineStr">
        <is>
          <t>Levy Ostrup</t>
        </is>
      </c>
      <c r="CY7" s="17" t="inlineStr">
        <is>
          <t>'2026-08-01</t>
        </is>
      </c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29103-FIT-2022</t>
        </is>
      </c>
      <c r="G8" s="17" t="inlineStr">
        <is>
          <t>Vortex Flow Meter</t>
        </is>
      </c>
      <c r="H8" s="17" t="inlineStr">
        <is>
          <t>STEAM</t>
        </is>
      </c>
      <c r="I8" s="17" t="inlineStr">
        <is>
          <t>PAD R S02 HP STM TO INJC WELL HEEL FLOW CTRL</t>
        </is>
      </c>
      <c r="J8" s="17" t="inlineStr">
        <is>
          <t>29103-25J-221-01</t>
        </is>
      </c>
      <c r="K8" s="17" t="inlineStr">
        <is>
          <t>29103-3"-ST-2201-DASBO-64H</t>
        </is>
      </c>
      <c r="L8" s="17" t="inlineStr">
        <is>
          <t>ROSEMOUNT</t>
        </is>
      </c>
      <c r="M8" s="17" t="inlineStr">
        <is>
          <t>8800DF010SA8N1D1K6M5Q5Q8Q66Q71Q77</t>
        </is>
      </c>
      <c r="N8" s="17" t="n"/>
      <c r="O8" s="17" t="inlineStr">
        <is>
          <t>0-15,000 kg/h</t>
        </is>
      </c>
      <c r="P8" s="17" t="inlineStr">
        <is>
          <t>765-38273 kg/h</t>
        </is>
      </c>
      <c r="Q8" s="17" t="inlineStr">
        <is>
          <t>N/A</t>
        </is>
      </c>
      <c r="R8" s="17" t="inlineStr">
        <is>
          <t>Yes</t>
        </is>
      </c>
      <c r="S8" s="17" t="inlineStr">
        <is>
          <t>4-20 mA w/ HART</t>
        </is>
      </c>
      <c r="T8" s="17" t="inlineStr">
        <is>
          <t>N/A</t>
        </is>
      </c>
      <c r="U8" s="17" t="inlineStr">
        <is>
          <t>N/A</t>
        </is>
      </c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LO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n">
        <v>23.8</v>
      </c>
      <c r="AI8" s="17" t="inlineStr">
        <is>
          <t>Pass</t>
        </is>
      </c>
      <c r="AJ8" s="17" t="inlineStr">
        <is>
          <t>N/A</t>
        </is>
      </c>
      <c r="AK8" s="17" t="inlineStr">
        <is>
          <t>N/A</t>
        </is>
      </c>
      <c r="AL8" s="17" t="inlineStr">
        <is>
          <t>Pass</t>
        </is>
      </c>
      <c r="AM8" s="17" t="inlineStr">
        <is>
          <t>Pass</t>
        </is>
      </c>
      <c r="AN8" s="17" t="inlineStr">
        <is>
          <t>N/A</t>
        </is>
      </c>
      <c r="AO8" s="17" t="inlineStr">
        <is>
          <t>Pass</t>
        </is>
      </c>
      <c r="AP8" s="17" t="inlineStr">
        <is>
          <t>N/A</t>
        </is>
      </c>
      <c r="AQ8" s="17" t="inlineStr">
        <is>
          <t>N/A</t>
        </is>
      </c>
      <c r="AR8" s="17" t="inlineStr">
        <is>
          <t>Pass</t>
        </is>
      </c>
      <c r="AS8" s="17" t="inlineStr">
        <is>
          <t>Pass</t>
        </is>
      </c>
      <c r="AT8" s="17" t="inlineStr">
        <is>
          <t>N/A</t>
        </is>
      </c>
      <c r="AU8" s="17" t="inlineStr">
        <is>
          <t>N/A</t>
        </is>
      </c>
      <c r="AV8" s="17" t="inlineStr">
        <is>
          <t>EMERSON</t>
        </is>
      </c>
      <c r="AW8" s="17" t="inlineStr">
        <is>
          <t>TREX</t>
        </is>
      </c>
      <c r="AX8" s="17" t="inlineStr">
        <is>
          <t>210100082367</t>
        </is>
      </c>
      <c r="AY8" s="37" t="inlineStr">
        <is>
          <t>'2026-07-31</t>
        </is>
      </c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inlineStr">
        <is>
          <t>Levy Ostrup</t>
        </is>
      </c>
      <c r="CY8" s="17" t="inlineStr">
        <is>
          <t>'2026-08-01</t>
        </is>
      </c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29103-FIT-2031</t>
        </is>
      </c>
      <c r="G9" s="17" t="inlineStr">
        <is>
          <t>Vortex Flow Meter</t>
        </is>
      </c>
      <c r="H9" s="17" t="inlineStr">
        <is>
          <t>STEAM</t>
        </is>
      </c>
      <c r="I9" s="17" t="inlineStr">
        <is>
          <t>PAD R S03 HP STM TO INJC WELL TOE FLOW CTRL</t>
        </is>
      </c>
      <c r="J9" s="17" t="inlineStr">
        <is>
          <t>29103-25J-231-01</t>
        </is>
      </c>
      <c r="K9" s="17" t="inlineStr">
        <is>
          <t>29103-4"-ST-2300-DASSBO-64H</t>
        </is>
      </c>
      <c r="L9" s="17" t="inlineStr">
        <is>
          <t>ROSEMOUNT</t>
        </is>
      </c>
      <c r="M9" s="17" t="inlineStr">
        <is>
          <t>8800DF010SA8N1D1K6M5Q5Q8Q66Q71Q77</t>
        </is>
      </c>
      <c r="N9" s="17" t="n"/>
      <c r="O9" s="17" t="inlineStr">
        <is>
          <t>0-15,000 kg/h</t>
        </is>
      </c>
      <c r="P9" s="17" t="inlineStr">
        <is>
          <t>765-38273 kg/h</t>
        </is>
      </c>
      <c r="Q9" s="17" t="inlineStr">
        <is>
          <t>N/A</t>
        </is>
      </c>
      <c r="R9" s="17" t="inlineStr">
        <is>
          <t>Yes</t>
        </is>
      </c>
      <c r="S9" s="17" t="inlineStr">
        <is>
          <t>4-20 mA w/ HART</t>
        </is>
      </c>
      <c r="T9" s="17" t="inlineStr">
        <is>
          <t>N/A</t>
        </is>
      </c>
      <c r="U9" s="17" t="inlineStr">
        <is>
          <t>N/A</t>
        </is>
      </c>
      <c r="V9" s="17" t="inlineStr">
        <is>
          <t>LO</t>
        </is>
      </c>
      <c r="W9" s="17" t="inlineStr">
        <is>
          <t>LO</t>
        </is>
      </c>
      <c r="X9" s="17" t="inlineStr">
        <is>
          <t>LO</t>
        </is>
      </c>
      <c r="Y9" s="17" t="inlineStr">
        <is>
          <t>LO</t>
        </is>
      </c>
      <c r="Z9" s="17" t="inlineStr">
        <is>
          <t>N/A</t>
        </is>
      </c>
      <c r="AA9" s="17" t="inlineStr">
        <is>
          <t>N/A</t>
        </is>
      </c>
      <c r="AB9" s="17" t="inlineStr">
        <is>
          <t>LO</t>
        </is>
      </c>
      <c r="AC9" s="17" t="inlineStr">
        <is>
          <t>LO</t>
        </is>
      </c>
      <c r="AD9" s="17" t="inlineStr">
        <is>
          <t>N/A</t>
        </is>
      </c>
      <c r="AE9" s="17" t="inlineStr">
        <is>
          <t>LO</t>
        </is>
      </c>
      <c r="AF9" s="17" t="inlineStr">
        <is>
          <t>LO</t>
        </is>
      </c>
      <c r="AG9" s="17" t="inlineStr">
        <is>
          <t>LO</t>
        </is>
      </c>
      <c r="AH9" s="17" t="n">
        <v>23.5</v>
      </c>
      <c r="AI9" s="17" t="inlineStr">
        <is>
          <t>Pass</t>
        </is>
      </c>
      <c r="AJ9" s="17" t="inlineStr">
        <is>
          <t>N/A</t>
        </is>
      </c>
      <c r="AK9" s="17" t="inlineStr">
        <is>
          <t>N/A</t>
        </is>
      </c>
      <c r="AL9" s="17" t="inlineStr">
        <is>
          <t>Pass</t>
        </is>
      </c>
      <c r="AM9" s="17" t="inlineStr">
        <is>
          <t>Pass</t>
        </is>
      </c>
      <c r="AN9" s="17" t="inlineStr">
        <is>
          <t>N/A</t>
        </is>
      </c>
      <c r="AO9" s="17" t="inlineStr">
        <is>
          <t>Pass</t>
        </is>
      </c>
      <c r="AP9" s="17" t="inlineStr">
        <is>
          <t>N/A</t>
        </is>
      </c>
      <c r="AQ9" s="17" t="inlineStr">
        <is>
          <t>N/A</t>
        </is>
      </c>
      <c r="AR9" s="17" t="inlineStr">
        <is>
          <t>Pass</t>
        </is>
      </c>
      <c r="AS9" s="17" t="inlineStr">
        <is>
          <t>Pass</t>
        </is>
      </c>
      <c r="AT9" s="17" t="inlineStr">
        <is>
          <t>N/A</t>
        </is>
      </c>
      <c r="AU9" s="17" t="inlineStr">
        <is>
          <t>N/A</t>
        </is>
      </c>
      <c r="AV9" s="17" t="inlineStr">
        <is>
          <t>EMERSON</t>
        </is>
      </c>
      <c r="AW9" s="17" t="inlineStr">
        <is>
          <t>TREX</t>
        </is>
      </c>
      <c r="AX9" s="17" t="inlineStr">
        <is>
          <t>210100082367</t>
        </is>
      </c>
      <c r="AY9" s="37" t="inlineStr">
        <is>
          <t>'2026-07-31</t>
        </is>
      </c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inlineStr">
        <is>
          <t>Levy Ostrup</t>
        </is>
      </c>
      <c r="CY9" s="17" t="inlineStr">
        <is>
          <t>'2026-08-01</t>
        </is>
      </c>
      <c r="CZ9" s="17" t="n"/>
      <c r="DA9" s="17" t="n"/>
      <c r="DB9" s="17" t="n"/>
      <c r="DC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KINOSIS K1B</t>
        </is>
      </c>
      <c r="E10" s="17" t="inlineStr">
        <is>
          <t>CA23007</t>
        </is>
      </c>
      <c r="F10" s="17" t="inlineStr">
        <is>
          <t>29103-FIT-2032</t>
        </is>
      </c>
      <c r="G10" s="17" t="inlineStr">
        <is>
          <t>Vortex Flow Meter</t>
        </is>
      </c>
      <c r="H10" s="17" t="inlineStr">
        <is>
          <t>STEAM</t>
        </is>
      </c>
      <c r="I10" s="17" t="inlineStr">
        <is>
          <t>PAD R S03 HP STM TO INJC WELL HEEL FLOW CTRL</t>
        </is>
      </c>
      <c r="J10" s="17" t="inlineStr">
        <is>
          <t>29103-25J-231-01</t>
        </is>
      </c>
      <c r="K10" s="17" t="inlineStr">
        <is>
          <t>29103-3"-ST-2301-DASBO-64H</t>
        </is>
      </c>
      <c r="L10" s="17" t="inlineStr">
        <is>
          <t>ROSEMOUNT</t>
        </is>
      </c>
      <c r="M10" s="17" t="inlineStr">
        <is>
          <t>8800DF010SA8N1D1K6M5Q5Q8Q66Q71Q77</t>
        </is>
      </c>
      <c r="N10" s="17" t="n"/>
      <c r="O10" s="17" t="inlineStr">
        <is>
          <t>0-15,000 kg/h</t>
        </is>
      </c>
      <c r="P10" s="17" t="inlineStr">
        <is>
          <t>765-38273 kg/h</t>
        </is>
      </c>
      <c r="Q10" s="17" t="inlineStr">
        <is>
          <t>N/A</t>
        </is>
      </c>
      <c r="R10" s="17" t="inlineStr">
        <is>
          <t>Yes</t>
        </is>
      </c>
      <c r="S10" s="17" t="inlineStr">
        <is>
          <t>4-20 mA w/ HART</t>
        </is>
      </c>
      <c r="T10" s="17" t="inlineStr">
        <is>
          <t>N/A</t>
        </is>
      </c>
      <c r="U10" s="17" t="inlineStr">
        <is>
          <t>N/A</t>
        </is>
      </c>
      <c r="V10" s="17" t="inlineStr">
        <is>
          <t>LO</t>
        </is>
      </c>
      <c r="W10" s="17" t="inlineStr">
        <is>
          <t>LO</t>
        </is>
      </c>
      <c r="X10" s="17" t="inlineStr">
        <is>
          <t>LO</t>
        </is>
      </c>
      <c r="Y10" s="17" t="inlineStr">
        <is>
          <t>LO</t>
        </is>
      </c>
      <c r="Z10" s="17" t="inlineStr">
        <is>
          <t>N/A</t>
        </is>
      </c>
      <c r="AA10" s="17" t="inlineStr">
        <is>
          <t>N/A</t>
        </is>
      </c>
      <c r="AB10" s="17" t="inlineStr">
        <is>
          <t>LO</t>
        </is>
      </c>
      <c r="AC10" s="17" t="inlineStr">
        <is>
          <t>LO</t>
        </is>
      </c>
      <c r="AD10" s="17" t="inlineStr">
        <is>
          <t>N/A</t>
        </is>
      </c>
      <c r="AE10" s="17" t="inlineStr">
        <is>
          <t>LO</t>
        </is>
      </c>
      <c r="AF10" s="17" t="inlineStr">
        <is>
          <t>LO</t>
        </is>
      </c>
      <c r="AG10" s="17" t="inlineStr">
        <is>
          <t>LO</t>
        </is>
      </c>
      <c r="AH10" s="17" t="n">
        <v>23.8</v>
      </c>
      <c r="AI10" s="17" t="inlineStr">
        <is>
          <t>Pass</t>
        </is>
      </c>
      <c r="AJ10" s="17" t="inlineStr">
        <is>
          <t>N/A</t>
        </is>
      </c>
      <c r="AK10" s="17" t="inlineStr">
        <is>
          <t>N/A</t>
        </is>
      </c>
      <c r="AL10" s="17" t="inlineStr">
        <is>
          <t>Pass</t>
        </is>
      </c>
      <c r="AM10" s="17" t="inlineStr">
        <is>
          <t>Pass</t>
        </is>
      </c>
      <c r="AN10" s="17" t="inlineStr">
        <is>
          <t>N/A</t>
        </is>
      </c>
      <c r="AO10" s="17" t="inlineStr">
        <is>
          <t>Pass</t>
        </is>
      </c>
      <c r="AP10" s="17" t="inlineStr">
        <is>
          <t>N/A</t>
        </is>
      </c>
      <c r="AQ10" s="17" t="inlineStr">
        <is>
          <t>N/A</t>
        </is>
      </c>
      <c r="AR10" s="17" t="inlineStr">
        <is>
          <t>Pass</t>
        </is>
      </c>
      <c r="AS10" s="17" t="inlineStr">
        <is>
          <t>Pass</t>
        </is>
      </c>
      <c r="AT10" s="17" t="inlineStr">
        <is>
          <t>N/A</t>
        </is>
      </c>
      <c r="AU10" s="17" t="inlineStr">
        <is>
          <t>N/A</t>
        </is>
      </c>
      <c r="AV10" s="17" t="inlineStr">
        <is>
          <t>EMERSON</t>
        </is>
      </c>
      <c r="AW10" s="17" t="inlineStr">
        <is>
          <t>TREX</t>
        </is>
      </c>
      <c r="AX10" s="17" t="inlineStr">
        <is>
          <t>210100082367</t>
        </is>
      </c>
      <c r="AY10" s="37" t="inlineStr">
        <is>
          <t>'2026-07-31</t>
        </is>
      </c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inlineStr">
        <is>
          <t>Levy Ostrup</t>
        </is>
      </c>
      <c r="CY10" s="17" t="inlineStr">
        <is>
          <t>'2026-08-01</t>
        </is>
      </c>
      <c r="CZ10" s="17" t="n"/>
      <c r="DA10" s="17" t="n"/>
      <c r="DB10" s="17" t="n"/>
      <c r="DC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KINOSIS K1B</t>
        </is>
      </c>
      <c r="E11" s="17" t="inlineStr">
        <is>
          <t>CA23007</t>
        </is>
      </c>
      <c r="F11" s="17" t="inlineStr">
        <is>
          <t>29103-FIT-2041</t>
        </is>
      </c>
      <c r="G11" s="17" t="inlineStr">
        <is>
          <t>Vortex Flow Meter</t>
        </is>
      </c>
      <c r="H11" s="17" t="inlineStr">
        <is>
          <t>STEAM</t>
        </is>
      </c>
      <c r="I11" s="17" t="inlineStr">
        <is>
          <t>PAD R S04 HP STM TO INJC WELL TOE FLOW CTRL</t>
        </is>
      </c>
      <c r="J11" s="17" t="inlineStr">
        <is>
          <t>29103-25J-241-01</t>
        </is>
      </c>
      <c r="K11" s="17" t="inlineStr">
        <is>
          <t>29103-4"-ST-2400-DASSBO-64H</t>
        </is>
      </c>
      <c r="L11" s="17" t="inlineStr">
        <is>
          <t>ROSEMOUNT</t>
        </is>
      </c>
      <c r="M11" s="17" t="inlineStr">
        <is>
          <t>8800DF010SA8N1D1K6M5Q5Q8Q66Q71Q77</t>
        </is>
      </c>
      <c r="N11" s="17" t="n"/>
      <c r="O11" s="17" t="inlineStr">
        <is>
          <t>0-15,000 kg/h</t>
        </is>
      </c>
      <c r="P11" s="17" t="inlineStr">
        <is>
          <t>765-38273 kg/h</t>
        </is>
      </c>
      <c r="Q11" s="17" t="inlineStr">
        <is>
          <t>N/A</t>
        </is>
      </c>
      <c r="R11" s="17" t="inlineStr">
        <is>
          <t>Yes</t>
        </is>
      </c>
      <c r="S11" s="17" t="inlineStr">
        <is>
          <t>4-20 mA w/ HART</t>
        </is>
      </c>
      <c r="T11" s="17" t="inlineStr">
        <is>
          <t>N/A</t>
        </is>
      </c>
      <c r="U11" s="17" t="inlineStr">
        <is>
          <t>N/A</t>
        </is>
      </c>
      <c r="V11" s="17" t="inlineStr">
        <is>
          <t>LO</t>
        </is>
      </c>
      <c r="W11" s="17" t="inlineStr">
        <is>
          <t>LO</t>
        </is>
      </c>
      <c r="X11" s="17" t="inlineStr">
        <is>
          <t>LO</t>
        </is>
      </c>
      <c r="Y11" s="17" t="inlineStr">
        <is>
          <t>LO</t>
        </is>
      </c>
      <c r="Z11" s="17" t="inlineStr">
        <is>
          <t>N/A</t>
        </is>
      </c>
      <c r="AA11" s="17" t="inlineStr">
        <is>
          <t>N/A</t>
        </is>
      </c>
      <c r="AB11" s="17" t="inlineStr">
        <is>
          <t>LO</t>
        </is>
      </c>
      <c r="AC11" s="17" t="inlineStr">
        <is>
          <t>LO</t>
        </is>
      </c>
      <c r="AD11" s="17" t="inlineStr">
        <is>
          <t>N/A</t>
        </is>
      </c>
      <c r="AE11" s="17" t="inlineStr">
        <is>
          <t>LO</t>
        </is>
      </c>
      <c r="AF11" s="17" t="inlineStr">
        <is>
          <t>LO</t>
        </is>
      </c>
      <c r="AG11" s="17" t="inlineStr">
        <is>
          <t>LO</t>
        </is>
      </c>
      <c r="AH11" s="17" t="n">
        <v>23.4</v>
      </c>
      <c r="AI11" s="17" t="inlineStr">
        <is>
          <t>Pass</t>
        </is>
      </c>
      <c r="AJ11" s="17" t="inlineStr">
        <is>
          <t>N/A</t>
        </is>
      </c>
      <c r="AK11" s="17" t="inlineStr">
        <is>
          <t>N/A</t>
        </is>
      </c>
      <c r="AL11" s="17" t="inlineStr">
        <is>
          <t>Pass</t>
        </is>
      </c>
      <c r="AM11" s="17" t="inlineStr">
        <is>
          <t>Pass</t>
        </is>
      </c>
      <c r="AN11" s="17" t="inlineStr">
        <is>
          <t>N/A</t>
        </is>
      </c>
      <c r="AO11" s="17" t="inlineStr">
        <is>
          <t>Pass</t>
        </is>
      </c>
      <c r="AP11" s="17" t="inlineStr">
        <is>
          <t>N/A</t>
        </is>
      </c>
      <c r="AQ11" s="17" t="inlineStr">
        <is>
          <t>N/A</t>
        </is>
      </c>
      <c r="AR11" s="17" t="inlineStr">
        <is>
          <t>Pass</t>
        </is>
      </c>
      <c r="AS11" s="17" t="inlineStr">
        <is>
          <t>Pass</t>
        </is>
      </c>
      <c r="AT11" s="17" t="inlineStr">
        <is>
          <t>N/A</t>
        </is>
      </c>
      <c r="AU11" s="17" t="inlineStr">
        <is>
          <t>N/A</t>
        </is>
      </c>
      <c r="AV11" s="17" t="inlineStr">
        <is>
          <t>EMERSON</t>
        </is>
      </c>
      <c r="AW11" s="17" t="inlineStr">
        <is>
          <t>TREX</t>
        </is>
      </c>
      <c r="AX11" s="17" t="inlineStr">
        <is>
          <t>210100082367</t>
        </is>
      </c>
      <c r="AY11" s="37" t="inlineStr">
        <is>
          <t>'2026-07-31</t>
        </is>
      </c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inlineStr">
        <is>
          <t>Levy Ostrup</t>
        </is>
      </c>
      <c r="CY11" s="17" t="inlineStr">
        <is>
          <t>'2026-08-01</t>
        </is>
      </c>
      <c r="CZ11" s="17" t="n"/>
      <c r="DA11" s="17" t="n"/>
      <c r="DB11" s="17" t="n"/>
      <c r="DC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KINOSIS K1B</t>
        </is>
      </c>
      <c r="E12" s="17" t="inlineStr">
        <is>
          <t>CA23007</t>
        </is>
      </c>
      <c r="F12" s="17" t="inlineStr">
        <is>
          <t>29103-FIT-2042</t>
        </is>
      </c>
      <c r="G12" s="17" t="inlineStr">
        <is>
          <t>Vortex Flow Meter</t>
        </is>
      </c>
      <c r="H12" s="17" t="inlineStr">
        <is>
          <t>STEAM</t>
        </is>
      </c>
      <c r="I12" s="17" t="inlineStr">
        <is>
          <t>PAD R S04 HP STM TO INJC WELL HEEL FLOW CTRL</t>
        </is>
      </c>
      <c r="J12" s="17" t="inlineStr">
        <is>
          <t>29103-25J-241-01</t>
        </is>
      </c>
      <c r="K12" s="17" t="inlineStr">
        <is>
          <t>29103-3"-ST-2401-DASBO-64H</t>
        </is>
      </c>
      <c r="L12" s="17" t="inlineStr">
        <is>
          <t>ROSEMOUNT</t>
        </is>
      </c>
      <c r="M12" s="17" t="inlineStr">
        <is>
          <t>8800DF010SA8N1D1K6M5Q5Q8Q66Q71Q77</t>
        </is>
      </c>
      <c r="N12" s="17" t="n"/>
      <c r="O12" s="17" t="inlineStr">
        <is>
          <t>0-15,000 kg/h</t>
        </is>
      </c>
      <c r="P12" s="17" t="inlineStr">
        <is>
          <t>765-38273 kg/h</t>
        </is>
      </c>
      <c r="Q12" s="17" t="inlineStr">
        <is>
          <t>N/A</t>
        </is>
      </c>
      <c r="R12" s="17" t="inlineStr">
        <is>
          <t>Yes</t>
        </is>
      </c>
      <c r="S12" s="17" t="inlineStr">
        <is>
          <t>4-20 mA w/ HART</t>
        </is>
      </c>
      <c r="T12" s="17" t="inlineStr">
        <is>
          <t>N/A</t>
        </is>
      </c>
      <c r="U12" s="17" t="inlineStr">
        <is>
          <t>N/A</t>
        </is>
      </c>
      <c r="V12" s="17" t="inlineStr">
        <is>
          <t>LO</t>
        </is>
      </c>
      <c r="W12" s="17" t="inlineStr">
        <is>
          <t>LO</t>
        </is>
      </c>
      <c r="X12" s="17" t="inlineStr">
        <is>
          <t>LO</t>
        </is>
      </c>
      <c r="Y12" s="17" t="inlineStr">
        <is>
          <t>LO</t>
        </is>
      </c>
      <c r="Z12" s="17" t="inlineStr">
        <is>
          <t>N/A</t>
        </is>
      </c>
      <c r="AA12" s="17" t="inlineStr">
        <is>
          <t>N/A</t>
        </is>
      </c>
      <c r="AB12" s="17" t="inlineStr">
        <is>
          <t>LO</t>
        </is>
      </c>
      <c r="AC12" s="17" t="inlineStr">
        <is>
          <t>LO</t>
        </is>
      </c>
      <c r="AD12" s="17" t="inlineStr">
        <is>
          <t>N/A</t>
        </is>
      </c>
      <c r="AE12" s="17" t="inlineStr">
        <is>
          <t>LO</t>
        </is>
      </c>
      <c r="AF12" s="17" t="inlineStr">
        <is>
          <t>LO</t>
        </is>
      </c>
      <c r="AG12" s="17" t="inlineStr">
        <is>
          <t>LO</t>
        </is>
      </c>
      <c r="AH12" s="17" t="n">
        <v>23.3</v>
      </c>
      <c r="AI12" s="17" t="inlineStr">
        <is>
          <t>Pass</t>
        </is>
      </c>
      <c r="AJ12" s="17" t="inlineStr">
        <is>
          <t>N/A</t>
        </is>
      </c>
      <c r="AK12" s="17" t="inlineStr">
        <is>
          <t>N/A</t>
        </is>
      </c>
      <c r="AL12" s="17" t="inlineStr">
        <is>
          <t>Pass</t>
        </is>
      </c>
      <c r="AM12" s="17" t="inlineStr">
        <is>
          <t>Pass</t>
        </is>
      </c>
      <c r="AN12" s="17" t="inlineStr">
        <is>
          <t>N/A</t>
        </is>
      </c>
      <c r="AO12" s="17" t="inlineStr">
        <is>
          <t>Pass</t>
        </is>
      </c>
      <c r="AP12" s="17" t="inlineStr">
        <is>
          <t>N/A</t>
        </is>
      </c>
      <c r="AQ12" s="17" t="inlineStr">
        <is>
          <t>N/A</t>
        </is>
      </c>
      <c r="AR12" s="17" t="inlineStr">
        <is>
          <t>Pass</t>
        </is>
      </c>
      <c r="AS12" s="17" t="inlineStr">
        <is>
          <t>Pass</t>
        </is>
      </c>
      <c r="AT12" s="17" t="inlineStr">
        <is>
          <t>N/A</t>
        </is>
      </c>
      <c r="AU12" s="17" t="inlineStr">
        <is>
          <t>N/A</t>
        </is>
      </c>
      <c r="AV12" s="17" t="inlineStr">
        <is>
          <t>EMERSON</t>
        </is>
      </c>
      <c r="AW12" s="17" t="inlineStr">
        <is>
          <t>TREX</t>
        </is>
      </c>
      <c r="AX12" s="17" t="inlineStr">
        <is>
          <t>210100082367</t>
        </is>
      </c>
      <c r="AY12" s="37" t="inlineStr">
        <is>
          <t>'2026-07-31</t>
        </is>
      </c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inlineStr">
        <is>
          <t>Levy Ostrup</t>
        </is>
      </c>
      <c r="CY12" s="17" t="inlineStr">
        <is>
          <t>'2026-08-01</t>
        </is>
      </c>
      <c r="CZ12" s="17" t="n"/>
      <c r="DA12" s="17" t="n"/>
      <c r="DB12" s="17" t="n"/>
      <c r="DC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KINOSIS K1B</t>
        </is>
      </c>
      <c r="E13" s="17" t="inlineStr">
        <is>
          <t>CA23007</t>
        </is>
      </c>
      <c r="F13" s="17" t="inlineStr">
        <is>
          <t>29103-FIT-2051</t>
        </is>
      </c>
      <c r="G13" s="17" t="inlineStr">
        <is>
          <t>Vortex Flow Meter</t>
        </is>
      </c>
      <c r="H13" s="17" t="inlineStr">
        <is>
          <t>STEAM</t>
        </is>
      </c>
      <c r="I13" s="17" t="inlineStr">
        <is>
          <t>PAD R S05 HP STM TO INJC WELL TOE FLOW CTRL</t>
        </is>
      </c>
      <c r="J13" s="17" t="inlineStr">
        <is>
          <t>29103-25J-251-01</t>
        </is>
      </c>
      <c r="K13" s="17" t="inlineStr">
        <is>
          <t>29103-4"-ST-2500-DASSBO-64H</t>
        </is>
      </c>
      <c r="L13" s="17" t="inlineStr">
        <is>
          <t>ROSEMOUNT</t>
        </is>
      </c>
      <c r="M13" s="17" t="inlineStr">
        <is>
          <t>8800DF010SA8N1D1K6M5Q5Q8Q66Q71Q77</t>
        </is>
      </c>
      <c r="N13" s="17" t="n"/>
      <c r="O13" s="17" t="inlineStr">
        <is>
          <t>0-15,000 kg/h</t>
        </is>
      </c>
      <c r="P13" s="17" t="inlineStr">
        <is>
          <t>765-38273 kg/h</t>
        </is>
      </c>
      <c r="Q13" s="17" t="inlineStr">
        <is>
          <t>N/A</t>
        </is>
      </c>
      <c r="R13" s="17" t="inlineStr">
        <is>
          <t>Yes</t>
        </is>
      </c>
      <c r="S13" s="17" t="inlineStr">
        <is>
          <t>4-20 mA w/ HART</t>
        </is>
      </c>
      <c r="T13" s="17" t="inlineStr">
        <is>
          <t>N/A</t>
        </is>
      </c>
      <c r="U13" s="17" t="inlineStr">
        <is>
          <t>N/A</t>
        </is>
      </c>
      <c r="V13" s="17" t="inlineStr">
        <is>
          <t>cc</t>
        </is>
      </c>
      <c r="W13" s="17" t="inlineStr">
        <is>
          <t>LO</t>
        </is>
      </c>
      <c r="X13" s="17" t="inlineStr">
        <is>
          <t>LO</t>
        </is>
      </c>
      <c r="Y13" s="17" t="inlineStr">
        <is>
          <t>LO</t>
        </is>
      </c>
      <c r="Z13" s="17" t="inlineStr">
        <is>
          <t>N/A</t>
        </is>
      </c>
      <c r="AA13" s="17" t="inlineStr">
        <is>
          <t>N/A</t>
        </is>
      </c>
      <c r="AB13" s="17" t="inlineStr">
        <is>
          <t>LO</t>
        </is>
      </c>
      <c r="AC13" s="17" t="inlineStr">
        <is>
          <t>LO</t>
        </is>
      </c>
      <c r="AD13" s="17" t="inlineStr">
        <is>
          <t>N/A</t>
        </is>
      </c>
      <c r="AE13" s="17" t="inlineStr">
        <is>
          <t>LO</t>
        </is>
      </c>
      <c r="AF13" s="17" t="inlineStr">
        <is>
          <t>LO</t>
        </is>
      </c>
      <c r="AG13" s="17" t="inlineStr">
        <is>
          <t>LO</t>
        </is>
      </c>
      <c r="AH13" s="17" t="n">
        <v>23.8</v>
      </c>
      <c r="AI13" s="17" t="inlineStr">
        <is>
          <t>Pass</t>
        </is>
      </c>
      <c r="AJ13" s="17" t="inlineStr">
        <is>
          <t>N/A</t>
        </is>
      </c>
      <c r="AK13" s="17" t="inlineStr">
        <is>
          <t>N/A</t>
        </is>
      </c>
      <c r="AL13" s="17" t="inlineStr">
        <is>
          <t>Pass</t>
        </is>
      </c>
      <c r="AM13" s="17" t="inlineStr">
        <is>
          <t>Pass</t>
        </is>
      </c>
      <c r="AN13" s="17" t="inlineStr">
        <is>
          <t>N/A</t>
        </is>
      </c>
      <c r="AO13" s="17" t="inlineStr">
        <is>
          <t>Pass</t>
        </is>
      </c>
      <c r="AP13" s="17" t="inlineStr">
        <is>
          <t>N/A</t>
        </is>
      </c>
      <c r="AQ13" s="17" t="inlineStr">
        <is>
          <t>N/A</t>
        </is>
      </c>
      <c r="AR13" s="17" t="inlineStr">
        <is>
          <t>Pass</t>
        </is>
      </c>
      <c r="AS13" s="17" t="inlineStr">
        <is>
          <t>Pass</t>
        </is>
      </c>
      <c r="AT13" s="17" t="inlineStr">
        <is>
          <t>N/A</t>
        </is>
      </c>
      <c r="AU13" s="17" t="inlineStr">
        <is>
          <t>N/A</t>
        </is>
      </c>
      <c r="AV13" s="17" t="inlineStr">
        <is>
          <t>EMERSON</t>
        </is>
      </c>
      <c r="AW13" s="17" t="inlineStr">
        <is>
          <t>TREX</t>
        </is>
      </c>
      <c r="AX13" s="17" t="inlineStr">
        <is>
          <t>210100082367</t>
        </is>
      </c>
      <c r="AY13" s="37" t="inlineStr">
        <is>
          <t>'2026-07-31</t>
        </is>
      </c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inlineStr">
        <is>
          <t>Levy Ostrup</t>
        </is>
      </c>
      <c r="CY13" s="17" t="inlineStr">
        <is>
          <t>'2026-08-01</t>
        </is>
      </c>
      <c r="CZ13" s="17" t="n"/>
      <c r="DA13" s="17" t="n"/>
      <c r="DB13" s="17" t="n"/>
      <c r="DC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KINOSIS K1B</t>
        </is>
      </c>
      <c r="E14" s="17" t="inlineStr">
        <is>
          <t>CA23007</t>
        </is>
      </c>
      <c r="F14" s="17" t="inlineStr">
        <is>
          <t>29103-FIT-2052</t>
        </is>
      </c>
      <c r="G14" s="17" t="inlineStr">
        <is>
          <t>Vortex Flow Meter</t>
        </is>
      </c>
      <c r="H14" s="17" t="inlineStr">
        <is>
          <t>STEAM</t>
        </is>
      </c>
      <c r="I14" s="17" t="inlineStr">
        <is>
          <t>PAD R S05 HP STM TO INJC WELL HEEL FLOW CTRL</t>
        </is>
      </c>
      <c r="J14" s="17" t="inlineStr">
        <is>
          <t>29103-25J-251-01</t>
        </is>
      </c>
      <c r="K14" s="17" t="inlineStr">
        <is>
          <t>29103-3"-ST-2501-DASBO-64H</t>
        </is>
      </c>
      <c r="L14" s="17" t="inlineStr">
        <is>
          <t>ROSEMOUNT</t>
        </is>
      </c>
      <c r="M14" s="17" t="inlineStr">
        <is>
          <t>8800DF010SA8N1D1K6M5Q5Q8Q66Q71Q77</t>
        </is>
      </c>
      <c r="N14" s="17" t="n"/>
      <c r="O14" s="17" t="inlineStr">
        <is>
          <t>0-15,000 kg/h</t>
        </is>
      </c>
      <c r="P14" s="17" t="inlineStr">
        <is>
          <t>765-38273 kg/h</t>
        </is>
      </c>
      <c r="Q14" s="17" t="inlineStr">
        <is>
          <t>N/A</t>
        </is>
      </c>
      <c r="R14" s="17" t="inlineStr">
        <is>
          <t>Yes</t>
        </is>
      </c>
      <c r="S14" s="17" t="inlineStr">
        <is>
          <t>4-20 mA w/ HART</t>
        </is>
      </c>
      <c r="T14" s="17" t="inlineStr">
        <is>
          <t>N/A</t>
        </is>
      </c>
      <c r="U14" s="17" t="inlineStr">
        <is>
          <t>N/A</t>
        </is>
      </c>
      <c r="V14" s="17" t="inlineStr">
        <is>
          <t>LO</t>
        </is>
      </c>
      <c r="W14" s="17" t="inlineStr">
        <is>
          <t>LO</t>
        </is>
      </c>
      <c r="X14" s="17" t="inlineStr">
        <is>
          <t>LO</t>
        </is>
      </c>
      <c r="Y14" s="17" t="inlineStr">
        <is>
          <t>LO</t>
        </is>
      </c>
      <c r="Z14" s="17" t="inlineStr">
        <is>
          <t>N/A</t>
        </is>
      </c>
      <c r="AA14" s="17" t="inlineStr">
        <is>
          <t>N/A</t>
        </is>
      </c>
      <c r="AB14" s="17" t="inlineStr">
        <is>
          <t>LO</t>
        </is>
      </c>
      <c r="AC14" s="17" t="inlineStr">
        <is>
          <t>LO</t>
        </is>
      </c>
      <c r="AD14" s="17" t="inlineStr">
        <is>
          <t>N/A</t>
        </is>
      </c>
      <c r="AE14" s="17" t="inlineStr">
        <is>
          <t>LO</t>
        </is>
      </c>
      <c r="AF14" s="17" t="inlineStr">
        <is>
          <t>LO</t>
        </is>
      </c>
      <c r="AG14" s="17" t="inlineStr">
        <is>
          <t>LO</t>
        </is>
      </c>
      <c r="AH14" s="17" t="n">
        <v>23.8</v>
      </c>
      <c r="AI14" s="17" t="inlineStr">
        <is>
          <t>Pass</t>
        </is>
      </c>
      <c r="AJ14" s="17" t="inlineStr">
        <is>
          <t>N/A</t>
        </is>
      </c>
      <c r="AK14" s="17" t="inlineStr">
        <is>
          <t>N/A</t>
        </is>
      </c>
      <c r="AL14" s="17" t="inlineStr">
        <is>
          <t>Pass</t>
        </is>
      </c>
      <c r="AM14" s="17" t="inlineStr">
        <is>
          <t>Pass</t>
        </is>
      </c>
      <c r="AN14" s="17" t="inlineStr">
        <is>
          <t>N/A</t>
        </is>
      </c>
      <c r="AO14" s="17" t="inlineStr">
        <is>
          <t>Pass</t>
        </is>
      </c>
      <c r="AP14" s="17" t="inlineStr">
        <is>
          <t>N/A</t>
        </is>
      </c>
      <c r="AQ14" s="17" t="inlineStr">
        <is>
          <t>N/A</t>
        </is>
      </c>
      <c r="AR14" s="17" t="inlineStr">
        <is>
          <t>Pass</t>
        </is>
      </c>
      <c r="AS14" s="17" t="inlineStr">
        <is>
          <t>Pass</t>
        </is>
      </c>
      <c r="AT14" s="17" t="inlineStr">
        <is>
          <t>N/A</t>
        </is>
      </c>
      <c r="AU14" s="17" t="inlineStr">
        <is>
          <t>N/A</t>
        </is>
      </c>
      <c r="AV14" s="17" t="inlineStr">
        <is>
          <t>EMERSON</t>
        </is>
      </c>
      <c r="AW14" s="17" t="inlineStr">
        <is>
          <t>TREX</t>
        </is>
      </c>
      <c r="AX14" s="17" t="inlineStr">
        <is>
          <t>210100082367</t>
        </is>
      </c>
      <c r="AY14" s="37" t="inlineStr">
        <is>
          <t>'2026-07-31</t>
        </is>
      </c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inlineStr">
        <is>
          <t>Levy Ostrup</t>
        </is>
      </c>
      <c r="CY14" s="17" t="inlineStr">
        <is>
          <t>'2026-08-01</t>
        </is>
      </c>
      <c r="CZ14" s="17" t="n"/>
      <c r="DA14" s="17" t="n"/>
      <c r="DB14" s="17" t="n"/>
      <c r="DC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KINOSIS K1B</t>
        </is>
      </c>
      <c r="E15" s="17" t="inlineStr">
        <is>
          <t>CA23007</t>
        </is>
      </c>
      <c r="F15" s="17" t="inlineStr">
        <is>
          <t>29103-FIT-2061</t>
        </is>
      </c>
      <c r="G15" s="17" t="inlineStr">
        <is>
          <t>Vortex Flow Meter</t>
        </is>
      </c>
      <c r="H15" s="17" t="inlineStr">
        <is>
          <t>STEAM</t>
        </is>
      </c>
      <c r="I15" s="17" t="inlineStr">
        <is>
          <t>PAD R S06 HP STM TO INJC WELL TOE FLOW CTRL</t>
        </is>
      </c>
      <c r="J15" s="17" t="inlineStr">
        <is>
          <t>29103-25J-261-01</t>
        </is>
      </c>
      <c r="K15" s="17" t="inlineStr">
        <is>
          <t>29103-4"-ST-2600-DASSBO-64H</t>
        </is>
      </c>
      <c r="L15" s="17" t="inlineStr">
        <is>
          <t>ROSEMOUNT</t>
        </is>
      </c>
      <c r="M15" s="17" t="inlineStr">
        <is>
          <t>8800DF010SA8N1D1K6M5Q5Q8Q66Q71Q77</t>
        </is>
      </c>
      <c r="N15" s="17" t="n"/>
      <c r="O15" s="17" t="inlineStr">
        <is>
          <t>0-15,000 kg/h</t>
        </is>
      </c>
      <c r="P15" s="17" t="inlineStr">
        <is>
          <t>765-38273 kg/h</t>
        </is>
      </c>
      <c r="Q15" s="17" t="inlineStr">
        <is>
          <t>N/A</t>
        </is>
      </c>
      <c r="R15" s="17" t="inlineStr">
        <is>
          <t>Yes</t>
        </is>
      </c>
      <c r="S15" s="17" t="inlineStr">
        <is>
          <t>4-20 mA w/ HART</t>
        </is>
      </c>
      <c r="T15" s="17" t="inlineStr">
        <is>
          <t>N/A</t>
        </is>
      </c>
      <c r="U15" s="17" t="inlineStr">
        <is>
          <t>N/A</t>
        </is>
      </c>
      <c r="V15" s="17" t="inlineStr">
        <is>
          <t>LO</t>
        </is>
      </c>
      <c r="W15" s="17" t="inlineStr">
        <is>
          <t>LO</t>
        </is>
      </c>
      <c r="X15" s="17" t="inlineStr">
        <is>
          <t>LO</t>
        </is>
      </c>
      <c r="Y15" s="17" t="inlineStr">
        <is>
          <t>LO</t>
        </is>
      </c>
      <c r="Z15" s="17" t="inlineStr">
        <is>
          <t>N/A</t>
        </is>
      </c>
      <c r="AA15" s="17" t="inlineStr">
        <is>
          <t>N/A</t>
        </is>
      </c>
      <c r="AB15" s="17" t="inlineStr">
        <is>
          <t>LO</t>
        </is>
      </c>
      <c r="AC15" s="17" t="inlineStr">
        <is>
          <t>LO</t>
        </is>
      </c>
      <c r="AD15" s="17" t="inlineStr">
        <is>
          <t>N/A</t>
        </is>
      </c>
      <c r="AE15" s="17" t="inlineStr">
        <is>
          <t>LO</t>
        </is>
      </c>
      <c r="AF15" s="17" t="inlineStr">
        <is>
          <t>LO</t>
        </is>
      </c>
      <c r="AG15" s="17" t="inlineStr">
        <is>
          <t>LO</t>
        </is>
      </c>
      <c r="AH15" s="17" t="n">
        <v>23.8</v>
      </c>
      <c r="AI15" s="17" t="inlineStr">
        <is>
          <t>Pass</t>
        </is>
      </c>
      <c r="AJ15" s="17" t="inlineStr">
        <is>
          <t>N/A</t>
        </is>
      </c>
      <c r="AK15" s="17" t="inlineStr">
        <is>
          <t>N/A</t>
        </is>
      </c>
      <c r="AL15" s="17" t="inlineStr">
        <is>
          <t>Pass</t>
        </is>
      </c>
      <c r="AM15" s="17" t="inlineStr">
        <is>
          <t>Pass</t>
        </is>
      </c>
      <c r="AN15" s="17" t="inlineStr">
        <is>
          <t>N/A</t>
        </is>
      </c>
      <c r="AO15" s="17" t="inlineStr">
        <is>
          <t>Pass</t>
        </is>
      </c>
      <c r="AP15" s="17" t="inlineStr">
        <is>
          <t>N/A</t>
        </is>
      </c>
      <c r="AQ15" s="17" t="inlineStr">
        <is>
          <t>N/A</t>
        </is>
      </c>
      <c r="AR15" s="17" t="inlineStr">
        <is>
          <t>Pass</t>
        </is>
      </c>
      <c r="AS15" s="17" t="inlineStr">
        <is>
          <t>Pass</t>
        </is>
      </c>
      <c r="AT15" s="17" t="inlineStr">
        <is>
          <t>N/A</t>
        </is>
      </c>
      <c r="AU15" s="17" t="inlineStr">
        <is>
          <t>N/A</t>
        </is>
      </c>
      <c r="AV15" s="17" t="inlineStr">
        <is>
          <t>EMERSON</t>
        </is>
      </c>
      <c r="AW15" s="17" t="inlineStr">
        <is>
          <t>TREX</t>
        </is>
      </c>
      <c r="AX15" s="17" t="inlineStr">
        <is>
          <t>210100082367</t>
        </is>
      </c>
      <c r="AY15" s="37" t="inlineStr">
        <is>
          <t>'2026-07-31</t>
        </is>
      </c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inlineStr">
        <is>
          <t>Levy Ostrup</t>
        </is>
      </c>
      <c r="CY15" s="17" t="inlineStr">
        <is>
          <t>'2026-08-01</t>
        </is>
      </c>
      <c r="CZ15" s="17" t="n"/>
      <c r="DA15" s="17" t="n"/>
      <c r="DB15" s="17" t="n"/>
      <c r="DC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KINOSIS K1B</t>
        </is>
      </c>
      <c r="E16" s="17" t="inlineStr">
        <is>
          <t>CA23007</t>
        </is>
      </c>
      <c r="F16" s="17" t="inlineStr">
        <is>
          <t>29103-FIT-2062</t>
        </is>
      </c>
      <c r="G16" s="17" t="inlineStr">
        <is>
          <t>Vortex Flow Meter</t>
        </is>
      </c>
      <c r="H16" s="17" t="inlineStr">
        <is>
          <t>STEAM</t>
        </is>
      </c>
      <c r="I16" s="17" t="inlineStr">
        <is>
          <t>PAD R S06 HP STM TO INJC WELL HEEL FLOW CTRL</t>
        </is>
      </c>
      <c r="J16" s="17" t="inlineStr">
        <is>
          <t>29103-25J-261-01</t>
        </is>
      </c>
      <c r="K16" s="17" t="inlineStr">
        <is>
          <t>29103-3"-ST-2601-DASBO-64H</t>
        </is>
      </c>
      <c r="L16" s="17" t="inlineStr">
        <is>
          <t>ROSEMOUNT</t>
        </is>
      </c>
      <c r="M16" s="17" t="inlineStr">
        <is>
          <t>8800DF010SA8N1D1K6M5Q5Q8Q66Q71Q77</t>
        </is>
      </c>
      <c r="N16" s="17" t="n"/>
      <c r="O16" s="17" t="inlineStr">
        <is>
          <t>0-15,000 kg/h</t>
        </is>
      </c>
      <c r="P16" s="17" t="inlineStr">
        <is>
          <t>765-38273 kg/h</t>
        </is>
      </c>
      <c r="Q16" s="17" t="inlineStr">
        <is>
          <t>N/A</t>
        </is>
      </c>
      <c r="R16" s="17" t="inlineStr">
        <is>
          <t>Yes</t>
        </is>
      </c>
      <c r="S16" s="17" t="inlineStr">
        <is>
          <t>4-20 mA w/ HART</t>
        </is>
      </c>
      <c r="T16" s="17" t="inlineStr">
        <is>
          <t>N/A</t>
        </is>
      </c>
      <c r="U16" s="17" t="inlineStr">
        <is>
          <t>N/A</t>
        </is>
      </c>
      <c r="V16" s="17" t="inlineStr">
        <is>
          <t>LO</t>
        </is>
      </c>
      <c r="W16" s="17" t="inlineStr">
        <is>
          <t>LO</t>
        </is>
      </c>
      <c r="X16" s="17" t="inlineStr">
        <is>
          <t>LO</t>
        </is>
      </c>
      <c r="Y16" s="17" t="inlineStr">
        <is>
          <t>LO</t>
        </is>
      </c>
      <c r="Z16" s="17" t="inlineStr">
        <is>
          <t>N/A</t>
        </is>
      </c>
      <c r="AA16" s="17" t="inlineStr">
        <is>
          <t>N/A</t>
        </is>
      </c>
      <c r="AB16" s="17" t="inlineStr">
        <is>
          <t>LO</t>
        </is>
      </c>
      <c r="AC16" s="17" t="inlineStr">
        <is>
          <t>LO</t>
        </is>
      </c>
      <c r="AD16" s="17" t="inlineStr">
        <is>
          <t>N/A</t>
        </is>
      </c>
      <c r="AE16" s="17" t="inlineStr">
        <is>
          <t>LO</t>
        </is>
      </c>
      <c r="AF16" s="17" t="inlineStr">
        <is>
          <t>LO</t>
        </is>
      </c>
      <c r="AG16" s="17" t="inlineStr">
        <is>
          <t>LO</t>
        </is>
      </c>
      <c r="AH16" s="17" t="n">
        <v>23.5</v>
      </c>
      <c r="AI16" s="17" t="inlineStr">
        <is>
          <t>Pass</t>
        </is>
      </c>
      <c r="AJ16" s="17" t="inlineStr">
        <is>
          <t>N/A</t>
        </is>
      </c>
      <c r="AK16" s="17" t="inlineStr">
        <is>
          <t>N/A</t>
        </is>
      </c>
      <c r="AL16" s="17" t="inlineStr">
        <is>
          <t>Pass</t>
        </is>
      </c>
      <c r="AM16" s="17" t="inlineStr">
        <is>
          <t>Pass</t>
        </is>
      </c>
      <c r="AN16" s="17" t="inlineStr">
        <is>
          <t>N/A</t>
        </is>
      </c>
      <c r="AO16" s="17" t="inlineStr">
        <is>
          <t>Pass</t>
        </is>
      </c>
      <c r="AP16" s="17" t="inlineStr">
        <is>
          <t>N/A</t>
        </is>
      </c>
      <c r="AQ16" s="17" t="inlineStr">
        <is>
          <t>N/A</t>
        </is>
      </c>
      <c r="AR16" s="17" t="inlineStr">
        <is>
          <t>Pass</t>
        </is>
      </c>
      <c r="AS16" s="17" t="inlineStr">
        <is>
          <t>Pass</t>
        </is>
      </c>
      <c r="AT16" s="17" t="inlineStr">
        <is>
          <t>N/A</t>
        </is>
      </c>
      <c r="AU16" s="17" t="inlineStr">
        <is>
          <t>N/A</t>
        </is>
      </c>
      <c r="AV16" s="17" t="inlineStr">
        <is>
          <t>EMERSON</t>
        </is>
      </c>
      <c r="AW16" s="17" t="inlineStr">
        <is>
          <t>TREX</t>
        </is>
      </c>
      <c r="AX16" s="17" t="inlineStr">
        <is>
          <t>210100082367</t>
        </is>
      </c>
      <c r="AY16" s="37" t="inlineStr">
        <is>
          <t>'2026-07-31</t>
        </is>
      </c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inlineStr">
        <is>
          <t>Levy Ostrup</t>
        </is>
      </c>
      <c r="CY16" s="17" t="inlineStr">
        <is>
          <t>'2026-08-01</t>
        </is>
      </c>
      <c r="CZ16" s="17" t="n"/>
      <c r="DA16" s="17" t="n"/>
      <c r="DB16" s="17" t="n"/>
      <c r="DC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KINOSIS K1B</t>
        </is>
      </c>
      <c r="E17" s="17" t="inlineStr">
        <is>
          <t>CA23007</t>
        </is>
      </c>
      <c r="F17" s="17" t="inlineStr">
        <is>
          <t>29103-FIT-2071</t>
        </is>
      </c>
      <c r="G17" s="17" t="inlineStr">
        <is>
          <t>Vortex Flow Meter</t>
        </is>
      </c>
      <c r="H17" s="17" t="inlineStr">
        <is>
          <t>STEAM</t>
        </is>
      </c>
      <c r="I17" s="17" t="inlineStr">
        <is>
          <t>PAD R S07 HP STM TO INJC WELL TOE FLOW CTRL</t>
        </is>
      </c>
      <c r="J17" s="17" t="inlineStr">
        <is>
          <t>29103-25J-271-01</t>
        </is>
      </c>
      <c r="K17" s="17" t="inlineStr">
        <is>
          <t>29103-4"-ST-2700-DASSBO-64H</t>
        </is>
      </c>
      <c r="L17" s="17" t="inlineStr">
        <is>
          <t>ROSEMOUNT</t>
        </is>
      </c>
      <c r="M17" s="17" t="inlineStr">
        <is>
          <t>8800DF010SA8N1D1K6M5Q5Q8Q66Q71Q77</t>
        </is>
      </c>
      <c r="N17" s="17" t="n"/>
      <c r="O17" s="17" t="inlineStr">
        <is>
          <t>0-15,000 kg/h</t>
        </is>
      </c>
      <c r="P17" s="17" t="inlineStr">
        <is>
          <t>765-38273 kg/h</t>
        </is>
      </c>
      <c r="Q17" s="17" t="inlineStr">
        <is>
          <t>N/A</t>
        </is>
      </c>
      <c r="R17" s="17" t="inlineStr">
        <is>
          <t>Yes</t>
        </is>
      </c>
      <c r="S17" s="17" t="inlineStr">
        <is>
          <t>4-20 mA w/ HART</t>
        </is>
      </c>
      <c r="T17" s="17" t="inlineStr">
        <is>
          <t>N/A</t>
        </is>
      </c>
      <c r="U17" s="17" t="inlineStr">
        <is>
          <t>N/A</t>
        </is>
      </c>
      <c r="V17" s="17" t="inlineStr">
        <is>
          <t>LO</t>
        </is>
      </c>
      <c r="W17" s="17" t="inlineStr">
        <is>
          <t>LO</t>
        </is>
      </c>
      <c r="X17" s="17" t="inlineStr">
        <is>
          <t>LO</t>
        </is>
      </c>
      <c r="Y17" s="17" t="inlineStr">
        <is>
          <t>LO</t>
        </is>
      </c>
      <c r="Z17" s="17" t="inlineStr">
        <is>
          <t>N/A</t>
        </is>
      </c>
      <c r="AA17" s="17" t="inlineStr">
        <is>
          <t>N/A</t>
        </is>
      </c>
      <c r="AB17" s="17" t="inlineStr">
        <is>
          <t>LO</t>
        </is>
      </c>
      <c r="AC17" s="17" t="inlineStr">
        <is>
          <t>LO</t>
        </is>
      </c>
      <c r="AD17" s="17" t="inlineStr">
        <is>
          <t>N/A</t>
        </is>
      </c>
      <c r="AE17" s="17" t="inlineStr">
        <is>
          <t>LO</t>
        </is>
      </c>
      <c r="AF17" s="17" t="inlineStr">
        <is>
          <t>LO</t>
        </is>
      </c>
      <c r="AG17" s="17" t="inlineStr">
        <is>
          <t>LO</t>
        </is>
      </c>
      <c r="AH17" s="17" t="n">
        <v>23.5</v>
      </c>
      <c r="AI17" s="17" t="inlineStr">
        <is>
          <t>Pass</t>
        </is>
      </c>
      <c r="AJ17" s="17" t="inlineStr">
        <is>
          <t>N/A</t>
        </is>
      </c>
      <c r="AK17" s="17" t="inlineStr">
        <is>
          <t>N/A</t>
        </is>
      </c>
      <c r="AL17" s="17" t="inlineStr">
        <is>
          <t>Pass</t>
        </is>
      </c>
      <c r="AM17" s="17" t="inlineStr">
        <is>
          <t>Pass</t>
        </is>
      </c>
      <c r="AN17" s="17" t="inlineStr">
        <is>
          <t>N/A</t>
        </is>
      </c>
      <c r="AO17" s="17" t="inlineStr">
        <is>
          <t>Pass</t>
        </is>
      </c>
      <c r="AP17" s="17" t="inlineStr">
        <is>
          <t>N/A</t>
        </is>
      </c>
      <c r="AQ17" s="17" t="inlineStr">
        <is>
          <t>N/A</t>
        </is>
      </c>
      <c r="AR17" s="17" t="inlineStr">
        <is>
          <t>Pass</t>
        </is>
      </c>
      <c r="AS17" s="17" t="inlineStr">
        <is>
          <t>Pass</t>
        </is>
      </c>
      <c r="AT17" s="17" t="inlineStr">
        <is>
          <t>N/A</t>
        </is>
      </c>
      <c r="AU17" s="17" t="inlineStr">
        <is>
          <t>N/A</t>
        </is>
      </c>
      <c r="AV17" s="17" t="inlineStr">
        <is>
          <t>EMERSON</t>
        </is>
      </c>
      <c r="AW17" s="17" t="inlineStr">
        <is>
          <t>TREX</t>
        </is>
      </c>
      <c r="AX17" s="17" t="inlineStr">
        <is>
          <t>210100082367</t>
        </is>
      </c>
      <c r="AY17" s="37" t="inlineStr">
        <is>
          <t>'2026-07-31</t>
        </is>
      </c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inlineStr">
        <is>
          <t>Levy Ostrup</t>
        </is>
      </c>
      <c r="CY17" s="17" t="inlineStr">
        <is>
          <t>'2026-08-01</t>
        </is>
      </c>
      <c r="CZ17" s="17" t="n"/>
      <c r="DA17" s="17" t="n"/>
      <c r="DB17" s="17" t="n"/>
      <c r="DC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KINOSIS K1B</t>
        </is>
      </c>
      <c r="E18" s="17" t="inlineStr">
        <is>
          <t>CA23007</t>
        </is>
      </c>
      <c r="F18" s="17" t="inlineStr">
        <is>
          <t>29103-FIT-2072</t>
        </is>
      </c>
      <c r="G18" s="17" t="inlineStr">
        <is>
          <t>Vortex Flow Meter</t>
        </is>
      </c>
      <c r="H18" s="17" t="inlineStr">
        <is>
          <t>STEAM</t>
        </is>
      </c>
      <c r="I18" s="17" t="inlineStr">
        <is>
          <t>PAD R S07 HP STM TO INJC WELL HEEL FLOW CTRL</t>
        </is>
      </c>
      <c r="J18" s="17" t="inlineStr">
        <is>
          <t>29103-25J-271-01</t>
        </is>
      </c>
      <c r="K18" s="17" t="inlineStr">
        <is>
          <t>29103-3"-ST-2701-DASBO-64H</t>
        </is>
      </c>
      <c r="L18" s="17" t="inlineStr">
        <is>
          <t>ROSEMOUNT</t>
        </is>
      </c>
      <c r="M18" s="17" t="inlineStr">
        <is>
          <t>8800DF010SA8N1D1K6M5Q5Q8Q66Q71Q77</t>
        </is>
      </c>
      <c r="N18" s="17" t="n"/>
      <c r="O18" s="17" t="inlineStr">
        <is>
          <t>0-15,000 kg/h</t>
        </is>
      </c>
      <c r="P18" s="17" t="inlineStr">
        <is>
          <t>765-38273 kg/h</t>
        </is>
      </c>
      <c r="Q18" s="17" t="inlineStr">
        <is>
          <t>N/A</t>
        </is>
      </c>
      <c r="R18" s="17" t="inlineStr">
        <is>
          <t>Yes</t>
        </is>
      </c>
      <c r="S18" s="17" t="inlineStr">
        <is>
          <t>4-20 mA w/ HART</t>
        </is>
      </c>
      <c r="T18" s="17" t="inlineStr">
        <is>
          <t>N/A</t>
        </is>
      </c>
      <c r="U18" s="17" t="inlineStr">
        <is>
          <t>N/A</t>
        </is>
      </c>
      <c r="V18" s="17" t="inlineStr">
        <is>
          <t>LO</t>
        </is>
      </c>
      <c r="W18" s="17" t="inlineStr">
        <is>
          <t>LO</t>
        </is>
      </c>
      <c r="X18" s="17" t="inlineStr">
        <is>
          <t>LO</t>
        </is>
      </c>
      <c r="Y18" s="17" t="inlineStr">
        <is>
          <t>LO</t>
        </is>
      </c>
      <c r="Z18" s="17" t="inlineStr">
        <is>
          <t>N/A</t>
        </is>
      </c>
      <c r="AA18" s="17" t="inlineStr">
        <is>
          <t>N/A</t>
        </is>
      </c>
      <c r="AB18" s="17" t="inlineStr">
        <is>
          <t>LO</t>
        </is>
      </c>
      <c r="AC18" s="17" t="inlineStr">
        <is>
          <t>LO</t>
        </is>
      </c>
      <c r="AD18" s="17" t="inlineStr">
        <is>
          <t>N/A</t>
        </is>
      </c>
      <c r="AE18" s="17" t="inlineStr">
        <is>
          <t>LO</t>
        </is>
      </c>
      <c r="AF18" s="17" t="inlineStr">
        <is>
          <t>LO</t>
        </is>
      </c>
      <c r="AG18" s="17" t="inlineStr">
        <is>
          <t>LO</t>
        </is>
      </c>
      <c r="AH18" s="17" t="n">
        <v>23.8</v>
      </c>
      <c r="AI18" s="17" t="inlineStr">
        <is>
          <t>Pass</t>
        </is>
      </c>
      <c r="AJ18" s="17" t="inlineStr">
        <is>
          <t>N/A</t>
        </is>
      </c>
      <c r="AK18" s="17" t="inlineStr">
        <is>
          <t>N/A</t>
        </is>
      </c>
      <c r="AL18" s="17" t="inlineStr">
        <is>
          <t>Pass</t>
        </is>
      </c>
      <c r="AM18" s="17" t="inlineStr">
        <is>
          <t>Pass</t>
        </is>
      </c>
      <c r="AN18" s="17" t="inlineStr">
        <is>
          <t>N/A</t>
        </is>
      </c>
      <c r="AO18" s="17" t="inlineStr">
        <is>
          <t>Pass</t>
        </is>
      </c>
      <c r="AP18" s="17" t="inlineStr">
        <is>
          <t>N/A</t>
        </is>
      </c>
      <c r="AQ18" s="17" t="inlineStr">
        <is>
          <t>N/A</t>
        </is>
      </c>
      <c r="AR18" s="17" t="inlineStr">
        <is>
          <t>Pass</t>
        </is>
      </c>
      <c r="AS18" s="17" t="inlineStr">
        <is>
          <t>Pass</t>
        </is>
      </c>
      <c r="AT18" s="17" t="inlineStr">
        <is>
          <t>N/A</t>
        </is>
      </c>
      <c r="AU18" s="17" t="inlineStr">
        <is>
          <t>N/A</t>
        </is>
      </c>
      <c r="AV18" s="17" t="inlineStr">
        <is>
          <t>EMERSON</t>
        </is>
      </c>
      <c r="AW18" s="17" t="inlineStr">
        <is>
          <t>TREX</t>
        </is>
      </c>
      <c r="AX18" s="17" t="inlineStr">
        <is>
          <t>210100082367</t>
        </is>
      </c>
      <c r="AY18" s="37" t="inlineStr">
        <is>
          <t>'2026-07-31</t>
        </is>
      </c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inlineStr">
        <is>
          <t>Levy Ostrup</t>
        </is>
      </c>
      <c r="CY18" s="17" t="inlineStr">
        <is>
          <t>'2026-08-01</t>
        </is>
      </c>
      <c r="CZ18" s="17" t="n"/>
      <c r="DA18" s="17" t="n"/>
      <c r="DB18" s="17" t="n"/>
      <c r="DC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KINOSIS K1B</t>
        </is>
      </c>
      <c r="E19" s="17" t="inlineStr">
        <is>
          <t>CA23007</t>
        </is>
      </c>
      <c r="F19" s="17" t="inlineStr">
        <is>
          <t>29103-PIT-2200</t>
        </is>
      </c>
      <c r="G19" s="17" t="inlineStr">
        <is>
          <t>Pressure Transmitter</t>
        </is>
      </c>
      <c r="H19" s="17" t="inlineStr">
        <is>
          <t>STEAM</t>
        </is>
      </c>
      <c r="I19" s="17" t="inlineStr">
        <is>
          <t>PAD R HP STEAM TO WELL PAD</t>
        </is>
      </c>
      <c r="J19" s="17" t="inlineStr">
        <is>
          <t>29103-25J-206-01</t>
        </is>
      </c>
      <c r="K19" s="17" t="inlineStr">
        <is>
          <t>29103-16"-ST-2802-DASB0-90H</t>
        </is>
      </c>
      <c r="L19" s="17" t="inlineStr">
        <is>
          <t>ROSEMOUNT</t>
        </is>
      </c>
      <c r="M19" s="17" t="inlineStr">
        <is>
          <t>3051T</t>
        </is>
      </c>
      <c r="N19" s="17" t="n"/>
      <c r="O19" s="17" t="inlineStr">
        <is>
          <t>0 - 10000 kPa-g</t>
        </is>
      </c>
      <c r="P19" s="17" t="inlineStr">
        <is>
          <t>-101 - 27580 kPa-g</t>
        </is>
      </c>
      <c r="Q19" s="17" t="inlineStr">
        <is>
          <t>N/A</t>
        </is>
      </c>
      <c r="R19" s="17" t="inlineStr">
        <is>
          <t>YES</t>
        </is>
      </c>
      <c r="S19" s="17" t="inlineStr">
        <is>
          <t>4-20 mA w/ HART</t>
        </is>
      </c>
      <c r="T19" s="17" t="inlineStr">
        <is>
          <t>N/A</t>
        </is>
      </c>
      <c r="U19" s="17" t="inlineStr">
        <is>
          <t>N/A</t>
        </is>
      </c>
      <c r="V19" s="17" t="inlineStr">
        <is>
          <t>LO</t>
        </is>
      </c>
      <c r="W19" s="17" t="inlineStr">
        <is>
          <t>LO</t>
        </is>
      </c>
      <c r="X19" s="17" t="inlineStr">
        <is>
          <t>LO</t>
        </is>
      </c>
      <c r="Y19" s="17" t="inlineStr">
        <is>
          <t>LO</t>
        </is>
      </c>
      <c r="Z19" s="17" t="inlineStr">
        <is>
          <t>N/A</t>
        </is>
      </c>
      <c r="AA19" s="17" t="inlineStr">
        <is>
          <t>LO</t>
        </is>
      </c>
      <c r="AB19" s="17" t="inlineStr">
        <is>
          <t>LO</t>
        </is>
      </c>
      <c r="AC19" s="17" t="inlineStr">
        <is>
          <t>LO</t>
        </is>
      </c>
      <c r="AD19" s="17" t="inlineStr">
        <is>
          <t>N/A</t>
        </is>
      </c>
      <c r="AE19" s="17" t="inlineStr">
        <is>
          <t>LO</t>
        </is>
      </c>
      <c r="AF19" s="17" t="inlineStr">
        <is>
          <t>LO</t>
        </is>
      </c>
      <c r="AG19" s="17" t="inlineStr">
        <is>
          <t>LO</t>
        </is>
      </c>
      <c r="AH19" s="17" t="n">
        <v>23.4</v>
      </c>
      <c r="AI19" s="17" t="inlineStr">
        <is>
          <t>Pass</t>
        </is>
      </c>
      <c r="AJ19" s="17" t="inlineStr">
        <is>
          <t>N/A</t>
        </is>
      </c>
      <c r="AK19" s="17" t="inlineStr">
        <is>
          <t>N/A</t>
        </is>
      </c>
      <c r="AL19" s="17" t="inlineStr">
        <is>
          <t>Pass</t>
        </is>
      </c>
      <c r="AM19" s="17" t="inlineStr">
        <is>
          <t>Pass</t>
        </is>
      </c>
      <c r="AN19" s="17" t="inlineStr">
        <is>
          <t>N/A</t>
        </is>
      </c>
      <c r="AO19" s="17" t="inlineStr">
        <is>
          <t>Pass</t>
        </is>
      </c>
      <c r="AP19" s="17" t="inlineStr">
        <is>
          <t>N/A</t>
        </is>
      </c>
      <c r="AQ19" s="17" t="inlineStr">
        <is>
          <t>N/A</t>
        </is>
      </c>
      <c r="AR19" s="17" t="inlineStr">
        <is>
          <t>Pass</t>
        </is>
      </c>
      <c r="AS19" s="17" t="inlineStr">
        <is>
          <t>Pass</t>
        </is>
      </c>
      <c r="AT19" s="17" t="inlineStr">
        <is>
          <t>N/A</t>
        </is>
      </c>
      <c r="AU19" s="17" t="inlineStr">
        <is>
          <t>N/A</t>
        </is>
      </c>
      <c r="AV19" s="17" t="inlineStr">
        <is>
          <t>CRYSTAL ENGINEERING</t>
        </is>
      </c>
      <c r="AW19" s="17" t="inlineStr">
        <is>
          <t>IS33-36/5000 PSI</t>
        </is>
      </c>
      <c r="AX19" s="17" t="inlineStr">
        <is>
          <t>4530-525617</t>
        </is>
      </c>
      <c r="AY19" s="37" t="inlineStr">
        <is>
          <t>'2026-07-02</t>
        </is>
      </c>
      <c r="AZ19" s="17" t="inlineStr">
        <is>
          <t>EMERSON</t>
        </is>
      </c>
      <c r="BA19" s="17" t="inlineStr">
        <is>
          <t>TREX</t>
        </is>
      </c>
      <c r="BB19" s="17" t="inlineStr">
        <is>
          <t>210100082367</t>
        </is>
      </c>
      <c r="BC19" s="37" t="inlineStr">
        <is>
          <t>'2026-07-31</t>
        </is>
      </c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inlineStr">
        <is>
          <t>Levy Ostrup</t>
        </is>
      </c>
      <c r="CY19" s="17" t="inlineStr">
        <is>
          <t>'2026-08-01</t>
        </is>
      </c>
      <c r="CZ19" s="17" t="n"/>
      <c r="DA19" s="17" t="n"/>
      <c r="DB19" s="17" t="n"/>
      <c r="DC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KINOSIS K1B</t>
        </is>
      </c>
      <c r="E20" s="17" t="inlineStr">
        <is>
          <t>CA23007</t>
        </is>
      </c>
      <c r="F20" s="17" t="inlineStr">
        <is>
          <t>29103-PIT-2201</t>
        </is>
      </c>
      <c r="G20" s="17" t="inlineStr">
        <is>
          <t>Pressure Transmitter</t>
        </is>
      </c>
      <c r="H20" s="17" t="inlineStr">
        <is>
          <t>STEAM</t>
        </is>
      </c>
      <c r="I20" s="17" t="inlineStr">
        <is>
          <t>PAD R HP STEAM TO WELL PAD</t>
        </is>
      </c>
      <c r="J20" s="17" t="inlineStr">
        <is>
          <t>29103-25J-206-01</t>
        </is>
      </c>
      <c r="K20" s="17" t="inlineStr">
        <is>
          <t>29103-16"-ST-2802-DASB0-90H</t>
        </is>
      </c>
      <c r="L20" s="17" t="inlineStr">
        <is>
          <t>ROSEMOUNT</t>
        </is>
      </c>
      <c r="M20" s="17" t="inlineStr">
        <is>
          <t>3051T</t>
        </is>
      </c>
      <c r="N20" s="17" t="n"/>
      <c r="O20" s="17" t="inlineStr">
        <is>
          <t>0 - 10000 kPa-g</t>
        </is>
      </c>
      <c r="P20" s="17" t="inlineStr">
        <is>
          <t>-101 - 27580 kPa-g</t>
        </is>
      </c>
      <c r="Q20" s="17" t="inlineStr">
        <is>
          <t>N/A</t>
        </is>
      </c>
      <c r="R20" s="17" t="inlineStr">
        <is>
          <t>YES</t>
        </is>
      </c>
      <c r="S20" s="17" t="inlineStr">
        <is>
          <t>4-20 mA w/ HART</t>
        </is>
      </c>
      <c r="T20" s="17" t="inlineStr">
        <is>
          <t>N/A</t>
        </is>
      </c>
      <c r="U20" s="17" t="inlineStr">
        <is>
          <t>N/A</t>
        </is>
      </c>
      <c r="V20" s="17" t="inlineStr">
        <is>
          <t>LO</t>
        </is>
      </c>
      <c r="W20" s="17" t="inlineStr">
        <is>
          <t>LO</t>
        </is>
      </c>
      <c r="X20" s="17" t="inlineStr">
        <is>
          <t>LO</t>
        </is>
      </c>
      <c r="Y20" s="17" t="inlineStr">
        <is>
          <t>LO</t>
        </is>
      </c>
      <c r="Z20" s="17" t="inlineStr">
        <is>
          <t>N/A</t>
        </is>
      </c>
      <c r="AA20" s="17" t="inlineStr">
        <is>
          <t>LO</t>
        </is>
      </c>
      <c r="AB20" s="17" t="inlineStr">
        <is>
          <t>LO</t>
        </is>
      </c>
      <c r="AC20" s="17" t="inlineStr">
        <is>
          <t>LO</t>
        </is>
      </c>
      <c r="AD20" s="17" t="inlineStr">
        <is>
          <t>N/A</t>
        </is>
      </c>
      <c r="AE20" s="17" t="inlineStr">
        <is>
          <t>LO</t>
        </is>
      </c>
      <c r="AF20" s="17" t="inlineStr">
        <is>
          <t>LO</t>
        </is>
      </c>
      <c r="AG20" s="17" t="inlineStr">
        <is>
          <t>LO</t>
        </is>
      </c>
      <c r="AH20" s="17" t="n">
        <v>23.4</v>
      </c>
      <c r="AI20" s="17" t="inlineStr">
        <is>
          <t>Pass</t>
        </is>
      </c>
      <c r="AJ20" s="17" t="inlineStr">
        <is>
          <t>N/A</t>
        </is>
      </c>
      <c r="AK20" s="17" t="inlineStr">
        <is>
          <t>N/A</t>
        </is>
      </c>
      <c r="AL20" s="17" t="inlineStr">
        <is>
          <t>Pass</t>
        </is>
      </c>
      <c r="AM20" s="17" t="inlineStr">
        <is>
          <t>Pass</t>
        </is>
      </c>
      <c r="AN20" s="17" t="inlineStr">
        <is>
          <t>N/A</t>
        </is>
      </c>
      <c r="AO20" s="17" t="inlineStr">
        <is>
          <t>Pass</t>
        </is>
      </c>
      <c r="AP20" s="17" t="inlineStr">
        <is>
          <t>N/A</t>
        </is>
      </c>
      <c r="AQ20" s="17" t="inlineStr">
        <is>
          <t>N/A</t>
        </is>
      </c>
      <c r="AR20" s="17" t="inlineStr">
        <is>
          <t>Pass</t>
        </is>
      </c>
      <c r="AS20" s="17" t="inlineStr">
        <is>
          <t>Pass</t>
        </is>
      </c>
      <c r="AT20" s="17" t="inlineStr">
        <is>
          <t>N/A</t>
        </is>
      </c>
      <c r="AU20" s="17" t="inlineStr">
        <is>
          <t>N/A</t>
        </is>
      </c>
      <c r="AV20" s="17" t="inlineStr">
        <is>
          <t>CRYSTAL ENGINEERING</t>
        </is>
      </c>
      <c r="AW20" s="17" t="inlineStr">
        <is>
          <t>IS33-36/5000 PSI</t>
        </is>
      </c>
      <c r="AX20" s="17" t="inlineStr">
        <is>
          <t>4530-525617</t>
        </is>
      </c>
      <c r="AY20" s="37" t="inlineStr">
        <is>
          <t>'2026-07-02</t>
        </is>
      </c>
      <c r="AZ20" s="17" t="inlineStr">
        <is>
          <t>EMERSON</t>
        </is>
      </c>
      <c r="BA20" s="17" t="inlineStr">
        <is>
          <t>TREX</t>
        </is>
      </c>
      <c r="BB20" s="17" t="inlineStr">
        <is>
          <t>210100082367</t>
        </is>
      </c>
      <c r="BC20" s="37" t="inlineStr">
        <is>
          <t>'2026-07-31</t>
        </is>
      </c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inlineStr">
        <is>
          <t>Levy Ostrup</t>
        </is>
      </c>
      <c r="CY20" s="17" t="inlineStr">
        <is>
          <t>'2026-08-01</t>
        </is>
      </c>
      <c r="CZ20" s="17" t="n"/>
      <c r="DA20" s="17" t="n"/>
      <c r="DB20" s="17" t="n"/>
      <c r="DC20" s="17" t="n"/>
    </row>
    <row r="21">
      <c r="A21" s="17" t="n"/>
      <c r="B21" s="17" t="n"/>
      <c r="C21" s="17" t="inlineStr">
        <is>
          <t>K1B WELL PAD PROJECT</t>
        </is>
      </c>
      <c r="D21" s="17" t="inlineStr">
        <is>
          <t>KINOSIS K1B</t>
        </is>
      </c>
      <c r="E21" s="17" t="inlineStr">
        <is>
          <t>CA23007</t>
        </is>
      </c>
      <c r="F21" s="17" t="inlineStr">
        <is>
          <t>29103-PIT-2202</t>
        </is>
      </c>
      <c r="G21" s="17" t="inlineStr">
        <is>
          <t>Pressure Transmitter</t>
        </is>
      </c>
      <c r="H21" s="17" t="inlineStr">
        <is>
          <t>STEAM</t>
        </is>
      </c>
      <c r="I21" s="17" t="inlineStr">
        <is>
          <t>PAD R HP STEAM FROM FLOWLINE</t>
        </is>
      </c>
      <c r="J21" s="17" t="inlineStr">
        <is>
          <t>29103-25J-206-01</t>
        </is>
      </c>
      <c r="K21" s="17" t="inlineStr">
        <is>
          <t>29103-16"-ST-2802-DASB0-90H</t>
        </is>
      </c>
      <c r="L21" s="17" t="inlineStr">
        <is>
          <t>ROSEMOUNT</t>
        </is>
      </c>
      <c r="M21" s="17" t="inlineStr">
        <is>
          <t>3051T</t>
        </is>
      </c>
      <c r="N21" s="17" t="n"/>
      <c r="O21" s="17" t="inlineStr">
        <is>
          <t>0 - 10000 kPa-g</t>
        </is>
      </c>
      <c r="P21" s="17" t="inlineStr">
        <is>
          <t>-101 - 27580 kPa-g</t>
        </is>
      </c>
      <c r="Q21" s="17" t="inlineStr">
        <is>
          <t>N/A</t>
        </is>
      </c>
      <c r="R21" s="17" t="inlineStr">
        <is>
          <t>YES</t>
        </is>
      </c>
      <c r="S21" s="17" t="inlineStr">
        <is>
          <t>4-20 mA w/ HART</t>
        </is>
      </c>
      <c r="T21" s="17" t="inlineStr">
        <is>
          <t>N/A</t>
        </is>
      </c>
      <c r="U21" s="17" t="inlineStr">
        <is>
          <t>N/A</t>
        </is>
      </c>
      <c r="V21" s="17" t="inlineStr">
        <is>
          <t>LO</t>
        </is>
      </c>
      <c r="W21" s="17" t="inlineStr">
        <is>
          <t>LO</t>
        </is>
      </c>
      <c r="X21" s="17" t="inlineStr">
        <is>
          <t>LO</t>
        </is>
      </c>
      <c r="Y21" s="17" t="inlineStr">
        <is>
          <t>LO</t>
        </is>
      </c>
      <c r="Z21" s="17" t="inlineStr">
        <is>
          <t>N/A</t>
        </is>
      </c>
      <c r="AA21" s="17" t="inlineStr">
        <is>
          <t>LO</t>
        </is>
      </c>
      <c r="AB21" s="17" t="inlineStr">
        <is>
          <t>LO</t>
        </is>
      </c>
      <c r="AC21" s="17" t="inlineStr">
        <is>
          <t>LO</t>
        </is>
      </c>
      <c r="AD21" s="17" t="inlineStr">
        <is>
          <t>N/A</t>
        </is>
      </c>
      <c r="AE21" s="17" t="inlineStr">
        <is>
          <t>LO</t>
        </is>
      </c>
      <c r="AF21" s="17" t="inlineStr">
        <is>
          <t>LO</t>
        </is>
      </c>
      <c r="AG21" s="17" t="inlineStr">
        <is>
          <t>LO</t>
        </is>
      </c>
      <c r="AH21" s="17" t="n">
        <v>23.4</v>
      </c>
      <c r="AI21" s="17" t="inlineStr">
        <is>
          <t>Pass</t>
        </is>
      </c>
      <c r="AJ21" s="17" t="inlineStr">
        <is>
          <t>N/A</t>
        </is>
      </c>
      <c r="AK21" s="17" t="inlineStr">
        <is>
          <t>N/A</t>
        </is>
      </c>
      <c r="AL21" s="17" t="inlineStr">
        <is>
          <t>Pass</t>
        </is>
      </c>
      <c r="AM21" s="17" t="inlineStr">
        <is>
          <t>Pass</t>
        </is>
      </c>
      <c r="AN21" s="17" t="inlineStr">
        <is>
          <t>N/A</t>
        </is>
      </c>
      <c r="AO21" s="17" t="inlineStr">
        <is>
          <t>Pass</t>
        </is>
      </c>
      <c r="AP21" s="17" t="inlineStr">
        <is>
          <t>N/A</t>
        </is>
      </c>
      <c r="AQ21" s="17" t="inlineStr">
        <is>
          <t>N/A</t>
        </is>
      </c>
      <c r="AR21" s="17" t="inlineStr">
        <is>
          <t>Pass</t>
        </is>
      </c>
      <c r="AS21" s="17" t="inlineStr">
        <is>
          <t>Pass</t>
        </is>
      </c>
      <c r="AT21" s="17" t="inlineStr">
        <is>
          <t>N/A</t>
        </is>
      </c>
      <c r="AU21" s="17" t="inlineStr">
        <is>
          <t>N/A</t>
        </is>
      </c>
      <c r="AV21" s="17" t="inlineStr">
        <is>
          <t>CRYSTAL ENGINEERING</t>
        </is>
      </c>
      <c r="AW21" s="17" t="inlineStr">
        <is>
          <t>IS33-36/5000 PSI</t>
        </is>
      </c>
      <c r="AX21" s="17" t="inlineStr">
        <is>
          <t>4530-525617</t>
        </is>
      </c>
      <c r="AY21" s="37" t="inlineStr">
        <is>
          <t>'2026-07-02</t>
        </is>
      </c>
      <c r="AZ21" s="17" t="inlineStr">
        <is>
          <t>EMERSON</t>
        </is>
      </c>
      <c r="BA21" s="17" t="inlineStr">
        <is>
          <t>TREX</t>
        </is>
      </c>
      <c r="BB21" s="17" t="inlineStr">
        <is>
          <t>210100082367</t>
        </is>
      </c>
      <c r="BC21" s="37" t="inlineStr">
        <is>
          <t>'2026-07-31</t>
        </is>
      </c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inlineStr">
        <is>
          <t>Levy Ostrup</t>
        </is>
      </c>
      <c r="CY21" s="17" t="inlineStr">
        <is>
          <t>'2026-08-01</t>
        </is>
      </c>
      <c r="CZ21" s="17" t="n"/>
      <c r="DA21" s="17" t="n"/>
      <c r="DB21" s="17" t="n"/>
      <c r="DC21" s="17" t="n"/>
    </row>
    <row r="22">
      <c r="A22" s="17" t="n"/>
      <c r="B22" s="17" t="n"/>
      <c r="C22" s="17" t="inlineStr">
        <is>
          <t>K1B WELL PAD PROJECT</t>
        </is>
      </c>
      <c r="D22" s="17" t="inlineStr">
        <is>
          <t>KINOSIS K1B</t>
        </is>
      </c>
      <c r="E22" s="17" t="inlineStr">
        <is>
          <t>CA23007</t>
        </is>
      </c>
      <c r="F22" s="17" t="inlineStr">
        <is>
          <t>29103-TIT-2100</t>
        </is>
      </c>
      <c r="G22" s="17" t="inlineStr">
        <is>
          <t>Pressure Transmitter</t>
        </is>
      </c>
      <c r="H22" s="17" t="inlineStr">
        <is>
          <t>STEAM</t>
        </is>
      </c>
      <c r="I22" s="17" t="inlineStr">
        <is>
          <t>PAD R HP STEAM FROM FLOWLINE</t>
        </is>
      </c>
      <c r="J22" s="17" t="inlineStr">
        <is>
          <t>29103-25J-206-01</t>
        </is>
      </c>
      <c r="K22" s="17" t="inlineStr">
        <is>
          <t>29103-16"-ST-2800-DASB0-90H</t>
        </is>
      </c>
      <c r="L22" s="17" t="inlineStr">
        <is>
          <t>ROSEMOUNT</t>
        </is>
      </c>
      <c r="M22" s="17" t="inlineStr">
        <is>
          <t>3144P</t>
        </is>
      </c>
      <c r="N22" s="17" t="n"/>
      <c r="O22" s="17" t="inlineStr">
        <is>
          <t>-50 - 400ºC</t>
        </is>
      </c>
      <c r="P22" s="17" t="inlineStr">
        <is>
          <t>-200 - 600ºC</t>
        </is>
      </c>
      <c r="Q22" s="17" t="inlineStr">
        <is>
          <t>N/A</t>
        </is>
      </c>
      <c r="R22" s="17" t="inlineStr">
        <is>
          <t>YES</t>
        </is>
      </c>
      <c r="S22" s="17" t="inlineStr">
        <is>
          <t>4-20 mA w/ HART</t>
        </is>
      </c>
      <c r="T22" s="17" t="inlineStr">
        <is>
          <t>N/A</t>
        </is>
      </c>
      <c r="U22" s="17" t="inlineStr">
        <is>
          <t>N/A</t>
        </is>
      </c>
      <c r="V22" s="17" t="inlineStr">
        <is>
          <t>LO</t>
        </is>
      </c>
      <c r="W22" s="17" t="inlineStr">
        <is>
          <t>LO</t>
        </is>
      </c>
      <c r="X22" s="17" t="inlineStr">
        <is>
          <t>LO</t>
        </is>
      </c>
      <c r="Y22" s="17" t="inlineStr">
        <is>
          <t>LO</t>
        </is>
      </c>
      <c r="Z22" s="17" t="inlineStr">
        <is>
          <t>N/A</t>
        </is>
      </c>
      <c r="AA22" s="17" t="inlineStr">
        <is>
          <t>N/A</t>
        </is>
      </c>
      <c r="AB22" s="17" t="inlineStr">
        <is>
          <t>LO</t>
        </is>
      </c>
      <c r="AC22" s="17" t="inlineStr">
        <is>
          <t>LO</t>
        </is>
      </c>
      <c r="AD22" s="17" t="inlineStr">
        <is>
          <t>N/A</t>
        </is>
      </c>
      <c r="AE22" s="17" t="inlineStr">
        <is>
          <t>LO</t>
        </is>
      </c>
      <c r="AF22" s="17" t="inlineStr">
        <is>
          <t>LO</t>
        </is>
      </c>
      <c r="AG22" s="17" t="inlineStr">
        <is>
          <t>LO</t>
        </is>
      </c>
      <c r="AH22" s="17" t="n">
        <v>23.7</v>
      </c>
      <c r="AI22" s="17" t="inlineStr">
        <is>
          <t>Pass</t>
        </is>
      </c>
      <c r="AJ22" s="17" t="inlineStr">
        <is>
          <t>N/A</t>
        </is>
      </c>
      <c r="AK22" s="17" t="inlineStr">
        <is>
          <t>N/A</t>
        </is>
      </c>
      <c r="AL22" s="17" t="inlineStr">
        <is>
          <t>Pass</t>
        </is>
      </c>
      <c r="AM22" s="17" t="inlineStr">
        <is>
          <t>Pass</t>
        </is>
      </c>
      <c r="AN22" s="17" t="inlineStr">
        <is>
          <t>N/A</t>
        </is>
      </c>
      <c r="AO22" s="17" t="inlineStr">
        <is>
          <t>Pass</t>
        </is>
      </c>
      <c r="AP22" s="17" t="inlineStr">
        <is>
          <t>N/A</t>
        </is>
      </c>
      <c r="AQ22" s="17" t="inlineStr">
        <is>
          <t>N/A</t>
        </is>
      </c>
      <c r="AR22" s="17" t="inlineStr">
        <is>
          <t>Pass</t>
        </is>
      </c>
      <c r="AS22" s="17" t="inlineStr">
        <is>
          <t>Pass</t>
        </is>
      </c>
      <c r="AT22" s="17" t="inlineStr">
        <is>
          <t>N/A</t>
        </is>
      </c>
      <c r="AU22" s="17" t="inlineStr">
        <is>
          <t>N/A</t>
        </is>
      </c>
      <c r="AV22" s="17" t="inlineStr">
        <is>
          <t>EMERSON</t>
        </is>
      </c>
      <c r="AW22" s="17" t="inlineStr">
        <is>
          <t>TREX</t>
        </is>
      </c>
      <c r="AX22" s="17" t="inlineStr">
        <is>
          <t>210100082367</t>
        </is>
      </c>
      <c r="AY22" s="37" t="inlineStr">
        <is>
          <t>'2026-07-31</t>
        </is>
      </c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inlineStr">
        <is>
          <t>Levy Ostrup</t>
        </is>
      </c>
      <c r="CY22" s="17" t="inlineStr">
        <is>
          <t>'2026-08-01</t>
        </is>
      </c>
      <c r="CZ22" s="17" t="n"/>
      <c r="DA22" s="17" t="n"/>
      <c r="DB22" s="17" t="n"/>
      <c r="DC22" s="17" t="n"/>
    </row>
    <row r="23">
      <c r="A23" s="17" t="n"/>
      <c r="B23" s="17" t="n"/>
      <c r="C23" s="17" t="inlineStr">
        <is>
          <t>K1B WELL PAD PROJECT</t>
        </is>
      </c>
      <c r="D23" s="17" t="inlineStr">
        <is>
          <t>KINOSIS K1B</t>
        </is>
      </c>
      <c r="E23" s="17" t="inlineStr">
        <is>
          <t>CA23007</t>
        </is>
      </c>
      <c r="F23" s="17" t="inlineStr">
        <is>
          <t>29103-PIT-2011</t>
        </is>
      </c>
      <c r="G23" s="17" t="inlineStr">
        <is>
          <t>Pressure Transmitter</t>
        </is>
      </c>
      <c r="H23" s="17" t="inlineStr">
        <is>
          <t>STEAM</t>
        </is>
      </c>
      <c r="I23" s="17" t="inlineStr">
        <is>
          <t>PAD R S01 HP STM TO INJC WELL TOE</t>
        </is>
      </c>
      <c r="J23" s="17" t="inlineStr">
        <is>
          <t>29103-25J-211-01</t>
        </is>
      </c>
      <c r="K23" s="17" t="inlineStr">
        <is>
          <t>29103-6"-ST-2102-DASB0-64H</t>
        </is>
      </c>
      <c r="L23" s="17" t="inlineStr">
        <is>
          <t>ROSEMOUNT</t>
        </is>
      </c>
      <c r="M23" s="17" t="inlineStr">
        <is>
          <t>3051T</t>
        </is>
      </c>
      <c r="N23" s="17" t="n"/>
      <c r="O23" s="17" t="inlineStr">
        <is>
          <t>0 - 8000 kPa-g</t>
        </is>
      </c>
      <c r="P23" s="17" t="inlineStr">
        <is>
          <t>-101 to 27580 kPa-g</t>
        </is>
      </c>
      <c r="Q23" s="17" t="inlineStr">
        <is>
          <t>N/A</t>
        </is>
      </c>
      <c r="R23" s="17" t="inlineStr">
        <is>
          <t>YES</t>
        </is>
      </c>
      <c r="S23" s="17" t="inlineStr">
        <is>
          <t>4-20 mA w/ HART</t>
        </is>
      </c>
      <c r="T23" s="17" t="inlineStr">
        <is>
          <t>N/A</t>
        </is>
      </c>
      <c r="U23" s="17" t="inlineStr">
        <is>
          <t>N/A</t>
        </is>
      </c>
      <c r="V23" s="17" t="inlineStr">
        <is>
          <t>LO</t>
        </is>
      </c>
      <c r="W23" s="17" t="inlineStr">
        <is>
          <t>LO</t>
        </is>
      </c>
      <c r="X23" s="17" t="inlineStr">
        <is>
          <t>LO</t>
        </is>
      </c>
      <c r="Y23" s="17" t="inlineStr">
        <is>
          <t>LO</t>
        </is>
      </c>
      <c r="Z23" s="17" t="inlineStr">
        <is>
          <t>N/A</t>
        </is>
      </c>
      <c r="AA23" s="17" t="inlineStr">
        <is>
          <t>LO</t>
        </is>
      </c>
      <c r="AB23" s="17" t="inlineStr">
        <is>
          <t>LO</t>
        </is>
      </c>
      <c r="AC23" s="17" t="inlineStr">
        <is>
          <t>LO</t>
        </is>
      </c>
      <c r="AD23" s="17" t="inlineStr">
        <is>
          <t>N/A</t>
        </is>
      </c>
      <c r="AE23" s="17" t="inlineStr">
        <is>
          <t>LO</t>
        </is>
      </c>
      <c r="AF23" s="17" t="inlineStr">
        <is>
          <t>LO</t>
        </is>
      </c>
      <c r="AG23" s="17" t="inlineStr">
        <is>
          <t>LO</t>
        </is>
      </c>
      <c r="AH23" s="17" t="n">
        <v>23.4</v>
      </c>
      <c r="AI23" s="17" t="inlineStr">
        <is>
          <t>Pass</t>
        </is>
      </c>
      <c r="AJ23" s="17" t="inlineStr">
        <is>
          <t>N/A</t>
        </is>
      </c>
      <c r="AK23" s="17" t="inlineStr">
        <is>
          <t>N/A</t>
        </is>
      </c>
      <c r="AL23" s="17" t="inlineStr">
        <is>
          <t>Pass</t>
        </is>
      </c>
      <c r="AM23" s="17" t="inlineStr">
        <is>
          <t>Pass</t>
        </is>
      </c>
      <c r="AN23" s="17" t="inlineStr">
        <is>
          <t>N/A</t>
        </is>
      </c>
      <c r="AO23" s="17" t="inlineStr">
        <is>
          <t>Pass</t>
        </is>
      </c>
      <c r="AP23" s="17" t="inlineStr">
        <is>
          <t>N/A</t>
        </is>
      </c>
      <c r="AQ23" s="17" t="inlineStr">
        <is>
          <t>N/A</t>
        </is>
      </c>
      <c r="AR23" s="17" t="inlineStr">
        <is>
          <t>Pass</t>
        </is>
      </c>
      <c r="AS23" s="17" t="inlineStr">
        <is>
          <t>Pass</t>
        </is>
      </c>
      <c r="AT23" s="17" t="inlineStr">
        <is>
          <t>N/A</t>
        </is>
      </c>
      <c r="AU23" s="17" t="inlineStr">
        <is>
          <t>N/A</t>
        </is>
      </c>
      <c r="AV23" s="17" t="inlineStr">
        <is>
          <t>CRYSTAL ENGINEERING</t>
        </is>
      </c>
      <c r="AW23" s="17" t="inlineStr">
        <is>
          <t>IS33-36/5000 PSI</t>
        </is>
      </c>
      <c r="AX23" s="17" t="inlineStr">
        <is>
          <t>4530-525617</t>
        </is>
      </c>
      <c r="AY23" s="37" t="inlineStr">
        <is>
          <t>'2026-07-02</t>
        </is>
      </c>
      <c r="AZ23" s="17" t="inlineStr">
        <is>
          <t>EMERSON</t>
        </is>
      </c>
      <c r="BA23" s="17" t="inlineStr">
        <is>
          <t>TREX</t>
        </is>
      </c>
      <c r="BB23" s="17" t="inlineStr">
        <is>
          <t>210100082367</t>
        </is>
      </c>
      <c r="BC23" s="37" t="inlineStr">
        <is>
          <t>'2026-07-31</t>
        </is>
      </c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inlineStr">
        <is>
          <t>Levy Ostrup</t>
        </is>
      </c>
      <c r="CY23" s="17" t="inlineStr">
        <is>
          <t>'2026-08-01</t>
        </is>
      </c>
      <c r="CZ23" s="17" t="n"/>
      <c r="DA23" s="17" t="n"/>
      <c r="DB23" s="17" t="n"/>
      <c r="DC23" s="17" t="n"/>
    </row>
    <row r="24">
      <c r="A24" s="17" t="n"/>
      <c r="B24" s="17" t="n"/>
      <c r="C24" s="17" t="inlineStr">
        <is>
          <t>K1B WELL PAD PROJECT</t>
        </is>
      </c>
      <c r="D24" s="17" t="inlineStr">
        <is>
          <t>KINOSIS K1B</t>
        </is>
      </c>
      <c r="E24" s="17" t="inlineStr">
        <is>
          <t>CA23007</t>
        </is>
      </c>
      <c r="F24" s="17" t="inlineStr">
        <is>
          <t>29103-PIT-2012</t>
        </is>
      </c>
      <c r="G24" s="17" t="inlineStr">
        <is>
          <t>Pressure Transmitter</t>
        </is>
      </c>
      <c r="H24" s="17" t="inlineStr">
        <is>
          <t>STEAM</t>
        </is>
      </c>
      <c r="I24" s="17" t="inlineStr">
        <is>
          <t>PAD R S01 HP STM TO INJC WELL HEEL</t>
        </is>
      </c>
      <c r="J24" s="17" t="inlineStr">
        <is>
          <t>29103-25J-211-01</t>
        </is>
      </c>
      <c r="K24" s="17" t="inlineStr">
        <is>
          <t>29103-4"-ST-2103-DASB0-64H-ET</t>
        </is>
      </c>
      <c r="L24" s="17" t="inlineStr">
        <is>
          <t>ROSEMOUNT</t>
        </is>
      </c>
      <c r="M24" s="17" t="inlineStr">
        <is>
          <t>3051T</t>
        </is>
      </c>
      <c r="N24" s="17" t="n"/>
      <c r="O24" s="17" t="inlineStr">
        <is>
          <t>0 - 8000 kPa-g</t>
        </is>
      </c>
      <c r="P24" s="17" t="inlineStr">
        <is>
          <t>-101 - 27580 kPa-g</t>
        </is>
      </c>
      <c r="Q24" s="17" t="inlineStr">
        <is>
          <t>N/A</t>
        </is>
      </c>
      <c r="R24" s="17" t="inlineStr">
        <is>
          <t>YES</t>
        </is>
      </c>
      <c r="S24" s="17" t="inlineStr">
        <is>
          <t>4-20 mA w/ HART</t>
        </is>
      </c>
      <c r="T24" s="17" t="inlineStr">
        <is>
          <t>N/A</t>
        </is>
      </c>
      <c r="U24" s="17" t="inlineStr">
        <is>
          <t>N/A</t>
        </is>
      </c>
      <c r="V24" s="17" t="inlineStr">
        <is>
          <t>LO</t>
        </is>
      </c>
      <c r="W24" s="17" t="inlineStr">
        <is>
          <t>LO</t>
        </is>
      </c>
      <c r="X24" s="17" t="inlineStr">
        <is>
          <t>LO</t>
        </is>
      </c>
      <c r="Y24" s="17" t="inlineStr">
        <is>
          <t>LO</t>
        </is>
      </c>
      <c r="Z24" s="17" t="inlineStr">
        <is>
          <t>N/A</t>
        </is>
      </c>
      <c r="AA24" s="17" t="inlineStr">
        <is>
          <t>LO</t>
        </is>
      </c>
      <c r="AB24" s="17" t="inlineStr">
        <is>
          <t>LO</t>
        </is>
      </c>
      <c r="AC24" s="17" t="inlineStr">
        <is>
          <t>LO</t>
        </is>
      </c>
      <c r="AD24" s="17" t="inlineStr">
        <is>
          <t>N/A</t>
        </is>
      </c>
      <c r="AE24" s="17" t="inlineStr">
        <is>
          <t>LO</t>
        </is>
      </c>
      <c r="AF24" s="17" t="inlineStr">
        <is>
          <t>LO</t>
        </is>
      </c>
      <c r="AG24" s="17" t="inlineStr">
        <is>
          <t>LO</t>
        </is>
      </c>
      <c r="AH24" s="17" t="n">
        <v>23.4</v>
      </c>
      <c r="AI24" s="17" t="inlineStr">
        <is>
          <t>Pass</t>
        </is>
      </c>
      <c r="AJ24" s="17" t="inlineStr">
        <is>
          <t>N/A</t>
        </is>
      </c>
      <c r="AK24" s="17" t="inlineStr">
        <is>
          <t>N/A</t>
        </is>
      </c>
      <c r="AL24" s="17" t="inlineStr">
        <is>
          <t>Pass</t>
        </is>
      </c>
      <c r="AM24" s="17" t="inlineStr">
        <is>
          <t>Pass</t>
        </is>
      </c>
      <c r="AN24" s="17" t="inlineStr">
        <is>
          <t>N/A</t>
        </is>
      </c>
      <c r="AO24" s="17" t="inlineStr">
        <is>
          <t>Pass</t>
        </is>
      </c>
      <c r="AP24" s="17" t="inlineStr">
        <is>
          <t>N/A</t>
        </is>
      </c>
      <c r="AQ24" s="17" t="inlineStr">
        <is>
          <t>N/A</t>
        </is>
      </c>
      <c r="AR24" s="17" t="inlineStr">
        <is>
          <t>Pass</t>
        </is>
      </c>
      <c r="AS24" s="17" t="inlineStr">
        <is>
          <t>Pass</t>
        </is>
      </c>
      <c r="AT24" s="17" t="inlineStr">
        <is>
          <t>N/A</t>
        </is>
      </c>
      <c r="AU24" s="17" t="inlineStr">
        <is>
          <t>N/A</t>
        </is>
      </c>
      <c r="AV24" s="17" t="inlineStr">
        <is>
          <t>CRYSTAL ENGINEERING</t>
        </is>
      </c>
      <c r="AW24" s="17" t="inlineStr">
        <is>
          <t>IS33-36/5000 PSI</t>
        </is>
      </c>
      <c r="AX24" s="17" t="inlineStr">
        <is>
          <t>4530-525617</t>
        </is>
      </c>
      <c r="AY24" s="37" t="inlineStr">
        <is>
          <t>'2026-07-02</t>
        </is>
      </c>
      <c r="AZ24" s="17" t="inlineStr">
        <is>
          <t>EMERSON</t>
        </is>
      </c>
      <c r="BA24" s="17" t="inlineStr">
        <is>
          <t>TREX</t>
        </is>
      </c>
      <c r="BB24" s="17" t="inlineStr">
        <is>
          <t>210100082367</t>
        </is>
      </c>
      <c r="BC24" s="37" t="inlineStr">
        <is>
          <t>'2026-07-31</t>
        </is>
      </c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inlineStr">
        <is>
          <t>Levy Ostrup</t>
        </is>
      </c>
      <c r="CY24" s="17" t="inlineStr">
        <is>
          <t>'2026-08-01</t>
        </is>
      </c>
      <c r="CZ24" s="17" t="n"/>
      <c r="DA24" s="17" t="n"/>
      <c r="DB24" s="17" t="n"/>
      <c r="DC24" s="17" t="n"/>
    </row>
    <row r="25">
      <c r="A25" s="17" t="n"/>
      <c r="B25" s="17" t="n"/>
      <c r="C25" s="17" t="inlineStr">
        <is>
          <t>K1B WELL PAD PROJECT</t>
        </is>
      </c>
      <c r="D25" s="17" t="inlineStr">
        <is>
          <t>KINOSIS K1B</t>
        </is>
      </c>
      <c r="E25" s="17" t="inlineStr">
        <is>
          <t>CA23007</t>
        </is>
      </c>
      <c r="F25" s="17" t="inlineStr">
        <is>
          <t>29103-PIT-2021</t>
        </is>
      </c>
      <c r="G25" s="17" t="inlineStr">
        <is>
          <t>Pressure Transmitter</t>
        </is>
      </c>
      <c r="H25" s="17" t="inlineStr">
        <is>
          <t>STEAM</t>
        </is>
      </c>
      <c r="I25" s="17" t="inlineStr">
        <is>
          <t>PAD R S02 HP STM TO INJC WELL TOE</t>
        </is>
      </c>
      <c r="J25" s="17" t="inlineStr">
        <is>
          <t>29103-25J-221-01</t>
        </is>
      </c>
      <c r="K25" s="17" t="inlineStr">
        <is>
          <t>29103-6"-ST-2202-DASB0-64H</t>
        </is>
      </c>
      <c r="L25" s="17" t="inlineStr">
        <is>
          <t>ROSEMOUNT</t>
        </is>
      </c>
      <c r="M25" s="17" t="inlineStr">
        <is>
          <t>3051T</t>
        </is>
      </c>
      <c r="N25" s="17" t="n"/>
      <c r="O25" s="17" t="inlineStr">
        <is>
          <t>0 - 8000 kPa-g</t>
        </is>
      </c>
      <c r="P25" s="17" t="inlineStr">
        <is>
          <t>-101 - 27580 kPa-g</t>
        </is>
      </c>
      <c r="Q25" s="17" t="inlineStr">
        <is>
          <t>N/A</t>
        </is>
      </c>
      <c r="R25" s="17" t="inlineStr">
        <is>
          <t>YES</t>
        </is>
      </c>
      <c r="S25" s="17" t="inlineStr">
        <is>
          <t>4-20 mA w/ HART</t>
        </is>
      </c>
      <c r="T25" s="17" t="inlineStr">
        <is>
          <t>N/A</t>
        </is>
      </c>
      <c r="U25" s="17" t="inlineStr">
        <is>
          <t>N/A</t>
        </is>
      </c>
      <c r="V25" s="17" t="inlineStr">
        <is>
          <t>LO</t>
        </is>
      </c>
      <c r="W25" s="17" t="inlineStr">
        <is>
          <t>LO</t>
        </is>
      </c>
      <c r="X25" s="17" t="inlineStr">
        <is>
          <t>LO</t>
        </is>
      </c>
      <c r="Y25" s="17" t="inlineStr">
        <is>
          <t>LO</t>
        </is>
      </c>
      <c r="Z25" s="17" t="inlineStr">
        <is>
          <t>N/A</t>
        </is>
      </c>
      <c r="AA25" s="17" t="inlineStr">
        <is>
          <t>LO</t>
        </is>
      </c>
      <c r="AB25" s="17" t="inlineStr">
        <is>
          <t>LO</t>
        </is>
      </c>
      <c r="AC25" s="17" t="inlineStr">
        <is>
          <t>LO</t>
        </is>
      </c>
      <c r="AD25" s="17" t="inlineStr">
        <is>
          <t>N/A</t>
        </is>
      </c>
      <c r="AE25" s="17" t="inlineStr">
        <is>
          <t>LO</t>
        </is>
      </c>
      <c r="AF25" s="17" t="inlineStr">
        <is>
          <t>LO</t>
        </is>
      </c>
      <c r="AG25" s="17" t="inlineStr">
        <is>
          <t>LO</t>
        </is>
      </c>
      <c r="AH25" s="17" t="n">
        <v>23.4</v>
      </c>
      <c r="AI25" s="17" t="inlineStr">
        <is>
          <t>Pass</t>
        </is>
      </c>
      <c r="AJ25" s="17" t="inlineStr">
        <is>
          <t>N/A</t>
        </is>
      </c>
      <c r="AK25" s="17" t="inlineStr">
        <is>
          <t>N/A</t>
        </is>
      </c>
      <c r="AL25" s="17" t="inlineStr">
        <is>
          <t>Pass</t>
        </is>
      </c>
      <c r="AM25" s="17" t="inlineStr">
        <is>
          <t>Pass</t>
        </is>
      </c>
      <c r="AN25" s="17" t="inlineStr">
        <is>
          <t>N/A</t>
        </is>
      </c>
      <c r="AO25" s="17" t="inlineStr">
        <is>
          <t>Pass</t>
        </is>
      </c>
      <c r="AP25" s="17" t="inlineStr">
        <is>
          <t>N/A</t>
        </is>
      </c>
      <c r="AQ25" s="17" t="inlineStr">
        <is>
          <t>N/A</t>
        </is>
      </c>
      <c r="AR25" s="17" t="inlineStr">
        <is>
          <t>Pass</t>
        </is>
      </c>
      <c r="AS25" s="17" t="inlineStr">
        <is>
          <t>Pass</t>
        </is>
      </c>
      <c r="AT25" s="17" t="inlineStr">
        <is>
          <t>N/A</t>
        </is>
      </c>
      <c r="AU25" s="17" t="inlineStr">
        <is>
          <t>N/A</t>
        </is>
      </c>
      <c r="AV25" s="17" t="inlineStr">
        <is>
          <t>CRYSTAL ENGINEERING</t>
        </is>
      </c>
      <c r="AW25" s="17" t="inlineStr">
        <is>
          <t>IS33-36/5000 PSI</t>
        </is>
      </c>
      <c r="AX25" s="17" t="inlineStr">
        <is>
          <t>4530-525617</t>
        </is>
      </c>
      <c r="AY25" s="37" t="inlineStr">
        <is>
          <t>'2026-07-02</t>
        </is>
      </c>
      <c r="AZ25" s="17" t="inlineStr">
        <is>
          <t>EMERSON</t>
        </is>
      </c>
      <c r="BA25" s="17" t="inlineStr">
        <is>
          <t>TREX</t>
        </is>
      </c>
      <c r="BB25" s="17" t="inlineStr">
        <is>
          <t>210100082367</t>
        </is>
      </c>
      <c r="BC25" s="37" t="inlineStr">
        <is>
          <t>'2026-07-31</t>
        </is>
      </c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inlineStr">
        <is>
          <t>Levy Ostrup</t>
        </is>
      </c>
      <c r="CY25" s="17" t="inlineStr">
        <is>
          <t>'2026-08-01</t>
        </is>
      </c>
      <c r="CZ25" s="17" t="n"/>
      <c r="DA25" s="17" t="n"/>
      <c r="DB25" s="17" t="n"/>
      <c r="DC25" s="17" t="n"/>
    </row>
    <row r="26">
      <c r="A26" s="17" t="n"/>
      <c r="B26" s="17" t="n"/>
      <c r="C26" s="17" t="inlineStr">
        <is>
          <t>K1B WELL PAD PROJECT</t>
        </is>
      </c>
      <c r="D26" s="17" t="inlineStr">
        <is>
          <t>KINOSIS K1B</t>
        </is>
      </c>
      <c r="E26" s="17" t="inlineStr">
        <is>
          <t>CA23007</t>
        </is>
      </c>
      <c r="F26" s="17" t="inlineStr">
        <is>
          <t>29103-PIT-2022</t>
        </is>
      </c>
      <c r="G26" s="17" t="inlineStr">
        <is>
          <t>Pressure Transmitter</t>
        </is>
      </c>
      <c r="H26" s="17" t="inlineStr">
        <is>
          <t>STEAM</t>
        </is>
      </c>
      <c r="I26" s="17" t="inlineStr">
        <is>
          <t>PAD R S02 HP STM TO INJC WELL HEEL</t>
        </is>
      </c>
      <c r="J26" s="17" t="inlineStr">
        <is>
          <t>29103-25J-221-01</t>
        </is>
      </c>
      <c r="K26" s="17" t="inlineStr">
        <is>
          <t>29103-4"-ST-2203-DASB0-64H-ET</t>
        </is>
      </c>
      <c r="L26" s="17" t="inlineStr">
        <is>
          <t>ROSEMOUNT</t>
        </is>
      </c>
      <c r="M26" s="17" t="inlineStr">
        <is>
          <t>3051T</t>
        </is>
      </c>
      <c r="N26" s="17" t="n"/>
      <c r="O26" s="17" t="inlineStr">
        <is>
          <t>0 - 8000 kPa-g</t>
        </is>
      </c>
      <c r="P26" s="17" t="inlineStr">
        <is>
          <t>-101 - 27580 kPa-g</t>
        </is>
      </c>
      <c r="Q26" s="17" t="inlineStr">
        <is>
          <t>N/A</t>
        </is>
      </c>
      <c r="R26" s="17" t="inlineStr">
        <is>
          <t>YES</t>
        </is>
      </c>
      <c r="S26" s="17" t="inlineStr">
        <is>
          <t>4-20 mA w/ HART</t>
        </is>
      </c>
      <c r="T26" s="17" t="inlineStr">
        <is>
          <t>N/A</t>
        </is>
      </c>
      <c r="U26" s="17" t="inlineStr">
        <is>
          <t>N/A</t>
        </is>
      </c>
      <c r="V26" s="17" t="inlineStr">
        <is>
          <t>LO</t>
        </is>
      </c>
      <c r="W26" s="17" t="inlineStr">
        <is>
          <t>LO</t>
        </is>
      </c>
      <c r="X26" s="17" t="inlineStr">
        <is>
          <t>LO</t>
        </is>
      </c>
      <c r="Y26" s="17" t="inlineStr">
        <is>
          <t>LO</t>
        </is>
      </c>
      <c r="Z26" s="17" t="inlineStr">
        <is>
          <t>N/A</t>
        </is>
      </c>
      <c r="AA26" s="17" t="inlineStr">
        <is>
          <t>LO</t>
        </is>
      </c>
      <c r="AB26" s="17" t="inlineStr">
        <is>
          <t>LO</t>
        </is>
      </c>
      <c r="AC26" s="17" t="inlineStr">
        <is>
          <t>LO</t>
        </is>
      </c>
      <c r="AD26" s="17" t="inlineStr">
        <is>
          <t>N/A</t>
        </is>
      </c>
      <c r="AE26" s="17" t="inlineStr">
        <is>
          <t>LO</t>
        </is>
      </c>
      <c r="AF26" s="17" t="inlineStr">
        <is>
          <t>LO</t>
        </is>
      </c>
      <c r="AG26" s="17" t="inlineStr">
        <is>
          <t>LO</t>
        </is>
      </c>
      <c r="AH26" s="17" t="n">
        <v>23.4</v>
      </c>
      <c r="AI26" s="17" t="inlineStr">
        <is>
          <t>Pass</t>
        </is>
      </c>
      <c r="AJ26" s="17" t="inlineStr">
        <is>
          <t>N/A</t>
        </is>
      </c>
      <c r="AK26" s="17" t="inlineStr">
        <is>
          <t>N/A</t>
        </is>
      </c>
      <c r="AL26" s="17" t="inlineStr">
        <is>
          <t>Pass</t>
        </is>
      </c>
      <c r="AM26" s="17" t="inlineStr">
        <is>
          <t>Pass</t>
        </is>
      </c>
      <c r="AN26" s="17" t="inlineStr">
        <is>
          <t>N/A</t>
        </is>
      </c>
      <c r="AO26" s="17" t="inlineStr">
        <is>
          <t>Pass</t>
        </is>
      </c>
      <c r="AP26" s="17" t="inlineStr">
        <is>
          <t>N/A</t>
        </is>
      </c>
      <c r="AQ26" s="17" t="inlineStr">
        <is>
          <t>N/A</t>
        </is>
      </c>
      <c r="AR26" s="17" t="inlineStr">
        <is>
          <t>Pass</t>
        </is>
      </c>
      <c r="AS26" s="17" t="inlineStr">
        <is>
          <t>Pass</t>
        </is>
      </c>
      <c r="AT26" s="17" t="inlineStr">
        <is>
          <t>N/A</t>
        </is>
      </c>
      <c r="AU26" s="17" t="inlineStr">
        <is>
          <t>N/A</t>
        </is>
      </c>
      <c r="AV26" s="17" t="inlineStr">
        <is>
          <t>CRYSTAL ENGINEERING</t>
        </is>
      </c>
      <c r="AW26" s="17" t="inlineStr">
        <is>
          <t>IS33-36/5000 PSI</t>
        </is>
      </c>
      <c r="AX26" s="17" t="inlineStr">
        <is>
          <t>4530-525617</t>
        </is>
      </c>
      <c r="AY26" s="37" t="inlineStr">
        <is>
          <t>'2026-07-02</t>
        </is>
      </c>
      <c r="AZ26" s="17" t="inlineStr">
        <is>
          <t>EMERSON</t>
        </is>
      </c>
      <c r="BA26" s="17" t="inlineStr">
        <is>
          <t>TREX</t>
        </is>
      </c>
      <c r="BB26" s="17" t="inlineStr">
        <is>
          <t>210100082367</t>
        </is>
      </c>
      <c r="BC26" s="37" t="inlineStr">
        <is>
          <t>'2026-07-31</t>
        </is>
      </c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inlineStr">
        <is>
          <t>Levy Ostrup</t>
        </is>
      </c>
      <c r="CY26" s="17" t="inlineStr">
        <is>
          <t>'2026-08-01</t>
        </is>
      </c>
      <c r="CZ26" s="17" t="n"/>
      <c r="DA26" s="17" t="n"/>
      <c r="DB26" s="17" t="n"/>
      <c r="DC26" s="17" t="n"/>
    </row>
    <row r="27">
      <c r="A27" s="17" t="n"/>
      <c r="B27" s="17" t="n"/>
      <c r="C27" s="17" t="inlineStr">
        <is>
          <t>K1B WELL PAD PROJECT</t>
        </is>
      </c>
      <c r="D27" s="17" t="inlineStr">
        <is>
          <t>KINOSIS K1B</t>
        </is>
      </c>
      <c r="E27" s="17" t="inlineStr">
        <is>
          <t>CA23007</t>
        </is>
      </c>
      <c r="F27" s="17" t="inlineStr">
        <is>
          <t>29103-PIT-2031</t>
        </is>
      </c>
      <c r="G27" s="17" t="inlineStr">
        <is>
          <t>Pressure Transmitter</t>
        </is>
      </c>
      <c r="H27" s="17" t="inlineStr">
        <is>
          <t>STEAM</t>
        </is>
      </c>
      <c r="I27" s="17" t="inlineStr">
        <is>
          <t>PAD R S03 HP STM TO INJC WELL TOE</t>
        </is>
      </c>
      <c r="J27" s="17" t="inlineStr">
        <is>
          <t>29103-25J-231-01</t>
        </is>
      </c>
      <c r="K27" s="17" t="inlineStr">
        <is>
          <t>29103-6"-ST-2302-DASB0-64H</t>
        </is>
      </c>
      <c r="L27" s="17" t="inlineStr">
        <is>
          <t>ROSEMOUNT</t>
        </is>
      </c>
      <c r="M27" s="17" t="inlineStr">
        <is>
          <t>3051T</t>
        </is>
      </c>
      <c r="N27" s="17" t="n"/>
      <c r="O27" s="17" t="inlineStr">
        <is>
          <t>0 - 8000 kPa-g</t>
        </is>
      </c>
      <c r="P27" s="17" t="inlineStr">
        <is>
          <t>-101 - 27580 kPa-g</t>
        </is>
      </c>
      <c r="Q27" s="17" t="inlineStr">
        <is>
          <t>N/A</t>
        </is>
      </c>
      <c r="R27" s="17" t="inlineStr">
        <is>
          <t>YES</t>
        </is>
      </c>
      <c r="S27" s="17" t="inlineStr">
        <is>
          <t>4-20 mA w/ HART</t>
        </is>
      </c>
      <c r="T27" s="17" t="inlineStr">
        <is>
          <t>N/A</t>
        </is>
      </c>
      <c r="U27" s="17" t="inlineStr">
        <is>
          <t>N/A</t>
        </is>
      </c>
      <c r="V27" s="17" t="inlineStr">
        <is>
          <t>LO</t>
        </is>
      </c>
      <c r="W27" s="17" t="inlineStr">
        <is>
          <t>LO</t>
        </is>
      </c>
      <c r="X27" s="17" t="inlineStr">
        <is>
          <t>LO</t>
        </is>
      </c>
      <c r="Y27" s="17" t="inlineStr">
        <is>
          <t>LO</t>
        </is>
      </c>
      <c r="Z27" s="17" t="inlineStr">
        <is>
          <t>N/A</t>
        </is>
      </c>
      <c r="AA27" s="17" t="inlineStr">
        <is>
          <t>LO</t>
        </is>
      </c>
      <c r="AB27" s="17" t="inlineStr">
        <is>
          <t>LO</t>
        </is>
      </c>
      <c r="AC27" s="17" t="inlineStr">
        <is>
          <t>LO</t>
        </is>
      </c>
      <c r="AD27" s="17" t="inlineStr">
        <is>
          <t>N/A</t>
        </is>
      </c>
      <c r="AE27" s="17" t="inlineStr">
        <is>
          <t>LO</t>
        </is>
      </c>
      <c r="AF27" s="17" t="inlineStr">
        <is>
          <t>LO</t>
        </is>
      </c>
      <c r="AG27" s="17" t="inlineStr">
        <is>
          <t>LO</t>
        </is>
      </c>
      <c r="AH27" s="17" t="n">
        <v>23.4</v>
      </c>
      <c r="AI27" s="17" t="inlineStr">
        <is>
          <t>Pass</t>
        </is>
      </c>
      <c r="AJ27" s="17" t="inlineStr">
        <is>
          <t>N/A</t>
        </is>
      </c>
      <c r="AK27" s="17" t="inlineStr">
        <is>
          <t>N/A</t>
        </is>
      </c>
      <c r="AL27" s="17" t="inlineStr">
        <is>
          <t>Pass</t>
        </is>
      </c>
      <c r="AM27" s="17" t="inlineStr">
        <is>
          <t>Pass</t>
        </is>
      </c>
      <c r="AN27" s="17" t="inlineStr">
        <is>
          <t>N/A</t>
        </is>
      </c>
      <c r="AO27" s="17" t="inlineStr">
        <is>
          <t>Pass</t>
        </is>
      </c>
      <c r="AP27" s="17" t="inlineStr">
        <is>
          <t>N/A</t>
        </is>
      </c>
      <c r="AQ27" s="17" t="inlineStr">
        <is>
          <t>N/A</t>
        </is>
      </c>
      <c r="AR27" s="17" t="inlineStr">
        <is>
          <t>Pass</t>
        </is>
      </c>
      <c r="AS27" s="17" t="inlineStr">
        <is>
          <t>Pass</t>
        </is>
      </c>
      <c r="AT27" s="17" t="inlineStr">
        <is>
          <t>N/A</t>
        </is>
      </c>
      <c r="AU27" s="17" t="inlineStr">
        <is>
          <t>N/A</t>
        </is>
      </c>
      <c r="AV27" s="17" t="inlineStr">
        <is>
          <t>CRYSTAL ENGINEERING</t>
        </is>
      </c>
      <c r="AW27" s="17" t="inlineStr">
        <is>
          <t>IS33-36/5000 PSI</t>
        </is>
      </c>
      <c r="AX27" s="17" t="inlineStr">
        <is>
          <t>4530-525617</t>
        </is>
      </c>
      <c r="AY27" s="37" t="inlineStr">
        <is>
          <t>'2026-07-02</t>
        </is>
      </c>
      <c r="AZ27" s="17" t="inlineStr">
        <is>
          <t>EMERSON</t>
        </is>
      </c>
      <c r="BA27" s="17" t="inlineStr">
        <is>
          <t>TREX</t>
        </is>
      </c>
      <c r="BB27" s="17" t="inlineStr">
        <is>
          <t>210100082367</t>
        </is>
      </c>
      <c r="BC27" s="37" t="inlineStr">
        <is>
          <t>'2026-07-31</t>
        </is>
      </c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inlineStr">
        <is>
          <t>Levy Ostrup</t>
        </is>
      </c>
      <c r="CY27" s="17" t="inlineStr">
        <is>
          <t>'2026-08-01</t>
        </is>
      </c>
      <c r="CZ27" s="17" t="n"/>
      <c r="DA27" s="17" t="n"/>
      <c r="DB27" s="17" t="n"/>
      <c r="DC27" s="17" t="n"/>
    </row>
    <row r="28">
      <c r="A28" s="17" t="n"/>
      <c r="B28" s="17" t="n"/>
      <c r="C28" s="17" t="inlineStr">
        <is>
          <t>K1B WELL PAD PROJECT</t>
        </is>
      </c>
      <c r="D28" s="17" t="inlineStr">
        <is>
          <t>KINOSIS K1B</t>
        </is>
      </c>
      <c r="E28" s="17" t="inlineStr">
        <is>
          <t>CA23007</t>
        </is>
      </c>
      <c r="F28" s="17" t="inlineStr">
        <is>
          <t>29103-PIT-2032</t>
        </is>
      </c>
      <c r="G28" s="17" t="inlineStr">
        <is>
          <t>Pressure Transmitter</t>
        </is>
      </c>
      <c r="H28" s="17" t="inlineStr">
        <is>
          <t>STEAM</t>
        </is>
      </c>
      <c r="I28" s="17" t="inlineStr">
        <is>
          <t>PAD R S03 HP STM TO INJC WELL HEEL</t>
        </is>
      </c>
      <c r="J28" s="17" t="inlineStr">
        <is>
          <t>29103-25J-231-01</t>
        </is>
      </c>
      <c r="K28" s="17" t="inlineStr">
        <is>
          <t>29103-4"-ST-2303-DASB0-64H-ET</t>
        </is>
      </c>
      <c r="L28" s="17" t="inlineStr">
        <is>
          <t>ROSEMOUNT</t>
        </is>
      </c>
      <c r="M28" s="17" t="inlineStr">
        <is>
          <t>3051T</t>
        </is>
      </c>
      <c r="N28" s="17" t="n"/>
      <c r="O28" s="17" t="inlineStr">
        <is>
          <t>0 - 8000 kPa-g</t>
        </is>
      </c>
      <c r="P28" s="17" t="inlineStr">
        <is>
          <t>-101 - 27580 kPa-g</t>
        </is>
      </c>
      <c r="Q28" s="17" t="inlineStr">
        <is>
          <t>N/A</t>
        </is>
      </c>
      <c r="R28" s="17" t="inlineStr">
        <is>
          <t>YES</t>
        </is>
      </c>
      <c r="S28" s="17" t="inlineStr">
        <is>
          <t>4-20 mA w/ HART</t>
        </is>
      </c>
      <c r="T28" s="17" t="inlineStr">
        <is>
          <t>N/A</t>
        </is>
      </c>
      <c r="U28" s="17" t="inlineStr">
        <is>
          <t>N/A</t>
        </is>
      </c>
      <c r="V28" s="17" t="inlineStr">
        <is>
          <t>LO</t>
        </is>
      </c>
      <c r="W28" s="17" t="inlineStr">
        <is>
          <t>LO</t>
        </is>
      </c>
      <c r="X28" s="17" t="inlineStr">
        <is>
          <t>LO</t>
        </is>
      </c>
      <c r="Y28" s="17" t="inlineStr">
        <is>
          <t>LO</t>
        </is>
      </c>
      <c r="Z28" s="17" t="inlineStr">
        <is>
          <t>N/A</t>
        </is>
      </c>
      <c r="AA28" s="17" t="inlineStr">
        <is>
          <t>LO</t>
        </is>
      </c>
      <c r="AB28" s="17" t="inlineStr">
        <is>
          <t>LO</t>
        </is>
      </c>
      <c r="AC28" s="17" t="inlineStr">
        <is>
          <t>LO</t>
        </is>
      </c>
      <c r="AD28" s="17" t="inlineStr">
        <is>
          <t>N/A</t>
        </is>
      </c>
      <c r="AE28" s="17" t="inlineStr">
        <is>
          <t>LO</t>
        </is>
      </c>
      <c r="AF28" s="17" t="inlineStr">
        <is>
          <t>LO</t>
        </is>
      </c>
      <c r="AG28" s="17" t="inlineStr">
        <is>
          <t>LO</t>
        </is>
      </c>
      <c r="AH28" s="17" t="n">
        <v>23.4</v>
      </c>
      <c r="AI28" s="17" t="inlineStr">
        <is>
          <t>Pass</t>
        </is>
      </c>
      <c r="AJ28" s="17" t="inlineStr">
        <is>
          <t>N/A</t>
        </is>
      </c>
      <c r="AK28" s="17" t="inlineStr">
        <is>
          <t>N/A</t>
        </is>
      </c>
      <c r="AL28" s="17" t="inlineStr">
        <is>
          <t>Pass</t>
        </is>
      </c>
      <c r="AM28" s="17" t="inlineStr">
        <is>
          <t>Pass</t>
        </is>
      </c>
      <c r="AN28" s="17" t="inlineStr">
        <is>
          <t>N/A</t>
        </is>
      </c>
      <c r="AO28" s="17" t="inlineStr">
        <is>
          <t>Pass</t>
        </is>
      </c>
      <c r="AP28" s="17" t="inlineStr">
        <is>
          <t>N/A</t>
        </is>
      </c>
      <c r="AQ28" s="17" t="inlineStr">
        <is>
          <t>N/A</t>
        </is>
      </c>
      <c r="AR28" s="17" t="inlineStr">
        <is>
          <t>Pass</t>
        </is>
      </c>
      <c r="AS28" s="17" t="inlineStr">
        <is>
          <t>Pass</t>
        </is>
      </c>
      <c r="AT28" s="17" t="inlineStr">
        <is>
          <t>N/A</t>
        </is>
      </c>
      <c r="AU28" s="17" t="inlineStr">
        <is>
          <t>N/A</t>
        </is>
      </c>
      <c r="AV28" s="17" t="inlineStr">
        <is>
          <t>CRYSTAL ENGINEERING</t>
        </is>
      </c>
      <c r="AW28" s="17" t="inlineStr">
        <is>
          <t>IS33-36/5000 PSI</t>
        </is>
      </c>
      <c r="AX28" s="17" t="inlineStr">
        <is>
          <t>4530-525617</t>
        </is>
      </c>
      <c r="AY28" s="37" t="inlineStr">
        <is>
          <t>'2026-07-02</t>
        </is>
      </c>
      <c r="AZ28" s="17" t="inlineStr">
        <is>
          <t>EMERSON</t>
        </is>
      </c>
      <c r="BA28" s="17" t="inlineStr">
        <is>
          <t>TREX</t>
        </is>
      </c>
      <c r="BB28" s="17" t="inlineStr">
        <is>
          <t>210100082367</t>
        </is>
      </c>
      <c r="BC28" s="37" t="inlineStr">
        <is>
          <t>'2026-07-31</t>
        </is>
      </c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inlineStr">
        <is>
          <t>Levy Ostrup</t>
        </is>
      </c>
      <c r="CY28" s="17" t="inlineStr">
        <is>
          <t>'2026-08-01</t>
        </is>
      </c>
      <c r="CZ28" s="17" t="n"/>
      <c r="DA28" s="17" t="n"/>
      <c r="DB28" s="17" t="n"/>
      <c r="DC28" s="17" t="n"/>
    </row>
    <row r="29">
      <c r="A29" s="17" t="n"/>
      <c r="B29" s="17" t="n"/>
      <c r="C29" s="17" t="inlineStr">
        <is>
          <t>K1B WELL PAD PROJECT</t>
        </is>
      </c>
      <c r="D29" s="17" t="inlineStr">
        <is>
          <t>KINOSIS K1B</t>
        </is>
      </c>
      <c r="E29" s="17" t="inlineStr">
        <is>
          <t>CA23007</t>
        </is>
      </c>
      <c r="F29" s="17" t="inlineStr">
        <is>
          <t>29103-PIT-2041</t>
        </is>
      </c>
      <c r="G29" s="17" t="inlineStr">
        <is>
          <t>Pressure Transmitter</t>
        </is>
      </c>
      <c r="H29" s="17" t="inlineStr">
        <is>
          <t>STEAM</t>
        </is>
      </c>
      <c r="I29" s="17" t="inlineStr">
        <is>
          <t>PAD R S04 HP STM TO INJC WELL TOE</t>
        </is>
      </c>
      <c r="J29" s="17" t="inlineStr">
        <is>
          <t>29103-25J-241-01</t>
        </is>
      </c>
      <c r="K29" s="17" t="inlineStr">
        <is>
          <t>29103-6"-ST-2402-DASB0-64H</t>
        </is>
      </c>
      <c r="L29" s="17" t="inlineStr">
        <is>
          <t>ROSEMOUNT</t>
        </is>
      </c>
      <c r="M29" s="17" t="inlineStr">
        <is>
          <t>3051T</t>
        </is>
      </c>
      <c r="N29" s="17" t="n"/>
      <c r="O29" s="17" t="inlineStr">
        <is>
          <t>0 - 8000 kPa-g</t>
        </is>
      </c>
      <c r="P29" s="17" t="inlineStr">
        <is>
          <t>-101 - 27580 kPa-g</t>
        </is>
      </c>
      <c r="Q29" s="17" t="inlineStr">
        <is>
          <t>N/A</t>
        </is>
      </c>
      <c r="R29" s="17" t="inlineStr">
        <is>
          <t>YES</t>
        </is>
      </c>
      <c r="S29" s="17" t="inlineStr">
        <is>
          <t>4-20 mA w/ HART</t>
        </is>
      </c>
      <c r="T29" s="17" t="inlineStr">
        <is>
          <t>N/A</t>
        </is>
      </c>
      <c r="U29" s="17" t="inlineStr">
        <is>
          <t>N/A</t>
        </is>
      </c>
      <c r="V29" s="17" t="inlineStr">
        <is>
          <t>LO</t>
        </is>
      </c>
      <c r="W29" s="17" t="inlineStr">
        <is>
          <t>LO</t>
        </is>
      </c>
      <c r="X29" s="17" t="inlineStr">
        <is>
          <t>LO</t>
        </is>
      </c>
      <c r="Y29" s="17" t="inlineStr">
        <is>
          <t>LO</t>
        </is>
      </c>
      <c r="Z29" s="17" t="inlineStr">
        <is>
          <t>N/A</t>
        </is>
      </c>
      <c r="AA29" s="17" t="inlineStr">
        <is>
          <t>LO</t>
        </is>
      </c>
      <c r="AB29" s="17" t="inlineStr">
        <is>
          <t>LO</t>
        </is>
      </c>
      <c r="AC29" s="17" t="inlineStr">
        <is>
          <t>LO</t>
        </is>
      </c>
      <c r="AD29" s="17" t="inlineStr">
        <is>
          <t>N/A</t>
        </is>
      </c>
      <c r="AE29" s="17" t="inlineStr">
        <is>
          <t>LO</t>
        </is>
      </c>
      <c r="AF29" s="17" t="inlineStr">
        <is>
          <t>LO</t>
        </is>
      </c>
      <c r="AG29" s="17" t="inlineStr">
        <is>
          <t>LO</t>
        </is>
      </c>
      <c r="AH29" s="17" t="n">
        <v>23.4</v>
      </c>
      <c r="AI29" s="17" t="inlineStr">
        <is>
          <t>Pass</t>
        </is>
      </c>
      <c r="AJ29" s="17" t="inlineStr">
        <is>
          <t>N/A</t>
        </is>
      </c>
      <c r="AK29" s="17" t="inlineStr">
        <is>
          <t>N/A</t>
        </is>
      </c>
      <c r="AL29" s="17" t="inlineStr">
        <is>
          <t>Pass</t>
        </is>
      </c>
      <c r="AM29" s="17" t="inlineStr">
        <is>
          <t>Pass</t>
        </is>
      </c>
      <c r="AN29" s="17" t="inlineStr">
        <is>
          <t>N/A</t>
        </is>
      </c>
      <c r="AO29" s="17" t="inlineStr">
        <is>
          <t>Pass</t>
        </is>
      </c>
      <c r="AP29" s="17" t="inlineStr">
        <is>
          <t>N/A</t>
        </is>
      </c>
      <c r="AQ29" s="17" t="inlineStr">
        <is>
          <t>N/A</t>
        </is>
      </c>
      <c r="AR29" s="17" t="inlineStr">
        <is>
          <t>Pass</t>
        </is>
      </c>
      <c r="AS29" s="17" t="inlineStr">
        <is>
          <t>Pass</t>
        </is>
      </c>
      <c r="AT29" s="17" t="inlineStr">
        <is>
          <t>N/A</t>
        </is>
      </c>
      <c r="AU29" s="17" t="inlineStr">
        <is>
          <t>N/A</t>
        </is>
      </c>
      <c r="AV29" s="17" t="inlineStr">
        <is>
          <t>CRYSTAL ENGINEERING</t>
        </is>
      </c>
      <c r="AW29" s="17" t="inlineStr">
        <is>
          <t>IS33-36/5000 PSI</t>
        </is>
      </c>
      <c r="AX29" s="17" t="inlineStr">
        <is>
          <t>4530-525617</t>
        </is>
      </c>
      <c r="AY29" s="37" t="inlineStr">
        <is>
          <t>'2026-07-02</t>
        </is>
      </c>
      <c r="AZ29" s="17" t="inlineStr">
        <is>
          <t>EMERSON</t>
        </is>
      </c>
      <c r="BA29" s="17" t="inlineStr">
        <is>
          <t>TREX</t>
        </is>
      </c>
      <c r="BB29" s="17" t="inlineStr">
        <is>
          <t>210100082367</t>
        </is>
      </c>
      <c r="BC29" s="37" t="inlineStr">
        <is>
          <t>'2026-07-31</t>
        </is>
      </c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inlineStr">
        <is>
          <t>Levy Ostrup</t>
        </is>
      </c>
      <c r="CY29" s="17" t="inlineStr">
        <is>
          <t>'2026-08-01</t>
        </is>
      </c>
      <c r="CZ29" s="17" t="n"/>
      <c r="DA29" s="17" t="n"/>
      <c r="DB29" s="17" t="n"/>
      <c r="DC29" s="17" t="n"/>
    </row>
    <row r="30">
      <c r="A30" s="17" t="n"/>
      <c r="B30" s="17" t="n"/>
      <c r="C30" s="17" t="inlineStr">
        <is>
          <t>K1B WELL PAD PROJECT</t>
        </is>
      </c>
      <c r="D30" s="17" t="inlineStr">
        <is>
          <t>KINOSIS K1B</t>
        </is>
      </c>
      <c r="E30" s="17" t="inlineStr">
        <is>
          <t>CA23007</t>
        </is>
      </c>
      <c r="F30" s="17" t="inlineStr">
        <is>
          <t>29103-PIT-2042</t>
        </is>
      </c>
      <c r="G30" s="17" t="inlineStr">
        <is>
          <t>Pressure Transmitter</t>
        </is>
      </c>
      <c r="H30" s="17" t="inlineStr">
        <is>
          <t>STEAM</t>
        </is>
      </c>
      <c r="I30" s="17" t="inlineStr">
        <is>
          <t>PAD R S04 HP STM TO INJC WELL HEEL</t>
        </is>
      </c>
      <c r="J30" s="17" t="inlineStr">
        <is>
          <t>29103-25J-241-01</t>
        </is>
      </c>
      <c r="K30" s="17" t="inlineStr">
        <is>
          <t>29103-6"-ST-2402-DASB0-64H</t>
        </is>
      </c>
      <c r="L30" s="17" t="inlineStr">
        <is>
          <t>ROSEMOUNT</t>
        </is>
      </c>
      <c r="M30" s="17" t="inlineStr">
        <is>
          <t>3051T</t>
        </is>
      </c>
      <c r="N30" s="17" t="n"/>
      <c r="O30" s="17" t="inlineStr">
        <is>
          <t>0 - 8000 kPa-g</t>
        </is>
      </c>
      <c r="P30" s="17" t="inlineStr">
        <is>
          <t>-101 - 27580 kPa-g</t>
        </is>
      </c>
      <c r="Q30" s="17" t="inlineStr">
        <is>
          <t>N/A</t>
        </is>
      </c>
      <c r="R30" s="17" t="inlineStr">
        <is>
          <t>YES</t>
        </is>
      </c>
      <c r="S30" s="17" t="inlineStr">
        <is>
          <t>4-20 mA w/ HART</t>
        </is>
      </c>
      <c r="T30" s="17" t="inlineStr">
        <is>
          <t>N/A</t>
        </is>
      </c>
      <c r="U30" s="17" t="inlineStr">
        <is>
          <t>N/A</t>
        </is>
      </c>
      <c r="V30" s="17" t="inlineStr">
        <is>
          <t>LO</t>
        </is>
      </c>
      <c r="W30" s="17" t="inlineStr">
        <is>
          <t>LO</t>
        </is>
      </c>
      <c r="X30" s="17" t="inlineStr">
        <is>
          <t>LO</t>
        </is>
      </c>
      <c r="Y30" s="17" t="inlineStr">
        <is>
          <t>LO</t>
        </is>
      </c>
      <c r="Z30" s="17" t="inlineStr">
        <is>
          <t>N/A</t>
        </is>
      </c>
      <c r="AA30" s="17" t="inlineStr">
        <is>
          <t>LO</t>
        </is>
      </c>
      <c r="AB30" s="17" t="inlineStr">
        <is>
          <t>LO</t>
        </is>
      </c>
      <c r="AC30" s="17" t="inlineStr">
        <is>
          <t>LO</t>
        </is>
      </c>
      <c r="AD30" s="17" t="inlineStr">
        <is>
          <t>N/A</t>
        </is>
      </c>
      <c r="AE30" s="17" t="inlineStr">
        <is>
          <t>LO</t>
        </is>
      </c>
      <c r="AF30" s="17" t="inlineStr">
        <is>
          <t>LO</t>
        </is>
      </c>
      <c r="AG30" s="17" t="inlineStr">
        <is>
          <t>LO</t>
        </is>
      </c>
      <c r="AH30" s="17" t="n">
        <v>23.4</v>
      </c>
      <c r="AI30" s="17" t="inlineStr">
        <is>
          <t>Pass</t>
        </is>
      </c>
      <c r="AJ30" s="17" t="inlineStr">
        <is>
          <t>N/A</t>
        </is>
      </c>
      <c r="AK30" s="17" t="inlineStr">
        <is>
          <t>N/A</t>
        </is>
      </c>
      <c r="AL30" s="17" t="inlineStr">
        <is>
          <t>Pass</t>
        </is>
      </c>
      <c r="AM30" s="17" t="inlineStr">
        <is>
          <t>Pass</t>
        </is>
      </c>
      <c r="AN30" s="17" t="inlineStr">
        <is>
          <t>N/A</t>
        </is>
      </c>
      <c r="AO30" s="17" t="inlineStr">
        <is>
          <t>Pass</t>
        </is>
      </c>
      <c r="AP30" s="17" t="inlineStr">
        <is>
          <t>N/A</t>
        </is>
      </c>
      <c r="AQ30" s="17" t="inlineStr">
        <is>
          <t>N/A</t>
        </is>
      </c>
      <c r="AR30" s="17" t="inlineStr">
        <is>
          <t>Pass</t>
        </is>
      </c>
      <c r="AS30" s="17" t="inlineStr">
        <is>
          <t>Pass</t>
        </is>
      </c>
      <c r="AT30" s="17" t="inlineStr">
        <is>
          <t>N/A</t>
        </is>
      </c>
      <c r="AU30" s="17" t="inlineStr">
        <is>
          <t>N/A</t>
        </is>
      </c>
      <c r="AV30" s="17" t="inlineStr">
        <is>
          <t>CRYSTAL ENGINEERING</t>
        </is>
      </c>
      <c r="AW30" s="17" t="inlineStr">
        <is>
          <t>IS33-36/5000 PSI</t>
        </is>
      </c>
      <c r="AX30" s="17" t="inlineStr">
        <is>
          <t>4530-525617</t>
        </is>
      </c>
      <c r="AY30" s="37" t="inlineStr">
        <is>
          <t>'2026-07-02</t>
        </is>
      </c>
      <c r="AZ30" s="17" t="inlineStr">
        <is>
          <t>EMERSON</t>
        </is>
      </c>
      <c r="BA30" s="17" t="inlineStr">
        <is>
          <t>TREX</t>
        </is>
      </c>
      <c r="BB30" s="17" t="inlineStr">
        <is>
          <t>210100082367</t>
        </is>
      </c>
      <c r="BC30" s="37" t="inlineStr">
        <is>
          <t>'2026-07-31</t>
        </is>
      </c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inlineStr">
        <is>
          <t>Levy Ostrup</t>
        </is>
      </c>
      <c r="CY30" s="17" t="inlineStr">
        <is>
          <t>'2026-08-01</t>
        </is>
      </c>
      <c r="CZ30" s="17" t="n"/>
      <c r="DA30" s="17" t="n"/>
      <c r="DB30" s="17" t="n"/>
      <c r="DC30" s="17" t="n"/>
    </row>
    <row r="31">
      <c r="A31" s="17" t="n"/>
      <c r="B31" s="17" t="n"/>
      <c r="C31" s="17" t="inlineStr">
        <is>
          <t>K1B WELL PAD PROJECT</t>
        </is>
      </c>
      <c r="D31" s="17" t="inlineStr">
        <is>
          <t>KINOSIS K1B</t>
        </is>
      </c>
      <c r="E31" s="17" t="inlineStr">
        <is>
          <t>CA23007</t>
        </is>
      </c>
      <c r="F31" s="17" t="inlineStr">
        <is>
          <t>29103-PIT-2051</t>
        </is>
      </c>
      <c r="G31" s="17" t="inlineStr">
        <is>
          <t>Pressure Transmitter</t>
        </is>
      </c>
      <c r="H31" s="17" t="inlineStr">
        <is>
          <t>STEAM</t>
        </is>
      </c>
      <c r="I31" s="17" t="inlineStr">
        <is>
          <t>PAD R S05 HP STM TO INJC WELL TOE</t>
        </is>
      </c>
      <c r="J31" s="17" t="inlineStr">
        <is>
          <t>29103-25J-251-01</t>
        </is>
      </c>
      <c r="K31" s="17" t="inlineStr">
        <is>
          <t>29103-6"-ST-2502-DASB0-64H</t>
        </is>
      </c>
      <c r="L31" s="17" t="inlineStr">
        <is>
          <t>ROSEMOUNT</t>
        </is>
      </c>
      <c r="M31" s="17" t="inlineStr">
        <is>
          <t>3051T</t>
        </is>
      </c>
      <c r="N31" s="17" t="n"/>
      <c r="O31" s="17" t="inlineStr">
        <is>
          <t>0 - 8000 kPa-g</t>
        </is>
      </c>
      <c r="P31" s="17" t="inlineStr">
        <is>
          <t>-101 - 27580 kPa-g</t>
        </is>
      </c>
      <c r="Q31" s="17" t="inlineStr">
        <is>
          <t>N/A</t>
        </is>
      </c>
      <c r="R31" s="17" t="inlineStr">
        <is>
          <t>YES</t>
        </is>
      </c>
      <c r="S31" s="17" t="inlineStr">
        <is>
          <t>4-20 mA w/ HART</t>
        </is>
      </c>
      <c r="T31" s="17" t="inlineStr">
        <is>
          <t>N/A</t>
        </is>
      </c>
      <c r="U31" s="17" t="inlineStr">
        <is>
          <t>N/A</t>
        </is>
      </c>
      <c r="V31" s="17" t="inlineStr">
        <is>
          <t>LO</t>
        </is>
      </c>
      <c r="W31" s="17" t="inlineStr">
        <is>
          <t>LO</t>
        </is>
      </c>
      <c r="X31" s="17" t="inlineStr">
        <is>
          <t>LO</t>
        </is>
      </c>
      <c r="Y31" s="17" t="inlineStr">
        <is>
          <t>LO</t>
        </is>
      </c>
      <c r="Z31" s="17" t="inlineStr">
        <is>
          <t>N/A</t>
        </is>
      </c>
      <c r="AA31" s="17" t="inlineStr">
        <is>
          <t>LO</t>
        </is>
      </c>
      <c r="AB31" s="17" t="inlineStr">
        <is>
          <t>LO</t>
        </is>
      </c>
      <c r="AC31" s="17" t="inlineStr">
        <is>
          <t>LO</t>
        </is>
      </c>
      <c r="AD31" s="17" t="inlineStr">
        <is>
          <t>N/A</t>
        </is>
      </c>
      <c r="AE31" s="17" t="inlineStr">
        <is>
          <t>LO</t>
        </is>
      </c>
      <c r="AF31" s="17" t="inlineStr">
        <is>
          <t>LO</t>
        </is>
      </c>
      <c r="AG31" s="17" t="inlineStr">
        <is>
          <t>LO</t>
        </is>
      </c>
      <c r="AH31" s="17" t="n">
        <v>23.4</v>
      </c>
      <c r="AI31" s="17" t="inlineStr">
        <is>
          <t>Pass</t>
        </is>
      </c>
      <c r="AJ31" s="17" t="inlineStr">
        <is>
          <t>N/A</t>
        </is>
      </c>
      <c r="AK31" s="17" t="inlineStr">
        <is>
          <t>N/A</t>
        </is>
      </c>
      <c r="AL31" s="17" t="inlineStr">
        <is>
          <t>Pass</t>
        </is>
      </c>
      <c r="AM31" s="17" t="inlineStr">
        <is>
          <t>Pass</t>
        </is>
      </c>
      <c r="AN31" s="17" t="inlineStr">
        <is>
          <t>N/A</t>
        </is>
      </c>
      <c r="AO31" s="17" t="inlineStr">
        <is>
          <t>Pass</t>
        </is>
      </c>
      <c r="AP31" s="17" t="inlineStr">
        <is>
          <t>N/A</t>
        </is>
      </c>
      <c r="AQ31" s="17" t="inlineStr">
        <is>
          <t>N/A</t>
        </is>
      </c>
      <c r="AR31" s="17" t="inlineStr">
        <is>
          <t>Pass</t>
        </is>
      </c>
      <c r="AS31" s="17" t="inlineStr">
        <is>
          <t>Pass</t>
        </is>
      </c>
      <c r="AT31" s="17" t="inlineStr">
        <is>
          <t>N/A</t>
        </is>
      </c>
      <c r="AU31" s="17" t="inlineStr">
        <is>
          <t>N/A</t>
        </is>
      </c>
      <c r="AV31" s="17" t="inlineStr">
        <is>
          <t>CRYSTAL ENGINEERING</t>
        </is>
      </c>
      <c r="AW31" s="17" t="inlineStr">
        <is>
          <t>IS33-36/5000 PSI</t>
        </is>
      </c>
      <c r="AX31" s="17" t="inlineStr">
        <is>
          <t>4530-525617</t>
        </is>
      </c>
      <c r="AY31" s="37" t="inlineStr">
        <is>
          <t>'2026-07-02</t>
        </is>
      </c>
      <c r="AZ31" s="17" t="inlineStr">
        <is>
          <t>EMERSON</t>
        </is>
      </c>
      <c r="BA31" s="17" t="inlineStr">
        <is>
          <t>TREX</t>
        </is>
      </c>
      <c r="BB31" s="17" t="inlineStr">
        <is>
          <t>210100082367</t>
        </is>
      </c>
      <c r="BC31" s="37" t="inlineStr">
        <is>
          <t>'2026-07-31</t>
        </is>
      </c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inlineStr">
        <is>
          <t>Levy Ostrup</t>
        </is>
      </c>
      <c r="CY31" s="17" t="inlineStr">
        <is>
          <t>'2026-08-01</t>
        </is>
      </c>
      <c r="CZ31" s="17" t="n"/>
      <c r="DA31" s="17" t="n"/>
      <c r="DB31" s="17" t="n"/>
      <c r="DC31" s="17" t="n"/>
    </row>
    <row r="32">
      <c r="A32" s="17" t="n"/>
      <c r="B32" s="17" t="n"/>
      <c r="C32" s="17" t="inlineStr">
        <is>
          <t>K1B WELL PAD PROJECT</t>
        </is>
      </c>
      <c r="D32" s="17" t="inlineStr">
        <is>
          <t>KINOSIS K1B</t>
        </is>
      </c>
      <c r="E32" s="17" t="inlineStr">
        <is>
          <t>CA23007</t>
        </is>
      </c>
      <c r="F32" s="17" t="inlineStr">
        <is>
          <t>29103-PIT-2052</t>
        </is>
      </c>
      <c r="G32" s="17" t="inlineStr">
        <is>
          <t>Pressure Transmitter</t>
        </is>
      </c>
      <c r="H32" s="17" t="inlineStr">
        <is>
          <t>STEAM</t>
        </is>
      </c>
      <c r="I32" s="17" t="inlineStr">
        <is>
          <t>PAD R S05 HP STM TO INJC WELL HEEL</t>
        </is>
      </c>
      <c r="J32" s="17" t="inlineStr">
        <is>
          <t>29103-25J-251-01</t>
        </is>
      </c>
      <c r="K32" s="17" t="inlineStr">
        <is>
          <t>29103-4"-ST-2503-DASB0-64H-ET</t>
        </is>
      </c>
      <c r="L32" s="17" t="inlineStr">
        <is>
          <t>ROSEMOUNT</t>
        </is>
      </c>
      <c r="M32" s="17" t="inlineStr">
        <is>
          <t>3051T</t>
        </is>
      </c>
      <c r="N32" s="17" t="n"/>
      <c r="O32" s="17" t="inlineStr">
        <is>
          <t>0 - 8000 kPa-g</t>
        </is>
      </c>
      <c r="P32" s="17" t="inlineStr">
        <is>
          <t>-101 - 27580 kPa-g</t>
        </is>
      </c>
      <c r="Q32" s="17" t="inlineStr">
        <is>
          <t>N/A</t>
        </is>
      </c>
      <c r="R32" s="17" t="inlineStr">
        <is>
          <t>YES</t>
        </is>
      </c>
      <c r="S32" s="17" t="inlineStr">
        <is>
          <t>4-20 mA w/ HART</t>
        </is>
      </c>
      <c r="T32" s="17" t="inlineStr">
        <is>
          <t>N/A</t>
        </is>
      </c>
      <c r="U32" s="17" t="inlineStr">
        <is>
          <t>N/A</t>
        </is>
      </c>
      <c r="V32" s="17" t="inlineStr">
        <is>
          <t>LO</t>
        </is>
      </c>
      <c r="W32" s="17" t="inlineStr">
        <is>
          <t>LO</t>
        </is>
      </c>
      <c r="X32" s="17" t="inlineStr">
        <is>
          <t>LO</t>
        </is>
      </c>
      <c r="Y32" s="17" t="inlineStr">
        <is>
          <t>LO</t>
        </is>
      </c>
      <c r="Z32" s="17" t="inlineStr">
        <is>
          <t>N/A</t>
        </is>
      </c>
      <c r="AA32" s="17" t="inlineStr">
        <is>
          <t>LO</t>
        </is>
      </c>
      <c r="AB32" s="17" t="inlineStr">
        <is>
          <t>LO</t>
        </is>
      </c>
      <c r="AC32" s="17" t="inlineStr">
        <is>
          <t>LO</t>
        </is>
      </c>
      <c r="AD32" s="17" t="inlineStr">
        <is>
          <t>N/A</t>
        </is>
      </c>
      <c r="AE32" s="17" t="inlineStr">
        <is>
          <t>LO</t>
        </is>
      </c>
      <c r="AF32" s="17" t="inlineStr">
        <is>
          <t>LO</t>
        </is>
      </c>
      <c r="AG32" s="17" t="inlineStr">
        <is>
          <t>LO</t>
        </is>
      </c>
      <c r="AH32" s="17" t="n">
        <v>23.4</v>
      </c>
      <c r="AI32" s="17" t="inlineStr">
        <is>
          <t>Pass</t>
        </is>
      </c>
      <c r="AJ32" s="17" t="inlineStr">
        <is>
          <t>N/A</t>
        </is>
      </c>
      <c r="AK32" s="17" t="inlineStr">
        <is>
          <t>N/A</t>
        </is>
      </c>
      <c r="AL32" s="17" t="inlineStr">
        <is>
          <t>Pass</t>
        </is>
      </c>
      <c r="AM32" s="17" t="inlineStr">
        <is>
          <t>Pass</t>
        </is>
      </c>
      <c r="AN32" s="17" t="inlineStr">
        <is>
          <t>N/A</t>
        </is>
      </c>
      <c r="AO32" s="17" t="inlineStr">
        <is>
          <t>Pass</t>
        </is>
      </c>
      <c r="AP32" s="17" t="inlineStr">
        <is>
          <t>N/A</t>
        </is>
      </c>
      <c r="AQ32" s="17" t="inlineStr">
        <is>
          <t>N/A</t>
        </is>
      </c>
      <c r="AR32" s="17" t="inlineStr">
        <is>
          <t>Pass</t>
        </is>
      </c>
      <c r="AS32" s="17" t="inlineStr">
        <is>
          <t>Pass</t>
        </is>
      </c>
      <c r="AT32" s="17" t="inlineStr">
        <is>
          <t>N/A</t>
        </is>
      </c>
      <c r="AU32" s="17" t="inlineStr">
        <is>
          <t>N/A</t>
        </is>
      </c>
      <c r="AV32" s="17" t="inlineStr">
        <is>
          <t>CRYSTAL ENGINEERING</t>
        </is>
      </c>
      <c r="AW32" s="17" t="inlineStr">
        <is>
          <t>IS33-36/5000 PSI</t>
        </is>
      </c>
      <c r="AX32" s="17" t="inlineStr">
        <is>
          <t>4530-525617</t>
        </is>
      </c>
      <c r="AY32" s="37" t="inlineStr">
        <is>
          <t>'2026-07-02</t>
        </is>
      </c>
      <c r="AZ32" s="17" t="inlineStr">
        <is>
          <t>EMERSON</t>
        </is>
      </c>
      <c r="BA32" s="17" t="inlineStr">
        <is>
          <t>TREX</t>
        </is>
      </c>
      <c r="BB32" s="17" t="inlineStr">
        <is>
          <t>210100082367</t>
        </is>
      </c>
      <c r="BC32" s="37" t="inlineStr">
        <is>
          <t>'2026-07-31</t>
        </is>
      </c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inlineStr">
        <is>
          <t>Levy Ostrup</t>
        </is>
      </c>
      <c r="CY32" s="17" t="inlineStr">
        <is>
          <t>'2026-08-01</t>
        </is>
      </c>
      <c r="CZ32" s="17" t="n"/>
      <c r="DA32" s="17" t="n"/>
      <c r="DB32" s="17" t="n"/>
      <c r="DC32" s="17" t="n"/>
    </row>
    <row r="33">
      <c r="A33" s="17" t="n"/>
      <c r="B33" s="17" t="n"/>
      <c r="C33" s="17" t="inlineStr">
        <is>
          <t>K1B WELL PAD PROJECT</t>
        </is>
      </c>
      <c r="D33" s="17" t="inlineStr">
        <is>
          <t>KINOSIS K1B</t>
        </is>
      </c>
      <c r="E33" s="17" t="inlineStr">
        <is>
          <t>CA23007</t>
        </is>
      </c>
      <c r="F33" s="17" t="inlineStr">
        <is>
          <t>29103-PIT-2061</t>
        </is>
      </c>
      <c r="G33" s="17" t="inlineStr">
        <is>
          <t>Pressure Transmitter</t>
        </is>
      </c>
      <c r="H33" s="17" t="inlineStr">
        <is>
          <t>STEAM</t>
        </is>
      </c>
      <c r="I33" s="17" t="inlineStr">
        <is>
          <t>PAD R S06 HP STM TO INJC WELL TOE</t>
        </is>
      </c>
      <c r="J33" s="17" t="inlineStr">
        <is>
          <t>29103-25J-261-01</t>
        </is>
      </c>
      <c r="K33" s="17" t="inlineStr">
        <is>
          <t>29103-6"-ST-2602-DASB0-64H</t>
        </is>
      </c>
      <c r="L33" s="17" t="inlineStr">
        <is>
          <t>ROSEMOUNT</t>
        </is>
      </c>
      <c r="M33" s="17" t="inlineStr">
        <is>
          <t>3051T</t>
        </is>
      </c>
      <c r="N33" s="17" t="n"/>
      <c r="O33" s="17" t="inlineStr">
        <is>
          <t>0 - 8000 kPa-g</t>
        </is>
      </c>
      <c r="P33" s="17" t="inlineStr">
        <is>
          <t>-101 - 27580 kPa-g</t>
        </is>
      </c>
      <c r="Q33" s="17" t="inlineStr">
        <is>
          <t>N/A</t>
        </is>
      </c>
      <c r="R33" s="17" t="inlineStr">
        <is>
          <t>YES</t>
        </is>
      </c>
      <c r="S33" s="17" t="inlineStr">
        <is>
          <t>4-20 mA w/ HART</t>
        </is>
      </c>
      <c r="T33" s="17" t="inlineStr">
        <is>
          <t>N/A</t>
        </is>
      </c>
      <c r="U33" s="17" t="inlineStr">
        <is>
          <t>N/A</t>
        </is>
      </c>
      <c r="V33" s="17" t="inlineStr">
        <is>
          <t>LO</t>
        </is>
      </c>
      <c r="W33" s="17" t="inlineStr">
        <is>
          <t>LO</t>
        </is>
      </c>
      <c r="X33" s="17" t="inlineStr">
        <is>
          <t>LO</t>
        </is>
      </c>
      <c r="Y33" s="17" t="inlineStr">
        <is>
          <t>LO</t>
        </is>
      </c>
      <c r="Z33" s="17" t="inlineStr">
        <is>
          <t>N/A</t>
        </is>
      </c>
      <c r="AA33" s="17" t="inlineStr">
        <is>
          <t>LO</t>
        </is>
      </c>
      <c r="AB33" s="17" t="inlineStr">
        <is>
          <t>LO</t>
        </is>
      </c>
      <c r="AC33" s="17" t="inlineStr">
        <is>
          <t>LO</t>
        </is>
      </c>
      <c r="AD33" s="17" t="inlineStr">
        <is>
          <t>N/A</t>
        </is>
      </c>
      <c r="AE33" s="17" t="inlineStr">
        <is>
          <t>LO</t>
        </is>
      </c>
      <c r="AF33" s="17" t="inlineStr">
        <is>
          <t>LO</t>
        </is>
      </c>
      <c r="AG33" s="17" t="inlineStr">
        <is>
          <t>LO</t>
        </is>
      </c>
      <c r="AH33" s="17" t="n">
        <v>23.4</v>
      </c>
      <c r="AI33" s="17" t="inlineStr">
        <is>
          <t>Pass</t>
        </is>
      </c>
      <c r="AJ33" s="17" t="inlineStr">
        <is>
          <t>N/A</t>
        </is>
      </c>
      <c r="AK33" s="17" t="inlineStr">
        <is>
          <t>N/A</t>
        </is>
      </c>
      <c r="AL33" s="17" t="inlineStr">
        <is>
          <t>Pass</t>
        </is>
      </c>
      <c r="AM33" s="17" t="inlineStr">
        <is>
          <t>Pass</t>
        </is>
      </c>
      <c r="AN33" s="17" t="inlineStr">
        <is>
          <t>N/A</t>
        </is>
      </c>
      <c r="AO33" s="17" t="inlineStr">
        <is>
          <t>Pass</t>
        </is>
      </c>
      <c r="AP33" s="17" t="inlineStr">
        <is>
          <t>N/A</t>
        </is>
      </c>
      <c r="AQ33" s="17" t="inlineStr">
        <is>
          <t>N/A</t>
        </is>
      </c>
      <c r="AR33" s="17" t="inlineStr">
        <is>
          <t>Pass</t>
        </is>
      </c>
      <c r="AS33" s="17" t="inlineStr">
        <is>
          <t>Pass</t>
        </is>
      </c>
      <c r="AT33" s="17" t="inlineStr">
        <is>
          <t>N/A</t>
        </is>
      </c>
      <c r="AU33" s="17" t="inlineStr">
        <is>
          <t>N/A</t>
        </is>
      </c>
      <c r="AV33" s="17" t="inlineStr">
        <is>
          <t>CRYSTAL ENGINEERING</t>
        </is>
      </c>
      <c r="AW33" s="17" t="inlineStr">
        <is>
          <t>IS33-36/5000 PSI</t>
        </is>
      </c>
      <c r="AX33" s="17" t="inlineStr">
        <is>
          <t>4530-525617</t>
        </is>
      </c>
      <c r="AY33" s="37" t="inlineStr">
        <is>
          <t>'2026-07-02</t>
        </is>
      </c>
      <c r="AZ33" s="17" t="inlineStr">
        <is>
          <t>EMERSON</t>
        </is>
      </c>
      <c r="BA33" s="17" t="inlineStr">
        <is>
          <t>TREX</t>
        </is>
      </c>
      <c r="BB33" s="17" t="inlineStr">
        <is>
          <t>210100082367</t>
        </is>
      </c>
      <c r="BC33" s="37" t="inlineStr">
        <is>
          <t>'2026-07-31</t>
        </is>
      </c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inlineStr">
        <is>
          <t>Levy Ostrup</t>
        </is>
      </c>
      <c r="CY33" s="17" t="inlineStr">
        <is>
          <t>'2026-08-01</t>
        </is>
      </c>
      <c r="CZ33" s="17" t="n"/>
      <c r="DA33" s="17" t="n"/>
      <c r="DB33" s="17" t="n"/>
      <c r="DC33" s="17" t="n"/>
    </row>
    <row r="34">
      <c r="A34" s="17" t="n"/>
      <c r="B34" s="17" t="n"/>
      <c r="C34" s="17" t="inlineStr">
        <is>
          <t>K1B WELL PAD PROJECT</t>
        </is>
      </c>
      <c r="D34" s="17" t="inlineStr">
        <is>
          <t>KINOSIS K1B</t>
        </is>
      </c>
      <c r="E34" s="17" t="inlineStr">
        <is>
          <t>CA23007</t>
        </is>
      </c>
      <c r="F34" s="17" t="inlineStr">
        <is>
          <t>29103-PIT-2062</t>
        </is>
      </c>
      <c r="G34" s="17" t="inlineStr">
        <is>
          <t>Pressure Transmitter</t>
        </is>
      </c>
      <c r="H34" s="17" t="inlineStr">
        <is>
          <t>STEAM</t>
        </is>
      </c>
      <c r="I34" s="17" t="inlineStr">
        <is>
          <t>PAD R S06 HP STM TO INJC WELL HEEL</t>
        </is>
      </c>
      <c r="J34" s="17" t="inlineStr">
        <is>
          <t>29103-25J-261-01</t>
        </is>
      </c>
      <c r="K34" s="17" t="inlineStr">
        <is>
          <t>29103-4"-ST-2603-DASB0-64H-ET</t>
        </is>
      </c>
      <c r="L34" s="17" t="inlineStr">
        <is>
          <t>ROSEMOUNT</t>
        </is>
      </c>
      <c r="M34" s="17" t="inlineStr">
        <is>
          <t>3051T</t>
        </is>
      </c>
      <c r="N34" s="17" t="n"/>
      <c r="O34" s="17" t="inlineStr">
        <is>
          <t>0 - 8000 kPa-g</t>
        </is>
      </c>
      <c r="P34" s="17" t="inlineStr">
        <is>
          <t>-101 - 27580 kPa-g</t>
        </is>
      </c>
      <c r="Q34" s="17" t="inlineStr">
        <is>
          <t>N/A</t>
        </is>
      </c>
      <c r="R34" s="17" t="inlineStr">
        <is>
          <t>YES</t>
        </is>
      </c>
      <c r="S34" s="17" t="inlineStr">
        <is>
          <t>4-20 mA w/ HART</t>
        </is>
      </c>
      <c r="T34" s="17" t="inlineStr">
        <is>
          <t>N/A</t>
        </is>
      </c>
      <c r="U34" s="17" t="inlineStr">
        <is>
          <t>N/A</t>
        </is>
      </c>
      <c r="V34" s="17" t="inlineStr">
        <is>
          <t>LO</t>
        </is>
      </c>
      <c r="W34" s="17" t="inlineStr">
        <is>
          <t>LO</t>
        </is>
      </c>
      <c r="X34" s="17" t="inlineStr">
        <is>
          <t>LO</t>
        </is>
      </c>
      <c r="Y34" s="17" t="inlineStr">
        <is>
          <t>LO</t>
        </is>
      </c>
      <c r="Z34" s="17" t="inlineStr">
        <is>
          <t>N/A</t>
        </is>
      </c>
      <c r="AA34" s="17" t="inlineStr">
        <is>
          <t>LO</t>
        </is>
      </c>
      <c r="AB34" s="17" t="inlineStr">
        <is>
          <t>LO</t>
        </is>
      </c>
      <c r="AC34" s="17" t="inlineStr">
        <is>
          <t>LO</t>
        </is>
      </c>
      <c r="AD34" s="17" t="inlineStr">
        <is>
          <t>N/A</t>
        </is>
      </c>
      <c r="AE34" s="17" t="inlineStr">
        <is>
          <t>LO</t>
        </is>
      </c>
      <c r="AF34" s="17" t="inlineStr">
        <is>
          <t>LO</t>
        </is>
      </c>
      <c r="AG34" s="17" t="inlineStr">
        <is>
          <t>LO</t>
        </is>
      </c>
      <c r="AH34" s="17" t="n">
        <v>23.4</v>
      </c>
      <c r="AI34" s="17" t="inlineStr">
        <is>
          <t>Pass</t>
        </is>
      </c>
      <c r="AJ34" s="17" t="inlineStr">
        <is>
          <t>N/A</t>
        </is>
      </c>
      <c r="AK34" s="17" t="inlineStr">
        <is>
          <t>N/A</t>
        </is>
      </c>
      <c r="AL34" s="17" t="inlineStr">
        <is>
          <t>Pass</t>
        </is>
      </c>
      <c r="AM34" s="17" t="inlineStr">
        <is>
          <t>Pass</t>
        </is>
      </c>
      <c r="AN34" s="17" t="inlineStr">
        <is>
          <t>N/A</t>
        </is>
      </c>
      <c r="AO34" s="17" t="inlineStr">
        <is>
          <t>Pass</t>
        </is>
      </c>
      <c r="AP34" s="17" t="inlineStr">
        <is>
          <t>N/A</t>
        </is>
      </c>
      <c r="AQ34" s="17" t="inlineStr">
        <is>
          <t>N/A</t>
        </is>
      </c>
      <c r="AR34" s="17" t="inlineStr">
        <is>
          <t>Pass</t>
        </is>
      </c>
      <c r="AS34" s="17" t="inlineStr">
        <is>
          <t>Pass</t>
        </is>
      </c>
      <c r="AT34" s="17" t="inlineStr">
        <is>
          <t>N/A</t>
        </is>
      </c>
      <c r="AU34" s="17" t="inlineStr">
        <is>
          <t>N/A</t>
        </is>
      </c>
      <c r="AV34" s="17" t="inlineStr">
        <is>
          <t>CRYSTAL ENGINEERING</t>
        </is>
      </c>
      <c r="AW34" s="17" t="inlineStr">
        <is>
          <t>IS33-36/5000 PSI</t>
        </is>
      </c>
      <c r="AX34" s="17" t="inlineStr">
        <is>
          <t>4530-525617</t>
        </is>
      </c>
      <c r="AY34" s="37" t="inlineStr">
        <is>
          <t>'2026-07-02</t>
        </is>
      </c>
      <c r="AZ34" s="17" t="inlineStr">
        <is>
          <t>EMERSON</t>
        </is>
      </c>
      <c r="BA34" s="17" t="inlineStr">
        <is>
          <t>TREX</t>
        </is>
      </c>
      <c r="BB34" s="17" t="inlineStr">
        <is>
          <t>210100082367</t>
        </is>
      </c>
      <c r="BC34" s="37" t="inlineStr">
        <is>
          <t>'2026-07-31</t>
        </is>
      </c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inlineStr">
        <is>
          <t>Levy Ostrup</t>
        </is>
      </c>
      <c r="CY34" s="17" t="inlineStr">
        <is>
          <t>'2026-08-01</t>
        </is>
      </c>
      <c r="CZ34" s="17" t="n"/>
      <c r="DA34" s="17" t="n"/>
      <c r="DB34" s="17" t="n"/>
      <c r="DC34" s="17" t="n"/>
    </row>
    <row r="35">
      <c r="A35" s="17" t="n"/>
      <c r="B35" s="17" t="n"/>
      <c r="C35" s="17" t="inlineStr">
        <is>
          <t>K1B WELL PAD PROJECT</t>
        </is>
      </c>
      <c r="D35" s="17" t="inlineStr">
        <is>
          <t>KINOSIS K1B</t>
        </is>
      </c>
      <c r="E35" s="17" t="inlineStr">
        <is>
          <t>CA23007</t>
        </is>
      </c>
      <c r="F35" s="17" t="inlineStr">
        <is>
          <t>29103-PIT-2071</t>
        </is>
      </c>
      <c r="G35" s="17" t="inlineStr">
        <is>
          <t>Pressure Transmitter</t>
        </is>
      </c>
      <c r="H35" s="17" t="inlineStr">
        <is>
          <t>STEAM</t>
        </is>
      </c>
      <c r="I35" s="17" t="inlineStr">
        <is>
          <t>PAD R S07 HP STM TO INJC WELL TOE</t>
        </is>
      </c>
      <c r="J35" s="17" t="inlineStr">
        <is>
          <t>29103-25J-271-01</t>
        </is>
      </c>
      <c r="K35" s="17" t="inlineStr">
        <is>
          <t>29103-6"-ST-2702-DASB0-64H</t>
        </is>
      </c>
      <c r="L35" s="17" t="inlineStr">
        <is>
          <t>ROSEMOUNT</t>
        </is>
      </c>
      <c r="M35" s="17" t="inlineStr">
        <is>
          <t>3051T</t>
        </is>
      </c>
      <c r="N35" s="17" t="n"/>
      <c r="O35" s="17" t="inlineStr">
        <is>
          <t>0 - 8000 kPa-g</t>
        </is>
      </c>
      <c r="P35" s="17" t="inlineStr">
        <is>
          <t>-101 - 27580 kPa-g</t>
        </is>
      </c>
      <c r="Q35" s="17" t="inlineStr">
        <is>
          <t>N/A</t>
        </is>
      </c>
      <c r="R35" s="17" t="inlineStr">
        <is>
          <t>YES</t>
        </is>
      </c>
      <c r="S35" s="17" t="inlineStr">
        <is>
          <t>4-20 mA w/ HART</t>
        </is>
      </c>
      <c r="T35" s="17" t="inlineStr">
        <is>
          <t>N/A</t>
        </is>
      </c>
      <c r="U35" s="17" t="inlineStr">
        <is>
          <t>N/A</t>
        </is>
      </c>
      <c r="V35" s="17" t="inlineStr">
        <is>
          <t>LO</t>
        </is>
      </c>
      <c r="W35" s="17" t="inlineStr">
        <is>
          <t>LO</t>
        </is>
      </c>
      <c r="X35" s="17" t="inlineStr">
        <is>
          <t>LO</t>
        </is>
      </c>
      <c r="Y35" s="17" t="inlineStr">
        <is>
          <t>LO</t>
        </is>
      </c>
      <c r="Z35" s="17" t="inlineStr">
        <is>
          <t>N/A</t>
        </is>
      </c>
      <c r="AA35" s="17" t="inlineStr">
        <is>
          <t>LO</t>
        </is>
      </c>
      <c r="AB35" s="17" t="inlineStr">
        <is>
          <t>LO</t>
        </is>
      </c>
      <c r="AC35" s="17" t="inlineStr">
        <is>
          <t>LO</t>
        </is>
      </c>
      <c r="AD35" s="17" t="inlineStr">
        <is>
          <t>N/A</t>
        </is>
      </c>
      <c r="AE35" s="17" t="inlineStr">
        <is>
          <t>LO</t>
        </is>
      </c>
      <c r="AF35" s="17" t="inlineStr">
        <is>
          <t>LO</t>
        </is>
      </c>
      <c r="AG35" s="17" t="inlineStr">
        <is>
          <t>LO</t>
        </is>
      </c>
      <c r="AH35" s="17" t="n">
        <v>23.4</v>
      </c>
      <c r="AI35" s="17" t="inlineStr">
        <is>
          <t>Pass</t>
        </is>
      </c>
      <c r="AJ35" s="17" t="inlineStr">
        <is>
          <t>N/A</t>
        </is>
      </c>
      <c r="AK35" s="17" t="inlineStr">
        <is>
          <t>N/A</t>
        </is>
      </c>
      <c r="AL35" s="17" t="inlineStr">
        <is>
          <t>Pass</t>
        </is>
      </c>
      <c r="AM35" s="17" t="inlineStr">
        <is>
          <t>Pass</t>
        </is>
      </c>
      <c r="AN35" s="17" t="inlineStr">
        <is>
          <t>N/A</t>
        </is>
      </c>
      <c r="AO35" s="17" t="inlineStr">
        <is>
          <t>Pass</t>
        </is>
      </c>
      <c r="AP35" s="17" t="inlineStr">
        <is>
          <t>N/A</t>
        </is>
      </c>
      <c r="AQ35" s="17" t="inlineStr">
        <is>
          <t>N/A</t>
        </is>
      </c>
      <c r="AR35" s="17" t="inlineStr">
        <is>
          <t>Pass</t>
        </is>
      </c>
      <c r="AS35" s="17" t="inlineStr">
        <is>
          <t>Pass</t>
        </is>
      </c>
      <c r="AT35" s="17" t="inlineStr">
        <is>
          <t>N/A</t>
        </is>
      </c>
      <c r="AU35" s="17" t="inlineStr">
        <is>
          <t>N/A</t>
        </is>
      </c>
      <c r="AV35" s="17" t="inlineStr">
        <is>
          <t>CRYSTAL ENGINEERING</t>
        </is>
      </c>
      <c r="AW35" s="17" t="inlineStr">
        <is>
          <t>IS33-36/5000 PSI</t>
        </is>
      </c>
      <c r="AX35" s="17" t="inlineStr">
        <is>
          <t>4530-525617</t>
        </is>
      </c>
      <c r="AY35" s="37" t="inlineStr">
        <is>
          <t>'2026-07-02</t>
        </is>
      </c>
      <c r="AZ35" s="17" t="inlineStr">
        <is>
          <t>EMERSON</t>
        </is>
      </c>
      <c r="BA35" s="17" t="inlineStr">
        <is>
          <t>TREX</t>
        </is>
      </c>
      <c r="BB35" s="17" t="inlineStr">
        <is>
          <t>210100082367</t>
        </is>
      </c>
      <c r="BC35" s="37" t="inlineStr">
        <is>
          <t>'2026-07-31</t>
        </is>
      </c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inlineStr">
        <is>
          <t>Levy Ostrup</t>
        </is>
      </c>
      <c r="CY35" s="17" t="inlineStr">
        <is>
          <t>'2026-08-01</t>
        </is>
      </c>
      <c r="CZ35" s="17" t="n"/>
      <c r="DA35" s="17" t="n"/>
      <c r="DB35" s="17" t="n"/>
      <c r="DC35" s="17" t="n"/>
    </row>
    <row r="36">
      <c r="A36" s="17" t="n"/>
      <c r="B36" s="17" t="n"/>
      <c r="C36" s="17" t="inlineStr">
        <is>
          <t>K1B WELL PAD PROJECT</t>
        </is>
      </c>
      <c r="D36" s="17" t="inlineStr">
        <is>
          <t>KINOSIS K1B</t>
        </is>
      </c>
      <c r="E36" s="17" t="inlineStr">
        <is>
          <t>CA23007</t>
        </is>
      </c>
      <c r="F36" s="17" t="inlineStr">
        <is>
          <t>29103-PIT-2072</t>
        </is>
      </c>
      <c r="G36" s="17" t="inlineStr">
        <is>
          <t>Pressure Transmitter</t>
        </is>
      </c>
      <c r="H36" s="17" t="inlineStr">
        <is>
          <t>STEAM</t>
        </is>
      </c>
      <c r="I36" s="17" t="inlineStr">
        <is>
          <t>PAD R S07 HP STM TO INJC WELL HEEL</t>
        </is>
      </c>
      <c r="J36" s="17" t="inlineStr">
        <is>
          <t>29103-25J-271-01</t>
        </is>
      </c>
      <c r="K36" s="17" t="inlineStr">
        <is>
          <t>29103-4"-ST-2703-DASB0-64H-ET</t>
        </is>
      </c>
      <c r="L36" s="17" t="inlineStr">
        <is>
          <t>ROSEMOUNT</t>
        </is>
      </c>
      <c r="M36" s="17" t="inlineStr">
        <is>
          <t>3051T</t>
        </is>
      </c>
      <c r="N36" s="17" t="n"/>
      <c r="O36" s="17" t="inlineStr">
        <is>
          <t>0 - 8000 kPa-g</t>
        </is>
      </c>
      <c r="P36" s="17" t="inlineStr">
        <is>
          <t>-101 - 27580 kPa-g</t>
        </is>
      </c>
      <c r="Q36" s="17" t="inlineStr">
        <is>
          <t>N/A</t>
        </is>
      </c>
      <c r="R36" s="17" t="inlineStr">
        <is>
          <t>YES</t>
        </is>
      </c>
      <c r="S36" s="17" t="inlineStr">
        <is>
          <t>4-20 mA w/ HART</t>
        </is>
      </c>
      <c r="T36" s="17" t="inlineStr">
        <is>
          <t>N/A</t>
        </is>
      </c>
      <c r="U36" s="17" t="inlineStr">
        <is>
          <t>N/A</t>
        </is>
      </c>
      <c r="V36" s="17" t="inlineStr">
        <is>
          <t>LO</t>
        </is>
      </c>
      <c r="W36" s="17" t="inlineStr">
        <is>
          <t>LO</t>
        </is>
      </c>
      <c r="X36" s="17" t="inlineStr">
        <is>
          <t>LO</t>
        </is>
      </c>
      <c r="Y36" s="17" t="inlineStr">
        <is>
          <t>LO</t>
        </is>
      </c>
      <c r="Z36" s="17" t="inlineStr">
        <is>
          <t>N/A</t>
        </is>
      </c>
      <c r="AA36" s="17" t="inlineStr">
        <is>
          <t>LO</t>
        </is>
      </c>
      <c r="AB36" s="17" t="inlineStr">
        <is>
          <t>LO</t>
        </is>
      </c>
      <c r="AC36" s="17" t="inlineStr">
        <is>
          <t>LO</t>
        </is>
      </c>
      <c r="AD36" s="17" t="inlineStr">
        <is>
          <t>N/A</t>
        </is>
      </c>
      <c r="AE36" s="17" t="inlineStr">
        <is>
          <t>LO</t>
        </is>
      </c>
      <c r="AF36" s="17" t="inlineStr">
        <is>
          <t>LO</t>
        </is>
      </c>
      <c r="AG36" s="17" t="inlineStr">
        <is>
          <t>LO</t>
        </is>
      </c>
      <c r="AH36" s="17" t="n">
        <v>23.4</v>
      </c>
      <c r="AI36" s="17" t="inlineStr">
        <is>
          <t>Pass</t>
        </is>
      </c>
      <c r="AJ36" s="17" t="inlineStr">
        <is>
          <t>N/A</t>
        </is>
      </c>
      <c r="AK36" s="17" t="inlineStr">
        <is>
          <t>N/A</t>
        </is>
      </c>
      <c r="AL36" s="17" t="inlineStr">
        <is>
          <t>Pass</t>
        </is>
      </c>
      <c r="AM36" s="17" t="inlineStr">
        <is>
          <t>Pass</t>
        </is>
      </c>
      <c r="AN36" s="17" t="inlineStr">
        <is>
          <t>N/A</t>
        </is>
      </c>
      <c r="AO36" s="17" t="inlineStr">
        <is>
          <t>Pass</t>
        </is>
      </c>
      <c r="AP36" s="17" t="inlineStr">
        <is>
          <t>N/A</t>
        </is>
      </c>
      <c r="AQ36" s="17" t="inlineStr">
        <is>
          <t>N/A</t>
        </is>
      </c>
      <c r="AR36" s="17" t="inlineStr">
        <is>
          <t>Pass</t>
        </is>
      </c>
      <c r="AS36" s="17" t="inlineStr">
        <is>
          <t>Pass</t>
        </is>
      </c>
      <c r="AT36" s="17" t="inlineStr">
        <is>
          <t>N/A</t>
        </is>
      </c>
      <c r="AU36" s="17" t="inlineStr">
        <is>
          <t>N/A</t>
        </is>
      </c>
      <c r="AV36" s="17" t="inlineStr">
        <is>
          <t>CRYSTAL ENGINEERING</t>
        </is>
      </c>
      <c r="AW36" s="17" t="inlineStr">
        <is>
          <t>IS33-36/5000 PSI</t>
        </is>
      </c>
      <c r="AX36" s="17" t="inlineStr">
        <is>
          <t>4530-525617</t>
        </is>
      </c>
      <c r="AY36" s="37" t="inlineStr">
        <is>
          <t>'2026-07-02</t>
        </is>
      </c>
      <c r="AZ36" s="17" t="inlineStr">
        <is>
          <t>EMERSON</t>
        </is>
      </c>
      <c r="BA36" s="17" t="inlineStr">
        <is>
          <t>TREX</t>
        </is>
      </c>
      <c r="BB36" s="17" t="inlineStr">
        <is>
          <t>210100082367</t>
        </is>
      </c>
      <c r="BC36" s="37" t="inlineStr">
        <is>
          <t>'2026-07-31</t>
        </is>
      </c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inlineStr">
        <is>
          <t>Levy Ostrup</t>
        </is>
      </c>
      <c r="CY36" s="17" t="inlineStr">
        <is>
          <t>'2026-08-01</t>
        </is>
      </c>
      <c r="CZ36" s="17" t="n"/>
      <c r="DA36" s="17" t="n"/>
      <c r="DB36" s="17" t="n"/>
      <c r="DC36" s="17" t="n"/>
    </row>
    <row r="37">
      <c r="A37" s="17" t="n"/>
      <c r="B37" s="17" t="n"/>
      <c r="C37" s="17" t="inlineStr">
        <is>
          <t>K1B WELL PAD PROJECT</t>
        </is>
      </c>
      <c r="D37" s="17" t="inlineStr">
        <is>
          <t>KINOSIS K1B</t>
        </is>
      </c>
      <c r="E37" s="17" t="inlineStr">
        <is>
          <t>CA23007</t>
        </is>
      </c>
      <c r="F37" s="17" t="inlineStr">
        <is>
          <t>29103-PIT-2014</t>
        </is>
      </c>
      <c r="G37" s="17" t="inlineStr">
        <is>
          <t>Pressure Transmitter</t>
        </is>
      </c>
      <c r="H37" s="17" t="inlineStr">
        <is>
          <t>PRODUCED EMULSION</t>
        </is>
      </c>
      <c r="I37" s="17" t="inlineStr">
        <is>
          <t>PAD R P01 PRODUCED EMULSION PRESSURE</t>
        </is>
      </c>
      <c r="J37" s="17" t="inlineStr">
        <is>
          <t>29103-25J-212-01</t>
        </is>
      </c>
      <c r="K37" s="17" t="inlineStr">
        <is>
          <t>29103-4"-PE-2101-DAPC0-64H-ET</t>
        </is>
      </c>
      <c r="L37" s="17" t="inlineStr">
        <is>
          <t>ROSEMOUNT</t>
        </is>
      </c>
      <c r="M37" s="17" t="inlineStr">
        <is>
          <t>3051TG4A2B21AS1M536Q4Q8Q15P1BR5</t>
        </is>
      </c>
      <c r="N37" s="17" t="n"/>
      <c r="O37" s="17" t="inlineStr">
        <is>
          <t>0 - 6000 kPa-g</t>
        </is>
      </c>
      <c r="P37" s="17" t="inlineStr">
        <is>
          <t>-101 - 27580 kPa-g</t>
        </is>
      </c>
      <c r="Q37" s="17" t="inlineStr">
        <is>
          <t>N/A</t>
        </is>
      </c>
      <c r="R37" s="17" t="inlineStr">
        <is>
          <t>Yes</t>
        </is>
      </c>
      <c r="S37" s="17" t="inlineStr">
        <is>
          <t>4-20 mA w/ HART</t>
        </is>
      </c>
      <c r="T37" s="17" t="inlineStr">
        <is>
          <t>N/A</t>
        </is>
      </c>
      <c r="U37" s="17" t="inlineStr">
        <is>
          <t>N/A</t>
        </is>
      </c>
      <c r="V37" s="17" t="inlineStr">
        <is>
          <t>LO</t>
        </is>
      </c>
      <c r="W37" s="17" t="inlineStr">
        <is>
          <t>LO</t>
        </is>
      </c>
      <c r="X37" s="17" t="inlineStr">
        <is>
          <t>LO</t>
        </is>
      </c>
      <c r="Y37" s="17" t="inlineStr">
        <is>
          <t>LO</t>
        </is>
      </c>
      <c r="Z37" s="17" t="inlineStr">
        <is>
          <t>N/A</t>
        </is>
      </c>
      <c r="AA37" s="17" t="inlineStr">
        <is>
          <t>LO</t>
        </is>
      </c>
      <c r="AB37" s="17" t="inlineStr">
        <is>
          <t>LO</t>
        </is>
      </c>
      <c r="AC37" s="17" t="inlineStr">
        <is>
          <t>LO</t>
        </is>
      </c>
      <c r="AD37" s="17" t="inlineStr">
        <is>
          <t>N/A</t>
        </is>
      </c>
      <c r="AE37" s="17" t="inlineStr">
        <is>
          <t>LO</t>
        </is>
      </c>
      <c r="AF37" s="17" t="inlineStr">
        <is>
          <t>LO</t>
        </is>
      </c>
      <c r="AG37" s="17" t="inlineStr">
        <is>
          <t>LO</t>
        </is>
      </c>
      <c r="AH37" s="17" t="n">
        <v>23.6</v>
      </c>
      <c r="AI37" s="17" t="inlineStr">
        <is>
          <t>Pass</t>
        </is>
      </c>
      <c r="AJ37" s="17" t="inlineStr">
        <is>
          <t>N/A</t>
        </is>
      </c>
      <c r="AK37" s="17" t="inlineStr">
        <is>
          <t>N/A</t>
        </is>
      </c>
      <c r="AL37" s="17" t="inlineStr">
        <is>
          <t>Pass</t>
        </is>
      </c>
      <c r="AM37" s="17" t="inlineStr">
        <is>
          <t>Pass</t>
        </is>
      </c>
      <c r="AN37" s="17" t="inlineStr">
        <is>
          <t>N/A</t>
        </is>
      </c>
      <c r="AO37" s="17" t="inlineStr">
        <is>
          <t>Pass</t>
        </is>
      </c>
      <c r="AP37" s="17" t="inlineStr">
        <is>
          <t>N/A</t>
        </is>
      </c>
      <c r="AQ37" s="17" t="inlineStr">
        <is>
          <t>N/A</t>
        </is>
      </c>
      <c r="AR37" s="17" t="inlineStr">
        <is>
          <t>Pass</t>
        </is>
      </c>
      <c r="AS37" s="17" t="inlineStr">
        <is>
          <t>Pass</t>
        </is>
      </c>
      <c r="AT37" s="17" t="inlineStr">
        <is>
          <t>N/A</t>
        </is>
      </c>
      <c r="AU37" s="17" t="inlineStr">
        <is>
          <t>N/A</t>
        </is>
      </c>
      <c r="AV37" s="17" t="inlineStr">
        <is>
          <t>CRYSTAL ENGINEERING</t>
        </is>
      </c>
      <c r="AW37" s="17" t="inlineStr">
        <is>
          <t>IS33-36/5000 PSI</t>
        </is>
      </c>
      <c r="AX37" s="17" t="inlineStr">
        <is>
          <t>4530-525617</t>
        </is>
      </c>
      <c r="AY37" s="37" t="inlineStr">
        <is>
          <t>'2026-07-02</t>
        </is>
      </c>
      <c r="AZ37" s="17" t="inlineStr">
        <is>
          <t>EMERSON</t>
        </is>
      </c>
      <c r="BA37" s="17" t="inlineStr">
        <is>
          <t>TREX</t>
        </is>
      </c>
      <c r="BB37" s="17" t="inlineStr">
        <is>
          <t>210100082367</t>
        </is>
      </c>
      <c r="BC37" s="37" t="inlineStr">
        <is>
          <t>'2026-07-31</t>
        </is>
      </c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inlineStr">
        <is>
          <t>Levy Ostrup</t>
        </is>
      </c>
      <c r="CY37" s="17" t="inlineStr">
        <is>
          <t>'2026-08-01</t>
        </is>
      </c>
      <c r="CZ37" s="17" t="n"/>
      <c r="DA37" s="17" t="n"/>
      <c r="DB37" s="17" t="n"/>
      <c r="DC37" s="17" t="n"/>
    </row>
    <row r="38">
      <c r="A38" s="17" t="n"/>
      <c r="B38" s="17" t="n"/>
      <c r="C38" s="17" t="inlineStr">
        <is>
          <t>K1B WELL PAD PROJECT</t>
        </is>
      </c>
      <c r="D38" s="17" t="inlineStr">
        <is>
          <t>KINOSIS K1B</t>
        </is>
      </c>
      <c r="E38" s="17" t="inlineStr">
        <is>
          <t>CA23007</t>
        </is>
      </c>
      <c r="F38" s="17" t="inlineStr">
        <is>
          <t>29103-PIT-2018</t>
        </is>
      </c>
      <c r="G38" s="17" t="inlineStr">
        <is>
          <t>Pressure Transmitter</t>
        </is>
      </c>
      <c r="H38" s="17" t="inlineStr">
        <is>
          <t>PRODUCED GAS</t>
        </is>
      </c>
      <c r="I38" s="17" t="inlineStr">
        <is>
          <t>PAD R P01 PRODUCED VAPOR PRESSURE</t>
        </is>
      </c>
      <c r="J38" s="17" t="inlineStr">
        <is>
          <t>29103-25J-212-01</t>
        </is>
      </c>
      <c r="K38" s="17" t="inlineStr">
        <is>
          <t>29103-4"-PG-2101-DAPC0-64H-ET</t>
        </is>
      </c>
      <c r="L38" s="17" t="inlineStr">
        <is>
          <t>ROSEMOUNT</t>
        </is>
      </c>
      <c r="M38" s="17" t="inlineStr">
        <is>
          <t>3051TG4A2B21AS1M536Q4Q8Q15P1BR5</t>
        </is>
      </c>
      <c r="N38" s="17" t="n"/>
      <c r="O38" s="17" t="inlineStr">
        <is>
          <t>0 - 1500 kPa-g</t>
        </is>
      </c>
      <c r="P38" s="17" t="inlineStr">
        <is>
          <t xml:space="preserve"> -101 - 5515 kPa-g</t>
        </is>
      </c>
      <c r="Q38" s="17" t="inlineStr">
        <is>
          <t>N/A</t>
        </is>
      </c>
      <c r="R38" s="17" t="inlineStr">
        <is>
          <t>Yes</t>
        </is>
      </c>
      <c r="S38" s="17" t="inlineStr">
        <is>
          <t>4-20 mA w/ HART</t>
        </is>
      </c>
      <c r="T38" s="17" t="inlineStr">
        <is>
          <t>N/A</t>
        </is>
      </c>
      <c r="U38" s="17" t="inlineStr">
        <is>
          <t>N/A</t>
        </is>
      </c>
      <c r="V38" s="17" t="inlineStr">
        <is>
          <t>LO</t>
        </is>
      </c>
      <c r="W38" s="17" t="inlineStr">
        <is>
          <t>LO</t>
        </is>
      </c>
      <c r="X38" s="17" t="inlineStr">
        <is>
          <t>LO</t>
        </is>
      </c>
      <c r="Y38" s="17" t="inlineStr">
        <is>
          <t>LO</t>
        </is>
      </c>
      <c r="Z38" s="17" t="inlineStr">
        <is>
          <t>N/A</t>
        </is>
      </c>
      <c r="AA38" s="17" t="inlineStr">
        <is>
          <t>LO</t>
        </is>
      </c>
      <c r="AB38" s="17" t="inlineStr">
        <is>
          <t>LO</t>
        </is>
      </c>
      <c r="AC38" s="17" t="inlineStr">
        <is>
          <t>LO</t>
        </is>
      </c>
      <c r="AD38" s="17" t="inlineStr">
        <is>
          <t>N/A</t>
        </is>
      </c>
      <c r="AE38" s="17" t="inlineStr">
        <is>
          <t>LO</t>
        </is>
      </c>
      <c r="AF38" s="17" t="inlineStr">
        <is>
          <t>LO</t>
        </is>
      </c>
      <c r="AG38" s="17" t="inlineStr">
        <is>
          <t>LO</t>
        </is>
      </c>
      <c r="AH38" s="17" t="n">
        <v>23.9</v>
      </c>
      <c r="AI38" s="17" t="inlineStr">
        <is>
          <t>Pass</t>
        </is>
      </c>
      <c r="AJ38" s="17" t="inlineStr">
        <is>
          <t>N/A</t>
        </is>
      </c>
      <c r="AK38" s="17" t="inlineStr">
        <is>
          <t>N/A</t>
        </is>
      </c>
      <c r="AL38" s="17" t="inlineStr">
        <is>
          <t>Pass</t>
        </is>
      </c>
      <c r="AM38" s="17" t="inlineStr">
        <is>
          <t>Pass</t>
        </is>
      </c>
      <c r="AN38" s="17" t="inlineStr">
        <is>
          <t>N/A</t>
        </is>
      </c>
      <c r="AO38" s="17" t="inlineStr">
        <is>
          <t>Pass</t>
        </is>
      </c>
      <c r="AP38" s="17" t="inlineStr">
        <is>
          <t>N/A</t>
        </is>
      </c>
      <c r="AQ38" s="17" t="inlineStr">
        <is>
          <t>N/A</t>
        </is>
      </c>
      <c r="AR38" s="17" t="inlineStr">
        <is>
          <t>Pass</t>
        </is>
      </c>
      <c r="AS38" s="17" t="inlineStr">
        <is>
          <t>Pass</t>
        </is>
      </c>
      <c r="AT38" s="17" t="inlineStr">
        <is>
          <t>N/A</t>
        </is>
      </c>
      <c r="AU38" s="17" t="inlineStr">
        <is>
          <t>N/A</t>
        </is>
      </c>
      <c r="AV38" s="17" t="inlineStr">
        <is>
          <t>CRYSTAL ENGINEERING</t>
        </is>
      </c>
      <c r="AW38" s="17" t="inlineStr">
        <is>
          <t>IS33-36/5000 PSI</t>
        </is>
      </c>
      <c r="AX38" s="17" t="inlineStr">
        <is>
          <t>4530-525617</t>
        </is>
      </c>
      <c r="AY38" s="37" t="inlineStr">
        <is>
          <t>'2026-07-02</t>
        </is>
      </c>
      <c r="AZ38" s="17" t="inlineStr">
        <is>
          <t>EMERSON</t>
        </is>
      </c>
      <c r="BA38" s="17" t="inlineStr">
        <is>
          <t>TREX</t>
        </is>
      </c>
      <c r="BB38" s="17" t="inlineStr">
        <is>
          <t>210100082367</t>
        </is>
      </c>
      <c r="BC38" s="37" t="inlineStr">
        <is>
          <t>'2026-07-31</t>
        </is>
      </c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inlineStr">
        <is>
          <t>Levy Ostrup</t>
        </is>
      </c>
      <c r="CY38" s="17" t="inlineStr">
        <is>
          <t>'2026-08-01</t>
        </is>
      </c>
      <c r="CZ38" s="17" t="n"/>
      <c r="DA38" s="17" t="n"/>
      <c r="DB38" s="17" t="n"/>
      <c r="DC38" s="17" t="n"/>
    </row>
    <row r="39">
      <c r="A39" s="17" t="n"/>
      <c r="B39" s="17" t="n"/>
      <c r="C39" s="17" t="inlineStr">
        <is>
          <t>K1B WELL PAD PROJECT</t>
        </is>
      </c>
      <c r="D39" s="17" t="inlineStr">
        <is>
          <t>KINOSIS K1B</t>
        </is>
      </c>
      <c r="E39" s="17" t="inlineStr">
        <is>
          <t>CA23007</t>
        </is>
      </c>
      <c r="F39" s="17" t="inlineStr">
        <is>
          <t>29103-TIT-2014</t>
        </is>
      </c>
      <c r="G39" s="17" t="inlineStr">
        <is>
          <t>Temperature Indicating Transmitter</t>
        </is>
      </c>
      <c r="H39" s="17" t="inlineStr">
        <is>
          <t>PRODUCED EMULSION</t>
        </is>
      </c>
      <c r="I39" s="17" t="inlineStr">
        <is>
          <t>PAD R P01 PRODUCED EMULSION HEAD</t>
        </is>
      </c>
      <c r="J39" s="17" t="inlineStr">
        <is>
          <t>29103-25J-212-01</t>
        </is>
      </c>
      <c r="K39" s="17" t="inlineStr">
        <is>
          <t>29103-4"-PE-2101-DAPC0-64H-ET</t>
        </is>
      </c>
      <c r="L39" s="17" t="inlineStr">
        <is>
          <t>ROSEMOUNT</t>
        </is>
      </c>
      <c r="M39" s="17" t="inlineStr">
        <is>
          <t>3144PD1A1K6M5Q4C8BR5XA</t>
        </is>
      </c>
      <c r="N39" s="17" t="n"/>
      <c r="O39" s="17" t="inlineStr">
        <is>
          <t xml:space="preserve"> -50 - 300°C</t>
        </is>
      </c>
      <c r="P39" s="17" t="inlineStr">
        <is>
          <t xml:space="preserve"> -200 - 600°C</t>
        </is>
      </c>
      <c r="Q39" s="17" t="inlineStr">
        <is>
          <t>N/A</t>
        </is>
      </c>
      <c r="R39" s="17" t="inlineStr">
        <is>
          <t>Yes</t>
        </is>
      </c>
      <c r="S39" s="17" t="inlineStr">
        <is>
          <t>4-20 mA w/ HART</t>
        </is>
      </c>
      <c r="T39" s="17" t="inlineStr">
        <is>
          <t>N/A</t>
        </is>
      </c>
      <c r="U39" s="17" t="inlineStr">
        <is>
          <t>N/A</t>
        </is>
      </c>
      <c r="V39" s="17" t="inlineStr">
        <is>
          <t>LO</t>
        </is>
      </c>
      <c r="W39" s="17" t="inlineStr">
        <is>
          <t>LO</t>
        </is>
      </c>
      <c r="X39" s="17" t="inlineStr">
        <is>
          <t>LO</t>
        </is>
      </c>
      <c r="Y39" s="17" t="inlineStr">
        <is>
          <t>LO</t>
        </is>
      </c>
      <c r="Z39" s="17" t="inlineStr">
        <is>
          <t>N/A</t>
        </is>
      </c>
      <c r="AA39" s="17" t="inlineStr">
        <is>
          <t>N/A</t>
        </is>
      </c>
      <c r="AB39" s="17" t="inlineStr">
        <is>
          <t>LO</t>
        </is>
      </c>
      <c r="AC39" s="17" t="inlineStr">
        <is>
          <t>LO</t>
        </is>
      </c>
      <c r="AD39" s="17" t="inlineStr">
        <is>
          <t>N/A</t>
        </is>
      </c>
      <c r="AE39" s="17" t="inlineStr">
        <is>
          <t>LO</t>
        </is>
      </c>
      <c r="AF39" s="17" t="inlineStr">
        <is>
          <t>LO</t>
        </is>
      </c>
      <c r="AG39" s="17" t="inlineStr">
        <is>
          <t>LO</t>
        </is>
      </c>
      <c r="AH39" s="17" t="n">
        <v>23.2</v>
      </c>
      <c r="AI39" s="17" t="inlineStr">
        <is>
          <t>Pass</t>
        </is>
      </c>
      <c r="AJ39" s="17" t="inlineStr">
        <is>
          <t>N/A</t>
        </is>
      </c>
      <c r="AK39" s="17" t="inlineStr">
        <is>
          <t>N/A</t>
        </is>
      </c>
      <c r="AL39" s="17" t="inlineStr">
        <is>
          <t>Pass</t>
        </is>
      </c>
      <c r="AM39" s="17" t="inlineStr">
        <is>
          <t>Pass</t>
        </is>
      </c>
      <c r="AN39" s="17" t="inlineStr">
        <is>
          <t>N/A</t>
        </is>
      </c>
      <c r="AO39" s="17" t="inlineStr">
        <is>
          <t>Pass</t>
        </is>
      </c>
      <c r="AP39" s="17" t="inlineStr">
        <is>
          <t>N/A</t>
        </is>
      </c>
      <c r="AQ39" s="17" t="inlineStr">
        <is>
          <t>N/A</t>
        </is>
      </c>
      <c r="AR39" s="17" t="inlineStr">
        <is>
          <t>Pass</t>
        </is>
      </c>
      <c r="AS39" s="17" t="inlineStr">
        <is>
          <t>Pass</t>
        </is>
      </c>
      <c r="AT39" s="17" t="inlineStr">
        <is>
          <t>N/A</t>
        </is>
      </c>
      <c r="AU39" s="17" t="inlineStr">
        <is>
          <t>N/A</t>
        </is>
      </c>
      <c r="AV39" s="17" t="inlineStr">
        <is>
          <t xml:space="preserve">FLUKE </t>
        </is>
      </c>
      <c r="AW39" s="17" t="inlineStr">
        <is>
          <t>1551A EX</t>
        </is>
      </c>
      <c r="AX39" s="17" t="n">
        <v>6627011</v>
      </c>
      <c r="AY39" s="17" t="inlineStr">
        <is>
          <t>'2026-05-13</t>
        </is>
      </c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inlineStr">
        <is>
          <t>Levy Ostrup</t>
        </is>
      </c>
      <c r="CY39" s="17" t="inlineStr">
        <is>
          <t>'2026-08-01</t>
        </is>
      </c>
      <c r="CZ39" s="17" t="n"/>
      <c r="DA39" s="17" t="n"/>
      <c r="DB39" s="17" t="n"/>
      <c r="DC39" s="17" t="n"/>
    </row>
    <row r="40">
      <c r="A40" s="17" t="n"/>
      <c r="B40" s="17" t="n"/>
      <c r="C40" s="17" t="inlineStr">
        <is>
          <t>K1B WELL PAD PROJECT</t>
        </is>
      </c>
      <c r="D40" s="17" t="inlineStr">
        <is>
          <t>KINOSIS K1B</t>
        </is>
      </c>
      <c r="E40" s="17" t="inlineStr">
        <is>
          <t>CA23007</t>
        </is>
      </c>
      <c r="F40" s="17" t="inlineStr">
        <is>
          <t>29103-PIT-2024</t>
        </is>
      </c>
      <c r="G40" s="17" t="inlineStr">
        <is>
          <t>Pressure Transmitter</t>
        </is>
      </c>
      <c r="H40" s="17" t="inlineStr">
        <is>
          <t>PRODUCED EMULSION</t>
        </is>
      </c>
      <c r="I40" s="17" t="inlineStr">
        <is>
          <t>PAD R P02 PRODUCED EMULSION PRESSURE</t>
        </is>
      </c>
      <c r="J40" s="17" t="inlineStr">
        <is>
          <t>29103-25J-222-01</t>
        </is>
      </c>
      <c r="K40" s="17" t="inlineStr">
        <is>
          <t>29103-4"-PE-2201-DAPC0-64H-ET</t>
        </is>
      </c>
      <c r="L40" s="17" t="inlineStr">
        <is>
          <t>ROSEMOUNT</t>
        </is>
      </c>
      <c r="M40" s="17" t="inlineStr">
        <is>
          <t>3051TG4A2B21AS1M536Q4Q8Q15P1BR5</t>
        </is>
      </c>
      <c r="N40" s="17" t="n"/>
      <c r="O40" s="17" t="inlineStr">
        <is>
          <t>0 - 6000 kPa-g</t>
        </is>
      </c>
      <c r="P40" s="17" t="inlineStr">
        <is>
          <t>-101 - 27580 kPa-g</t>
        </is>
      </c>
      <c r="Q40" s="17" t="inlineStr">
        <is>
          <t>N/A</t>
        </is>
      </c>
      <c r="R40" s="17" t="inlineStr">
        <is>
          <t>Yes</t>
        </is>
      </c>
      <c r="S40" s="17" t="inlineStr">
        <is>
          <t>4-20 mA w/ HART</t>
        </is>
      </c>
      <c r="T40" s="17" t="inlineStr">
        <is>
          <t>N/A</t>
        </is>
      </c>
      <c r="U40" s="17" t="inlineStr">
        <is>
          <t>N/A</t>
        </is>
      </c>
      <c r="V40" s="17" t="inlineStr">
        <is>
          <t>LO</t>
        </is>
      </c>
      <c r="W40" s="17" t="inlineStr">
        <is>
          <t>LO</t>
        </is>
      </c>
      <c r="X40" s="17" t="inlineStr">
        <is>
          <t>LO</t>
        </is>
      </c>
      <c r="Y40" s="17" t="inlineStr">
        <is>
          <t>LO</t>
        </is>
      </c>
      <c r="Z40" s="17" t="inlineStr">
        <is>
          <t>N/A</t>
        </is>
      </c>
      <c r="AA40" s="17" t="inlineStr">
        <is>
          <t>LO</t>
        </is>
      </c>
      <c r="AB40" s="17" t="inlineStr">
        <is>
          <t>LO</t>
        </is>
      </c>
      <c r="AC40" s="17" t="inlineStr">
        <is>
          <t>LO</t>
        </is>
      </c>
      <c r="AD40" s="17" t="inlineStr">
        <is>
          <t>N/A</t>
        </is>
      </c>
      <c r="AE40" s="17" t="inlineStr">
        <is>
          <t>LO</t>
        </is>
      </c>
      <c r="AF40" s="17" t="inlineStr">
        <is>
          <t>LO</t>
        </is>
      </c>
      <c r="AG40" s="17" t="inlineStr">
        <is>
          <t>LO</t>
        </is>
      </c>
      <c r="AH40" s="17" t="n">
        <v>23.8</v>
      </c>
      <c r="AI40" s="17" t="inlineStr">
        <is>
          <t>Pass</t>
        </is>
      </c>
      <c r="AJ40" s="17" t="inlineStr">
        <is>
          <t>N/A</t>
        </is>
      </c>
      <c r="AK40" s="17" t="inlineStr">
        <is>
          <t>N/A</t>
        </is>
      </c>
      <c r="AL40" s="17" t="inlineStr">
        <is>
          <t>Pass</t>
        </is>
      </c>
      <c r="AM40" s="17" t="inlineStr">
        <is>
          <t>Pass</t>
        </is>
      </c>
      <c r="AN40" s="17" t="inlineStr">
        <is>
          <t>N/A</t>
        </is>
      </c>
      <c r="AO40" s="17" t="inlineStr">
        <is>
          <t>Pass</t>
        </is>
      </c>
      <c r="AP40" s="17" t="inlineStr">
        <is>
          <t>N/A</t>
        </is>
      </c>
      <c r="AQ40" s="17" t="inlineStr">
        <is>
          <t>N/A</t>
        </is>
      </c>
      <c r="AR40" s="17" t="inlineStr">
        <is>
          <t>Pass</t>
        </is>
      </c>
      <c r="AS40" s="17" t="inlineStr">
        <is>
          <t>Pass</t>
        </is>
      </c>
      <c r="AT40" s="17" t="inlineStr">
        <is>
          <t>N/A</t>
        </is>
      </c>
      <c r="AU40" s="17" t="inlineStr">
        <is>
          <t>N/A</t>
        </is>
      </c>
      <c r="AV40" s="17" t="inlineStr">
        <is>
          <t>CRYSTAL ENGINEERING</t>
        </is>
      </c>
      <c r="AW40" s="17" t="inlineStr">
        <is>
          <t>IS33-36/5000 PSI</t>
        </is>
      </c>
      <c r="AX40" s="17" t="inlineStr">
        <is>
          <t>4530-525617</t>
        </is>
      </c>
      <c r="AY40" s="37" t="inlineStr">
        <is>
          <t>'2026-07-02</t>
        </is>
      </c>
      <c r="AZ40" s="17" t="inlineStr">
        <is>
          <t>EMERSON</t>
        </is>
      </c>
      <c r="BA40" s="17" t="inlineStr">
        <is>
          <t>TREX</t>
        </is>
      </c>
      <c r="BB40" s="17" t="inlineStr">
        <is>
          <t>210100082367</t>
        </is>
      </c>
      <c r="BC40" s="37" t="inlineStr">
        <is>
          <t>'2026-07-31</t>
        </is>
      </c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inlineStr">
        <is>
          <t>Levy Ostrup</t>
        </is>
      </c>
      <c r="CY40" s="17" t="inlineStr">
        <is>
          <t>'2026-08-01</t>
        </is>
      </c>
      <c r="CZ40" s="17" t="n"/>
      <c r="DA40" s="17" t="n"/>
      <c r="DB40" s="17" t="n"/>
      <c r="DC40" s="17" t="n"/>
    </row>
    <row r="41">
      <c r="A41" s="17" t="n"/>
      <c r="B41" s="17" t="n"/>
      <c r="C41" s="17" t="inlineStr">
        <is>
          <t>K1B WELL PAD PROJECT</t>
        </is>
      </c>
      <c r="D41" s="17" t="inlineStr">
        <is>
          <t>KINOSIS K1B</t>
        </is>
      </c>
      <c r="E41" s="17" t="inlineStr">
        <is>
          <t>CA23007</t>
        </is>
      </c>
      <c r="F41" s="17" t="inlineStr">
        <is>
          <t>29103-PIT-2028</t>
        </is>
      </c>
      <c r="G41" s="17" t="inlineStr">
        <is>
          <t>Pressure Transmitter</t>
        </is>
      </c>
      <c r="H41" s="17" t="inlineStr">
        <is>
          <t>PRODUCED GAS</t>
        </is>
      </c>
      <c r="I41" s="17" t="inlineStr">
        <is>
          <t>PAD R P02 PRODUCED VAPOR PRESSURE</t>
        </is>
      </c>
      <c r="J41" s="17" t="inlineStr">
        <is>
          <t>29103-25J-222-01</t>
        </is>
      </c>
      <c r="K41" s="17" t="inlineStr">
        <is>
          <t>29103-4"-PG-2201-DAPC0-64H-ET</t>
        </is>
      </c>
      <c r="L41" s="17" t="inlineStr">
        <is>
          <t>ROSEMOUNT</t>
        </is>
      </c>
      <c r="M41" s="17" t="inlineStr">
        <is>
          <t>3051TG4A2B21AS1M536Q4Q8Q15P1BR5</t>
        </is>
      </c>
      <c r="N41" s="17" t="n"/>
      <c r="O41" s="17" t="inlineStr">
        <is>
          <t>0 - 1500 kPa-g</t>
        </is>
      </c>
      <c r="P41" s="17" t="inlineStr">
        <is>
          <t xml:space="preserve"> -101 - 5515 kPa-g</t>
        </is>
      </c>
      <c r="Q41" s="17" t="inlineStr">
        <is>
          <t>N/A</t>
        </is>
      </c>
      <c r="R41" s="17" t="inlineStr">
        <is>
          <t>Yes</t>
        </is>
      </c>
      <c r="S41" s="17" t="inlineStr">
        <is>
          <t>4-20 mA w/ HART</t>
        </is>
      </c>
      <c r="T41" s="17" t="inlineStr">
        <is>
          <t>N/A</t>
        </is>
      </c>
      <c r="U41" s="17" t="inlineStr">
        <is>
          <t>N/A</t>
        </is>
      </c>
      <c r="V41" s="17" t="inlineStr">
        <is>
          <t>LO</t>
        </is>
      </c>
      <c r="W41" s="17" t="inlineStr">
        <is>
          <t>LO</t>
        </is>
      </c>
      <c r="X41" s="17" t="inlineStr">
        <is>
          <t>LO</t>
        </is>
      </c>
      <c r="Y41" s="17" t="inlineStr">
        <is>
          <t>LO</t>
        </is>
      </c>
      <c r="Z41" s="17" t="inlineStr">
        <is>
          <t>N/A</t>
        </is>
      </c>
      <c r="AA41" s="17" t="inlineStr">
        <is>
          <t>LO</t>
        </is>
      </c>
      <c r="AB41" s="17" t="inlineStr">
        <is>
          <t>LO</t>
        </is>
      </c>
      <c r="AC41" s="17" t="inlineStr">
        <is>
          <t>LO</t>
        </is>
      </c>
      <c r="AD41" s="17" t="inlineStr">
        <is>
          <t>N/A</t>
        </is>
      </c>
      <c r="AE41" s="17" t="inlineStr">
        <is>
          <t>LO</t>
        </is>
      </c>
      <c r="AF41" s="17" t="inlineStr">
        <is>
          <t>LO</t>
        </is>
      </c>
      <c r="AG41" s="17" t="inlineStr">
        <is>
          <t>LO</t>
        </is>
      </c>
      <c r="AH41" s="17" t="n">
        <v>23.7</v>
      </c>
      <c r="AI41" s="17" t="inlineStr">
        <is>
          <t>Pass</t>
        </is>
      </c>
      <c r="AJ41" s="17" t="inlineStr">
        <is>
          <t>N/A</t>
        </is>
      </c>
      <c r="AK41" s="17" t="inlineStr">
        <is>
          <t>N/A</t>
        </is>
      </c>
      <c r="AL41" s="17" t="inlineStr">
        <is>
          <t>Pass</t>
        </is>
      </c>
      <c r="AM41" s="17" t="inlineStr">
        <is>
          <t>Pass</t>
        </is>
      </c>
      <c r="AN41" s="17" t="inlineStr">
        <is>
          <t>N/A</t>
        </is>
      </c>
      <c r="AO41" s="17" t="inlineStr">
        <is>
          <t>Pass</t>
        </is>
      </c>
      <c r="AP41" s="17" t="inlineStr">
        <is>
          <t>N/A</t>
        </is>
      </c>
      <c r="AQ41" s="17" t="inlineStr">
        <is>
          <t>N/A</t>
        </is>
      </c>
      <c r="AR41" s="17" t="inlineStr">
        <is>
          <t>Pass</t>
        </is>
      </c>
      <c r="AS41" s="17" t="inlineStr">
        <is>
          <t>Pass</t>
        </is>
      </c>
      <c r="AT41" s="17" t="inlineStr">
        <is>
          <t>N/A</t>
        </is>
      </c>
      <c r="AU41" s="17" t="inlineStr">
        <is>
          <t>N/A</t>
        </is>
      </c>
      <c r="AV41" s="17" t="inlineStr">
        <is>
          <t>CRYSTAL ENGINEERING</t>
        </is>
      </c>
      <c r="AW41" s="17" t="inlineStr">
        <is>
          <t>IS33-36/5000 PSI</t>
        </is>
      </c>
      <c r="AX41" s="17" t="inlineStr">
        <is>
          <t>4530-525617</t>
        </is>
      </c>
      <c r="AY41" s="37" t="inlineStr">
        <is>
          <t>'2026-07-02</t>
        </is>
      </c>
      <c r="AZ41" s="17" t="inlineStr">
        <is>
          <t>EMERSON</t>
        </is>
      </c>
      <c r="BA41" s="17" t="inlineStr">
        <is>
          <t>TREX</t>
        </is>
      </c>
      <c r="BB41" s="17" t="inlineStr">
        <is>
          <t>210100082367</t>
        </is>
      </c>
      <c r="BC41" s="37" t="inlineStr">
        <is>
          <t>'2026-07-31</t>
        </is>
      </c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inlineStr">
        <is>
          <t>Levy Ostrup</t>
        </is>
      </c>
      <c r="CY41" s="17" t="inlineStr">
        <is>
          <t>'2026-08-01</t>
        </is>
      </c>
      <c r="CZ41" s="17" t="n"/>
      <c r="DA41" s="17" t="n"/>
      <c r="DB41" s="17" t="n"/>
      <c r="DC41" s="17" t="n"/>
    </row>
    <row r="42">
      <c r="A42" s="17" t="n"/>
      <c r="B42" s="17" t="n"/>
      <c r="C42" s="17" t="inlineStr">
        <is>
          <t>K1B WELL PAD PROJECT</t>
        </is>
      </c>
      <c r="D42" s="17" t="inlineStr">
        <is>
          <t>KINOSIS K1B</t>
        </is>
      </c>
      <c r="E42" s="17" t="inlineStr">
        <is>
          <t>CA23007</t>
        </is>
      </c>
      <c r="F42" s="17" t="inlineStr">
        <is>
          <t>29103-TIT-2024</t>
        </is>
      </c>
      <c r="G42" s="17" t="inlineStr">
        <is>
          <t>Temperature Indicating Transmitter</t>
        </is>
      </c>
      <c r="H42" s="17" t="inlineStr">
        <is>
          <t>PRODUCED EMULSION</t>
        </is>
      </c>
      <c r="I42" s="17" t="inlineStr">
        <is>
          <t>PAD R P02 PRODUCED EMULSION HEAD</t>
        </is>
      </c>
      <c r="J42" s="17" t="inlineStr">
        <is>
          <t>29103-25J-222-01</t>
        </is>
      </c>
      <c r="K42" s="17" t="inlineStr">
        <is>
          <t>29103-4"-PE-2201-DAPC0-64H-ET</t>
        </is>
      </c>
      <c r="L42" s="17" t="inlineStr">
        <is>
          <t>ROSEMOUNT</t>
        </is>
      </c>
      <c r="M42" s="17" t="inlineStr">
        <is>
          <t>3144PD1A1K6M5Q4C8BR5XA</t>
        </is>
      </c>
      <c r="N42" s="17" t="n"/>
      <c r="O42" s="17" t="inlineStr">
        <is>
          <t xml:space="preserve"> -50 - 300°C</t>
        </is>
      </c>
      <c r="P42" s="17" t="inlineStr">
        <is>
          <t xml:space="preserve"> -200 - 600°C</t>
        </is>
      </c>
      <c r="Q42" s="17" t="inlineStr">
        <is>
          <t>N/A</t>
        </is>
      </c>
      <c r="R42" s="17" t="inlineStr">
        <is>
          <t>Yes</t>
        </is>
      </c>
      <c r="S42" s="17" t="inlineStr">
        <is>
          <t>4-20 mA w/ HART</t>
        </is>
      </c>
      <c r="T42" s="17" t="inlineStr">
        <is>
          <t>N/A</t>
        </is>
      </c>
      <c r="U42" s="17" t="inlineStr">
        <is>
          <t>N/A</t>
        </is>
      </c>
      <c r="V42" s="17" t="inlineStr">
        <is>
          <t>LO</t>
        </is>
      </c>
      <c r="W42" s="17" t="inlineStr">
        <is>
          <t>LO</t>
        </is>
      </c>
      <c r="X42" s="17" t="inlineStr">
        <is>
          <t>LO</t>
        </is>
      </c>
      <c r="Y42" s="17" t="inlineStr">
        <is>
          <t>LO</t>
        </is>
      </c>
      <c r="Z42" s="17" t="inlineStr">
        <is>
          <t>N/A</t>
        </is>
      </c>
      <c r="AA42" s="17" t="inlineStr">
        <is>
          <t>N/A</t>
        </is>
      </c>
      <c r="AB42" s="17" t="inlineStr">
        <is>
          <t>LO</t>
        </is>
      </c>
      <c r="AC42" s="17" t="inlineStr">
        <is>
          <t>LO</t>
        </is>
      </c>
      <c r="AD42" s="17" t="inlineStr">
        <is>
          <t>N/A</t>
        </is>
      </c>
      <c r="AE42" s="17" t="inlineStr">
        <is>
          <t>LO</t>
        </is>
      </c>
      <c r="AF42" s="17" t="inlineStr">
        <is>
          <t>LO</t>
        </is>
      </c>
      <c r="AG42" s="17" t="inlineStr">
        <is>
          <t>LO</t>
        </is>
      </c>
      <c r="AH42" s="17" t="n">
        <v>23.5</v>
      </c>
      <c r="AI42" s="17" t="inlineStr">
        <is>
          <t>Pass</t>
        </is>
      </c>
      <c r="AJ42" s="17" t="inlineStr">
        <is>
          <t>N/A</t>
        </is>
      </c>
      <c r="AK42" s="17" t="inlineStr">
        <is>
          <t>N/A</t>
        </is>
      </c>
      <c r="AL42" s="17" t="inlineStr">
        <is>
          <t>Pass</t>
        </is>
      </c>
      <c r="AM42" s="17" t="inlineStr">
        <is>
          <t>Pass</t>
        </is>
      </c>
      <c r="AN42" s="17" t="inlineStr">
        <is>
          <t>N/A</t>
        </is>
      </c>
      <c r="AO42" s="17" t="inlineStr">
        <is>
          <t>Pass</t>
        </is>
      </c>
      <c r="AP42" s="17" t="inlineStr">
        <is>
          <t>N/A</t>
        </is>
      </c>
      <c r="AQ42" s="17" t="inlineStr">
        <is>
          <t>N/A</t>
        </is>
      </c>
      <c r="AR42" s="17" t="inlineStr">
        <is>
          <t>Pass</t>
        </is>
      </c>
      <c r="AS42" s="17" t="inlineStr">
        <is>
          <t>Pass</t>
        </is>
      </c>
      <c r="AT42" s="17" t="inlineStr">
        <is>
          <t>N/A</t>
        </is>
      </c>
      <c r="AU42" s="17" t="inlineStr">
        <is>
          <t>N/A</t>
        </is>
      </c>
      <c r="AV42" s="17" t="inlineStr">
        <is>
          <t xml:space="preserve">FLUKE </t>
        </is>
      </c>
      <c r="AW42" s="17" t="inlineStr">
        <is>
          <t>1551A EX</t>
        </is>
      </c>
      <c r="AX42" s="17" t="n">
        <v>6627011</v>
      </c>
      <c r="AY42" s="17" t="inlineStr">
        <is>
          <t>'2026-05-13</t>
        </is>
      </c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inlineStr">
        <is>
          <t>Levy Ostrup</t>
        </is>
      </c>
      <c r="CY42" s="17" t="inlineStr">
        <is>
          <t>'2026-08-01</t>
        </is>
      </c>
      <c r="CZ42" s="17" t="n"/>
      <c r="DA42" s="17" t="n"/>
      <c r="DB42" s="17" t="n"/>
      <c r="DC42" s="17" t="n"/>
    </row>
    <row r="43">
      <c r="A43" s="17" t="n"/>
      <c r="B43" s="17" t="n"/>
      <c r="C43" s="17" t="inlineStr">
        <is>
          <t>K1B WELL PAD PROJECT</t>
        </is>
      </c>
      <c r="D43" s="17" t="inlineStr">
        <is>
          <t>KINOSIS K1B</t>
        </is>
      </c>
      <c r="E43" s="17" t="inlineStr">
        <is>
          <t>CA23007</t>
        </is>
      </c>
      <c r="F43" s="17" t="inlineStr">
        <is>
          <t>29103-PIT-2034</t>
        </is>
      </c>
      <c r="G43" s="17" t="inlineStr">
        <is>
          <t>Pressure Transmitter</t>
        </is>
      </c>
      <c r="H43" s="17" t="inlineStr">
        <is>
          <t>PRODUCED EMULSION</t>
        </is>
      </c>
      <c r="I43" s="17" t="inlineStr">
        <is>
          <t>PAD R P03 PRODUCED EMULSION PRESSURE</t>
        </is>
      </c>
      <c r="J43" s="17" t="inlineStr">
        <is>
          <t>29103-25J-232-01</t>
        </is>
      </c>
      <c r="K43" s="17" t="inlineStr">
        <is>
          <t>29103-4"-PE-2301-DAPC0-64H-ET</t>
        </is>
      </c>
      <c r="L43" s="17" t="inlineStr">
        <is>
          <t>ROSEMOUNT</t>
        </is>
      </c>
      <c r="M43" s="17" t="inlineStr">
        <is>
          <t>3051TG4A2B21AS1M536Q4Q8Q15P1BR5</t>
        </is>
      </c>
      <c r="N43" s="17" t="n"/>
      <c r="O43" s="17" t="inlineStr">
        <is>
          <t>0 - 6000 kPa-g</t>
        </is>
      </c>
      <c r="P43" s="17" t="inlineStr">
        <is>
          <t>-101 - 27580 kPa-g</t>
        </is>
      </c>
      <c r="Q43" s="17" t="inlineStr">
        <is>
          <t>N/A</t>
        </is>
      </c>
      <c r="R43" s="17" t="inlineStr">
        <is>
          <t>Yes</t>
        </is>
      </c>
      <c r="S43" s="17" t="inlineStr">
        <is>
          <t>4-20 mA w/ HART</t>
        </is>
      </c>
      <c r="T43" s="17" t="inlineStr">
        <is>
          <t>N/A</t>
        </is>
      </c>
      <c r="U43" s="17" t="inlineStr">
        <is>
          <t>N/A</t>
        </is>
      </c>
      <c r="V43" s="17" t="inlineStr">
        <is>
          <t>LO</t>
        </is>
      </c>
      <c r="W43" s="17" t="inlineStr">
        <is>
          <t>LO</t>
        </is>
      </c>
      <c r="X43" s="17" t="inlineStr">
        <is>
          <t>LO</t>
        </is>
      </c>
      <c r="Y43" s="17" t="inlineStr">
        <is>
          <t>LO</t>
        </is>
      </c>
      <c r="Z43" s="17" t="inlineStr">
        <is>
          <t>N/A</t>
        </is>
      </c>
      <c r="AA43" s="17" t="inlineStr">
        <is>
          <t>LO</t>
        </is>
      </c>
      <c r="AB43" s="17" t="inlineStr">
        <is>
          <t>LO</t>
        </is>
      </c>
      <c r="AC43" s="17" t="inlineStr">
        <is>
          <t>LO</t>
        </is>
      </c>
      <c r="AD43" s="17" t="inlineStr">
        <is>
          <t>N/A</t>
        </is>
      </c>
      <c r="AE43" s="17" t="inlineStr">
        <is>
          <t>LO</t>
        </is>
      </c>
      <c r="AF43" s="17" t="inlineStr">
        <is>
          <t>LO</t>
        </is>
      </c>
      <c r="AG43" s="17" t="inlineStr">
        <is>
          <t>LO</t>
        </is>
      </c>
      <c r="AH43" s="17" t="n">
        <v>23.4</v>
      </c>
      <c r="AI43" s="17" t="inlineStr">
        <is>
          <t>Pass</t>
        </is>
      </c>
      <c r="AJ43" s="17" t="inlineStr">
        <is>
          <t>N/A</t>
        </is>
      </c>
      <c r="AK43" s="17" t="inlineStr">
        <is>
          <t>N/A</t>
        </is>
      </c>
      <c r="AL43" s="17" t="inlineStr">
        <is>
          <t>Pass</t>
        </is>
      </c>
      <c r="AM43" s="17" t="inlineStr">
        <is>
          <t>Pass</t>
        </is>
      </c>
      <c r="AN43" s="17" t="inlineStr">
        <is>
          <t>N/A</t>
        </is>
      </c>
      <c r="AO43" s="17" t="inlineStr">
        <is>
          <t>Pass</t>
        </is>
      </c>
      <c r="AP43" s="17" t="inlineStr">
        <is>
          <t>N/A</t>
        </is>
      </c>
      <c r="AQ43" s="17" t="inlineStr">
        <is>
          <t>N/A</t>
        </is>
      </c>
      <c r="AR43" s="17" t="inlineStr">
        <is>
          <t>Pass</t>
        </is>
      </c>
      <c r="AS43" s="17" t="inlineStr">
        <is>
          <t>Pass</t>
        </is>
      </c>
      <c r="AT43" s="17" t="inlineStr">
        <is>
          <t>N/A</t>
        </is>
      </c>
      <c r="AU43" s="17" t="inlineStr">
        <is>
          <t>N/A</t>
        </is>
      </c>
      <c r="AV43" s="17" t="inlineStr">
        <is>
          <t>CRYSTAL ENGINEERING</t>
        </is>
      </c>
      <c r="AW43" s="17" t="inlineStr">
        <is>
          <t>IS33-36/5000 PSI</t>
        </is>
      </c>
      <c r="AX43" s="17" t="inlineStr">
        <is>
          <t>4530-525617</t>
        </is>
      </c>
      <c r="AY43" s="37" t="inlineStr">
        <is>
          <t>'2026-07-02</t>
        </is>
      </c>
      <c r="AZ43" s="17" t="inlineStr">
        <is>
          <t>EMERSON</t>
        </is>
      </c>
      <c r="BA43" s="17" t="inlineStr">
        <is>
          <t>TREX</t>
        </is>
      </c>
      <c r="BB43" s="17" t="inlineStr">
        <is>
          <t>210100082367</t>
        </is>
      </c>
      <c r="BC43" s="37" t="inlineStr">
        <is>
          <t>'2026-07-31</t>
        </is>
      </c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inlineStr">
        <is>
          <t>Levy Ostrup</t>
        </is>
      </c>
      <c r="CY43" s="17" t="inlineStr">
        <is>
          <t>'2026-08-01</t>
        </is>
      </c>
      <c r="CZ43" s="17" t="n"/>
      <c r="DA43" s="17" t="n"/>
      <c r="DB43" s="17" t="n"/>
      <c r="DC43" s="17" t="n"/>
    </row>
    <row r="44">
      <c r="A44" s="17" t="n"/>
      <c r="B44" s="17" t="n"/>
      <c r="C44" s="17" t="inlineStr">
        <is>
          <t>K1B WELL PAD PROJECT</t>
        </is>
      </c>
      <c r="D44" s="17" t="inlineStr">
        <is>
          <t>KINOSIS K1B</t>
        </is>
      </c>
      <c r="E44" s="17" t="inlineStr">
        <is>
          <t>CA23007</t>
        </is>
      </c>
      <c r="F44" s="17" t="inlineStr">
        <is>
          <t>29103-PIT-2038</t>
        </is>
      </c>
      <c r="G44" s="17" t="inlineStr">
        <is>
          <t>Pressure Transmitter</t>
        </is>
      </c>
      <c r="H44" s="17" t="inlineStr">
        <is>
          <t>PRODUCED GAS</t>
        </is>
      </c>
      <c r="I44" s="17" t="inlineStr">
        <is>
          <t>PAD R P03 PRODUCED VAPOR PRESSURE</t>
        </is>
      </c>
      <c r="J44" s="17" t="inlineStr">
        <is>
          <t>29103-25J-232-01</t>
        </is>
      </c>
      <c r="K44" s="17" t="inlineStr">
        <is>
          <t>29103-4"-PG-2301-DAPC0-64H-ET</t>
        </is>
      </c>
      <c r="L44" s="17" t="inlineStr">
        <is>
          <t>ROSEMOUNT</t>
        </is>
      </c>
      <c r="M44" s="17" t="inlineStr">
        <is>
          <t>3051TG4A2B21AS1M536Q4Q8Q15P1BR5</t>
        </is>
      </c>
      <c r="N44" s="17" t="n"/>
      <c r="O44" s="17" t="inlineStr">
        <is>
          <t>0 - 1500 kPa-g</t>
        </is>
      </c>
      <c r="P44" s="17" t="inlineStr">
        <is>
          <t xml:space="preserve"> -101 - 5515 kPa-g</t>
        </is>
      </c>
      <c r="Q44" s="17" t="inlineStr">
        <is>
          <t>N/A</t>
        </is>
      </c>
      <c r="R44" s="17" t="inlineStr">
        <is>
          <t>Yes</t>
        </is>
      </c>
      <c r="S44" s="17" t="inlineStr">
        <is>
          <t>4-20 mA w/ HART</t>
        </is>
      </c>
      <c r="T44" s="17" t="inlineStr">
        <is>
          <t>N/A</t>
        </is>
      </c>
      <c r="U44" s="17" t="inlineStr">
        <is>
          <t>N/A</t>
        </is>
      </c>
      <c r="V44" s="17" t="inlineStr">
        <is>
          <t>LO</t>
        </is>
      </c>
      <c r="W44" s="17" t="inlineStr">
        <is>
          <t>LO</t>
        </is>
      </c>
      <c r="X44" s="17" t="inlineStr">
        <is>
          <t>LO</t>
        </is>
      </c>
      <c r="Y44" s="17" t="inlineStr">
        <is>
          <t>LO</t>
        </is>
      </c>
      <c r="Z44" s="17" t="inlineStr">
        <is>
          <t>N/A</t>
        </is>
      </c>
      <c r="AA44" s="17" t="inlineStr">
        <is>
          <t>LO</t>
        </is>
      </c>
      <c r="AB44" s="17" t="inlineStr">
        <is>
          <t>LO</t>
        </is>
      </c>
      <c r="AC44" s="17" t="inlineStr">
        <is>
          <t>LO</t>
        </is>
      </c>
      <c r="AD44" s="17" t="inlineStr">
        <is>
          <t>N/A</t>
        </is>
      </c>
      <c r="AE44" s="17" t="inlineStr">
        <is>
          <t>LO</t>
        </is>
      </c>
      <c r="AF44" s="17" t="inlineStr">
        <is>
          <t>LO</t>
        </is>
      </c>
      <c r="AG44" s="17" t="inlineStr">
        <is>
          <t>LO</t>
        </is>
      </c>
      <c r="AH44" s="17" t="n">
        <v>23.5</v>
      </c>
      <c r="AI44" s="17" t="inlineStr">
        <is>
          <t>Pass</t>
        </is>
      </c>
      <c r="AJ44" s="17" t="inlineStr">
        <is>
          <t>N/A</t>
        </is>
      </c>
      <c r="AK44" s="17" t="inlineStr">
        <is>
          <t>N/A</t>
        </is>
      </c>
      <c r="AL44" s="17" t="inlineStr">
        <is>
          <t>Pass</t>
        </is>
      </c>
      <c r="AM44" s="17" t="inlineStr">
        <is>
          <t>Pass</t>
        </is>
      </c>
      <c r="AN44" s="17" t="inlineStr">
        <is>
          <t>N/A</t>
        </is>
      </c>
      <c r="AO44" s="17" t="inlineStr">
        <is>
          <t>Pass</t>
        </is>
      </c>
      <c r="AP44" s="17" t="inlineStr">
        <is>
          <t>N/A</t>
        </is>
      </c>
      <c r="AQ44" s="17" t="inlineStr">
        <is>
          <t>N/A</t>
        </is>
      </c>
      <c r="AR44" s="17" t="inlineStr">
        <is>
          <t>Pass</t>
        </is>
      </c>
      <c r="AS44" s="17" t="inlineStr">
        <is>
          <t>Pass</t>
        </is>
      </c>
      <c r="AT44" s="17" t="inlineStr">
        <is>
          <t>N/A</t>
        </is>
      </c>
      <c r="AU44" s="17" t="inlineStr">
        <is>
          <t>N/A</t>
        </is>
      </c>
      <c r="AV44" s="17" t="inlineStr">
        <is>
          <t>CRYSTAL ENGINEERING</t>
        </is>
      </c>
      <c r="AW44" s="17" t="inlineStr">
        <is>
          <t>IS33-36/5000 PSI</t>
        </is>
      </c>
      <c r="AX44" s="17" t="inlineStr">
        <is>
          <t>4530-525617</t>
        </is>
      </c>
      <c r="AY44" s="37" t="inlineStr">
        <is>
          <t>'2026-07-02</t>
        </is>
      </c>
      <c r="AZ44" s="17" t="inlineStr">
        <is>
          <t>EMERSON</t>
        </is>
      </c>
      <c r="BA44" s="17" t="inlineStr">
        <is>
          <t>TREX</t>
        </is>
      </c>
      <c r="BB44" s="17" t="inlineStr">
        <is>
          <t>210100082367</t>
        </is>
      </c>
      <c r="BC44" s="37" t="inlineStr">
        <is>
          <t>'2026-07-31</t>
        </is>
      </c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inlineStr">
        <is>
          <t>Levy Ostrup</t>
        </is>
      </c>
      <c r="CY44" s="17" t="inlineStr">
        <is>
          <t>'2026-08-01</t>
        </is>
      </c>
      <c r="CZ44" s="17" t="n"/>
      <c r="DA44" s="17" t="n"/>
      <c r="DB44" s="17" t="n"/>
      <c r="DC44" s="17" t="n"/>
    </row>
    <row r="45">
      <c r="A45" s="17" t="n"/>
      <c r="B45" s="17" t="n"/>
      <c r="C45" s="17" t="inlineStr">
        <is>
          <t>K1B WELL PAD PROJECT</t>
        </is>
      </c>
      <c r="D45" s="17" t="inlineStr">
        <is>
          <t>KINOSIS K1B</t>
        </is>
      </c>
      <c r="E45" s="17" t="inlineStr">
        <is>
          <t>CA23007</t>
        </is>
      </c>
      <c r="F45" s="17" t="inlineStr">
        <is>
          <t>29103-TIT-2034</t>
        </is>
      </c>
      <c r="G45" s="17" t="inlineStr">
        <is>
          <t>Temperature Indicating Transmitter</t>
        </is>
      </c>
      <c r="H45" s="17" t="inlineStr">
        <is>
          <t>PRODUCED EMULSION</t>
        </is>
      </c>
      <c r="I45" s="17" t="inlineStr">
        <is>
          <t>PAD R P03 PRODUCED EMULSION HEAD</t>
        </is>
      </c>
      <c r="J45" s="17" t="inlineStr">
        <is>
          <t>29103-25J-232-01</t>
        </is>
      </c>
      <c r="K45" s="17" t="inlineStr">
        <is>
          <t>29103-4"-PE-2301-DAPC0-64H-ET</t>
        </is>
      </c>
      <c r="L45" s="17" t="inlineStr">
        <is>
          <t>ROSEMOUNT</t>
        </is>
      </c>
      <c r="M45" s="17" t="inlineStr">
        <is>
          <t>3144PD1A1K6M5Q4C8BR5XA</t>
        </is>
      </c>
      <c r="N45" s="17" t="n"/>
      <c r="O45" s="17" t="inlineStr">
        <is>
          <t xml:space="preserve"> -50 - 300°C</t>
        </is>
      </c>
      <c r="P45" s="17" t="inlineStr">
        <is>
          <t xml:space="preserve"> -200 - 600°C</t>
        </is>
      </c>
      <c r="Q45" s="17" t="inlineStr">
        <is>
          <t>N/A</t>
        </is>
      </c>
      <c r="R45" s="17" t="inlineStr">
        <is>
          <t>Yes</t>
        </is>
      </c>
      <c r="S45" s="17" t="inlineStr">
        <is>
          <t>4-20 mA w/ HART</t>
        </is>
      </c>
      <c r="T45" s="17" t="inlineStr">
        <is>
          <t>N/A</t>
        </is>
      </c>
      <c r="U45" s="17" t="inlineStr">
        <is>
          <t>N/A</t>
        </is>
      </c>
      <c r="V45" s="17" t="inlineStr">
        <is>
          <t>LO</t>
        </is>
      </c>
      <c r="W45" s="17" t="inlineStr">
        <is>
          <t>LO</t>
        </is>
      </c>
      <c r="X45" s="17" t="inlineStr">
        <is>
          <t>LO</t>
        </is>
      </c>
      <c r="Y45" s="17" t="inlineStr">
        <is>
          <t>LO</t>
        </is>
      </c>
      <c r="Z45" s="17" t="inlineStr">
        <is>
          <t>N/A</t>
        </is>
      </c>
      <c r="AA45" s="17" t="inlineStr">
        <is>
          <t>N/A</t>
        </is>
      </c>
      <c r="AB45" s="17" t="inlineStr">
        <is>
          <t>LO</t>
        </is>
      </c>
      <c r="AC45" s="17" t="inlineStr">
        <is>
          <t>LO</t>
        </is>
      </c>
      <c r="AD45" s="17" t="inlineStr">
        <is>
          <t>N/A</t>
        </is>
      </c>
      <c r="AE45" s="17" t="inlineStr">
        <is>
          <t>LO</t>
        </is>
      </c>
      <c r="AF45" s="17" t="inlineStr">
        <is>
          <t>LO</t>
        </is>
      </c>
      <c r="AG45" s="17" t="inlineStr">
        <is>
          <t>LO</t>
        </is>
      </c>
      <c r="AH45" s="17" t="n">
        <v>23.9</v>
      </c>
      <c r="AI45" s="17" t="inlineStr">
        <is>
          <t>Pass</t>
        </is>
      </c>
      <c r="AJ45" s="17" t="inlineStr">
        <is>
          <t>N/A</t>
        </is>
      </c>
      <c r="AK45" s="17" t="inlineStr">
        <is>
          <t>N/A</t>
        </is>
      </c>
      <c r="AL45" s="17" t="inlineStr">
        <is>
          <t>Pass</t>
        </is>
      </c>
      <c r="AM45" s="17" t="inlineStr">
        <is>
          <t>Pass</t>
        </is>
      </c>
      <c r="AN45" s="17" t="inlineStr">
        <is>
          <t>N/A</t>
        </is>
      </c>
      <c r="AO45" s="17" t="inlineStr">
        <is>
          <t>Pass</t>
        </is>
      </c>
      <c r="AP45" s="17" t="inlineStr">
        <is>
          <t>N/A</t>
        </is>
      </c>
      <c r="AQ45" s="17" t="inlineStr">
        <is>
          <t>N/A</t>
        </is>
      </c>
      <c r="AR45" s="17" t="inlineStr">
        <is>
          <t>Pass</t>
        </is>
      </c>
      <c r="AS45" s="17" t="inlineStr">
        <is>
          <t>Pass</t>
        </is>
      </c>
      <c r="AT45" s="17" t="inlineStr">
        <is>
          <t>N/A</t>
        </is>
      </c>
      <c r="AU45" s="17" t="inlineStr">
        <is>
          <t>N/A</t>
        </is>
      </c>
      <c r="AV45" s="17" t="inlineStr">
        <is>
          <t xml:space="preserve">FLUKE </t>
        </is>
      </c>
      <c r="AW45" s="17" t="inlineStr">
        <is>
          <t>1551A EX</t>
        </is>
      </c>
      <c r="AX45" s="17" t="n">
        <v>6627011</v>
      </c>
      <c r="AY45" s="17" t="inlineStr">
        <is>
          <t>'2026-05-13</t>
        </is>
      </c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inlineStr">
        <is>
          <t>Levy Ostrup</t>
        </is>
      </c>
      <c r="CY45" s="17" t="inlineStr">
        <is>
          <t>'2026-08-01</t>
        </is>
      </c>
      <c r="CZ45" s="17" t="n"/>
      <c r="DA45" s="17" t="n"/>
      <c r="DB45" s="17" t="n"/>
      <c r="DC45" s="17" t="n"/>
    </row>
    <row r="46">
      <c r="A46" s="17" t="n"/>
      <c r="B46" s="17" t="n"/>
      <c r="C46" s="17" t="inlineStr">
        <is>
          <t>K1B WELL PAD PROJECT</t>
        </is>
      </c>
      <c r="D46" s="17" t="inlineStr">
        <is>
          <t>KINOSIS K1B</t>
        </is>
      </c>
      <c r="E46" s="17" t="inlineStr">
        <is>
          <t>CA23007</t>
        </is>
      </c>
      <c r="F46" s="17" t="inlineStr">
        <is>
          <t>29103-PIT-2044</t>
        </is>
      </c>
      <c r="G46" s="17" t="inlineStr">
        <is>
          <t>Pressure Transmitter</t>
        </is>
      </c>
      <c r="H46" s="17" t="inlineStr">
        <is>
          <t>PRODUCED EMULSION</t>
        </is>
      </c>
      <c r="I46" s="17" t="inlineStr">
        <is>
          <t>PAD R P04 PRODUCED EMULSION PRESSURE</t>
        </is>
      </c>
      <c r="J46" s="17" t="inlineStr">
        <is>
          <t>29103-25J-242-01</t>
        </is>
      </c>
      <c r="K46" s="17" t="inlineStr">
        <is>
          <t>29103-4"-PE-2401-DAPC0-64H-ET</t>
        </is>
      </c>
      <c r="L46" s="17" t="inlineStr">
        <is>
          <t>ROSEMOUNT</t>
        </is>
      </c>
      <c r="M46" s="17" t="inlineStr">
        <is>
          <t>3051TG4A2B21AS1M536Q4Q8Q15P1BR5</t>
        </is>
      </c>
      <c r="N46" s="17" t="n"/>
      <c r="O46" s="17" t="inlineStr">
        <is>
          <t>0 - 6000 kPa-g</t>
        </is>
      </c>
      <c r="P46" s="17" t="inlineStr">
        <is>
          <t>-101 - 27580 kPa-g</t>
        </is>
      </c>
      <c r="Q46" s="17" t="inlineStr">
        <is>
          <t>N/A</t>
        </is>
      </c>
      <c r="R46" s="17" t="inlineStr">
        <is>
          <t>Yes</t>
        </is>
      </c>
      <c r="S46" s="17" t="inlineStr">
        <is>
          <t>4-20 mA w/ HART</t>
        </is>
      </c>
      <c r="T46" s="17" t="inlineStr">
        <is>
          <t>N/A</t>
        </is>
      </c>
      <c r="U46" s="17" t="inlineStr">
        <is>
          <t>N/A</t>
        </is>
      </c>
      <c r="V46" s="17" t="inlineStr">
        <is>
          <t>LO</t>
        </is>
      </c>
      <c r="W46" s="17" t="inlineStr">
        <is>
          <t>LO</t>
        </is>
      </c>
      <c r="X46" s="17" t="inlineStr">
        <is>
          <t>LO</t>
        </is>
      </c>
      <c r="Y46" s="17" t="inlineStr">
        <is>
          <t>LO</t>
        </is>
      </c>
      <c r="Z46" s="17" t="inlineStr">
        <is>
          <t>N/A</t>
        </is>
      </c>
      <c r="AA46" s="17" t="inlineStr">
        <is>
          <t>LO</t>
        </is>
      </c>
      <c r="AB46" s="17" t="inlineStr">
        <is>
          <t>LO</t>
        </is>
      </c>
      <c r="AC46" s="17" t="inlineStr">
        <is>
          <t>LO</t>
        </is>
      </c>
      <c r="AD46" s="17" t="inlineStr">
        <is>
          <t>N/A</t>
        </is>
      </c>
      <c r="AE46" s="17" t="inlineStr">
        <is>
          <t>LO</t>
        </is>
      </c>
      <c r="AF46" s="17" t="inlineStr">
        <is>
          <t>LO</t>
        </is>
      </c>
      <c r="AG46" s="17" t="inlineStr">
        <is>
          <t>LO</t>
        </is>
      </c>
      <c r="AH46" s="17" t="n">
        <v>23.5</v>
      </c>
      <c r="AI46" s="17" t="inlineStr">
        <is>
          <t>Pass</t>
        </is>
      </c>
      <c r="AJ46" s="17" t="inlineStr">
        <is>
          <t>N/A</t>
        </is>
      </c>
      <c r="AK46" s="17" t="inlineStr">
        <is>
          <t>N/A</t>
        </is>
      </c>
      <c r="AL46" s="17" t="inlineStr">
        <is>
          <t>Pass</t>
        </is>
      </c>
      <c r="AM46" s="17" t="inlineStr">
        <is>
          <t>Pass</t>
        </is>
      </c>
      <c r="AN46" s="17" t="inlineStr">
        <is>
          <t>N/A</t>
        </is>
      </c>
      <c r="AO46" s="17" t="inlineStr">
        <is>
          <t>Pass</t>
        </is>
      </c>
      <c r="AP46" s="17" t="inlineStr">
        <is>
          <t>N/A</t>
        </is>
      </c>
      <c r="AQ46" s="17" t="inlineStr">
        <is>
          <t>N/A</t>
        </is>
      </c>
      <c r="AR46" s="17" t="inlineStr">
        <is>
          <t>Pass</t>
        </is>
      </c>
      <c r="AS46" s="17" t="inlineStr">
        <is>
          <t>Pass</t>
        </is>
      </c>
      <c r="AT46" s="17" t="inlineStr">
        <is>
          <t>N/A</t>
        </is>
      </c>
      <c r="AU46" s="17" t="inlineStr">
        <is>
          <t>N/A</t>
        </is>
      </c>
      <c r="AV46" s="17" t="inlineStr">
        <is>
          <t>CRYSTAL ENGINEERING</t>
        </is>
      </c>
      <c r="AW46" s="17" t="inlineStr">
        <is>
          <t>IS33-36/5000 PSI</t>
        </is>
      </c>
      <c r="AX46" s="17" t="inlineStr">
        <is>
          <t>4530-525617</t>
        </is>
      </c>
      <c r="AY46" s="37" t="inlineStr">
        <is>
          <t>'2026-07-02</t>
        </is>
      </c>
      <c r="AZ46" s="17" t="inlineStr">
        <is>
          <t>EMERSON</t>
        </is>
      </c>
      <c r="BA46" s="17" t="inlineStr">
        <is>
          <t>TREX</t>
        </is>
      </c>
      <c r="BB46" s="17" t="inlineStr">
        <is>
          <t>210100082367</t>
        </is>
      </c>
      <c r="BC46" s="37" t="inlineStr">
        <is>
          <t>'2026-07-31</t>
        </is>
      </c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inlineStr">
        <is>
          <t>Levy Ostrup</t>
        </is>
      </c>
      <c r="CY46" s="17" t="inlineStr">
        <is>
          <t>'2026-08-01</t>
        </is>
      </c>
      <c r="CZ46" s="17" t="n"/>
      <c r="DA46" s="17" t="n"/>
      <c r="DB46" s="17" t="n"/>
      <c r="DC46" s="17" t="n"/>
    </row>
    <row r="47">
      <c r="A47" s="17" t="n"/>
      <c r="B47" s="17" t="n"/>
      <c r="C47" s="17" t="inlineStr">
        <is>
          <t>K1B WELL PAD PROJECT</t>
        </is>
      </c>
      <c r="D47" s="17" t="inlineStr">
        <is>
          <t>KINOSIS K1B</t>
        </is>
      </c>
      <c r="E47" s="17" t="inlineStr">
        <is>
          <t>CA23007</t>
        </is>
      </c>
      <c r="F47" s="17" t="inlineStr">
        <is>
          <t>29103-PIT-2048</t>
        </is>
      </c>
      <c r="G47" s="17" t="inlineStr">
        <is>
          <t>Pressure Transmitter</t>
        </is>
      </c>
      <c r="H47" s="17" t="inlineStr">
        <is>
          <t>PRODUCED GAS</t>
        </is>
      </c>
      <c r="I47" s="17" t="inlineStr">
        <is>
          <t>PAD R P04 PRODUCED VAPOR PRESSURE</t>
        </is>
      </c>
      <c r="J47" s="17" t="inlineStr">
        <is>
          <t>29103-25J-242-01</t>
        </is>
      </c>
      <c r="K47" s="17" t="inlineStr">
        <is>
          <t>29103-4"-PG-2401-DAPC0-64H-ET</t>
        </is>
      </c>
      <c r="L47" s="17" t="inlineStr">
        <is>
          <t>ROSEMOUNT</t>
        </is>
      </c>
      <c r="M47" s="17" t="inlineStr">
        <is>
          <t>3051TG4A2B21AS1M536Q4Q8Q15P1BR5</t>
        </is>
      </c>
      <c r="N47" s="17" t="n"/>
      <c r="O47" s="17" t="inlineStr">
        <is>
          <t>0 - 1500 kPa-g</t>
        </is>
      </c>
      <c r="P47" s="17" t="inlineStr">
        <is>
          <t xml:space="preserve"> -101 - 5515 kPa-g</t>
        </is>
      </c>
      <c r="Q47" s="17" t="inlineStr">
        <is>
          <t>N/A</t>
        </is>
      </c>
      <c r="R47" s="17" t="inlineStr">
        <is>
          <t>Yes</t>
        </is>
      </c>
      <c r="S47" s="17" t="inlineStr">
        <is>
          <t>4-20 mA w/ HART</t>
        </is>
      </c>
      <c r="T47" s="17" t="inlineStr">
        <is>
          <t>N/A</t>
        </is>
      </c>
      <c r="U47" s="17" t="inlineStr">
        <is>
          <t>N/A</t>
        </is>
      </c>
      <c r="V47" s="17" t="inlineStr">
        <is>
          <t>LO</t>
        </is>
      </c>
      <c r="W47" s="17" t="inlineStr">
        <is>
          <t>LO</t>
        </is>
      </c>
      <c r="X47" s="17" t="inlineStr">
        <is>
          <t>LO</t>
        </is>
      </c>
      <c r="Y47" s="17" t="inlineStr">
        <is>
          <t>LO</t>
        </is>
      </c>
      <c r="Z47" s="17" t="inlineStr">
        <is>
          <t>N/A</t>
        </is>
      </c>
      <c r="AA47" s="17" t="inlineStr">
        <is>
          <t>LO</t>
        </is>
      </c>
      <c r="AB47" s="17" t="inlineStr">
        <is>
          <t>LO</t>
        </is>
      </c>
      <c r="AC47" s="17" t="inlineStr">
        <is>
          <t>LO</t>
        </is>
      </c>
      <c r="AD47" s="17" t="inlineStr">
        <is>
          <t>N/A</t>
        </is>
      </c>
      <c r="AE47" s="17" t="inlineStr">
        <is>
          <t>LO</t>
        </is>
      </c>
      <c r="AF47" s="17" t="inlineStr">
        <is>
          <t>LO</t>
        </is>
      </c>
      <c r="AG47" s="17" t="inlineStr">
        <is>
          <t>LO</t>
        </is>
      </c>
      <c r="AH47" s="17" t="n">
        <v>23.5</v>
      </c>
      <c r="AI47" s="17" t="inlineStr">
        <is>
          <t>Pass</t>
        </is>
      </c>
      <c r="AJ47" s="17" t="inlineStr">
        <is>
          <t>N/A</t>
        </is>
      </c>
      <c r="AK47" s="17" t="inlineStr">
        <is>
          <t>N/A</t>
        </is>
      </c>
      <c r="AL47" s="17" t="inlineStr">
        <is>
          <t>Pass</t>
        </is>
      </c>
      <c r="AM47" s="17" t="inlineStr">
        <is>
          <t>Pass</t>
        </is>
      </c>
      <c r="AN47" s="17" t="inlineStr">
        <is>
          <t>N/A</t>
        </is>
      </c>
      <c r="AO47" s="17" t="inlineStr">
        <is>
          <t>Pass</t>
        </is>
      </c>
      <c r="AP47" s="17" t="inlineStr">
        <is>
          <t>N/A</t>
        </is>
      </c>
      <c r="AQ47" s="17" t="inlineStr">
        <is>
          <t>N/A</t>
        </is>
      </c>
      <c r="AR47" s="17" t="inlineStr">
        <is>
          <t>Pass</t>
        </is>
      </c>
      <c r="AS47" s="17" t="inlineStr">
        <is>
          <t>Pass</t>
        </is>
      </c>
      <c r="AT47" s="17" t="inlineStr">
        <is>
          <t>N/A</t>
        </is>
      </c>
      <c r="AU47" s="17" t="inlineStr">
        <is>
          <t>N/A</t>
        </is>
      </c>
      <c r="AV47" s="17" t="inlineStr">
        <is>
          <t>CRYSTAL ENGINEERING</t>
        </is>
      </c>
      <c r="AW47" s="17" t="inlineStr">
        <is>
          <t>IS33-36/5000 PSI</t>
        </is>
      </c>
      <c r="AX47" s="17" t="inlineStr">
        <is>
          <t>4530-525617</t>
        </is>
      </c>
      <c r="AY47" s="37" t="inlineStr">
        <is>
          <t>'2026-07-02</t>
        </is>
      </c>
      <c r="AZ47" s="17" t="inlineStr">
        <is>
          <t>EMERSON</t>
        </is>
      </c>
      <c r="BA47" s="17" t="inlineStr">
        <is>
          <t>TREX</t>
        </is>
      </c>
      <c r="BB47" s="17" t="inlineStr">
        <is>
          <t>210100082367</t>
        </is>
      </c>
      <c r="BC47" s="37" t="inlineStr">
        <is>
          <t>'2026-07-31</t>
        </is>
      </c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inlineStr">
        <is>
          <t>Levy Ostrup</t>
        </is>
      </c>
      <c r="CY47" s="17" t="inlineStr">
        <is>
          <t>'2026-08-01</t>
        </is>
      </c>
      <c r="CZ47" s="17" t="n"/>
      <c r="DA47" s="17" t="n"/>
      <c r="DB47" s="17" t="n"/>
      <c r="DC47" s="17" t="n"/>
    </row>
    <row r="48">
      <c r="A48" s="17" t="n"/>
      <c r="B48" s="17" t="n"/>
      <c r="C48" s="17" t="inlineStr">
        <is>
          <t>K1B WELL PAD PROJECT</t>
        </is>
      </c>
      <c r="D48" s="17" t="inlineStr">
        <is>
          <t>KINOSIS K1B</t>
        </is>
      </c>
      <c r="E48" s="17" t="inlineStr">
        <is>
          <t>CA23007</t>
        </is>
      </c>
      <c r="F48" s="17" t="inlineStr">
        <is>
          <t>29103-TIT-2044</t>
        </is>
      </c>
      <c r="G48" s="17" t="inlineStr">
        <is>
          <t>Temperature Indicating Transmitter</t>
        </is>
      </c>
      <c r="H48" s="17" t="inlineStr">
        <is>
          <t>PRODUCED EMULSION</t>
        </is>
      </c>
      <c r="I48" s="17" t="inlineStr">
        <is>
          <t>PAD R P04 PRODUCED EMULSION HEAD</t>
        </is>
      </c>
      <c r="J48" s="17" t="inlineStr">
        <is>
          <t>29103-25J-242-01</t>
        </is>
      </c>
      <c r="K48" s="17" t="inlineStr">
        <is>
          <t>29103-4"-PE-2401-DAPC0-64H-ET</t>
        </is>
      </c>
      <c r="L48" s="17" t="inlineStr">
        <is>
          <t>ROSEMOUNT</t>
        </is>
      </c>
      <c r="M48" s="17" t="inlineStr">
        <is>
          <t>3144PD1A1K6M5Q4C8BR5XA</t>
        </is>
      </c>
      <c r="N48" s="17" t="n"/>
      <c r="O48" s="17" t="inlineStr">
        <is>
          <t xml:space="preserve"> -50 - 300°C</t>
        </is>
      </c>
      <c r="P48" s="17" t="inlineStr">
        <is>
          <t xml:space="preserve"> -200 - 600°C</t>
        </is>
      </c>
      <c r="Q48" s="17" t="inlineStr">
        <is>
          <t>N/A</t>
        </is>
      </c>
      <c r="R48" s="17" t="inlineStr">
        <is>
          <t>Yes</t>
        </is>
      </c>
      <c r="S48" s="17" t="inlineStr">
        <is>
          <t>4-20 mA w/ HART</t>
        </is>
      </c>
      <c r="T48" s="17" t="inlineStr">
        <is>
          <t>N/A</t>
        </is>
      </c>
      <c r="U48" s="17" t="inlineStr">
        <is>
          <t>N/A</t>
        </is>
      </c>
      <c r="V48" s="17" t="inlineStr">
        <is>
          <t>LO</t>
        </is>
      </c>
      <c r="W48" s="17" t="inlineStr">
        <is>
          <t>LO</t>
        </is>
      </c>
      <c r="X48" s="17" t="inlineStr">
        <is>
          <t>LO</t>
        </is>
      </c>
      <c r="Y48" s="17" t="inlineStr">
        <is>
          <t>LO</t>
        </is>
      </c>
      <c r="Z48" s="17" t="inlineStr">
        <is>
          <t>N/A</t>
        </is>
      </c>
      <c r="AA48" s="17" t="inlineStr">
        <is>
          <t>N/A</t>
        </is>
      </c>
      <c r="AB48" s="17" t="inlineStr">
        <is>
          <t>LO</t>
        </is>
      </c>
      <c r="AC48" s="17" t="inlineStr">
        <is>
          <t>LO</t>
        </is>
      </c>
      <c r="AD48" s="17" t="inlineStr">
        <is>
          <t>N/A</t>
        </is>
      </c>
      <c r="AE48" s="17" t="inlineStr">
        <is>
          <t>LO</t>
        </is>
      </c>
      <c r="AF48" s="17" t="inlineStr">
        <is>
          <t>LO</t>
        </is>
      </c>
      <c r="AG48" s="17" t="inlineStr">
        <is>
          <t>LO</t>
        </is>
      </c>
      <c r="AH48" s="17" t="n">
        <v>23.9</v>
      </c>
      <c r="AI48" s="17" t="inlineStr">
        <is>
          <t>Pass</t>
        </is>
      </c>
      <c r="AJ48" s="17" t="inlineStr">
        <is>
          <t>N/A</t>
        </is>
      </c>
      <c r="AK48" s="17" t="inlineStr">
        <is>
          <t>N/A</t>
        </is>
      </c>
      <c r="AL48" s="17" t="inlineStr">
        <is>
          <t>Pass</t>
        </is>
      </c>
      <c r="AM48" s="17" t="inlineStr">
        <is>
          <t>Pass</t>
        </is>
      </c>
      <c r="AN48" s="17" t="inlineStr">
        <is>
          <t>N/A</t>
        </is>
      </c>
      <c r="AO48" s="17" t="inlineStr">
        <is>
          <t>Pass</t>
        </is>
      </c>
      <c r="AP48" s="17" t="inlineStr">
        <is>
          <t>N/A</t>
        </is>
      </c>
      <c r="AQ48" s="17" t="inlineStr">
        <is>
          <t>N/A</t>
        </is>
      </c>
      <c r="AR48" s="17" t="inlineStr">
        <is>
          <t>Pass</t>
        </is>
      </c>
      <c r="AS48" s="17" t="inlineStr">
        <is>
          <t>Pass</t>
        </is>
      </c>
      <c r="AT48" s="17" t="inlineStr">
        <is>
          <t>N/A</t>
        </is>
      </c>
      <c r="AU48" s="17" t="inlineStr">
        <is>
          <t>N/A</t>
        </is>
      </c>
      <c r="AV48" s="17" t="inlineStr">
        <is>
          <t xml:space="preserve">FLUKE </t>
        </is>
      </c>
      <c r="AW48" s="17" t="inlineStr">
        <is>
          <t>1551A EX</t>
        </is>
      </c>
      <c r="AX48" s="17" t="n">
        <v>6627011</v>
      </c>
      <c r="AY48" s="17" t="inlineStr">
        <is>
          <t>'2026-05-13</t>
        </is>
      </c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inlineStr">
        <is>
          <t>Levy Ostrup</t>
        </is>
      </c>
      <c r="CY48" s="17" t="inlineStr">
        <is>
          <t>'2026-08-01</t>
        </is>
      </c>
      <c r="CZ48" s="17" t="n"/>
      <c r="DA48" s="17" t="n"/>
      <c r="DB48" s="17" t="n"/>
      <c r="DC48" s="17" t="n"/>
    </row>
    <row r="49">
      <c r="A49" s="17" t="n"/>
      <c r="B49" s="17" t="n"/>
      <c r="C49" s="17" t="inlineStr">
        <is>
          <t>K1B WELL PAD PROJECT</t>
        </is>
      </c>
      <c r="D49" s="17" t="inlineStr">
        <is>
          <t>KINOSIS K1B</t>
        </is>
      </c>
      <c r="E49" s="17" t="inlineStr">
        <is>
          <t>CA23007</t>
        </is>
      </c>
      <c r="F49" s="17" t="inlineStr">
        <is>
          <t>29103-PIT-2054</t>
        </is>
      </c>
      <c r="G49" s="17" t="inlineStr">
        <is>
          <t>Pressure Transmitter</t>
        </is>
      </c>
      <c r="H49" s="17" t="inlineStr">
        <is>
          <t>PRODUCED EMULSION</t>
        </is>
      </c>
      <c r="I49" s="17" t="inlineStr">
        <is>
          <t>PAD R P05 PRODUCED EMULSION PRESSURE</t>
        </is>
      </c>
      <c r="J49" s="17" t="inlineStr">
        <is>
          <t>29103-25J-252-01</t>
        </is>
      </c>
      <c r="K49" s="17" t="inlineStr">
        <is>
          <t>29103-4"-PE-2501-DAPC0-64H-ET</t>
        </is>
      </c>
      <c r="L49" s="17" t="inlineStr">
        <is>
          <t>ROSEMOUNT</t>
        </is>
      </c>
      <c r="M49" s="17" t="inlineStr">
        <is>
          <t>3051TG4A2B21AS1M536Q4Q8Q15P1BR5</t>
        </is>
      </c>
      <c r="N49" s="17" t="n"/>
      <c r="O49" s="17" t="inlineStr">
        <is>
          <t>0 - 6000 kPa-g</t>
        </is>
      </c>
      <c r="P49" s="17" t="inlineStr">
        <is>
          <t>-101 - 27580 kPa-g</t>
        </is>
      </c>
      <c r="Q49" s="17" t="inlineStr">
        <is>
          <t>N/A</t>
        </is>
      </c>
      <c r="R49" s="17" t="inlineStr">
        <is>
          <t>Yes</t>
        </is>
      </c>
      <c r="S49" s="17" t="inlineStr">
        <is>
          <t>4-20 mA w/ HART</t>
        </is>
      </c>
      <c r="T49" s="17" t="inlineStr">
        <is>
          <t>N/A</t>
        </is>
      </c>
      <c r="U49" s="17" t="inlineStr">
        <is>
          <t>N/A</t>
        </is>
      </c>
      <c r="V49" s="17" t="inlineStr">
        <is>
          <t>LO</t>
        </is>
      </c>
      <c r="W49" s="17" t="inlineStr">
        <is>
          <t>LO</t>
        </is>
      </c>
      <c r="X49" s="17" t="inlineStr">
        <is>
          <t>LO</t>
        </is>
      </c>
      <c r="Y49" s="17" t="inlineStr">
        <is>
          <t>LO</t>
        </is>
      </c>
      <c r="Z49" s="17" t="inlineStr">
        <is>
          <t>N/A</t>
        </is>
      </c>
      <c r="AA49" s="17" t="inlineStr">
        <is>
          <t>LO</t>
        </is>
      </c>
      <c r="AB49" s="17" t="inlineStr">
        <is>
          <t>LO</t>
        </is>
      </c>
      <c r="AC49" s="17" t="inlineStr">
        <is>
          <t>LO</t>
        </is>
      </c>
      <c r="AD49" s="17" t="inlineStr">
        <is>
          <t>N/A</t>
        </is>
      </c>
      <c r="AE49" s="17" t="inlineStr">
        <is>
          <t>LO</t>
        </is>
      </c>
      <c r="AF49" s="17" t="inlineStr">
        <is>
          <t>LO</t>
        </is>
      </c>
      <c r="AG49" s="17" t="inlineStr">
        <is>
          <t>LO</t>
        </is>
      </c>
      <c r="AH49" s="17" t="n">
        <v>23.9</v>
      </c>
      <c r="AI49" s="17" t="inlineStr">
        <is>
          <t>Pass</t>
        </is>
      </c>
      <c r="AJ49" s="17" t="inlineStr">
        <is>
          <t>N/A</t>
        </is>
      </c>
      <c r="AK49" s="17" t="inlineStr">
        <is>
          <t>N/A</t>
        </is>
      </c>
      <c r="AL49" s="17" t="inlineStr">
        <is>
          <t>Pass</t>
        </is>
      </c>
      <c r="AM49" s="17" t="inlineStr">
        <is>
          <t>Pass</t>
        </is>
      </c>
      <c r="AN49" s="17" t="inlineStr">
        <is>
          <t>N/A</t>
        </is>
      </c>
      <c r="AO49" s="17" t="inlineStr">
        <is>
          <t>Pass</t>
        </is>
      </c>
      <c r="AP49" s="17" t="inlineStr">
        <is>
          <t>N/A</t>
        </is>
      </c>
      <c r="AQ49" s="17" t="inlineStr">
        <is>
          <t>N/A</t>
        </is>
      </c>
      <c r="AR49" s="17" t="inlineStr">
        <is>
          <t>Pass</t>
        </is>
      </c>
      <c r="AS49" s="17" t="inlineStr">
        <is>
          <t>Pass</t>
        </is>
      </c>
      <c r="AT49" s="17" t="inlineStr">
        <is>
          <t>N/A</t>
        </is>
      </c>
      <c r="AU49" s="17" t="inlineStr">
        <is>
          <t>N/A</t>
        </is>
      </c>
      <c r="AV49" s="17" t="inlineStr">
        <is>
          <t>CRYSTAL ENGINEERING</t>
        </is>
      </c>
      <c r="AW49" s="17" t="inlineStr">
        <is>
          <t>IS33-36/5000 PSI</t>
        </is>
      </c>
      <c r="AX49" s="17" t="inlineStr">
        <is>
          <t>4530-525617</t>
        </is>
      </c>
      <c r="AY49" s="37" t="inlineStr">
        <is>
          <t>'2026-07-02</t>
        </is>
      </c>
      <c r="AZ49" s="17" t="inlineStr">
        <is>
          <t>EMERSON</t>
        </is>
      </c>
      <c r="BA49" s="17" t="inlineStr">
        <is>
          <t>TREX</t>
        </is>
      </c>
      <c r="BB49" s="17" t="inlineStr">
        <is>
          <t>210100082367</t>
        </is>
      </c>
      <c r="BC49" s="37" t="inlineStr">
        <is>
          <t>'2026-07-31</t>
        </is>
      </c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inlineStr">
        <is>
          <t>Levy Ostrup</t>
        </is>
      </c>
      <c r="CY49" s="17" t="inlineStr">
        <is>
          <t>'2026-08-01</t>
        </is>
      </c>
      <c r="CZ49" s="17" t="n"/>
      <c r="DA49" s="17" t="n"/>
      <c r="DB49" s="17" t="n"/>
      <c r="DC49" s="17" t="n"/>
    </row>
    <row r="50">
      <c r="A50" s="17" t="n"/>
      <c r="B50" s="17" t="n"/>
      <c r="C50" s="17" t="inlineStr">
        <is>
          <t>K1B WELL PAD PROJECT</t>
        </is>
      </c>
      <c r="D50" s="17" t="inlineStr">
        <is>
          <t>KINOSIS K1B</t>
        </is>
      </c>
      <c r="E50" s="17" t="inlineStr">
        <is>
          <t>CA23007</t>
        </is>
      </c>
      <c r="F50" s="17" t="inlineStr">
        <is>
          <t>29103-PIT-2058</t>
        </is>
      </c>
      <c r="G50" s="17" t="inlineStr">
        <is>
          <t>Pressure Transmitter</t>
        </is>
      </c>
      <c r="H50" s="17" t="inlineStr">
        <is>
          <t>PRODUCED GAS</t>
        </is>
      </c>
      <c r="I50" s="17" t="inlineStr">
        <is>
          <t>PAD R P05 PRODUCED VAPOR PRESSURE</t>
        </is>
      </c>
      <c r="J50" s="17" t="inlineStr">
        <is>
          <t>29103-25J-252-01</t>
        </is>
      </c>
      <c r="K50" s="17" t="inlineStr">
        <is>
          <t>29103-4"-PG-2501-DAPC0-64H-ET</t>
        </is>
      </c>
      <c r="L50" s="17" t="inlineStr">
        <is>
          <t>ROSEMOUNT</t>
        </is>
      </c>
      <c r="M50" s="17" t="inlineStr">
        <is>
          <t>3051TG4A2B21AS1M536Q4Q8Q15P1BR5</t>
        </is>
      </c>
      <c r="N50" s="17" t="n"/>
      <c r="O50" s="17" t="inlineStr">
        <is>
          <t>0 - 1500 kPa-g</t>
        </is>
      </c>
      <c r="P50" s="17" t="inlineStr">
        <is>
          <t xml:space="preserve"> -101 - 5515 kPa-g</t>
        </is>
      </c>
      <c r="Q50" s="17" t="inlineStr">
        <is>
          <t>N/A</t>
        </is>
      </c>
      <c r="R50" s="17" t="inlineStr">
        <is>
          <t>Yes</t>
        </is>
      </c>
      <c r="S50" s="17" t="inlineStr">
        <is>
          <t>4-20 mA w/ HART</t>
        </is>
      </c>
      <c r="T50" s="17" t="inlineStr">
        <is>
          <t>N/A</t>
        </is>
      </c>
      <c r="U50" s="17" t="inlineStr">
        <is>
          <t>N/A</t>
        </is>
      </c>
      <c r="V50" s="17" t="inlineStr">
        <is>
          <t>LO</t>
        </is>
      </c>
      <c r="W50" s="17" t="inlineStr">
        <is>
          <t>LO</t>
        </is>
      </c>
      <c r="X50" s="17" t="inlineStr">
        <is>
          <t>LO</t>
        </is>
      </c>
      <c r="Y50" s="17" t="inlineStr">
        <is>
          <t>LO</t>
        </is>
      </c>
      <c r="Z50" s="17" t="inlineStr">
        <is>
          <t>N/A</t>
        </is>
      </c>
      <c r="AA50" s="17" t="inlineStr">
        <is>
          <t>LO</t>
        </is>
      </c>
      <c r="AB50" s="17" t="inlineStr">
        <is>
          <t>LO</t>
        </is>
      </c>
      <c r="AC50" s="17" t="inlineStr">
        <is>
          <t>LO</t>
        </is>
      </c>
      <c r="AD50" s="17" t="inlineStr">
        <is>
          <t>N/A</t>
        </is>
      </c>
      <c r="AE50" s="17" t="inlineStr">
        <is>
          <t>LO</t>
        </is>
      </c>
      <c r="AF50" s="17" t="inlineStr">
        <is>
          <t>LO</t>
        </is>
      </c>
      <c r="AG50" s="17" t="inlineStr">
        <is>
          <t>LO</t>
        </is>
      </c>
      <c r="AH50" s="17" t="n">
        <v>23.8</v>
      </c>
      <c r="AI50" s="17" t="inlineStr">
        <is>
          <t>Pass</t>
        </is>
      </c>
      <c r="AJ50" s="17" t="inlineStr">
        <is>
          <t>N/A</t>
        </is>
      </c>
      <c r="AK50" s="17" t="inlineStr">
        <is>
          <t>N/A</t>
        </is>
      </c>
      <c r="AL50" s="17" t="inlineStr">
        <is>
          <t>Pass</t>
        </is>
      </c>
      <c r="AM50" s="17" t="inlineStr">
        <is>
          <t>Pass</t>
        </is>
      </c>
      <c r="AN50" s="17" t="inlineStr">
        <is>
          <t>N/A</t>
        </is>
      </c>
      <c r="AO50" s="17" t="inlineStr">
        <is>
          <t>Pass</t>
        </is>
      </c>
      <c r="AP50" s="17" t="inlineStr">
        <is>
          <t>N/A</t>
        </is>
      </c>
      <c r="AQ50" s="17" t="inlineStr">
        <is>
          <t>N/A</t>
        </is>
      </c>
      <c r="AR50" s="17" t="inlineStr">
        <is>
          <t>Pass</t>
        </is>
      </c>
      <c r="AS50" s="17" t="inlineStr">
        <is>
          <t>Pass</t>
        </is>
      </c>
      <c r="AT50" s="17" t="inlineStr">
        <is>
          <t>N/A</t>
        </is>
      </c>
      <c r="AU50" s="17" t="inlineStr">
        <is>
          <t>N/A</t>
        </is>
      </c>
      <c r="AV50" s="17" t="inlineStr">
        <is>
          <t>CRYSTAL ENGINEERING</t>
        </is>
      </c>
      <c r="AW50" s="17" t="inlineStr">
        <is>
          <t>IS33-36/5000 PSI</t>
        </is>
      </c>
      <c r="AX50" s="17" t="inlineStr">
        <is>
          <t>4530-525617</t>
        </is>
      </c>
      <c r="AY50" s="37" t="inlineStr">
        <is>
          <t>'2026-07-02</t>
        </is>
      </c>
      <c r="AZ50" s="17" t="inlineStr">
        <is>
          <t>EMERSON</t>
        </is>
      </c>
      <c r="BA50" s="17" t="inlineStr">
        <is>
          <t>TREX</t>
        </is>
      </c>
      <c r="BB50" s="17" t="inlineStr">
        <is>
          <t>210100082367</t>
        </is>
      </c>
      <c r="BC50" s="37" t="inlineStr">
        <is>
          <t>'2026-07-31</t>
        </is>
      </c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inlineStr">
        <is>
          <t>Levy Ostrup</t>
        </is>
      </c>
      <c r="CY50" s="17" t="inlineStr">
        <is>
          <t>'2026-08-01</t>
        </is>
      </c>
      <c r="CZ50" s="17" t="n"/>
      <c r="DA50" s="17" t="n"/>
      <c r="DB50" s="17" t="n"/>
      <c r="DC50" s="17" t="n"/>
    </row>
    <row r="51">
      <c r="A51" s="17" t="n"/>
      <c r="B51" s="17" t="n"/>
      <c r="C51" s="17" t="inlineStr">
        <is>
          <t>K1B WELL PAD PROJECT</t>
        </is>
      </c>
      <c r="D51" s="17" t="inlineStr">
        <is>
          <t>KINOSIS K1B</t>
        </is>
      </c>
      <c r="E51" s="17" t="inlineStr">
        <is>
          <t>CA23007</t>
        </is>
      </c>
      <c r="F51" s="17" t="inlineStr">
        <is>
          <t>29103-TIT-2054</t>
        </is>
      </c>
      <c r="G51" s="17" t="inlineStr">
        <is>
          <t>Temperature Indicating Transmitter</t>
        </is>
      </c>
      <c r="H51" s="17" t="inlineStr">
        <is>
          <t>PRODUCED EMULSION</t>
        </is>
      </c>
      <c r="I51" s="17" t="inlineStr">
        <is>
          <t>PAD R P05 PRODUCED EMULSION HEAD</t>
        </is>
      </c>
      <c r="J51" s="17" t="inlineStr">
        <is>
          <t>29103-25J-252-01</t>
        </is>
      </c>
      <c r="K51" s="17" t="inlineStr">
        <is>
          <t>29103-4"-PE-2501-DAPC0-64H-ET</t>
        </is>
      </c>
      <c r="L51" s="17" t="inlineStr">
        <is>
          <t>ROSEMOUNT</t>
        </is>
      </c>
      <c r="M51" s="17" t="inlineStr">
        <is>
          <t>3144PD1A1K6M5Q4C8BR5XA</t>
        </is>
      </c>
      <c r="N51" s="17" t="n"/>
      <c r="O51" s="17" t="inlineStr">
        <is>
          <t xml:space="preserve"> -50 - 300°C</t>
        </is>
      </c>
      <c r="P51" s="17" t="inlineStr">
        <is>
          <t xml:space="preserve"> -200 - 600°C</t>
        </is>
      </c>
      <c r="Q51" s="17" t="inlineStr">
        <is>
          <t>N/A</t>
        </is>
      </c>
      <c r="R51" s="17" t="inlineStr">
        <is>
          <t>Yes</t>
        </is>
      </c>
      <c r="S51" s="17" t="inlineStr">
        <is>
          <t>4-20 mA w/ HART</t>
        </is>
      </c>
      <c r="T51" s="17" t="inlineStr">
        <is>
          <t>N/A</t>
        </is>
      </c>
      <c r="U51" s="17" t="inlineStr">
        <is>
          <t>N/A</t>
        </is>
      </c>
      <c r="V51" s="17" t="inlineStr">
        <is>
          <t>LO</t>
        </is>
      </c>
      <c r="W51" s="17" t="inlineStr">
        <is>
          <t>LO</t>
        </is>
      </c>
      <c r="X51" s="17" t="inlineStr">
        <is>
          <t>LO</t>
        </is>
      </c>
      <c r="Y51" s="17" t="inlineStr">
        <is>
          <t>LO</t>
        </is>
      </c>
      <c r="Z51" s="17" t="inlineStr">
        <is>
          <t>N/A</t>
        </is>
      </c>
      <c r="AA51" s="17" t="inlineStr">
        <is>
          <t>N/A</t>
        </is>
      </c>
      <c r="AB51" s="17" t="inlineStr">
        <is>
          <t>LO</t>
        </is>
      </c>
      <c r="AC51" s="17" t="inlineStr">
        <is>
          <t>LO</t>
        </is>
      </c>
      <c r="AD51" s="17" t="inlineStr">
        <is>
          <t>N/A</t>
        </is>
      </c>
      <c r="AE51" s="17" t="inlineStr">
        <is>
          <t>LO</t>
        </is>
      </c>
      <c r="AF51" s="17" t="inlineStr">
        <is>
          <t>LO</t>
        </is>
      </c>
      <c r="AG51" s="17" t="inlineStr">
        <is>
          <t>LO</t>
        </is>
      </c>
      <c r="AH51" s="17" t="n">
        <v>23.5</v>
      </c>
      <c r="AI51" s="17" t="inlineStr">
        <is>
          <t>Pass</t>
        </is>
      </c>
      <c r="AJ51" s="17" t="inlineStr">
        <is>
          <t>N/A</t>
        </is>
      </c>
      <c r="AK51" s="17" t="inlineStr">
        <is>
          <t>N/A</t>
        </is>
      </c>
      <c r="AL51" s="17" t="inlineStr">
        <is>
          <t>Pass</t>
        </is>
      </c>
      <c r="AM51" s="17" t="inlineStr">
        <is>
          <t>Pass</t>
        </is>
      </c>
      <c r="AN51" s="17" t="inlineStr">
        <is>
          <t>N/A</t>
        </is>
      </c>
      <c r="AO51" s="17" t="inlineStr">
        <is>
          <t>Pass</t>
        </is>
      </c>
      <c r="AP51" s="17" t="inlineStr">
        <is>
          <t>N/A</t>
        </is>
      </c>
      <c r="AQ51" s="17" t="inlineStr">
        <is>
          <t>N/A</t>
        </is>
      </c>
      <c r="AR51" s="17" t="inlineStr">
        <is>
          <t>Pass</t>
        </is>
      </c>
      <c r="AS51" s="17" t="inlineStr">
        <is>
          <t>Pass</t>
        </is>
      </c>
      <c r="AT51" s="17" t="inlineStr">
        <is>
          <t>N/A</t>
        </is>
      </c>
      <c r="AU51" s="17" t="inlineStr">
        <is>
          <t>N/A</t>
        </is>
      </c>
      <c r="AV51" s="17" t="inlineStr">
        <is>
          <t xml:space="preserve">FLUKE </t>
        </is>
      </c>
      <c r="AW51" s="17" t="inlineStr">
        <is>
          <t>1551A EX</t>
        </is>
      </c>
      <c r="AX51" s="17" t="n">
        <v>6627011</v>
      </c>
      <c r="AY51" s="17" t="inlineStr">
        <is>
          <t>'2026-05-13</t>
        </is>
      </c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inlineStr">
        <is>
          <t>Levy Ostrup</t>
        </is>
      </c>
      <c r="CY51" s="17" t="inlineStr">
        <is>
          <t>'2026-08-01</t>
        </is>
      </c>
      <c r="CZ51" s="17" t="n"/>
      <c r="DA51" s="17" t="n"/>
      <c r="DB51" s="17" t="n"/>
      <c r="DC51" s="17" t="n"/>
    </row>
    <row r="52">
      <c r="A52" s="17" t="n"/>
      <c r="B52" s="17" t="n"/>
      <c r="C52" s="17" t="inlineStr">
        <is>
          <t>K1B WELL PAD PROJECT</t>
        </is>
      </c>
      <c r="D52" s="17" t="inlineStr">
        <is>
          <t>KINOSIS K1B</t>
        </is>
      </c>
      <c r="E52" s="17" t="inlineStr">
        <is>
          <t>CA23007</t>
        </is>
      </c>
      <c r="F52" s="17" t="inlineStr">
        <is>
          <t>29103-PIT-2064</t>
        </is>
      </c>
      <c r="G52" s="17" t="inlineStr">
        <is>
          <t>Pressure Transmitter</t>
        </is>
      </c>
      <c r="H52" s="17" t="inlineStr">
        <is>
          <t>PRODUCED EMULSION</t>
        </is>
      </c>
      <c r="I52" s="17" t="inlineStr">
        <is>
          <t>PAD R P06 PRODUCED EMULSION PRESSURE</t>
        </is>
      </c>
      <c r="J52" s="17" t="inlineStr">
        <is>
          <t>29103-25J-262-01</t>
        </is>
      </c>
      <c r="K52" s="17" t="inlineStr">
        <is>
          <t>29103-4"-PE-2601-DAPC0-64H-ET</t>
        </is>
      </c>
      <c r="L52" s="17" t="inlineStr">
        <is>
          <t>ROSEMOUNT</t>
        </is>
      </c>
      <c r="M52" s="17" t="inlineStr">
        <is>
          <t>3051TG4A2B21AS1M536Q4Q8Q15P1BR5</t>
        </is>
      </c>
      <c r="N52" s="17" t="n"/>
      <c r="O52" s="17" t="inlineStr">
        <is>
          <t>0 - 6000 kPa-g</t>
        </is>
      </c>
      <c r="P52" s="17" t="inlineStr">
        <is>
          <t>-101 - 27580 kPa-g</t>
        </is>
      </c>
      <c r="Q52" s="17" t="inlineStr">
        <is>
          <t>N/A</t>
        </is>
      </c>
      <c r="R52" s="17" t="inlineStr">
        <is>
          <t>Yes</t>
        </is>
      </c>
      <c r="S52" s="17" t="inlineStr">
        <is>
          <t>4-20 mA w/ HART</t>
        </is>
      </c>
      <c r="T52" s="17" t="inlineStr">
        <is>
          <t>N/A</t>
        </is>
      </c>
      <c r="U52" s="17" t="inlineStr">
        <is>
          <t>N/A</t>
        </is>
      </c>
      <c r="V52" s="17" t="inlineStr">
        <is>
          <t>LO</t>
        </is>
      </c>
      <c r="W52" s="17" t="inlineStr">
        <is>
          <t>LO</t>
        </is>
      </c>
      <c r="X52" s="17" t="inlineStr">
        <is>
          <t>LO</t>
        </is>
      </c>
      <c r="Y52" s="17" t="inlineStr">
        <is>
          <t>LO</t>
        </is>
      </c>
      <c r="Z52" s="17" t="inlineStr">
        <is>
          <t>N/A</t>
        </is>
      </c>
      <c r="AA52" s="17" t="inlineStr">
        <is>
          <t>LO</t>
        </is>
      </c>
      <c r="AB52" s="17" t="inlineStr">
        <is>
          <t>LO</t>
        </is>
      </c>
      <c r="AC52" s="17" t="inlineStr">
        <is>
          <t>LO</t>
        </is>
      </c>
      <c r="AD52" s="17" t="inlineStr">
        <is>
          <t>N/A</t>
        </is>
      </c>
      <c r="AE52" s="17" t="inlineStr">
        <is>
          <t>LO</t>
        </is>
      </c>
      <c r="AF52" s="17" t="inlineStr">
        <is>
          <t>LO</t>
        </is>
      </c>
      <c r="AG52" s="17" t="inlineStr">
        <is>
          <t>LO</t>
        </is>
      </c>
      <c r="AH52" s="17" t="n">
        <v>23.5</v>
      </c>
      <c r="AI52" s="17" t="inlineStr">
        <is>
          <t>Pass</t>
        </is>
      </c>
      <c r="AJ52" s="17" t="inlineStr">
        <is>
          <t>N/A</t>
        </is>
      </c>
      <c r="AK52" s="17" t="inlineStr">
        <is>
          <t>N/A</t>
        </is>
      </c>
      <c r="AL52" s="17" t="inlineStr">
        <is>
          <t>Pass</t>
        </is>
      </c>
      <c r="AM52" s="17" t="inlineStr">
        <is>
          <t>Pass</t>
        </is>
      </c>
      <c r="AN52" s="17" t="inlineStr">
        <is>
          <t>N/A</t>
        </is>
      </c>
      <c r="AO52" s="17" t="inlineStr">
        <is>
          <t>Pass</t>
        </is>
      </c>
      <c r="AP52" s="17" t="inlineStr">
        <is>
          <t>N/A</t>
        </is>
      </c>
      <c r="AQ52" s="17" t="inlineStr">
        <is>
          <t>N/A</t>
        </is>
      </c>
      <c r="AR52" s="17" t="inlineStr">
        <is>
          <t>Pass</t>
        </is>
      </c>
      <c r="AS52" s="17" t="inlineStr">
        <is>
          <t>Pass</t>
        </is>
      </c>
      <c r="AT52" s="17" t="inlineStr">
        <is>
          <t>N/A</t>
        </is>
      </c>
      <c r="AU52" s="17" t="inlineStr">
        <is>
          <t>N/A</t>
        </is>
      </c>
      <c r="AV52" s="17" t="inlineStr">
        <is>
          <t>CRYSTAL ENGINEERING</t>
        </is>
      </c>
      <c r="AW52" s="17" t="inlineStr">
        <is>
          <t>IS33-36/5000 PSI</t>
        </is>
      </c>
      <c r="AX52" s="17" t="inlineStr">
        <is>
          <t>4530-525617</t>
        </is>
      </c>
      <c r="AY52" s="37" t="inlineStr">
        <is>
          <t>'2026-07-02</t>
        </is>
      </c>
      <c r="AZ52" s="17" t="inlineStr">
        <is>
          <t>EMERSON</t>
        </is>
      </c>
      <c r="BA52" s="17" t="inlineStr">
        <is>
          <t>TREX</t>
        </is>
      </c>
      <c r="BB52" s="17" t="inlineStr">
        <is>
          <t>210100082367</t>
        </is>
      </c>
      <c r="BC52" s="37" t="inlineStr">
        <is>
          <t>'2026-07-31</t>
        </is>
      </c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inlineStr">
        <is>
          <t>Levy Ostrup</t>
        </is>
      </c>
      <c r="CY52" s="17" t="inlineStr">
        <is>
          <t>'2026-08-01</t>
        </is>
      </c>
      <c r="CZ52" s="17" t="n"/>
      <c r="DA52" s="17" t="n"/>
      <c r="DB52" s="17" t="n"/>
      <c r="DC52" s="17" t="n"/>
    </row>
    <row r="53">
      <c r="A53" s="17" t="n"/>
      <c r="B53" s="17" t="n"/>
      <c r="C53" s="17" t="inlineStr">
        <is>
          <t>K1B WELL PAD PROJECT</t>
        </is>
      </c>
      <c r="D53" s="17" t="inlineStr">
        <is>
          <t>KINOSIS K1B</t>
        </is>
      </c>
      <c r="E53" s="17" t="inlineStr">
        <is>
          <t>CA23007</t>
        </is>
      </c>
      <c r="F53" s="17" t="inlineStr">
        <is>
          <t>29103-PIT-2068</t>
        </is>
      </c>
      <c r="G53" s="17" t="inlineStr">
        <is>
          <t>Pressure Transmitter</t>
        </is>
      </c>
      <c r="H53" s="17" t="inlineStr">
        <is>
          <t>PRODUCED GAS</t>
        </is>
      </c>
      <c r="I53" s="17" t="inlineStr">
        <is>
          <t>PAD R P06 PRODUCED VAPOR PRESSURE</t>
        </is>
      </c>
      <c r="J53" s="17" t="inlineStr">
        <is>
          <t>29103-25J-262-01</t>
        </is>
      </c>
      <c r="K53" s="17" t="inlineStr">
        <is>
          <t>29103-4"-PG-2601-DAPC0-64H-ET</t>
        </is>
      </c>
      <c r="L53" s="17" t="inlineStr">
        <is>
          <t>ROSEMOUNT</t>
        </is>
      </c>
      <c r="M53" s="17" t="inlineStr">
        <is>
          <t>3051TG4A2B21AS1M536Q4Q8Q15P1BR5</t>
        </is>
      </c>
      <c r="N53" s="17" t="n"/>
      <c r="O53" s="17" t="inlineStr">
        <is>
          <t>0 - 1500 kPa-g</t>
        </is>
      </c>
      <c r="P53" s="17" t="inlineStr">
        <is>
          <t xml:space="preserve"> -101 - 5515 kPa-g</t>
        </is>
      </c>
      <c r="Q53" s="17" t="inlineStr">
        <is>
          <t>N/A</t>
        </is>
      </c>
      <c r="R53" s="17" t="inlineStr">
        <is>
          <t>Yes</t>
        </is>
      </c>
      <c r="S53" s="17" t="inlineStr">
        <is>
          <t>4-20 mA w/ HART</t>
        </is>
      </c>
      <c r="T53" s="17" t="inlineStr">
        <is>
          <t>N/A</t>
        </is>
      </c>
      <c r="U53" s="17" t="inlineStr">
        <is>
          <t>N/A</t>
        </is>
      </c>
      <c r="V53" s="17" t="inlineStr">
        <is>
          <t>LO</t>
        </is>
      </c>
      <c r="W53" s="17" t="inlineStr">
        <is>
          <t>LO</t>
        </is>
      </c>
      <c r="X53" s="17" t="inlineStr">
        <is>
          <t>LO</t>
        </is>
      </c>
      <c r="Y53" s="17" t="inlineStr">
        <is>
          <t>LO</t>
        </is>
      </c>
      <c r="Z53" s="17" t="inlineStr">
        <is>
          <t>N/A</t>
        </is>
      </c>
      <c r="AA53" s="17" t="inlineStr">
        <is>
          <t>LO</t>
        </is>
      </c>
      <c r="AB53" s="17" t="inlineStr">
        <is>
          <t>LO</t>
        </is>
      </c>
      <c r="AC53" s="17" t="inlineStr">
        <is>
          <t>LO</t>
        </is>
      </c>
      <c r="AD53" s="17" t="inlineStr">
        <is>
          <t>N/A</t>
        </is>
      </c>
      <c r="AE53" s="17" t="inlineStr">
        <is>
          <t>LO</t>
        </is>
      </c>
      <c r="AF53" s="17" t="inlineStr">
        <is>
          <t>LO</t>
        </is>
      </c>
      <c r="AG53" s="17" t="inlineStr">
        <is>
          <t>LO</t>
        </is>
      </c>
      <c r="AH53" s="17" t="n">
        <v>23.7</v>
      </c>
      <c r="AI53" s="17" t="inlineStr">
        <is>
          <t>Pass</t>
        </is>
      </c>
      <c r="AJ53" s="17" t="inlineStr">
        <is>
          <t>N/A</t>
        </is>
      </c>
      <c r="AK53" s="17" t="inlineStr">
        <is>
          <t>N/A</t>
        </is>
      </c>
      <c r="AL53" s="17" t="inlineStr">
        <is>
          <t>Pass</t>
        </is>
      </c>
      <c r="AM53" s="17" t="inlineStr">
        <is>
          <t>Pass</t>
        </is>
      </c>
      <c r="AN53" s="17" t="inlineStr">
        <is>
          <t>N/A</t>
        </is>
      </c>
      <c r="AO53" s="17" t="inlineStr">
        <is>
          <t>Pass</t>
        </is>
      </c>
      <c r="AP53" s="17" t="inlineStr">
        <is>
          <t>N/A</t>
        </is>
      </c>
      <c r="AQ53" s="17" t="inlineStr">
        <is>
          <t>N/A</t>
        </is>
      </c>
      <c r="AR53" s="17" t="inlineStr">
        <is>
          <t>Pass</t>
        </is>
      </c>
      <c r="AS53" s="17" t="inlineStr">
        <is>
          <t>Pass</t>
        </is>
      </c>
      <c r="AT53" s="17" t="inlineStr">
        <is>
          <t>N/A</t>
        </is>
      </c>
      <c r="AU53" s="17" t="inlineStr">
        <is>
          <t>N/A</t>
        </is>
      </c>
      <c r="AV53" s="17" t="inlineStr">
        <is>
          <t>CRYSTAL ENGINEERING</t>
        </is>
      </c>
      <c r="AW53" s="17" t="inlineStr">
        <is>
          <t>IS33-36/5000 PSI</t>
        </is>
      </c>
      <c r="AX53" s="17" t="inlineStr">
        <is>
          <t>4530-525617</t>
        </is>
      </c>
      <c r="AY53" s="37" t="inlineStr">
        <is>
          <t>'2026-07-02</t>
        </is>
      </c>
      <c r="AZ53" s="17" t="inlineStr">
        <is>
          <t>EMERSON</t>
        </is>
      </c>
      <c r="BA53" s="17" t="inlineStr">
        <is>
          <t>TREX</t>
        </is>
      </c>
      <c r="BB53" s="17" t="inlineStr">
        <is>
          <t>210100082367</t>
        </is>
      </c>
      <c r="BC53" s="37" t="inlineStr">
        <is>
          <t>'2026-07-31</t>
        </is>
      </c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inlineStr">
        <is>
          <t>Levy Ostrup</t>
        </is>
      </c>
      <c r="CY53" s="17" t="inlineStr">
        <is>
          <t>'2026-08-01</t>
        </is>
      </c>
      <c r="CZ53" s="17" t="n"/>
      <c r="DA53" s="17" t="n"/>
      <c r="DB53" s="17" t="n"/>
      <c r="DC53" s="17" t="n"/>
    </row>
    <row r="54">
      <c r="A54" s="17" t="n"/>
      <c r="B54" s="17" t="n"/>
      <c r="C54" s="17" t="inlineStr">
        <is>
          <t>K1B WELL PAD PROJECT</t>
        </is>
      </c>
      <c r="D54" s="17" t="inlineStr">
        <is>
          <t>KINOSIS K1B</t>
        </is>
      </c>
      <c r="E54" s="17" t="inlineStr">
        <is>
          <t>CA23007</t>
        </is>
      </c>
      <c r="F54" s="17" t="inlineStr">
        <is>
          <t>29103-TIT-2064</t>
        </is>
      </c>
      <c r="G54" s="17" t="inlineStr">
        <is>
          <t>Temperature Indicating Transmitter</t>
        </is>
      </c>
      <c r="H54" s="17" t="inlineStr">
        <is>
          <t>PRODUCED EMULSION</t>
        </is>
      </c>
      <c r="I54" s="17" t="inlineStr">
        <is>
          <t>PAD R P06 PRODUCED EMULSION HEAD</t>
        </is>
      </c>
      <c r="J54" s="17" t="inlineStr">
        <is>
          <t>29103-25J-262-01</t>
        </is>
      </c>
      <c r="K54" s="17" t="inlineStr">
        <is>
          <t>29103-4"-PE-2601-DAPC0-64H-ET</t>
        </is>
      </c>
      <c r="L54" s="17" t="inlineStr">
        <is>
          <t>ROSEMOUNT</t>
        </is>
      </c>
      <c r="M54" s="17" t="inlineStr">
        <is>
          <t>3144PD1A1K6M5Q4C8BR5XA</t>
        </is>
      </c>
      <c r="N54" s="17" t="n"/>
      <c r="O54" s="17" t="inlineStr">
        <is>
          <t xml:space="preserve"> -50 - 300°C</t>
        </is>
      </c>
      <c r="P54" s="17" t="inlineStr">
        <is>
          <t xml:space="preserve"> -200 - 600°C</t>
        </is>
      </c>
      <c r="Q54" s="17" t="inlineStr">
        <is>
          <t>N/A</t>
        </is>
      </c>
      <c r="R54" s="17" t="inlineStr">
        <is>
          <t>Yes</t>
        </is>
      </c>
      <c r="S54" s="17" t="inlineStr">
        <is>
          <t>4-20 mA w/ HART</t>
        </is>
      </c>
      <c r="T54" s="17" t="inlineStr">
        <is>
          <t>N/A</t>
        </is>
      </c>
      <c r="U54" s="17" t="inlineStr">
        <is>
          <t>N/A</t>
        </is>
      </c>
      <c r="V54" s="17" t="inlineStr">
        <is>
          <t>LO</t>
        </is>
      </c>
      <c r="W54" s="17" t="inlineStr">
        <is>
          <t>LO</t>
        </is>
      </c>
      <c r="X54" s="17" t="inlineStr">
        <is>
          <t>LO</t>
        </is>
      </c>
      <c r="Y54" s="17" t="inlineStr">
        <is>
          <t>LO</t>
        </is>
      </c>
      <c r="Z54" s="17" t="inlineStr">
        <is>
          <t>N/A</t>
        </is>
      </c>
      <c r="AA54" s="17" t="inlineStr">
        <is>
          <t>N/A</t>
        </is>
      </c>
      <c r="AB54" s="17" t="inlineStr">
        <is>
          <t>LO</t>
        </is>
      </c>
      <c r="AC54" s="17" t="inlineStr">
        <is>
          <t>LO</t>
        </is>
      </c>
      <c r="AD54" s="17" t="inlineStr">
        <is>
          <t>N/A</t>
        </is>
      </c>
      <c r="AE54" s="17" t="inlineStr">
        <is>
          <t>LO</t>
        </is>
      </c>
      <c r="AF54" s="17" t="inlineStr">
        <is>
          <t>LO</t>
        </is>
      </c>
      <c r="AG54" s="17" t="inlineStr">
        <is>
          <t>LO</t>
        </is>
      </c>
      <c r="AH54" s="17" t="n">
        <v>23.5</v>
      </c>
      <c r="AI54" s="17" t="inlineStr">
        <is>
          <t>Pass</t>
        </is>
      </c>
      <c r="AJ54" s="17" t="inlineStr">
        <is>
          <t>N/A</t>
        </is>
      </c>
      <c r="AK54" s="17" t="inlineStr">
        <is>
          <t>N/A</t>
        </is>
      </c>
      <c r="AL54" s="17" t="inlineStr">
        <is>
          <t>Pass</t>
        </is>
      </c>
      <c r="AM54" s="17" t="inlineStr">
        <is>
          <t>Pass</t>
        </is>
      </c>
      <c r="AN54" s="17" t="inlineStr">
        <is>
          <t>N/A</t>
        </is>
      </c>
      <c r="AO54" s="17" t="inlineStr">
        <is>
          <t>Pass</t>
        </is>
      </c>
      <c r="AP54" s="17" t="inlineStr">
        <is>
          <t>N/A</t>
        </is>
      </c>
      <c r="AQ54" s="17" t="inlineStr">
        <is>
          <t>N/A</t>
        </is>
      </c>
      <c r="AR54" s="17" t="inlineStr">
        <is>
          <t>Pass</t>
        </is>
      </c>
      <c r="AS54" s="17" t="inlineStr">
        <is>
          <t>Pass</t>
        </is>
      </c>
      <c r="AT54" s="17" t="inlineStr">
        <is>
          <t>N/A</t>
        </is>
      </c>
      <c r="AU54" s="17" t="inlineStr">
        <is>
          <t>N/A</t>
        </is>
      </c>
      <c r="AV54" s="17" t="inlineStr">
        <is>
          <t xml:space="preserve">FLUKE </t>
        </is>
      </c>
      <c r="AW54" s="17" t="inlineStr">
        <is>
          <t>1551A EX</t>
        </is>
      </c>
      <c r="AX54" s="17" t="n">
        <v>6627011</v>
      </c>
      <c r="AY54" s="17" t="inlineStr">
        <is>
          <t>'2026-05-13</t>
        </is>
      </c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inlineStr">
        <is>
          <t>Levy Ostrup</t>
        </is>
      </c>
      <c r="CY54" s="17" t="inlineStr">
        <is>
          <t>'2026-08-01</t>
        </is>
      </c>
      <c r="CZ54" s="17" t="n"/>
      <c r="DA54" s="17" t="n"/>
      <c r="DB54" s="17" t="n"/>
      <c r="DC54" s="17" t="n"/>
    </row>
    <row r="55">
      <c r="A55" s="17" t="n"/>
      <c r="B55" s="17" t="n"/>
      <c r="C55" s="17" t="inlineStr">
        <is>
          <t>K1B WELL PAD PROJECT</t>
        </is>
      </c>
      <c r="D55" s="17" t="inlineStr">
        <is>
          <t>KINOSIS K1B</t>
        </is>
      </c>
      <c r="E55" s="17" t="inlineStr">
        <is>
          <t>CA23007</t>
        </is>
      </c>
      <c r="F55" s="17" t="inlineStr">
        <is>
          <t>29103-PIT-2074</t>
        </is>
      </c>
      <c r="G55" s="17" t="inlineStr">
        <is>
          <t>Pressure Transmitter</t>
        </is>
      </c>
      <c r="H55" s="17" t="inlineStr">
        <is>
          <t>PRODUCED EMULSION</t>
        </is>
      </c>
      <c r="I55" s="17" t="inlineStr">
        <is>
          <t>PAD R P07 PRODUCED EMULSION PRESSURE</t>
        </is>
      </c>
      <c r="J55" s="17" t="inlineStr">
        <is>
          <t>29103-25J-272-01</t>
        </is>
      </c>
      <c r="K55" s="17" t="inlineStr">
        <is>
          <t>29103-4"-PE-2701-DAPC0-64H-ET</t>
        </is>
      </c>
      <c r="L55" s="17" t="inlineStr">
        <is>
          <t>ROSEMOUNT</t>
        </is>
      </c>
      <c r="M55" s="17" t="inlineStr">
        <is>
          <t>3051TG4A2B21AS1M536Q4Q8Q15P1BR5</t>
        </is>
      </c>
      <c r="N55" s="17" t="n"/>
      <c r="O55" s="17" t="inlineStr">
        <is>
          <t>0 - 6000 kPa-g</t>
        </is>
      </c>
      <c r="P55" s="17" t="inlineStr">
        <is>
          <t>-101 - 27580 kPa-g</t>
        </is>
      </c>
      <c r="Q55" s="17" t="inlineStr">
        <is>
          <t>N/A</t>
        </is>
      </c>
      <c r="R55" s="17" t="inlineStr">
        <is>
          <t>Yes</t>
        </is>
      </c>
      <c r="S55" s="17" t="inlineStr">
        <is>
          <t>4-20 mA w/ HART</t>
        </is>
      </c>
      <c r="T55" s="17" t="inlineStr">
        <is>
          <t>N/A</t>
        </is>
      </c>
      <c r="U55" s="17" t="inlineStr">
        <is>
          <t>N/A</t>
        </is>
      </c>
      <c r="V55" s="17" t="inlineStr">
        <is>
          <t>LO</t>
        </is>
      </c>
      <c r="W55" s="17" t="inlineStr">
        <is>
          <t>LO</t>
        </is>
      </c>
      <c r="X55" s="17" t="inlineStr">
        <is>
          <t>LO</t>
        </is>
      </c>
      <c r="Y55" s="17" t="inlineStr">
        <is>
          <t>LO</t>
        </is>
      </c>
      <c r="Z55" s="17" t="inlineStr">
        <is>
          <t>N/A</t>
        </is>
      </c>
      <c r="AA55" s="17" t="inlineStr">
        <is>
          <t>LO</t>
        </is>
      </c>
      <c r="AB55" s="17" t="inlineStr">
        <is>
          <t>LO</t>
        </is>
      </c>
      <c r="AC55" s="17" t="inlineStr">
        <is>
          <t>LO</t>
        </is>
      </c>
      <c r="AD55" s="17" t="inlineStr">
        <is>
          <t>N/A</t>
        </is>
      </c>
      <c r="AE55" s="17" t="inlineStr">
        <is>
          <t>LO</t>
        </is>
      </c>
      <c r="AF55" s="17" t="inlineStr">
        <is>
          <t>LO</t>
        </is>
      </c>
      <c r="AG55" s="17" t="inlineStr">
        <is>
          <t>LO</t>
        </is>
      </c>
      <c r="AH55" s="17" t="n">
        <v>23.4</v>
      </c>
      <c r="AI55" s="17" t="inlineStr">
        <is>
          <t>Pass</t>
        </is>
      </c>
      <c r="AJ55" s="17" t="inlineStr">
        <is>
          <t>N/A</t>
        </is>
      </c>
      <c r="AK55" s="17" t="inlineStr">
        <is>
          <t>N/A</t>
        </is>
      </c>
      <c r="AL55" s="17" t="inlineStr">
        <is>
          <t>Pass</t>
        </is>
      </c>
      <c r="AM55" s="17" t="inlineStr">
        <is>
          <t>Pass</t>
        </is>
      </c>
      <c r="AN55" s="17" t="inlineStr">
        <is>
          <t>N/A</t>
        </is>
      </c>
      <c r="AO55" s="17" t="inlineStr">
        <is>
          <t>Pass</t>
        </is>
      </c>
      <c r="AP55" s="17" t="inlineStr">
        <is>
          <t>N/A</t>
        </is>
      </c>
      <c r="AQ55" s="17" t="inlineStr">
        <is>
          <t>N/A</t>
        </is>
      </c>
      <c r="AR55" s="17" t="inlineStr">
        <is>
          <t>Pass</t>
        </is>
      </c>
      <c r="AS55" s="17" t="inlineStr">
        <is>
          <t>Pass</t>
        </is>
      </c>
      <c r="AT55" s="17" t="inlineStr">
        <is>
          <t>N/A</t>
        </is>
      </c>
      <c r="AU55" s="17" t="inlineStr">
        <is>
          <t>N/A</t>
        </is>
      </c>
      <c r="AV55" s="17" t="inlineStr">
        <is>
          <t>CRYSTAL ENGINEERING</t>
        </is>
      </c>
      <c r="AW55" s="17" t="inlineStr">
        <is>
          <t>IS33-36/5000 PSI</t>
        </is>
      </c>
      <c r="AX55" s="17" t="inlineStr">
        <is>
          <t>4530-525617</t>
        </is>
      </c>
      <c r="AY55" s="37" t="inlineStr">
        <is>
          <t>'2026-07-02</t>
        </is>
      </c>
      <c r="AZ55" s="17" t="inlineStr">
        <is>
          <t>EMERSON</t>
        </is>
      </c>
      <c r="BA55" s="17" t="inlineStr">
        <is>
          <t>TREX</t>
        </is>
      </c>
      <c r="BB55" s="17" t="inlineStr">
        <is>
          <t>210100082367</t>
        </is>
      </c>
      <c r="BC55" s="37" t="inlineStr">
        <is>
          <t>'2026-07-31</t>
        </is>
      </c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inlineStr">
        <is>
          <t>Levy Ostrup</t>
        </is>
      </c>
      <c r="CY55" s="17" t="inlineStr">
        <is>
          <t>'2026-08-01</t>
        </is>
      </c>
      <c r="CZ55" s="17" t="n"/>
      <c r="DA55" s="17" t="n"/>
      <c r="DB55" s="17" t="n"/>
      <c r="DC55" s="17" t="n"/>
    </row>
    <row r="56">
      <c r="A56" s="17" t="n"/>
      <c r="B56" s="17" t="n"/>
      <c r="C56" s="17" t="inlineStr">
        <is>
          <t>K1B WELL PAD PROJECT</t>
        </is>
      </c>
      <c r="D56" s="17" t="inlineStr">
        <is>
          <t>KINOSIS K1B</t>
        </is>
      </c>
      <c r="E56" s="17" t="inlineStr">
        <is>
          <t>CA23007</t>
        </is>
      </c>
      <c r="F56" s="17" t="inlineStr">
        <is>
          <t>29103-PIT-2078</t>
        </is>
      </c>
      <c r="G56" s="17" t="inlineStr">
        <is>
          <t>Pressure Transmitter</t>
        </is>
      </c>
      <c r="H56" s="17" t="inlineStr">
        <is>
          <t>PRODUCED GAS</t>
        </is>
      </c>
      <c r="I56" s="17" t="inlineStr">
        <is>
          <t>PAD R P07 PRODUCED VAPOR PRESSURE</t>
        </is>
      </c>
      <c r="J56" s="17" t="inlineStr">
        <is>
          <t>29103-25J-272-01</t>
        </is>
      </c>
      <c r="K56" s="17" t="inlineStr">
        <is>
          <t>29103-4"-PG-2701-DAPC0-64H-ET</t>
        </is>
      </c>
      <c r="L56" s="17" t="inlineStr">
        <is>
          <t>ROSEMOUNT</t>
        </is>
      </c>
      <c r="M56" s="17" t="inlineStr">
        <is>
          <t>3051TG4A2B21AS1M536Q4Q8Q15P1BR5</t>
        </is>
      </c>
      <c r="N56" s="17" t="n"/>
      <c r="O56" s="17" t="inlineStr">
        <is>
          <t>0 - 1500 kPa-g</t>
        </is>
      </c>
      <c r="P56" s="17" t="inlineStr">
        <is>
          <t xml:space="preserve"> -101 - 5515 kPa-g</t>
        </is>
      </c>
      <c r="Q56" s="17" t="inlineStr">
        <is>
          <t>N/A</t>
        </is>
      </c>
      <c r="R56" s="17" t="inlineStr">
        <is>
          <t>Yes</t>
        </is>
      </c>
      <c r="S56" s="17" t="inlineStr">
        <is>
          <t>4-20 mA w/ HART</t>
        </is>
      </c>
      <c r="T56" s="17" t="inlineStr">
        <is>
          <t>N/A</t>
        </is>
      </c>
      <c r="U56" s="17" t="inlineStr">
        <is>
          <t>N/A</t>
        </is>
      </c>
      <c r="V56" s="17" t="inlineStr">
        <is>
          <t>LO</t>
        </is>
      </c>
      <c r="W56" s="17" t="inlineStr">
        <is>
          <t>LO</t>
        </is>
      </c>
      <c r="X56" s="17" t="inlineStr">
        <is>
          <t>LO</t>
        </is>
      </c>
      <c r="Y56" s="17" t="inlineStr">
        <is>
          <t>LO</t>
        </is>
      </c>
      <c r="Z56" s="17" t="inlineStr">
        <is>
          <t>N/A</t>
        </is>
      </c>
      <c r="AA56" s="17" t="inlineStr">
        <is>
          <t>LO</t>
        </is>
      </c>
      <c r="AB56" s="17" t="inlineStr">
        <is>
          <t>LO</t>
        </is>
      </c>
      <c r="AC56" s="17" t="inlineStr">
        <is>
          <t>LO</t>
        </is>
      </c>
      <c r="AD56" s="17" t="inlineStr">
        <is>
          <t>N/A</t>
        </is>
      </c>
      <c r="AE56" s="17" t="inlineStr">
        <is>
          <t>LO</t>
        </is>
      </c>
      <c r="AF56" s="17" t="inlineStr">
        <is>
          <t>LO</t>
        </is>
      </c>
      <c r="AG56" s="17" t="inlineStr">
        <is>
          <t>LO</t>
        </is>
      </c>
      <c r="AH56" s="17" t="n">
        <v>23.4</v>
      </c>
      <c r="AI56" s="17" t="inlineStr">
        <is>
          <t>Pass</t>
        </is>
      </c>
      <c r="AJ56" s="17" t="inlineStr">
        <is>
          <t>N/A</t>
        </is>
      </c>
      <c r="AK56" s="17" t="inlineStr">
        <is>
          <t>N/A</t>
        </is>
      </c>
      <c r="AL56" s="17" t="inlineStr">
        <is>
          <t>Pass</t>
        </is>
      </c>
      <c r="AM56" s="17" t="inlineStr">
        <is>
          <t>Pass</t>
        </is>
      </c>
      <c r="AN56" s="17" t="inlineStr">
        <is>
          <t>N/A</t>
        </is>
      </c>
      <c r="AO56" s="17" t="inlineStr">
        <is>
          <t>Pass</t>
        </is>
      </c>
      <c r="AP56" s="17" t="inlineStr">
        <is>
          <t>N/A</t>
        </is>
      </c>
      <c r="AQ56" s="17" t="inlineStr">
        <is>
          <t>N/A</t>
        </is>
      </c>
      <c r="AR56" s="17" t="inlineStr">
        <is>
          <t>Pass</t>
        </is>
      </c>
      <c r="AS56" s="17" t="inlineStr">
        <is>
          <t>Pass</t>
        </is>
      </c>
      <c r="AT56" s="17" t="inlineStr">
        <is>
          <t>N/A</t>
        </is>
      </c>
      <c r="AU56" s="17" t="inlineStr">
        <is>
          <t>N/A</t>
        </is>
      </c>
      <c r="AV56" s="17" t="inlineStr">
        <is>
          <t>CRYSTAL ENGINEERING</t>
        </is>
      </c>
      <c r="AW56" s="17" t="inlineStr">
        <is>
          <t>IS33-36/5000 PSI</t>
        </is>
      </c>
      <c r="AX56" s="17" t="inlineStr">
        <is>
          <t>4530-525617</t>
        </is>
      </c>
      <c r="AY56" s="37" t="inlineStr">
        <is>
          <t>'2026-07-02</t>
        </is>
      </c>
      <c r="AZ56" s="17" t="inlineStr">
        <is>
          <t>EMERSON</t>
        </is>
      </c>
      <c r="BA56" s="17" t="inlineStr">
        <is>
          <t>TREX</t>
        </is>
      </c>
      <c r="BB56" s="17" t="inlineStr">
        <is>
          <t>210100082367</t>
        </is>
      </c>
      <c r="BC56" s="37" t="inlineStr">
        <is>
          <t>'2026-07-31</t>
        </is>
      </c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inlineStr">
        <is>
          <t>Levy Ostrup</t>
        </is>
      </c>
      <c r="CY56" s="17" t="inlineStr">
        <is>
          <t>'2026-08-01</t>
        </is>
      </c>
      <c r="CZ56" s="17" t="n"/>
      <c r="DA56" s="17" t="n"/>
      <c r="DB56" s="17" t="n"/>
      <c r="DC56" s="17" t="n"/>
    </row>
    <row r="57">
      <c r="A57" s="17" t="n"/>
      <c r="B57" s="17" t="n"/>
      <c r="C57" s="17" t="inlineStr">
        <is>
          <t>K1B WELL PAD PROJECT</t>
        </is>
      </c>
      <c r="D57" s="17" t="inlineStr">
        <is>
          <t>KINOSIS K1B</t>
        </is>
      </c>
      <c r="E57" s="17" t="inlineStr">
        <is>
          <t>CA23007</t>
        </is>
      </c>
      <c r="F57" s="17" t="inlineStr">
        <is>
          <t>29103-TIT-2074</t>
        </is>
      </c>
      <c r="G57" s="17" t="inlineStr">
        <is>
          <t>Temperature Indicating Transmitter</t>
        </is>
      </c>
      <c r="H57" s="17" t="inlineStr">
        <is>
          <t>PRODUCED EMULSION</t>
        </is>
      </c>
      <c r="I57" s="17" t="inlineStr">
        <is>
          <t>PAD R P07 PRODUCED EMULSION HEAD</t>
        </is>
      </c>
      <c r="J57" s="17" t="inlineStr">
        <is>
          <t>29103-25J-272-01</t>
        </is>
      </c>
      <c r="K57" s="17" t="inlineStr">
        <is>
          <t>29103-4"-PE-2701-DAPC0-64H-ET</t>
        </is>
      </c>
      <c r="L57" s="17" t="inlineStr">
        <is>
          <t>ROSEMOUNT</t>
        </is>
      </c>
      <c r="M57" s="17" t="inlineStr">
        <is>
          <t>3144PD1A1K6M5Q4C8BR5XA</t>
        </is>
      </c>
      <c r="N57" s="17" t="n"/>
      <c r="O57" s="17" t="inlineStr">
        <is>
          <t xml:space="preserve"> -50 - 300°C</t>
        </is>
      </c>
      <c r="P57" s="17" t="inlineStr">
        <is>
          <t xml:space="preserve"> -200 - 600°C</t>
        </is>
      </c>
      <c r="Q57" s="17" t="inlineStr">
        <is>
          <t>N/A</t>
        </is>
      </c>
      <c r="R57" s="17" t="inlineStr">
        <is>
          <t>Yes</t>
        </is>
      </c>
      <c r="S57" s="17" t="inlineStr">
        <is>
          <t>4-20 mA w/ HART</t>
        </is>
      </c>
      <c r="T57" s="17" t="inlineStr">
        <is>
          <t>N/A</t>
        </is>
      </c>
      <c r="U57" s="17" t="inlineStr">
        <is>
          <t>N/A</t>
        </is>
      </c>
      <c r="V57" s="17" t="inlineStr">
        <is>
          <t>LO</t>
        </is>
      </c>
      <c r="W57" s="17" t="inlineStr">
        <is>
          <t>LO</t>
        </is>
      </c>
      <c r="X57" s="17" t="inlineStr">
        <is>
          <t>LO</t>
        </is>
      </c>
      <c r="Y57" s="17" t="inlineStr">
        <is>
          <t>LO</t>
        </is>
      </c>
      <c r="Z57" s="17" t="inlineStr">
        <is>
          <t>N/A</t>
        </is>
      </c>
      <c r="AA57" s="17" t="inlineStr">
        <is>
          <t>N/A</t>
        </is>
      </c>
      <c r="AB57" s="17" t="inlineStr">
        <is>
          <t>LO</t>
        </is>
      </c>
      <c r="AC57" s="17" t="inlineStr">
        <is>
          <t>LO</t>
        </is>
      </c>
      <c r="AD57" s="17" t="inlineStr">
        <is>
          <t>N/A</t>
        </is>
      </c>
      <c r="AE57" s="17" t="inlineStr">
        <is>
          <t>LO</t>
        </is>
      </c>
      <c r="AF57" s="17" t="inlineStr">
        <is>
          <t>LO</t>
        </is>
      </c>
      <c r="AG57" s="17" t="inlineStr">
        <is>
          <t>LO</t>
        </is>
      </c>
      <c r="AH57" s="17" t="n">
        <v>23.3</v>
      </c>
      <c r="AI57" s="17" t="inlineStr">
        <is>
          <t>Pass</t>
        </is>
      </c>
      <c r="AJ57" s="17" t="inlineStr">
        <is>
          <t>N/A</t>
        </is>
      </c>
      <c r="AK57" s="17" t="inlineStr">
        <is>
          <t>N/A</t>
        </is>
      </c>
      <c r="AL57" s="17" t="inlineStr">
        <is>
          <t>Pass</t>
        </is>
      </c>
      <c r="AM57" s="17" t="inlineStr">
        <is>
          <t>Pass</t>
        </is>
      </c>
      <c r="AN57" s="17" t="inlineStr">
        <is>
          <t>N/A</t>
        </is>
      </c>
      <c r="AO57" s="17" t="inlineStr">
        <is>
          <t>Pass</t>
        </is>
      </c>
      <c r="AP57" s="17" t="inlineStr">
        <is>
          <t>N/A</t>
        </is>
      </c>
      <c r="AQ57" s="17" t="inlineStr">
        <is>
          <t>N/A</t>
        </is>
      </c>
      <c r="AR57" s="17" t="inlineStr">
        <is>
          <t>Pass</t>
        </is>
      </c>
      <c r="AS57" s="17" t="inlineStr">
        <is>
          <t>Pass</t>
        </is>
      </c>
      <c r="AT57" s="17" t="inlineStr">
        <is>
          <t>N/A</t>
        </is>
      </c>
      <c r="AU57" s="17" t="inlineStr">
        <is>
          <t>N/A</t>
        </is>
      </c>
      <c r="AV57" s="17" t="inlineStr">
        <is>
          <t xml:space="preserve">FLUKE </t>
        </is>
      </c>
      <c r="AW57" s="17" t="inlineStr">
        <is>
          <t>1551A EX</t>
        </is>
      </c>
      <c r="AX57" s="17" t="n">
        <v>6627011</v>
      </c>
      <c r="AY57" s="17" t="inlineStr">
        <is>
          <t>'2026-05-13</t>
        </is>
      </c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inlineStr">
        <is>
          <t>Levy Ostrup</t>
        </is>
      </c>
      <c r="CY57" s="17" t="inlineStr">
        <is>
          <t>'2026-08-01</t>
        </is>
      </c>
      <c r="CZ57" s="17" t="n"/>
      <c r="DA57" s="17" t="n"/>
      <c r="DB57" s="17" t="n"/>
      <c r="DC57" s="17" t="n"/>
    </row>
    <row r="58">
      <c r="A58" s="17" t="n"/>
      <c r="B58" s="17" t="n"/>
      <c r="C58" s="17" t="inlineStr">
        <is>
          <t>K1B WELL PAD PROJECT</t>
        </is>
      </c>
      <c r="D58" s="17" t="inlineStr">
        <is>
          <t>KINOSIS K1B</t>
        </is>
      </c>
      <c r="E58" s="17" t="inlineStr">
        <is>
          <t>CA23007</t>
        </is>
      </c>
      <c r="F58" s="17" t="inlineStr">
        <is>
          <t>29103-FIT-2014</t>
        </is>
      </c>
      <c r="G58" s="17" t="inlineStr">
        <is>
          <t>Coriolis Flow Meter</t>
        </is>
      </c>
      <c r="H58" s="17" t="inlineStr">
        <is>
          <t>PRODUCED EMULSION</t>
        </is>
      </c>
      <c r="I58" s="17" t="inlineStr">
        <is>
          <t>PAD R P01 PRODUCED EMULSION FLOW</t>
        </is>
      </c>
      <c r="J58" s="17" t="inlineStr">
        <is>
          <t>29103-25J-211-01</t>
        </is>
      </c>
      <c r="K58" s="17" t="inlineStr">
        <is>
          <t>29103-4"-PE-2101-DAPCO-64H-ET</t>
        </is>
      </c>
      <c r="L58" s="17" t="inlineStr">
        <is>
          <t>KROHNE</t>
        </is>
      </c>
      <c r="M58" s="17" t="inlineStr">
        <is>
          <t>VE544H17420010400004C6</t>
        </is>
      </c>
      <c r="N58" s="17" t="n"/>
      <c r="O58" s="17" t="inlineStr">
        <is>
          <t>0-50 M3/h</t>
        </is>
      </c>
      <c r="P58" s="17" t="inlineStr">
        <is>
          <t>0.7-140 M3/h</t>
        </is>
      </c>
      <c r="Q58" s="17" t="inlineStr">
        <is>
          <t>N/A</t>
        </is>
      </c>
      <c r="R58" s="17" t="inlineStr">
        <is>
          <t>Yes</t>
        </is>
      </c>
      <c r="S58" s="17" t="inlineStr">
        <is>
          <t>4-20 mA w/ HART</t>
        </is>
      </c>
      <c r="T58" s="17" t="inlineStr">
        <is>
          <t>N/A</t>
        </is>
      </c>
      <c r="U58" s="17" t="inlineStr">
        <is>
          <t>N/A</t>
        </is>
      </c>
      <c r="V58" s="17" t="inlineStr">
        <is>
          <t>LO</t>
        </is>
      </c>
      <c r="W58" s="17" t="inlineStr">
        <is>
          <t>LO</t>
        </is>
      </c>
      <c r="X58" s="17" t="inlineStr">
        <is>
          <t>LO</t>
        </is>
      </c>
      <c r="Y58" s="17" t="inlineStr">
        <is>
          <t>LO</t>
        </is>
      </c>
      <c r="Z58" s="17" t="inlineStr">
        <is>
          <t>N/A</t>
        </is>
      </c>
      <c r="AA58" s="17" t="inlineStr">
        <is>
          <t>N/A</t>
        </is>
      </c>
      <c r="AB58" s="17" t="inlineStr">
        <is>
          <t>LO</t>
        </is>
      </c>
      <c r="AC58" s="17" t="inlineStr">
        <is>
          <t>LO</t>
        </is>
      </c>
      <c r="AD58" s="17" t="inlineStr">
        <is>
          <t>N/A</t>
        </is>
      </c>
      <c r="AE58" s="17" t="inlineStr">
        <is>
          <t>LO</t>
        </is>
      </c>
      <c r="AF58" s="17" t="inlineStr">
        <is>
          <t>LO</t>
        </is>
      </c>
      <c r="AG58" s="17" t="inlineStr">
        <is>
          <t>LO</t>
        </is>
      </c>
      <c r="AH58" s="17" t="n">
        <v>23.8</v>
      </c>
      <c r="AI58" s="17" t="inlineStr">
        <is>
          <t>Pass</t>
        </is>
      </c>
      <c r="AJ58" s="17" t="inlineStr">
        <is>
          <t>N/A</t>
        </is>
      </c>
      <c r="AK58" s="17" t="inlineStr">
        <is>
          <t>N/A</t>
        </is>
      </c>
      <c r="AL58" s="17" t="inlineStr">
        <is>
          <t>Pass</t>
        </is>
      </c>
      <c r="AM58" s="17" t="inlineStr">
        <is>
          <t>Pass</t>
        </is>
      </c>
      <c r="AN58" s="17" t="inlineStr">
        <is>
          <t>N/A</t>
        </is>
      </c>
      <c r="AO58" s="17" t="inlineStr">
        <is>
          <t>Pass</t>
        </is>
      </c>
      <c r="AP58" s="17" t="inlineStr">
        <is>
          <t>N/A</t>
        </is>
      </c>
      <c r="AQ58" s="17" t="inlineStr">
        <is>
          <t>N/A</t>
        </is>
      </c>
      <c r="AR58" s="17" t="inlineStr">
        <is>
          <t>Pass</t>
        </is>
      </c>
      <c r="AS58" s="17" t="inlineStr">
        <is>
          <t>Pass</t>
        </is>
      </c>
      <c r="AT58" s="17" t="inlineStr">
        <is>
          <t>N/A</t>
        </is>
      </c>
      <c r="AU58" s="17" t="inlineStr">
        <is>
          <t>N/A</t>
        </is>
      </c>
      <c r="AV58" s="17" t="inlineStr">
        <is>
          <t>EMERSON</t>
        </is>
      </c>
      <c r="AW58" s="17" t="inlineStr">
        <is>
          <t>TREX</t>
        </is>
      </c>
      <c r="AX58" s="17" t="inlineStr">
        <is>
          <t>210100082367</t>
        </is>
      </c>
      <c r="AY58" s="37" t="inlineStr">
        <is>
          <t>'2026-07-31</t>
        </is>
      </c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inlineStr">
        <is>
          <t>Levy Ostrup</t>
        </is>
      </c>
      <c r="CY58" s="17" t="inlineStr">
        <is>
          <t>'2026-08-01</t>
        </is>
      </c>
      <c r="CZ58" s="17" t="n"/>
      <c r="DA58" s="17" t="n"/>
      <c r="DB58" s="17" t="n"/>
      <c r="DC58" s="17" t="n"/>
    </row>
    <row r="59">
      <c r="A59" s="17" t="n"/>
      <c r="B59" s="17" t="n"/>
      <c r="C59" s="17" t="inlineStr">
        <is>
          <t>K1B WELL PAD PROJECT</t>
        </is>
      </c>
      <c r="D59" s="17" t="inlineStr">
        <is>
          <t>KINOSIS K1B</t>
        </is>
      </c>
      <c r="E59" s="17" t="inlineStr">
        <is>
          <t>CA23007</t>
        </is>
      </c>
      <c r="F59" s="17" t="inlineStr">
        <is>
          <t>29103-FIT-2024</t>
        </is>
      </c>
      <c r="G59" s="17" t="inlineStr">
        <is>
          <t>Coriolis Flow Meter</t>
        </is>
      </c>
      <c r="H59" s="17" t="inlineStr">
        <is>
          <t>PRODUCED EMULSION</t>
        </is>
      </c>
      <c r="I59" s="17" t="inlineStr">
        <is>
          <t>PAD R P02 PRODUCED EMULSION FLOW</t>
        </is>
      </c>
      <c r="J59" s="17" t="inlineStr">
        <is>
          <t>29103-25J-221-01</t>
        </is>
      </c>
      <c r="K59" s="17" t="inlineStr">
        <is>
          <t>29103-4"-PE-2201-DAPCO-64H-ET</t>
        </is>
      </c>
      <c r="L59" s="17" t="inlineStr">
        <is>
          <t>KROHNE</t>
        </is>
      </c>
      <c r="M59" s="17" t="inlineStr">
        <is>
          <t>VE544H17420010400004C6</t>
        </is>
      </c>
      <c r="N59" s="17" t="n"/>
      <c r="O59" s="17" t="inlineStr">
        <is>
          <t>0 to 30 m3/h @flow</t>
        </is>
      </c>
      <c r="P59" s="17" t="inlineStr">
        <is>
          <t>1.82 to 90.91 m3/h @flow</t>
        </is>
      </c>
      <c r="Q59" s="17" t="inlineStr">
        <is>
          <t>N/A</t>
        </is>
      </c>
      <c r="R59" s="17" t="inlineStr">
        <is>
          <t>Yes</t>
        </is>
      </c>
      <c r="S59" s="17" t="inlineStr">
        <is>
          <t>4-20 mA w/ HART</t>
        </is>
      </c>
      <c r="T59" s="17" t="inlineStr">
        <is>
          <t>N/A</t>
        </is>
      </c>
      <c r="U59" s="17" t="inlineStr">
        <is>
          <t>N/A</t>
        </is>
      </c>
      <c r="V59" s="17" t="inlineStr">
        <is>
          <t>LO</t>
        </is>
      </c>
      <c r="W59" s="17" t="inlineStr">
        <is>
          <t>LO</t>
        </is>
      </c>
      <c r="X59" s="17" t="inlineStr">
        <is>
          <t>LO</t>
        </is>
      </c>
      <c r="Y59" s="17" t="inlineStr">
        <is>
          <t>LO</t>
        </is>
      </c>
      <c r="Z59" s="17" t="inlineStr">
        <is>
          <t>N/A</t>
        </is>
      </c>
      <c r="AA59" s="17" t="inlineStr">
        <is>
          <t>N/A</t>
        </is>
      </c>
      <c r="AB59" s="17" t="inlineStr">
        <is>
          <t>LO</t>
        </is>
      </c>
      <c r="AC59" s="17" t="inlineStr">
        <is>
          <t>LO</t>
        </is>
      </c>
      <c r="AD59" s="17" t="inlineStr">
        <is>
          <t>N/A</t>
        </is>
      </c>
      <c r="AE59" s="17" t="inlineStr">
        <is>
          <t>LO</t>
        </is>
      </c>
      <c r="AF59" s="17" t="inlineStr">
        <is>
          <t>LO</t>
        </is>
      </c>
      <c r="AG59" s="17" t="inlineStr">
        <is>
          <t>LO</t>
        </is>
      </c>
      <c r="AH59" s="17" t="n">
        <v>23.7</v>
      </c>
      <c r="AI59" s="17" t="inlineStr">
        <is>
          <t>Pass</t>
        </is>
      </c>
      <c r="AJ59" s="17" t="inlineStr">
        <is>
          <t>N/A</t>
        </is>
      </c>
      <c r="AK59" s="17" t="inlineStr">
        <is>
          <t>N/A</t>
        </is>
      </c>
      <c r="AL59" s="17" t="inlineStr">
        <is>
          <t>Pass</t>
        </is>
      </c>
      <c r="AM59" s="17" t="inlineStr">
        <is>
          <t>Pass</t>
        </is>
      </c>
      <c r="AN59" s="17" t="inlineStr">
        <is>
          <t>N/A</t>
        </is>
      </c>
      <c r="AO59" s="17" t="inlineStr">
        <is>
          <t>Pass</t>
        </is>
      </c>
      <c r="AP59" s="17" t="inlineStr">
        <is>
          <t>N/A</t>
        </is>
      </c>
      <c r="AQ59" s="17" t="inlineStr">
        <is>
          <t>N/A</t>
        </is>
      </c>
      <c r="AR59" s="17" t="inlineStr">
        <is>
          <t>Pass</t>
        </is>
      </c>
      <c r="AS59" s="17" t="inlineStr">
        <is>
          <t>Pass</t>
        </is>
      </c>
      <c r="AT59" s="17" t="inlineStr">
        <is>
          <t>N/A</t>
        </is>
      </c>
      <c r="AU59" s="17" t="inlineStr">
        <is>
          <t>N/A</t>
        </is>
      </c>
      <c r="AV59" s="17" t="inlineStr">
        <is>
          <t>EMERSON</t>
        </is>
      </c>
      <c r="AW59" s="17" t="inlineStr">
        <is>
          <t>TREX</t>
        </is>
      </c>
      <c r="AX59" s="17" t="inlineStr">
        <is>
          <t>210100082367</t>
        </is>
      </c>
      <c r="AY59" s="37" t="inlineStr">
        <is>
          <t>'2026-07-31</t>
        </is>
      </c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inlineStr">
        <is>
          <t>Levy Ostrup</t>
        </is>
      </c>
      <c r="CY59" s="17" t="inlineStr">
        <is>
          <t>'2026-08-01</t>
        </is>
      </c>
      <c r="CZ59" s="17" t="n"/>
      <c r="DA59" s="17" t="n"/>
      <c r="DB59" s="17" t="n"/>
      <c r="DC59" s="17" t="n"/>
    </row>
    <row r="60">
      <c r="A60" s="17" t="n"/>
      <c r="B60" s="17" t="n"/>
      <c r="C60" s="17" t="inlineStr">
        <is>
          <t>K1B WELL PAD PROJECT</t>
        </is>
      </c>
      <c r="D60" s="17" t="inlineStr">
        <is>
          <t>KINOSIS K1B</t>
        </is>
      </c>
      <c r="E60" s="17" t="inlineStr">
        <is>
          <t>CA23007</t>
        </is>
      </c>
      <c r="F60" s="17" t="inlineStr">
        <is>
          <t>29103-FIT-2034</t>
        </is>
      </c>
      <c r="G60" s="17" t="inlineStr">
        <is>
          <t>Coriolis Flow Meter</t>
        </is>
      </c>
      <c r="H60" s="17" t="inlineStr">
        <is>
          <t>PRODUCED EMULSION</t>
        </is>
      </c>
      <c r="I60" s="17" t="inlineStr">
        <is>
          <t>PAD R P03 PRODUCED EMULSION FLOW</t>
        </is>
      </c>
      <c r="J60" s="17" t="inlineStr">
        <is>
          <t>29103-25J-231-01</t>
        </is>
      </c>
      <c r="K60" s="17" t="inlineStr">
        <is>
          <t>29103-4"-PE-2301-DAPCO-64H-ET</t>
        </is>
      </c>
      <c r="L60" s="17" t="inlineStr">
        <is>
          <t>KROHNE</t>
        </is>
      </c>
      <c r="M60" s="17" t="inlineStr">
        <is>
          <t>VE544H17420010400004C6</t>
        </is>
      </c>
      <c r="N60" s="17" t="n"/>
      <c r="O60" s="17" t="inlineStr">
        <is>
          <t>0-50 M3/h</t>
        </is>
      </c>
      <c r="P60" s="17" t="inlineStr">
        <is>
          <t>0.7-140 M3/h</t>
        </is>
      </c>
      <c r="Q60" s="17" t="inlineStr">
        <is>
          <t>N/A</t>
        </is>
      </c>
      <c r="R60" s="17" t="inlineStr">
        <is>
          <t>Yes</t>
        </is>
      </c>
      <c r="S60" s="17" t="inlineStr">
        <is>
          <t>4-20 mA w/ HART</t>
        </is>
      </c>
      <c r="T60" s="17" t="inlineStr">
        <is>
          <t>N/A</t>
        </is>
      </c>
      <c r="U60" s="17" t="inlineStr">
        <is>
          <t>N/A</t>
        </is>
      </c>
      <c r="V60" s="17" t="inlineStr">
        <is>
          <t>LO</t>
        </is>
      </c>
      <c r="W60" s="17" t="inlineStr">
        <is>
          <t>LO</t>
        </is>
      </c>
      <c r="X60" s="17" t="inlineStr">
        <is>
          <t>LO</t>
        </is>
      </c>
      <c r="Y60" s="17" t="inlineStr">
        <is>
          <t>LO</t>
        </is>
      </c>
      <c r="Z60" s="17" t="inlineStr">
        <is>
          <t>N/A</t>
        </is>
      </c>
      <c r="AA60" s="17" t="inlineStr">
        <is>
          <t>N/A</t>
        </is>
      </c>
      <c r="AB60" s="17" t="inlineStr">
        <is>
          <t>LO</t>
        </is>
      </c>
      <c r="AC60" s="17" t="inlineStr">
        <is>
          <t>LO</t>
        </is>
      </c>
      <c r="AD60" s="17" t="inlineStr">
        <is>
          <t>N/A</t>
        </is>
      </c>
      <c r="AE60" s="17" t="inlineStr">
        <is>
          <t>LO</t>
        </is>
      </c>
      <c r="AF60" s="17" t="inlineStr">
        <is>
          <t>LO</t>
        </is>
      </c>
      <c r="AG60" s="17" t="inlineStr">
        <is>
          <t>LO</t>
        </is>
      </c>
      <c r="AH60" s="17" t="n">
        <v>23.4</v>
      </c>
      <c r="AI60" s="17" t="inlineStr">
        <is>
          <t>Pass</t>
        </is>
      </c>
      <c r="AJ60" s="17" t="inlineStr">
        <is>
          <t>N/A</t>
        </is>
      </c>
      <c r="AK60" s="17" t="inlineStr">
        <is>
          <t>N/A</t>
        </is>
      </c>
      <c r="AL60" s="17" t="inlineStr">
        <is>
          <t>Pass</t>
        </is>
      </c>
      <c r="AM60" s="17" t="inlineStr">
        <is>
          <t>Pass</t>
        </is>
      </c>
      <c r="AN60" s="17" t="inlineStr">
        <is>
          <t>N/A</t>
        </is>
      </c>
      <c r="AO60" s="17" t="inlineStr">
        <is>
          <t>Pass</t>
        </is>
      </c>
      <c r="AP60" s="17" t="inlineStr">
        <is>
          <t>N/A</t>
        </is>
      </c>
      <c r="AQ60" s="17" t="inlineStr">
        <is>
          <t>N/A</t>
        </is>
      </c>
      <c r="AR60" s="17" t="inlineStr">
        <is>
          <t>Pass</t>
        </is>
      </c>
      <c r="AS60" s="17" t="inlineStr">
        <is>
          <t>Pass</t>
        </is>
      </c>
      <c r="AT60" s="17" t="inlineStr">
        <is>
          <t>N/A</t>
        </is>
      </c>
      <c r="AU60" s="17" t="inlineStr">
        <is>
          <t>N/A</t>
        </is>
      </c>
      <c r="AV60" s="17" t="inlineStr">
        <is>
          <t>EMERSON</t>
        </is>
      </c>
      <c r="AW60" s="17" t="inlineStr">
        <is>
          <t>TREX</t>
        </is>
      </c>
      <c r="AX60" s="17" t="inlineStr">
        <is>
          <t>210100082367</t>
        </is>
      </c>
      <c r="AY60" s="37" t="inlineStr">
        <is>
          <t>'2026-07-31</t>
        </is>
      </c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inlineStr">
        <is>
          <t>Levy Ostrup</t>
        </is>
      </c>
      <c r="CY60" s="17" t="inlineStr">
        <is>
          <t>'2026-08-01</t>
        </is>
      </c>
      <c r="CZ60" s="17" t="n"/>
      <c r="DA60" s="17" t="n"/>
      <c r="DB60" s="17" t="n"/>
      <c r="DC60" s="17" t="n"/>
    </row>
    <row r="61">
      <c r="A61" s="17" t="n"/>
      <c r="B61" s="17" t="n"/>
      <c r="C61" s="17" t="inlineStr">
        <is>
          <t>K1B WELL PAD PROJECT</t>
        </is>
      </c>
      <c r="D61" s="17" t="inlineStr">
        <is>
          <t>KINOSIS K1B</t>
        </is>
      </c>
      <c r="E61" s="17" t="inlineStr">
        <is>
          <t>CA23007</t>
        </is>
      </c>
      <c r="F61" s="17" t="inlineStr">
        <is>
          <t>29103-FIT-2044</t>
        </is>
      </c>
      <c r="G61" s="17" t="inlineStr">
        <is>
          <t>Coriolis Flow Meter</t>
        </is>
      </c>
      <c r="H61" s="17" t="inlineStr">
        <is>
          <t>PRODUCED EMULSION</t>
        </is>
      </c>
      <c r="I61" s="17" t="inlineStr">
        <is>
          <t>PAD R P05 PRODUCED EMULSION FLOW</t>
        </is>
      </c>
      <c r="J61" s="17" t="inlineStr">
        <is>
          <t>29103-25J-241-01</t>
        </is>
      </c>
      <c r="K61" s="17" t="inlineStr">
        <is>
          <t>29103-4"-PE-2501-DAPCO-64H-ET</t>
        </is>
      </c>
      <c r="L61" s="17" t="inlineStr">
        <is>
          <t>KROHNE</t>
        </is>
      </c>
      <c r="M61" s="17" t="inlineStr">
        <is>
          <t>VE544H17420010400004C6</t>
        </is>
      </c>
      <c r="N61" s="17" t="n"/>
      <c r="O61" s="17" t="inlineStr">
        <is>
          <t>0-50 M3/h</t>
        </is>
      </c>
      <c r="P61" s="17" t="inlineStr">
        <is>
          <t>0.7-140 M3/h</t>
        </is>
      </c>
      <c r="Q61" s="17" t="inlineStr">
        <is>
          <t>N/A</t>
        </is>
      </c>
      <c r="R61" s="17" t="inlineStr">
        <is>
          <t>Yes</t>
        </is>
      </c>
      <c r="S61" s="17" t="inlineStr">
        <is>
          <t>4-20 mA w/ HART</t>
        </is>
      </c>
      <c r="T61" s="17" t="inlineStr">
        <is>
          <t>N/A</t>
        </is>
      </c>
      <c r="U61" s="17" t="inlineStr">
        <is>
          <t>N/A</t>
        </is>
      </c>
      <c r="V61" s="17" t="inlineStr">
        <is>
          <t>LO</t>
        </is>
      </c>
      <c r="W61" s="17" t="inlineStr">
        <is>
          <t>LO</t>
        </is>
      </c>
      <c r="X61" s="17" t="inlineStr">
        <is>
          <t>LO</t>
        </is>
      </c>
      <c r="Y61" s="17" t="inlineStr">
        <is>
          <t>LO</t>
        </is>
      </c>
      <c r="Z61" s="17" t="inlineStr">
        <is>
          <t>N/A</t>
        </is>
      </c>
      <c r="AA61" s="17" t="inlineStr">
        <is>
          <t>N/A</t>
        </is>
      </c>
      <c r="AB61" s="17" t="inlineStr">
        <is>
          <t>LO</t>
        </is>
      </c>
      <c r="AC61" s="17" t="inlineStr">
        <is>
          <t>LO</t>
        </is>
      </c>
      <c r="AD61" s="17" t="inlineStr">
        <is>
          <t>N/A</t>
        </is>
      </c>
      <c r="AE61" s="17" t="inlineStr">
        <is>
          <t>LO</t>
        </is>
      </c>
      <c r="AF61" s="17" t="inlineStr">
        <is>
          <t>LO</t>
        </is>
      </c>
      <c r="AG61" s="17" t="inlineStr">
        <is>
          <t>LO</t>
        </is>
      </c>
      <c r="AH61" s="17" t="n">
        <v>23.8</v>
      </c>
      <c r="AI61" s="17" t="inlineStr">
        <is>
          <t>Pass</t>
        </is>
      </c>
      <c r="AJ61" s="17" t="inlineStr">
        <is>
          <t>N/A</t>
        </is>
      </c>
      <c r="AK61" s="17" t="inlineStr">
        <is>
          <t>N/A</t>
        </is>
      </c>
      <c r="AL61" s="17" t="inlineStr">
        <is>
          <t>Pass</t>
        </is>
      </c>
      <c r="AM61" s="17" t="inlineStr">
        <is>
          <t>Pass</t>
        </is>
      </c>
      <c r="AN61" s="17" t="inlineStr">
        <is>
          <t>N/A</t>
        </is>
      </c>
      <c r="AO61" s="17" t="inlineStr">
        <is>
          <t>Pass</t>
        </is>
      </c>
      <c r="AP61" s="17" t="inlineStr">
        <is>
          <t>N/A</t>
        </is>
      </c>
      <c r="AQ61" s="17" t="inlineStr">
        <is>
          <t>N/A</t>
        </is>
      </c>
      <c r="AR61" s="17" t="inlineStr">
        <is>
          <t>Pass</t>
        </is>
      </c>
      <c r="AS61" s="17" t="inlineStr">
        <is>
          <t>Pass</t>
        </is>
      </c>
      <c r="AT61" s="17" t="inlineStr">
        <is>
          <t>N/A</t>
        </is>
      </c>
      <c r="AU61" s="17" t="inlineStr">
        <is>
          <t>N/A</t>
        </is>
      </c>
      <c r="AV61" s="17" t="inlineStr">
        <is>
          <t>EMERSON</t>
        </is>
      </c>
      <c r="AW61" s="17" t="inlineStr">
        <is>
          <t>TREX</t>
        </is>
      </c>
      <c r="AX61" s="17" t="inlineStr">
        <is>
          <t>210100082367</t>
        </is>
      </c>
      <c r="AY61" s="37" t="inlineStr">
        <is>
          <t>'2026-07-31</t>
        </is>
      </c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inlineStr">
        <is>
          <t>Levy Ostrup</t>
        </is>
      </c>
      <c r="CY61" s="17" t="inlineStr">
        <is>
          <t>'2026-08-01</t>
        </is>
      </c>
      <c r="CZ61" s="17" t="n"/>
      <c r="DA61" s="17" t="n"/>
      <c r="DB61" s="17" t="n"/>
      <c r="DC61" s="17" t="n"/>
    </row>
    <row r="62">
      <c r="A62" s="17" t="n"/>
      <c r="B62" s="17" t="n"/>
      <c r="C62" s="17" t="inlineStr">
        <is>
          <t>K1B WELL PAD PROJECT</t>
        </is>
      </c>
      <c r="D62" s="17" t="inlineStr">
        <is>
          <t>KINOSIS K1B</t>
        </is>
      </c>
      <c r="E62" s="17" t="inlineStr">
        <is>
          <t>CA23007</t>
        </is>
      </c>
      <c r="F62" s="17" t="inlineStr">
        <is>
          <t>29103-FIT-2054</t>
        </is>
      </c>
      <c r="G62" s="17" t="inlineStr">
        <is>
          <t>Coriolis Flow Meter</t>
        </is>
      </c>
      <c r="H62" s="17" t="inlineStr">
        <is>
          <t>PRODUCED EMULSION</t>
        </is>
      </c>
      <c r="I62" s="17" t="inlineStr">
        <is>
          <t>PAD R P05 PRODUCED EMULSION FLOW</t>
        </is>
      </c>
      <c r="J62" s="17" t="inlineStr">
        <is>
          <t>29103-25J-251-01</t>
        </is>
      </c>
      <c r="K62" s="17" t="inlineStr">
        <is>
          <t>29103-4"-PE-2601-DAPCO-64H-ET</t>
        </is>
      </c>
      <c r="L62" s="17" t="inlineStr">
        <is>
          <t>KROHNE</t>
        </is>
      </c>
      <c r="M62" s="17" t="inlineStr">
        <is>
          <t>VE544H17420010400004C6</t>
        </is>
      </c>
      <c r="N62" s="17" t="n"/>
      <c r="O62" s="17" t="inlineStr">
        <is>
          <t>0-50 M3/h</t>
        </is>
      </c>
      <c r="P62" s="17" t="inlineStr">
        <is>
          <t>0.7-140 M3/h</t>
        </is>
      </c>
      <c r="Q62" s="17" t="inlineStr">
        <is>
          <t>N/A</t>
        </is>
      </c>
      <c r="R62" s="17" t="inlineStr">
        <is>
          <t>Yes</t>
        </is>
      </c>
      <c r="S62" s="17" t="inlineStr">
        <is>
          <t>4-20 mA w/ HART</t>
        </is>
      </c>
      <c r="T62" s="17" t="inlineStr">
        <is>
          <t>N/A</t>
        </is>
      </c>
      <c r="U62" s="17" t="inlineStr">
        <is>
          <t>N/A</t>
        </is>
      </c>
      <c r="V62" s="17" t="inlineStr">
        <is>
          <t>LO</t>
        </is>
      </c>
      <c r="W62" s="17" t="inlineStr">
        <is>
          <t>LO</t>
        </is>
      </c>
      <c r="X62" s="17" t="inlineStr">
        <is>
          <t>LO</t>
        </is>
      </c>
      <c r="Y62" s="17" t="inlineStr">
        <is>
          <t>LO</t>
        </is>
      </c>
      <c r="Z62" s="17" t="inlineStr">
        <is>
          <t>N/A</t>
        </is>
      </c>
      <c r="AA62" s="17" t="inlineStr">
        <is>
          <t>N/A</t>
        </is>
      </c>
      <c r="AB62" s="17" t="inlineStr">
        <is>
          <t>LO</t>
        </is>
      </c>
      <c r="AC62" s="17" t="inlineStr">
        <is>
          <t>LO</t>
        </is>
      </c>
      <c r="AD62" s="17" t="inlineStr">
        <is>
          <t>N/A</t>
        </is>
      </c>
      <c r="AE62" s="17" t="inlineStr">
        <is>
          <t>LO</t>
        </is>
      </c>
      <c r="AF62" s="17" t="inlineStr">
        <is>
          <t>LO</t>
        </is>
      </c>
      <c r="AG62" s="17" t="inlineStr">
        <is>
          <t>LO</t>
        </is>
      </c>
      <c r="AH62" s="17" t="n">
        <v>23.8</v>
      </c>
      <c r="AI62" s="17" t="inlineStr">
        <is>
          <t>Pass</t>
        </is>
      </c>
      <c r="AJ62" s="17" t="inlineStr">
        <is>
          <t>N/A</t>
        </is>
      </c>
      <c r="AK62" s="17" t="inlineStr">
        <is>
          <t>N/A</t>
        </is>
      </c>
      <c r="AL62" s="17" t="inlineStr">
        <is>
          <t>Pass</t>
        </is>
      </c>
      <c r="AM62" s="17" t="inlineStr">
        <is>
          <t>Pass</t>
        </is>
      </c>
      <c r="AN62" s="17" t="inlineStr">
        <is>
          <t>N/A</t>
        </is>
      </c>
      <c r="AO62" s="17" t="inlineStr">
        <is>
          <t>Pass</t>
        </is>
      </c>
      <c r="AP62" s="17" t="inlineStr">
        <is>
          <t>N/A</t>
        </is>
      </c>
      <c r="AQ62" s="17" t="inlineStr">
        <is>
          <t>N/A</t>
        </is>
      </c>
      <c r="AR62" s="17" t="inlineStr">
        <is>
          <t>Pass</t>
        </is>
      </c>
      <c r="AS62" s="17" t="inlineStr">
        <is>
          <t>Pass</t>
        </is>
      </c>
      <c r="AT62" s="17" t="inlineStr">
        <is>
          <t>N/A</t>
        </is>
      </c>
      <c r="AU62" s="17" t="inlineStr">
        <is>
          <t>N/A</t>
        </is>
      </c>
      <c r="AV62" s="17" t="inlineStr">
        <is>
          <t>EMERSON</t>
        </is>
      </c>
      <c r="AW62" s="17" t="inlineStr">
        <is>
          <t>TREX</t>
        </is>
      </c>
      <c r="AX62" s="17" t="inlineStr">
        <is>
          <t>210100082367</t>
        </is>
      </c>
      <c r="AY62" s="37" t="inlineStr">
        <is>
          <t>'2026-07-31</t>
        </is>
      </c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inlineStr">
        <is>
          <t>Levy Ostrup</t>
        </is>
      </c>
      <c r="CY62" s="17" t="inlineStr">
        <is>
          <t>'2026-08-01</t>
        </is>
      </c>
      <c r="CZ62" s="17" t="n"/>
      <c r="DA62" s="17" t="n"/>
      <c r="DB62" s="17" t="n"/>
      <c r="DC62" s="17" t="n"/>
    </row>
    <row r="63">
      <c r="A63" s="17" t="n"/>
      <c r="B63" s="17" t="n"/>
      <c r="C63" s="17" t="inlineStr">
        <is>
          <t>K1B WELL PAD PROJECT</t>
        </is>
      </c>
      <c r="D63" s="17" t="inlineStr">
        <is>
          <t>KINOSIS K1B</t>
        </is>
      </c>
      <c r="E63" s="17" t="inlineStr">
        <is>
          <t>CA23007</t>
        </is>
      </c>
      <c r="F63" s="17" t="inlineStr">
        <is>
          <t>29103-FIT-2064</t>
        </is>
      </c>
      <c r="G63" s="17" t="inlineStr">
        <is>
          <t>Coriolis Flow Meter</t>
        </is>
      </c>
      <c r="H63" s="17" t="inlineStr">
        <is>
          <t>PRODUCED EMULSION</t>
        </is>
      </c>
      <c r="I63" s="17" t="inlineStr">
        <is>
          <t>PAD R P06 PRODUCED EMULSION FLOW</t>
        </is>
      </c>
      <c r="J63" s="17" t="inlineStr">
        <is>
          <t>29103-25J-261-01</t>
        </is>
      </c>
      <c r="K63" s="17" t="inlineStr">
        <is>
          <t>29103-4"-PE-2601-DAPCO-64H-ET</t>
        </is>
      </c>
      <c r="L63" s="17" t="inlineStr">
        <is>
          <t>KROHNE</t>
        </is>
      </c>
      <c r="M63" s="17" t="inlineStr">
        <is>
          <t>VE544H17420010400004C6</t>
        </is>
      </c>
      <c r="N63" s="17" t="n"/>
      <c r="O63" s="17" t="inlineStr">
        <is>
          <t>0-50 M3/h</t>
        </is>
      </c>
      <c r="P63" s="17" t="inlineStr">
        <is>
          <t>0.7-140 M3/h</t>
        </is>
      </c>
      <c r="Q63" s="17" t="inlineStr">
        <is>
          <t>N/A</t>
        </is>
      </c>
      <c r="R63" s="17" t="inlineStr">
        <is>
          <t>Yes</t>
        </is>
      </c>
      <c r="S63" s="17" t="inlineStr">
        <is>
          <t>4-20 mA w/ HART</t>
        </is>
      </c>
      <c r="T63" s="17" t="inlineStr">
        <is>
          <t>N/A</t>
        </is>
      </c>
      <c r="U63" s="17" t="inlineStr">
        <is>
          <t>N/A</t>
        </is>
      </c>
      <c r="V63" s="17" t="inlineStr">
        <is>
          <t>LO</t>
        </is>
      </c>
      <c r="W63" s="17" t="inlineStr">
        <is>
          <t>LO</t>
        </is>
      </c>
      <c r="X63" s="17" t="inlineStr">
        <is>
          <t>LO</t>
        </is>
      </c>
      <c r="Y63" s="17" t="inlineStr">
        <is>
          <t>LO</t>
        </is>
      </c>
      <c r="Z63" s="17" t="inlineStr">
        <is>
          <t>N/A</t>
        </is>
      </c>
      <c r="AA63" s="17" t="inlineStr">
        <is>
          <t>N/A</t>
        </is>
      </c>
      <c r="AB63" s="17" t="inlineStr">
        <is>
          <t>LO</t>
        </is>
      </c>
      <c r="AC63" s="17" t="inlineStr">
        <is>
          <t>LO</t>
        </is>
      </c>
      <c r="AD63" s="17" t="inlineStr">
        <is>
          <t>N/A</t>
        </is>
      </c>
      <c r="AE63" s="17" t="inlineStr">
        <is>
          <t>LO</t>
        </is>
      </c>
      <c r="AF63" s="17" t="inlineStr">
        <is>
          <t>LO</t>
        </is>
      </c>
      <c r="AG63" s="17" t="inlineStr">
        <is>
          <t>LO</t>
        </is>
      </c>
      <c r="AH63" s="17" t="n">
        <v>23.8</v>
      </c>
      <c r="AI63" s="17" t="inlineStr">
        <is>
          <t>Pass</t>
        </is>
      </c>
      <c r="AJ63" s="17" t="inlineStr">
        <is>
          <t>N/A</t>
        </is>
      </c>
      <c r="AK63" s="17" t="inlineStr">
        <is>
          <t>N/A</t>
        </is>
      </c>
      <c r="AL63" s="17" t="inlineStr">
        <is>
          <t>Pass</t>
        </is>
      </c>
      <c r="AM63" s="17" t="inlineStr">
        <is>
          <t>Pass</t>
        </is>
      </c>
      <c r="AN63" s="17" t="inlineStr">
        <is>
          <t>N/A</t>
        </is>
      </c>
      <c r="AO63" s="17" t="inlineStr">
        <is>
          <t>Pass</t>
        </is>
      </c>
      <c r="AP63" s="17" t="inlineStr">
        <is>
          <t>N/A</t>
        </is>
      </c>
      <c r="AQ63" s="17" t="inlineStr">
        <is>
          <t>N/A</t>
        </is>
      </c>
      <c r="AR63" s="17" t="inlineStr">
        <is>
          <t>Pass</t>
        </is>
      </c>
      <c r="AS63" s="17" t="inlineStr">
        <is>
          <t>Pass</t>
        </is>
      </c>
      <c r="AT63" s="17" t="inlineStr">
        <is>
          <t>N/A</t>
        </is>
      </c>
      <c r="AU63" s="17" t="inlineStr">
        <is>
          <t>N/A</t>
        </is>
      </c>
      <c r="AV63" s="17" t="inlineStr">
        <is>
          <t>EMERSON</t>
        </is>
      </c>
      <c r="AW63" s="17" t="inlineStr">
        <is>
          <t>TREX</t>
        </is>
      </c>
      <c r="AX63" s="17" t="inlineStr">
        <is>
          <t>210100082367</t>
        </is>
      </c>
      <c r="AY63" s="37" t="inlineStr">
        <is>
          <t>'2026-07-31</t>
        </is>
      </c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inlineStr">
        <is>
          <t>Levy Ostrup</t>
        </is>
      </c>
      <c r="CY63" s="17" t="inlineStr">
        <is>
          <t>'2026-08-01</t>
        </is>
      </c>
      <c r="CZ63" s="17" t="n"/>
      <c r="DA63" s="17" t="n"/>
      <c r="DB63" s="17" t="n"/>
      <c r="DC63" s="17" t="n"/>
    </row>
    <row r="64">
      <c r="A64" s="17" t="n"/>
      <c r="B64" s="17" t="n"/>
      <c r="C64" s="17" t="inlineStr">
        <is>
          <t>K1B WELL PAD PROJECT</t>
        </is>
      </c>
      <c r="D64" s="17" t="inlineStr">
        <is>
          <t>KINOSIS K1B</t>
        </is>
      </c>
      <c r="E64" s="17" t="inlineStr">
        <is>
          <t>CA23007</t>
        </is>
      </c>
      <c r="F64" s="17" t="inlineStr">
        <is>
          <t>29103-FIT-2074</t>
        </is>
      </c>
      <c r="G64" s="17" t="inlineStr">
        <is>
          <t>Coriolis Flow Meter</t>
        </is>
      </c>
      <c r="H64" s="17" t="inlineStr">
        <is>
          <t>PRODUCED EMULSION</t>
        </is>
      </c>
      <c r="I64" s="17" t="inlineStr">
        <is>
          <t>PAD R P07 PRODUCED EMULSION FLOW</t>
        </is>
      </c>
      <c r="J64" s="17" t="inlineStr">
        <is>
          <t>29103-25J-271-01</t>
        </is>
      </c>
      <c r="K64" s="17" t="inlineStr">
        <is>
          <t>29103-4"-PE-2701-DAPCO-64H-ET</t>
        </is>
      </c>
      <c r="L64" s="17" t="inlineStr">
        <is>
          <t>KROHNE</t>
        </is>
      </c>
      <c r="M64" s="17" t="inlineStr">
        <is>
          <t>VE544H17420010400004C6</t>
        </is>
      </c>
      <c r="N64" s="17" t="n"/>
      <c r="O64" s="17" t="inlineStr">
        <is>
          <t>0-50 M3/h</t>
        </is>
      </c>
      <c r="P64" s="17" t="inlineStr">
        <is>
          <t>0.7-140 M3/h</t>
        </is>
      </c>
      <c r="Q64" s="17" t="inlineStr">
        <is>
          <t>N/A</t>
        </is>
      </c>
      <c r="R64" s="17" t="inlineStr">
        <is>
          <t>Yes</t>
        </is>
      </c>
      <c r="S64" s="17" t="inlineStr">
        <is>
          <t>4-20 mA w/ HART</t>
        </is>
      </c>
      <c r="T64" s="17" t="inlineStr">
        <is>
          <t>N/A</t>
        </is>
      </c>
      <c r="U64" s="17" t="inlineStr">
        <is>
          <t>N/A</t>
        </is>
      </c>
      <c r="V64" s="17" t="inlineStr">
        <is>
          <t>LO</t>
        </is>
      </c>
      <c r="W64" s="17" t="inlineStr">
        <is>
          <t>LO</t>
        </is>
      </c>
      <c r="X64" s="17" t="inlineStr">
        <is>
          <t>LO</t>
        </is>
      </c>
      <c r="Y64" s="17" t="inlineStr">
        <is>
          <t>LO</t>
        </is>
      </c>
      <c r="Z64" s="17" t="inlineStr">
        <is>
          <t>N/A</t>
        </is>
      </c>
      <c r="AA64" s="17" t="inlineStr">
        <is>
          <t>N/A</t>
        </is>
      </c>
      <c r="AB64" s="17" t="inlineStr">
        <is>
          <t>LO</t>
        </is>
      </c>
      <c r="AC64" s="17" t="inlineStr">
        <is>
          <t>LO</t>
        </is>
      </c>
      <c r="AD64" s="17" t="inlineStr">
        <is>
          <t>N/A</t>
        </is>
      </c>
      <c r="AE64" s="17" t="inlineStr">
        <is>
          <t>LO</t>
        </is>
      </c>
      <c r="AF64" s="17" t="inlineStr">
        <is>
          <t>LO</t>
        </is>
      </c>
      <c r="AG64" s="17" t="inlineStr">
        <is>
          <t>LO</t>
        </is>
      </c>
      <c r="AH64" s="17" t="n">
        <v>23.7</v>
      </c>
      <c r="AI64" s="17" t="inlineStr">
        <is>
          <t>Pass</t>
        </is>
      </c>
      <c r="AJ64" s="17" t="inlineStr">
        <is>
          <t>N/A</t>
        </is>
      </c>
      <c r="AK64" s="17" t="inlineStr">
        <is>
          <t>N/A</t>
        </is>
      </c>
      <c r="AL64" s="17" t="inlineStr">
        <is>
          <t>Pass</t>
        </is>
      </c>
      <c r="AM64" s="17" t="inlineStr">
        <is>
          <t>Pass</t>
        </is>
      </c>
      <c r="AN64" s="17" t="inlineStr">
        <is>
          <t>N/A</t>
        </is>
      </c>
      <c r="AO64" s="17" t="inlineStr">
        <is>
          <t>Pass</t>
        </is>
      </c>
      <c r="AP64" s="17" t="inlineStr">
        <is>
          <t>N/A</t>
        </is>
      </c>
      <c r="AQ64" s="17" t="inlineStr">
        <is>
          <t>N/A</t>
        </is>
      </c>
      <c r="AR64" s="17" t="inlineStr">
        <is>
          <t>Pass</t>
        </is>
      </c>
      <c r="AS64" s="17" t="inlineStr">
        <is>
          <t>Pass</t>
        </is>
      </c>
      <c r="AT64" s="17" t="inlineStr">
        <is>
          <t>N/A</t>
        </is>
      </c>
      <c r="AU64" s="17" t="inlineStr">
        <is>
          <t>N/A</t>
        </is>
      </c>
      <c r="AV64" s="17" t="inlineStr">
        <is>
          <t>EMERSON</t>
        </is>
      </c>
      <c r="AW64" s="17" t="inlineStr">
        <is>
          <t>TREX</t>
        </is>
      </c>
      <c r="AX64" s="17" t="inlineStr">
        <is>
          <t>210100082367</t>
        </is>
      </c>
      <c r="AY64" s="37" t="inlineStr">
        <is>
          <t>'2026-07-31</t>
        </is>
      </c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inlineStr">
        <is>
          <t>Levy Ostrup</t>
        </is>
      </c>
      <c r="CY64" s="17" t="inlineStr">
        <is>
          <t>'2026-08-01</t>
        </is>
      </c>
      <c r="CZ64" s="17" t="n"/>
      <c r="DA64" s="17" t="n"/>
      <c r="DB64" s="17" t="n"/>
      <c r="DC64" s="17" t="n"/>
    </row>
    <row r="65">
      <c r="A65" s="17" t="n"/>
      <c r="B65" s="17" t="n"/>
      <c r="C65" s="17" t="inlineStr">
        <is>
          <t>K1B WELL PAD PROJECT</t>
        </is>
      </c>
      <c r="D65" s="17" t="inlineStr">
        <is>
          <t>KINOSIS K1B</t>
        </is>
      </c>
      <c r="E65" s="17" t="inlineStr">
        <is>
          <t>CA23007</t>
        </is>
      </c>
      <c r="F65" s="17" t="inlineStr">
        <is>
          <t>29103-TIT-2010A</t>
        </is>
      </c>
      <c r="G65" s="17" t="inlineStr">
        <is>
          <t>Temperature Transmitter</t>
        </is>
      </c>
      <c r="H65" s="17" t="inlineStr">
        <is>
          <t>PRODUCED EMULSION</t>
        </is>
      </c>
      <c r="I65" s="17" t="inlineStr">
        <is>
          <t>PAD R P01 PROD WELL DOWNHOLE TEMPERATURE</t>
        </is>
      </c>
      <c r="J65" s="17" t="inlineStr">
        <is>
          <t>29103-25J-212-01</t>
        </is>
      </c>
      <c r="K65" s="17" t="inlineStr">
        <is>
          <t>N/A</t>
        </is>
      </c>
      <c r="L65" s="17" t="inlineStr">
        <is>
          <t>ROSEMOUNT</t>
        </is>
      </c>
      <c r="M65" s="17" t="inlineStr">
        <is>
          <t>644HAK6J6M5C8Q4DA1K1005</t>
        </is>
      </c>
      <c r="N65" s="17" t="n"/>
      <c r="O65" s="17" t="inlineStr">
        <is>
          <t>0 - 350°C</t>
        </is>
      </c>
      <c r="P65" s="17" t="inlineStr">
        <is>
          <t>-180 - 1372°C</t>
        </is>
      </c>
      <c r="Q65" s="17" t="inlineStr">
        <is>
          <t>N/A</t>
        </is>
      </c>
      <c r="R65" s="17" t="inlineStr">
        <is>
          <t>YES</t>
        </is>
      </c>
      <c r="S65" s="17" t="inlineStr">
        <is>
          <t>4-20 mA w/ HART</t>
        </is>
      </c>
      <c r="T65" s="17" t="inlineStr">
        <is>
          <t>N/A</t>
        </is>
      </c>
      <c r="U65" s="17" t="inlineStr">
        <is>
          <t>N/A</t>
        </is>
      </c>
      <c r="V65" s="17" t="inlineStr">
        <is>
          <t>LO</t>
        </is>
      </c>
      <c r="W65" s="17" t="inlineStr">
        <is>
          <t>LO</t>
        </is>
      </c>
      <c r="X65" s="17" t="inlineStr">
        <is>
          <t>LO</t>
        </is>
      </c>
      <c r="Y65" s="17" t="inlineStr">
        <is>
          <t>LO</t>
        </is>
      </c>
      <c r="Z65" s="17" t="inlineStr">
        <is>
          <t>N/A</t>
        </is>
      </c>
      <c r="AA65" s="17" t="inlineStr">
        <is>
          <t>N/A</t>
        </is>
      </c>
      <c r="AB65" s="17" t="inlineStr">
        <is>
          <t>LO</t>
        </is>
      </c>
      <c r="AC65" s="17" t="inlineStr">
        <is>
          <t>LO</t>
        </is>
      </c>
      <c r="AD65" s="17" t="inlineStr">
        <is>
          <t>N/A</t>
        </is>
      </c>
      <c r="AE65" s="17" t="inlineStr">
        <is>
          <t>LO</t>
        </is>
      </c>
      <c r="AF65" s="17" t="inlineStr">
        <is>
          <t>LO</t>
        </is>
      </c>
      <c r="AG65" s="17" t="inlineStr">
        <is>
          <t>LO</t>
        </is>
      </c>
      <c r="AH65" s="17" t="n">
        <v>23.7</v>
      </c>
      <c r="AI65" s="17" t="inlineStr">
        <is>
          <t>Pass</t>
        </is>
      </c>
      <c r="AJ65" s="17" t="inlineStr">
        <is>
          <t>N/A</t>
        </is>
      </c>
      <c r="AK65" s="17" t="inlineStr">
        <is>
          <t>N/A</t>
        </is>
      </c>
      <c r="AL65" s="17" t="inlineStr">
        <is>
          <t>Pass</t>
        </is>
      </c>
      <c r="AM65" s="17" t="inlineStr">
        <is>
          <t>Pass</t>
        </is>
      </c>
      <c r="AN65" s="17" t="inlineStr">
        <is>
          <t>N/A</t>
        </is>
      </c>
      <c r="AO65" s="17" t="inlineStr">
        <is>
          <t>Pass</t>
        </is>
      </c>
      <c r="AP65" s="17" t="inlineStr">
        <is>
          <t>N/A</t>
        </is>
      </c>
      <c r="AQ65" s="17" t="inlineStr">
        <is>
          <t>N/A</t>
        </is>
      </c>
      <c r="AR65" s="17" t="inlineStr">
        <is>
          <t>Pass</t>
        </is>
      </c>
      <c r="AS65" s="17" t="inlineStr">
        <is>
          <t>Pass</t>
        </is>
      </c>
      <c r="AT65" s="17" t="inlineStr">
        <is>
          <t>N/A</t>
        </is>
      </c>
      <c r="AU65" s="17" t="inlineStr">
        <is>
          <t>N/A</t>
        </is>
      </c>
      <c r="AV65" s="17" t="inlineStr">
        <is>
          <t>EMERSON</t>
        </is>
      </c>
      <c r="AW65" s="17" t="inlineStr">
        <is>
          <t>TREX</t>
        </is>
      </c>
      <c r="AX65" s="17" t="inlineStr">
        <is>
          <t>210100082367</t>
        </is>
      </c>
      <c r="AY65" s="37" t="inlineStr">
        <is>
          <t>'2026-07-31</t>
        </is>
      </c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inlineStr">
        <is>
          <t>Levy Ostrup</t>
        </is>
      </c>
      <c r="CY65" s="17" t="inlineStr">
        <is>
          <t>'2026-08-01</t>
        </is>
      </c>
      <c r="CZ65" s="17" t="n"/>
      <c r="DA65" s="17" t="n"/>
      <c r="DB65" s="17" t="n"/>
      <c r="DC65" s="17" t="n"/>
    </row>
    <row r="66">
      <c r="A66" s="17" t="n"/>
      <c r="B66" s="17" t="n"/>
      <c r="C66" s="17" t="inlineStr">
        <is>
          <t>K1B WELL PAD PROJECT</t>
        </is>
      </c>
      <c r="D66" s="17" t="inlineStr">
        <is>
          <t>KINOSIS K1B</t>
        </is>
      </c>
      <c r="E66" s="17" t="inlineStr">
        <is>
          <t>CA23007</t>
        </is>
      </c>
      <c r="F66" s="17" t="inlineStr">
        <is>
          <t>29103-TIT-2010J</t>
        </is>
      </c>
      <c r="G66" s="17" t="inlineStr">
        <is>
          <t>Temperature Transmitter</t>
        </is>
      </c>
      <c r="H66" s="17" t="inlineStr">
        <is>
          <t>PRODUCED EMULSION</t>
        </is>
      </c>
      <c r="I66" s="17" t="inlineStr">
        <is>
          <t>PAD R P01 PROD WELL DOWNHOLE TEMPERATURE</t>
        </is>
      </c>
      <c r="J66" s="17" t="inlineStr">
        <is>
          <t>29103-25J-212-01</t>
        </is>
      </c>
      <c r="K66" s="17" t="inlineStr">
        <is>
          <t>N/A</t>
        </is>
      </c>
      <c r="L66" s="17" t="inlineStr">
        <is>
          <t>ROSEMOUNT</t>
        </is>
      </c>
      <c r="M66" s="17" t="inlineStr">
        <is>
          <t>644HAK6J6M5C8Q4DA1K1005</t>
        </is>
      </c>
      <c r="N66" s="17" t="n"/>
      <c r="O66" s="17" t="inlineStr">
        <is>
          <t>0 - 350°C</t>
        </is>
      </c>
      <c r="P66" s="17" t="inlineStr">
        <is>
          <t>-180 - 1372°C</t>
        </is>
      </c>
      <c r="Q66" s="17" t="inlineStr">
        <is>
          <t>N/A</t>
        </is>
      </c>
      <c r="R66" s="17" t="inlineStr">
        <is>
          <t>YES</t>
        </is>
      </c>
      <c r="S66" s="17" t="inlineStr">
        <is>
          <t>4-20 mA w/ HART</t>
        </is>
      </c>
      <c r="T66" s="17" t="inlineStr">
        <is>
          <t>N/A</t>
        </is>
      </c>
      <c r="U66" s="17" t="inlineStr">
        <is>
          <t>N/A</t>
        </is>
      </c>
      <c r="V66" s="17" t="inlineStr">
        <is>
          <t>LO</t>
        </is>
      </c>
      <c r="W66" s="17" t="inlineStr">
        <is>
          <t>LO</t>
        </is>
      </c>
      <c r="X66" s="17" t="inlineStr">
        <is>
          <t>LO</t>
        </is>
      </c>
      <c r="Y66" s="17" t="inlineStr">
        <is>
          <t>LO</t>
        </is>
      </c>
      <c r="Z66" s="17" t="inlineStr">
        <is>
          <t>N/A</t>
        </is>
      </c>
      <c r="AA66" s="17" t="inlineStr">
        <is>
          <t>N/A</t>
        </is>
      </c>
      <c r="AB66" s="17" t="inlineStr">
        <is>
          <t>LO</t>
        </is>
      </c>
      <c r="AC66" s="17" t="inlineStr">
        <is>
          <t>LO</t>
        </is>
      </c>
      <c r="AD66" s="17" t="inlineStr">
        <is>
          <t>N/A</t>
        </is>
      </c>
      <c r="AE66" s="17" t="inlineStr">
        <is>
          <t>LO</t>
        </is>
      </c>
      <c r="AF66" s="17" t="inlineStr">
        <is>
          <t>LO</t>
        </is>
      </c>
      <c r="AG66" s="17" t="inlineStr">
        <is>
          <t>LO</t>
        </is>
      </c>
      <c r="AH66" s="17" t="n">
        <v>23.7</v>
      </c>
      <c r="AI66" s="17" t="inlineStr">
        <is>
          <t>Pass</t>
        </is>
      </c>
      <c r="AJ66" s="17" t="inlineStr">
        <is>
          <t>N/A</t>
        </is>
      </c>
      <c r="AK66" s="17" t="inlineStr">
        <is>
          <t>N/A</t>
        </is>
      </c>
      <c r="AL66" s="17" t="inlineStr">
        <is>
          <t>Pass</t>
        </is>
      </c>
      <c r="AM66" s="17" t="inlineStr">
        <is>
          <t>Pass</t>
        </is>
      </c>
      <c r="AN66" s="17" t="inlineStr">
        <is>
          <t>N/A</t>
        </is>
      </c>
      <c r="AO66" s="17" t="inlineStr">
        <is>
          <t>Pass</t>
        </is>
      </c>
      <c r="AP66" s="17" t="inlineStr">
        <is>
          <t>N/A</t>
        </is>
      </c>
      <c r="AQ66" s="17" t="inlineStr">
        <is>
          <t>N/A</t>
        </is>
      </c>
      <c r="AR66" s="17" t="inlineStr">
        <is>
          <t>Pass</t>
        </is>
      </c>
      <c r="AS66" s="17" t="inlineStr">
        <is>
          <t>Pass</t>
        </is>
      </c>
      <c r="AT66" s="17" t="inlineStr">
        <is>
          <t>N/A</t>
        </is>
      </c>
      <c r="AU66" s="17" t="inlineStr">
        <is>
          <t>N/A</t>
        </is>
      </c>
      <c r="AV66" s="17" t="inlineStr">
        <is>
          <t>EMERSON</t>
        </is>
      </c>
      <c r="AW66" s="17" t="inlineStr">
        <is>
          <t>TREX</t>
        </is>
      </c>
      <c r="AX66" s="17" t="inlineStr">
        <is>
          <t>210100082367</t>
        </is>
      </c>
      <c r="AY66" s="37" t="inlineStr">
        <is>
          <t>'2026-07-31</t>
        </is>
      </c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inlineStr">
        <is>
          <t>Levy Ostrup</t>
        </is>
      </c>
      <c r="CY66" s="17" t="inlineStr">
        <is>
          <t>'2026-08-01</t>
        </is>
      </c>
      <c r="CZ66" s="17" t="n"/>
      <c r="DA66" s="17" t="n"/>
      <c r="DB66" s="17" t="n"/>
      <c r="DC66" s="17" t="n"/>
    </row>
    <row r="67">
      <c r="A67" s="17" t="n"/>
      <c r="B67" s="17" t="n"/>
      <c r="C67" s="17" t="inlineStr">
        <is>
          <t>K1B WELL PAD PROJECT</t>
        </is>
      </c>
      <c r="D67" s="17" t="inlineStr">
        <is>
          <t>KINOSIS K1B</t>
        </is>
      </c>
      <c r="E67" s="17" t="inlineStr">
        <is>
          <t>CA23007</t>
        </is>
      </c>
      <c r="F67" s="17" t="inlineStr">
        <is>
          <t>29103-TIT-2020A</t>
        </is>
      </c>
      <c r="G67" s="17" t="inlineStr">
        <is>
          <t>Temperature Transmitter</t>
        </is>
      </c>
      <c r="H67" s="17" t="inlineStr">
        <is>
          <t>PRODUCED EMULSION</t>
        </is>
      </c>
      <c r="I67" s="17" t="inlineStr">
        <is>
          <t>PAD R P02 PROD WELL DOWNHOLE TEMPERATURE</t>
        </is>
      </c>
      <c r="J67" s="17" t="inlineStr">
        <is>
          <t>29103-25J-222-01</t>
        </is>
      </c>
      <c r="K67" s="17" t="inlineStr">
        <is>
          <t>N/A</t>
        </is>
      </c>
      <c r="L67" s="17" t="inlineStr">
        <is>
          <t>ROSEMOUNT</t>
        </is>
      </c>
      <c r="M67" s="17" t="inlineStr">
        <is>
          <t>644HAK6J6M5C8Q4DA1K1005</t>
        </is>
      </c>
      <c r="N67" s="17" t="n"/>
      <c r="O67" s="17" t="inlineStr">
        <is>
          <t>0 - 350°C</t>
        </is>
      </c>
      <c r="P67" s="17" t="inlineStr">
        <is>
          <t>-180 - 1372°C</t>
        </is>
      </c>
      <c r="Q67" s="17" t="inlineStr">
        <is>
          <t>N/A</t>
        </is>
      </c>
      <c r="R67" s="17" t="inlineStr">
        <is>
          <t>YES</t>
        </is>
      </c>
      <c r="S67" s="17" t="inlineStr">
        <is>
          <t>4-20 mA w/ HART</t>
        </is>
      </c>
      <c r="T67" s="17" t="inlineStr">
        <is>
          <t>N/A</t>
        </is>
      </c>
      <c r="U67" s="17" t="inlineStr">
        <is>
          <t>N/A</t>
        </is>
      </c>
      <c r="V67" s="17" t="inlineStr">
        <is>
          <t>LO</t>
        </is>
      </c>
      <c r="W67" s="17" t="inlineStr">
        <is>
          <t>LO</t>
        </is>
      </c>
      <c r="X67" s="17" t="inlineStr">
        <is>
          <t>LO</t>
        </is>
      </c>
      <c r="Y67" s="17" t="inlineStr">
        <is>
          <t>LO</t>
        </is>
      </c>
      <c r="Z67" s="17" t="inlineStr">
        <is>
          <t>N/A</t>
        </is>
      </c>
      <c r="AA67" s="17" t="inlineStr">
        <is>
          <t>N/A</t>
        </is>
      </c>
      <c r="AB67" s="17" t="inlineStr">
        <is>
          <t>LO</t>
        </is>
      </c>
      <c r="AC67" s="17" t="inlineStr">
        <is>
          <t>LO</t>
        </is>
      </c>
      <c r="AD67" s="17" t="inlineStr">
        <is>
          <t>N/A</t>
        </is>
      </c>
      <c r="AE67" s="17" t="inlineStr">
        <is>
          <t>LO</t>
        </is>
      </c>
      <c r="AF67" s="17" t="inlineStr">
        <is>
          <t>LO</t>
        </is>
      </c>
      <c r="AG67" s="17" t="inlineStr">
        <is>
          <t>LO</t>
        </is>
      </c>
      <c r="AH67" s="17" t="n">
        <v>23.7</v>
      </c>
      <c r="AI67" s="17" t="inlineStr">
        <is>
          <t>Pass</t>
        </is>
      </c>
      <c r="AJ67" s="17" t="inlineStr">
        <is>
          <t>N/A</t>
        </is>
      </c>
      <c r="AK67" s="17" t="inlineStr">
        <is>
          <t>N/A</t>
        </is>
      </c>
      <c r="AL67" s="17" t="inlineStr">
        <is>
          <t>Pass</t>
        </is>
      </c>
      <c r="AM67" s="17" t="inlineStr">
        <is>
          <t>Pass</t>
        </is>
      </c>
      <c r="AN67" s="17" t="inlineStr">
        <is>
          <t>N/A</t>
        </is>
      </c>
      <c r="AO67" s="17" t="inlineStr">
        <is>
          <t>Pass</t>
        </is>
      </c>
      <c r="AP67" s="17" t="inlineStr">
        <is>
          <t>N/A</t>
        </is>
      </c>
      <c r="AQ67" s="17" t="inlineStr">
        <is>
          <t>N/A</t>
        </is>
      </c>
      <c r="AR67" s="17" t="inlineStr">
        <is>
          <t>Pass</t>
        </is>
      </c>
      <c r="AS67" s="17" t="inlineStr">
        <is>
          <t>Pass</t>
        </is>
      </c>
      <c r="AT67" s="17" t="inlineStr">
        <is>
          <t>N/A</t>
        </is>
      </c>
      <c r="AU67" s="17" t="inlineStr">
        <is>
          <t>N/A</t>
        </is>
      </c>
      <c r="AV67" s="17" t="inlineStr">
        <is>
          <t>EMERSON</t>
        </is>
      </c>
      <c r="AW67" s="17" t="inlineStr">
        <is>
          <t>TREX</t>
        </is>
      </c>
      <c r="AX67" s="17" t="inlineStr">
        <is>
          <t>210100082367</t>
        </is>
      </c>
      <c r="AY67" s="37" t="inlineStr">
        <is>
          <t>'2026-07-31</t>
        </is>
      </c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inlineStr">
        <is>
          <t>Levy Ostrup</t>
        </is>
      </c>
      <c r="CY67" s="17" t="inlineStr">
        <is>
          <t>'2026-08-01</t>
        </is>
      </c>
      <c r="CZ67" s="17" t="n"/>
      <c r="DA67" s="17" t="n"/>
      <c r="DB67" s="17" t="n"/>
      <c r="DC67" s="17" t="n"/>
    </row>
    <row r="68">
      <c r="A68" s="17" t="n"/>
      <c r="B68" s="17" t="n"/>
      <c r="C68" s="17" t="inlineStr">
        <is>
          <t>K1B WELL PAD PROJECT</t>
        </is>
      </c>
      <c r="D68" s="17" t="inlineStr">
        <is>
          <t>KINOSIS K1B</t>
        </is>
      </c>
      <c r="E68" s="17" t="inlineStr">
        <is>
          <t>CA23007</t>
        </is>
      </c>
      <c r="F68" s="17" t="inlineStr">
        <is>
          <t>29103-TIT-2020J</t>
        </is>
      </c>
      <c r="G68" s="17" t="inlineStr">
        <is>
          <t>Temperature Transmitter</t>
        </is>
      </c>
      <c r="H68" s="17" t="inlineStr">
        <is>
          <t>PRODUCED EMULSION</t>
        </is>
      </c>
      <c r="I68" s="17" t="inlineStr">
        <is>
          <t>PAD R P02 PROD WELL DOWNHOLE TEMPERATURE</t>
        </is>
      </c>
      <c r="J68" s="17" t="inlineStr">
        <is>
          <t>29103-25J-222-01</t>
        </is>
      </c>
      <c r="K68" s="17" t="inlineStr">
        <is>
          <t>N/A</t>
        </is>
      </c>
      <c r="L68" s="17" t="inlineStr">
        <is>
          <t>ROSEMOUNT</t>
        </is>
      </c>
      <c r="M68" s="17" t="inlineStr">
        <is>
          <t>644HAK6J6M5C8Q4DA1K1005</t>
        </is>
      </c>
      <c r="N68" s="17" t="n"/>
      <c r="O68" s="17" t="inlineStr">
        <is>
          <t>0 - 350°C</t>
        </is>
      </c>
      <c r="P68" s="17" t="inlineStr">
        <is>
          <t>-180 - 1372°C</t>
        </is>
      </c>
      <c r="Q68" s="17" t="inlineStr">
        <is>
          <t>N/A</t>
        </is>
      </c>
      <c r="R68" s="17" t="inlineStr">
        <is>
          <t>YES</t>
        </is>
      </c>
      <c r="S68" s="17" t="inlineStr">
        <is>
          <t>4-20 mA w/ HART</t>
        </is>
      </c>
      <c r="T68" s="17" t="inlineStr">
        <is>
          <t>N/A</t>
        </is>
      </c>
      <c r="U68" s="17" t="inlineStr">
        <is>
          <t>N/A</t>
        </is>
      </c>
      <c r="V68" s="17" t="inlineStr">
        <is>
          <t>LO</t>
        </is>
      </c>
      <c r="W68" s="17" t="inlineStr">
        <is>
          <t>LO</t>
        </is>
      </c>
      <c r="X68" s="17" t="inlineStr">
        <is>
          <t>LO</t>
        </is>
      </c>
      <c r="Y68" s="17" t="inlineStr">
        <is>
          <t>LO</t>
        </is>
      </c>
      <c r="Z68" s="17" t="inlineStr">
        <is>
          <t>N/A</t>
        </is>
      </c>
      <c r="AA68" s="17" t="inlineStr">
        <is>
          <t>N/A</t>
        </is>
      </c>
      <c r="AB68" s="17" t="inlineStr">
        <is>
          <t>LO</t>
        </is>
      </c>
      <c r="AC68" s="17" t="inlineStr">
        <is>
          <t>LO</t>
        </is>
      </c>
      <c r="AD68" s="17" t="inlineStr">
        <is>
          <t>N/A</t>
        </is>
      </c>
      <c r="AE68" s="17" t="inlineStr">
        <is>
          <t>LO</t>
        </is>
      </c>
      <c r="AF68" s="17" t="inlineStr">
        <is>
          <t>LO</t>
        </is>
      </c>
      <c r="AG68" s="17" t="inlineStr">
        <is>
          <t>LO</t>
        </is>
      </c>
      <c r="AH68" s="17" t="n">
        <v>23.7</v>
      </c>
      <c r="AI68" s="17" t="inlineStr">
        <is>
          <t>Pass</t>
        </is>
      </c>
      <c r="AJ68" s="17" t="inlineStr">
        <is>
          <t>N/A</t>
        </is>
      </c>
      <c r="AK68" s="17" t="inlineStr">
        <is>
          <t>N/A</t>
        </is>
      </c>
      <c r="AL68" s="17" t="inlineStr">
        <is>
          <t>Pass</t>
        </is>
      </c>
      <c r="AM68" s="17" t="inlineStr">
        <is>
          <t>Pass</t>
        </is>
      </c>
      <c r="AN68" s="17" t="inlineStr">
        <is>
          <t>N/A</t>
        </is>
      </c>
      <c r="AO68" s="17" t="inlineStr">
        <is>
          <t>Pass</t>
        </is>
      </c>
      <c r="AP68" s="17" t="inlineStr">
        <is>
          <t>N/A</t>
        </is>
      </c>
      <c r="AQ68" s="17" t="inlineStr">
        <is>
          <t>N/A</t>
        </is>
      </c>
      <c r="AR68" s="17" t="inlineStr">
        <is>
          <t>Pass</t>
        </is>
      </c>
      <c r="AS68" s="17" t="inlineStr">
        <is>
          <t>Pass</t>
        </is>
      </c>
      <c r="AT68" s="17" t="inlineStr">
        <is>
          <t>N/A</t>
        </is>
      </c>
      <c r="AU68" s="17" t="inlineStr">
        <is>
          <t>N/A</t>
        </is>
      </c>
      <c r="AV68" s="17" t="inlineStr">
        <is>
          <t>EMERSON</t>
        </is>
      </c>
      <c r="AW68" s="17" t="inlineStr">
        <is>
          <t>TREX</t>
        </is>
      </c>
      <c r="AX68" s="17" t="inlineStr">
        <is>
          <t>210100082367</t>
        </is>
      </c>
      <c r="AY68" s="37" t="inlineStr">
        <is>
          <t>'2026-07-31</t>
        </is>
      </c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inlineStr">
        <is>
          <t>Levy Ostrup</t>
        </is>
      </c>
      <c r="CY68" s="17" t="inlineStr">
        <is>
          <t>'2026-08-01</t>
        </is>
      </c>
      <c r="CZ68" s="17" t="n"/>
      <c r="DA68" s="17" t="n"/>
      <c r="DB68" s="17" t="n"/>
      <c r="DC68" s="17" t="n"/>
    </row>
    <row r="69">
      <c r="A69" s="17" t="n"/>
      <c r="B69" s="17" t="n"/>
      <c r="C69" s="17" t="inlineStr">
        <is>
          <t>K1B WELL PAD PROJECT</t>
        </is>
      </c>
      <c r="D69" s="17" t="inlineStr">
        <is>
          <t>KINOSIS K1B</t>
        </is>
      </c>
      <c r="E69" s="17" t="inlineStr">
        <is>
          <t>CA23007</t>
        </is>
      </c>
      <c r="F69" s="17" t="inlineStr">
        <is>
          <t>29103-TIT-2030A</t>
        </is>
      </c>
      <c r="G69" s="17" t="inlineStr">
        <is>
          <t>Temperature Transmitter</t>
        </is>
      </c>
      <c r="H69" s="17" t="inlineStr">
        <is>
          <t>PRODUCED EMULSION</t>
        </is>
      </c>
      <c r="I69" s="17" t="inlineStr">
        <is>
          <t>PAD R P03 PROD WELL DOWNHOLE TEMPERATURE</t>
        </is>
      </c>
      <c r="J69" s="17" t="inlineStr">
        <is>
          <t>29103-25J-232-01</t>
        </is>
      </c>
      <c r="K69" s="17" t="inlineStr">
        <is>
          <t>N/A</t>
        </is>
      </c>
      <c r="L69" s="17" t="inlineStr">
        <is>
          <t>ROSEMOUNT</t>
        </is>
      </c>
      <c r="M69" s="17" t="inlineStr">
        <is>
          <t>644HAK6J6M5C8Q4DA1K1005</t>
        </is>
      </c>
      <c r="N69" s="17" t="n"/>
      <c r="O69" s="17" t="inlineStr">
        <is>
          <t>0 - 350°C</t>
        </is>
      </c>
      <c r="P69" s="17" t="inlineStr">
        <is>
          <t>-180 - 1372°C</t>
        </is>
      </c>
      <c r="Q69" s="17" t="inlineStr">
        <is>
          <t>N/A</t>
        </is>
      </c>
      <c r="R69" s="17" t="inlineStr">
        <is>
          <t>YES</t>
        </is>
      </c>
      <c r="S69" s="17" t="inlineStr">
        <is>
          <t>4-20 mA w/ HART</t>
        </is>
      </c>
      <c r="T69" s="17" t="inlineStr">
        <is>
          <t>N/A</t>
        </is>
      </c>
      <c r="U69" s="17" t="inlineStr">
        <is>
          <t>N/A</t>
        </is>
      </c>
      <c r="V69" s="17" t="inlineStr">
        <is>
          <t>LO</t>
        </is>
      </c>
      <c r="W69" s="17" t="inlineStr">
        <is>
          <t>LO</t>
        </is>
      </c>
      <c r="X69" s="17" t="inlineStr">
        <is>
          <t>LO</t>
        </is>
      </c>
      <c r="Y69" s="17" t="inlineStr">
        <is>
          <t>LO</t>
        </is>
      </c>
      <c r="Z69" s="17" t="inlineStr">
        <is>
          <t>N/A</t>
        </is>
      </c>
      <c r="AA69" s="17" t="inlineStr">
        <is>
          <t>N/A</t>
        </is>
      </c>
      <c r="AB69" s="17" t="inlineStr">
        <is>
          <t>LO</t>
        </is>
      </c>
      <c r="AC69" s="17" t="inlineStr">
        <is>
          <t>LO</t>
        </is>
      </c>
      <c r="AD69" s="17" t="inlineStr">
        <is>
          <t>N/A</t>
        </is>
      </c>
      <c r="AE69" s="17" t="inlineStr">
        <is>
          <t>LO</t>
        </is>
      </c>
      <c r="AF69" s="17" t="inlineStr">
        <is>
          <t>LO</t>
        </is>
      </c>
      <c r="AG69" s="17" t="inlineStr">
        <is>
          <t>LO</t>
        </is>
      </c>
      <c r="AH69" s="17" t="n">
        <v>23.7</v>
      </c>
      <c r="AI69" s="17" t="inlineStr">
        <is>
          <t>Pass</t>
        </is>
      </c>
      <c r="AJ69" s="17" t="inlineStr">
        <is>
          <t>N/A</t>
        </is>
      </c>
      <c r="AK69" s="17" t="inlineStr">
        <is>
          <t>N/A</t>
        </is>
      </c>
      <c r="AL69" s="17" t="inlineStr">
        <is>
          <t>Pass</t>
        </is>
      </c>
      <c r="AM69" s="17" t="inlineStr">
        <is>
          <t>Pass</t>
        </is>
      </c>
      <c r="AN69" s="17" t="inlineStr">
        <is>
          <t>N/A</t>
        </is>
      </c>
      <c r="AO69" s="17" t="inlineStr">
        <is>
          <t>Pass</t>
        </is>
      </c>
      <c r="AP69" s="17" t="inlineStr">
        <is>
          <t>N/A</t>
        </is>
      </c>
      <c r="AQ69" s="17" t="inlineStr">
        <is>
          <t>N/A</t>
        </is>
      </c>
      <c r="AR69" s="17" t="inlineStr">
        <is>
          <t>Pass</t>
        </is>
      </c>
      <c r="AS69" s="17" t="inlineStr">
        <is>
          <t>Pass</t>
        </is>
      </c>
      <c r="AT69" s="17" t="inlineStr">
        <is>
          <t>N/A</t>
        </is>
      </c>
      <c r="AU69" s="17" t="inlineStr">
        <is>
          <t>N/A</t>
        </is>
      </c>
      <c r="AV69" s="17" t="inlineStr">
        <is>
          <t>EMERSON</t>
        </is>
      </c>
      <c r="AW69" s="17" t="inlineStr">
        <is>
          <t>TREX</t>
        </is>
      </c>
      <c r="AX69" s="17" t="inlineStr">
        <is>
          <t>210100082367</t>
        </is>
      </c>
      <c r="AY69" s="37" t="inlineStr">
        <is>
          <t>'2026-07-31</t>
        </is>
      </c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inlineStr">
        <is>
          <t>Levy Ostrup</t>
        </is>
      </c>
      <c r="CY69" s="17" t="inlineStr">
        <is>
          <t>'2026-08-01</t>
        </is>
      </c>
      <c r="CZ69" s="17" t="n"/>
      <c r="DA69" s="17" t="n"/>
      <c r="DB69" s="17" t="n"/>
      <c r="DC69" s="17" t="n"/>
    </row>
    <row r="70">
      <c r="A70" s="17" t="n"/>
      <c r="B70" s="17" t="n"/>
      <c r="C70" s="17" t="inlineStr">
        <is>
          <t>K1B WELL PAD PROJECT</t>
        </is>
      </c>
      <c r="D70" s="17" t="inlineStr">
        <is>
          <t>KINOSIS K1B</t>
        </is>
      </c>
      <c r="E70" s="17" t="inlineStr">
        <is>
          <t>CA23007</t>
        </is>
      </c>
      <c r="F70" s="17" t="inlineStr">
        <is>
          <t>29103-TIT-2030J</t>
        </is>
      </c>
      <c r="G70" s="17" t="inlineStr">
        <is>
          <t>Temperature Transmitter</t>
        </is>
      </c>
      <c r="H70" s="17" t="inlineStr">
        <is>
          <t>PRODUCED EMULSION</t>
        </is>
      </c>
      <c r="I70" s="17" t="inlineStr">
        <is>
          <t>PAD R P03 PROD WELL DOWNHOLE TEMPERATURE</t>
        </is>
      </c>
      <c r="J70" s="17" t="inlineStr">
        <is>
          <t>29103-25J-232-01</t>
        </is>
      </c>
      <c r="K70" s="17" t="inlineStr">
        <is>
          <t>N/A</t>
        </is>
      </c>
      <c r="L70" s="17" t="inlineStr">
        <is>
          <t>ROSEMOUNT</t>
        </is>
      </c>
      <c r="M70" s="17" t="inlineStr">
        <is>
          <t>644HAK6J6M5C8Q4DA1K1005</t>
        </is>
      </c>
      <c r="N70" s="17" t="n"/>
      <c r="O70" s="17" t="inlineStr">
        <is>
          <t>0 - 350°C</t>
        </is>
      </c>
      <c r="P70" s="17" t="inlineStr">
        <is>
          <t>-180 - 1372°C</t>
        </is>
      </c>
      <c r="Q70" s="17" t="inlineStr">
        <is>
          <t>N/A</t>
        </is>
      </c>
      <c r="R70" s="17" t="inlineStr">
        <is>
          <t>YES</t>
        </is>
      </c>
      <c r="S70" s="17" t="inlineStr">
        <is>
          <t>4-20 mA w/ HART</t>
        </is>
      </c>
      <c r="T70" s="17" t="inlineStr">
        <is>
          <t>N/A</t>
        </is>
      </c>
      <c r="U70" s="17" t="inlineStr">
        <is>
          <t>N/A</t>
        </is>
      </c>
      <c r="V70" s="17" t="inlineStr">
        <is>
          <t>LO</t>
        </is>
      </c>
      <c r="W70" s="17" t="inlineStr">
        <is>
          <t>LO</t>
        </is>
      </c>
      <c r="X70" s="17" t="inlineStr">
        <is>
          <t>LO</t>
        </is>
      </c>
      <c r="Y70" s="17" t="inlineStr">
        <is>
          <t>LO</t>
        </is>
      </c>
      <c r="Z70" s="17" t="inlineStr">
        <is>
          <t>N/A</t>
        </is>
      </c>
      <c r="AA70" s="17" t="inlineStr">
        <is>
          <t>N/A</t>
        </is>
      </c>
      <c r="AB70" s="17" t="inlineStr">
        <is>
          <t>LO</t>
        </is>
      </c>
      <c r="AC70" s="17" t="inlineStr">
        <is>
          <t>LO</t>
        </is>
      </c>
      <c r="AD70" s="17" t="inlineStr">
        <is>
          <t>N/A</t>
        </is>
      </c>
      <c r="AE70" s="17" t="inlineStr">
        <is>
          <t>LO</t>
        </is>
      </c>
      <c r="AF70" s="17" t="inlineStr">
        <is>
          <t>LO</t>
        </is>
      </c>
      <c r="AG70" s="17" t="inlineStr">
        <is>
          <t>LO</t>
        </is>
      </c>
      <c r="AH70" s="17" t="n">
        <v>23.7</v>
      </c>
      <c r="AI70" s="17" t="inlineStr">
        <is>
          <t>Pass</t>
        </is>
      </c>
      <c r="AJ70" s="17" t="inlineStr">
        <is>
          <t>N/A</t>
        </is>
      </c>
      <c r="AK70" s="17" t="inlineStr">
        <is>
          <t>N/A</t>
        </is>
      </c>
      <c r="AL70" s="17" t="inlineStr">
        <is>
          <t>Pass</t>
        </is>
      </c>
      <c r="AM70" s="17" t="inlineStr">
        <is>
          <t>Pass</t>
        </is>
      </c>
      <c r="AN70" s="17" t="inlineStr">
        <is>
          <t>N/A</t>
        </is>
      </c>
      <c r="AO70" s="17" t="inlineStr">
        <is>
          <t>Pass</t>
        </is>
      </c>
      <c r="AP70" s="17" t="inlineStr">
        <is>
          <t>N/A</t>
        </is>
      </c>
      <c r="AQ70" s="17" t="inlineStr">
        <is>
          <t>N/A</t>
        </is>
      </c>
      <c r="AR70" s="17" t="inlineStr">
        <is>
          <t>Pass</t>
        </is>
      </c>
      <c r="AS70" s="17" t="inlineStr">
        <is>
          <t>Pass</t>
        </is>
      </c>
      <c r="AT70" s="17" t="inlineStr">
        <is>
          <t>N/A</t>
        </is>
      </c>
      <c r="AU70" s="17" t="inlineStr">
        <is>
          <t>N/A</t>
        </is>
      </c>
      <c r="AV70" s="17" t="inlineStr">
        <is>
          <t>EMERSON</t>
        </is>
      </c>
      <c r="AW70" s="17" t="inlineStr">
        <is>
          <t>TREX</t>
        </is>
      </c>
      <c r="AX70" s="17" t="inlineStr">
        <is>
          <t>210100082367</t>
        </is>
      </c>
      <c r="AY70" s="37" t="inlineStr">
        <is>
          <t>'2026-07-31</t>
        </is>
      </c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inlineStr">
        <is>
          <t>Levy Ostrup</t>
        </is>
      </c>
      <c r="CY70" s="17" t="inlineStr">
        <is>
          <t>'2026-08-01</t>
        </is>
      </c>
      <c r="CZ70" s="17" t="n"/>
      <c r="DA70" s="17" t="n"/>
      <c r="DB70" s="17" t="n"/>
      <c r="DC70" s="17" t="n"/>
    </row>
    <row r="71">
      <c r="A71" s="17" t="n"/>
      <c r="B71" s="17" t="n"/>
      <c r="C71" s="17" t="inlineStr">
        <is>
          <t>K1B WELL PAD PROJECT</t>
        </is>
      </c>
      <c r="D71" s="17" t="inlineStr">
        <is>
          <t>KINOSIS K1B</t>
        </is>
      </c>
      <c r="E71" s="17" t="inlineStr">
        <is>
          <t>CA23007</t>
        </is>
      </c>
      <c r="F71" s="17" t="inlineStr">
        <is>
          <t>29103-TIT-2040A</t>
        </is>
      </c>
      <c r="G71" s="17" t="inlineStr">
        <is>
          <t>TEMPERATURE TRANSMITTER</t>
        </is>
      </c>
      <c r="H71" s="17" t="inlineStr">
        <is>
          <t>PRODUCED EMULSION</t>
        </is>
      </c>
      <c r="I71" s="17" t="inlineStr">
        <is>
          <t>PAD R P04 PROD WELL DOWNHOLE TEMPERATURE</t>
        </is>
      </c>
      <c r="J71" s="17" t="inlineStr">
        <is>
          <t>29103-25J-242-01</t>
        </is>
      </c>
      <c r="K71" s="17" t="inlineStr">
        <is>
          <t>N/A</t>
        </is>
      </c>
      <c r="L71" s="17" t="inlineStr">
        <is>
          <t>ROSEMOUNT</t>
        </is>
      </c>
      <c r="M71" s="17" t="inlineStr">
        <is>
          <t>644HAK6J6M5C8Q4DA1K1005</t>
        </is>
      </c>
      <c r="N71" s="17" t="n"/>
      <c r="O71" s="17" t="inlineStr">
        <is>
          <t>0 - 350°C</t>
        </is>
      </c>
      <c r="P71" s="17" t="inlineStr">
        <is>
          <t>-180 - 1372°C</t>
        </is>
      </c>
      <c r="Q71" s="17" t="inlineStr">
        <is>
          <t>N/A</t>
        </is>
      </c>
      <c r="R71" s="17" t="inlineStr">
        <is>
          <t>YES</t>
        </is>
      </c>
      <c r="S71" s="17" t="inlineStr">
        <is>
          <t>4-20 mA w/ HART</t>
        </is>
      </c>
      <c r="T71" s="17" t="inlineStr">
        <is>
          <t>N/A</t>
        </is>
      </c>
      <c r="U71" s="17" t="inlineStr">
        <is>
          <t>N/A</t>
        </is>
      </c>
      <c r="V71" s="17" t="inlineStr">
        <is>
          <t>LO</t>
        </is>
      </c>
      <c r="W71" s="17" t="inlineStr">
        <is>
          <t>LO</t>
        </is>
      </c>
      <c r="X71" s="17" t="inlineStr">
        <is>
          <t>LO</t>
        </is>
      </c>
      <c r="Y71" s="17" t="inlineStr">
        <is>
          <t>LO</t>
        </is>
      </c>
      <c r="Z71" s="17" t="inlineStr">
        <is>
          <t>N/A</t>
        </is>
      </c>
      <c r="AA71" s="17" t="inlineStr">
        <is>
          <t>N/A</t>
        </is>
      </c>
      <c r="AB71" s="17" t="inlineStr">
        <is>
          <t>LO</t>
        </is>
      </c>
      <c r="AC71" s="17" t="inlineStr">
        <is>
          <t>LO</t>
        </is>
      </c>
      <c r="AD71" s="17" t="inlineStr">
        <is>
          <t>N/A</t>
        </is>
      </c>
      <c r="AE71" s="17" t="inlineStr">
        <is>
          <t>LO</t>
        </is>
      </c>
      <c r="AF71" s="17" t="inlineStr">
        <is>
          <t>LO</t>
        </is>
      </c>
      <c r="AG71" s="17" t="inlineStr">
        <is>
          <t>LO</t>
        </is>
      </c>
      <c r="AH71" s="17" t="n">
        <v>23.7</v>
      </c>
      <c r="AI71" s="17" t="inlineStr">
        <is>
          <t>Pass</t>
        </is>
      </c>
      <c r="AJ71" s="17" t="inlineStr">
        <is>
          <t>N/A</t>
        </is>
      </c>
      <c r="AK71" s="17" t="inlineStr">
        <is>
          <t>N/A</t>
        </is>
      </c>
      <c r="AL71" s="17" t="inlineStr">
        <is>
          <t>Pass</t>
        </is>
      </c>
      <c r="AM71" s="17" t="inlineStr">
        <is>
          <t>Pass</t>
        </is>
      </c>
      <c r="AN71" s="17" t="inlineStr">
        <is>
          <t>N/A</t>
        </is>
      </c>
      <c r="AO71" s="17" t="inlineStr">
        <is>
          <t>Pass</t>
        </is>
      </c>
      <c r="AP71" s="17" t="inlineStr">
        <is>
          <t>N/A</t>
        </is>
      </c>
      <c r="AQ71" s="17" t="inlineStr">
        <is>
          <t>N/A</t>
        </is>
      </c>
      <c r="AR71" s="17" t="inlineStr">
        <is>
          <t>Pass</t>
        </is>
      </c>
      <c r="AS71" s="17" t="inlineStr">
        <is>
          <t>Pass</t>
        </is>
      </c>
      <c r="AT71" s="17" t="inlineStr">
        <is>
          <t>N/A</t>
        </is>
      </c>
      <c r="AU71" s="17" t="inlineStr">
        <is>
          <t>N/A</t>
        </is>
      </c>
      <c r="AV71" s="17" t="inlineStr">
        <is>
          <t>EMERSON</t>
        </is>
      </c>
      <c r="AW71" s="17" t="inlineStr">
        <is>
          <t>TREX</t>
        </is>
      </c>
      <c r="AX71" s="17" t="inlineStr">
        <is>
          <t>210100082367</t>
        </is>
      </c>
      <c r="AY71" s="37" t="inlineStr">
        <is>
          <t>'2026-07-31</t>
        </is>
      </c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inlineStr">
        <is>
          <t>Levy Ostrup</t>
        </is>
      </c>
      <c r="CY71" s="17" t="inlineStr">
        <is>
          <t>'2026-08-01</t>
        </is>
      </c>
      <c r="CZ71" s="17" t="n"/>
      <c r="DA71" s="17" t="n"/>
      <c r="DB71" s="17" t="n"/>
      <c r="DC71" s="17" t="n"/>
    </row>
    <row r="72">
      <c r="A72" s="17" t="n"/>
      <c r="B72" s="17" t="n"/>
      <c r="C72" s="17" t="inlineStr">
        <is>
          <t>K1B WELL PAD PROJECT</t>
        </is>
      </c>
      <c r="D72" s="17" t="inlineStr">
        <is>
          <t>KINOSIS K1B</t>
        </is>
      </c>
      <c r="E72" s="17" t="inlineStr">
        <is>
          <t>CA23007</t>
        </is>
      </c>
      <c r="F72" s="17" t="inlineStr">
        <is>
          <t>29103-TIT-2040J</t>
        </is>
      </c>
      <c r="G72" s="17" t="inlineStr">
        <is>
          <t>TEMPERATURE TRANSMITTER</t>
        </is>
      </c>
      <c r="H72" s="17" t="inlineStr">
        <is>
          <t>PRODUCED EMULSION</t>
        </is>
      </c>
      <c r="I72" s="17" t="inlineStr">
        <is>
          <t>PAD R P04 PROD WELL DOWNHOLE TEMPERATURE</t>
        </is>
      </c>
      <c r="J72" s="17" t="inlineStr">
        <is>
          <t>29103-25J-242-01</t>
        </is>
      </c>
      <c r="K72" s="17" t="inlineStr">
        <is>
          <t>N/A</t>
        </is>
      </c>
      <c r="L72" s="17" t="inlineStr">
        <is>
          <t>ROSEMOUNT</t>
        </is>
      </c>
      <c r="M72" s="17" t="inlineStr">
        <is>
          <t>644HAK6J6M5C8Q4DA1K1005</t>
        </is>
      </c>
      <c r="N72" s="17" t="n"/>
      <c r="O72" s="17" t="inlineStr">
        <is>
          <t>0 - 350°C</t>
        </is>
      </c>
      <c r="P72" s="17" t="inlineStr">
        <is>
          <t>-180 - 1372°C</t>
        </is>
      </c>
      <c r="Q72" s="17" t="inlineStr">
        <is>
          <t>N/A</t>
        </is>
      </c>
      <c r="R72" s="17" t="inlineStr">
        <is>
          <t>YES</t>
        </is>
      </c>
      <c r="S72" s="17" t="inlineStr">
        <is>
          <t>4-20 mA w/ HART</t>
        </is>
      </c>
      <c r="T72" s="17" t="inlineStr">
        <is>
          <t>N/A</t>
        </is>
      </c>
      <c r="U72" s="17" t="inlineStr">
        <is>
          <t>N/A</t>
        </is>
      </c>
      <c r="V72" s="17" t="inlineStr">
        <is>
          <t>LO</t>
        </is>
      </c>
      <c r="W72" s="17" t="inlineStr">
        <is>
          <t>LO</t>
        </is>
      </c>
      <c r="X72" s="17" t="inlineStr">
        <is>
          <t>LO</t>
        </is>
      </c>
      <c r="Y72" s="17" t="inlineStr">
        <is>
          <t>LO</t>
        </is>
      </c>
      <c r="Z72" s="17" t="inlineStr">
        <is>
          <t>N/A</t>
        </is>
      </c>
      <c r="AA72" s="17" t="inlineStr">
        <is>
          <t>N/A</t>
        </is>
      </c>
      <c r="AB72" s="17" t="inlineStr">
        <is>
          <t>LO</t>
        </is>
      </c>
      <c r="AC72" s="17" t="inlineStr">
        <is>
          <t>LO</t>
        </is>
      </c>
      <c r="AD72" s="17" t="inlineStr">
        <is>
          <t>N/A</t>
        </is>
      </c>
      <c r="AE72" s="17" t="inlineStr">
        <is>
          <t>LO</t>
        </is>
      </c>
      <c r="AF72" s="17" t="inlineStr">
        <is>
          <t>LO</t>
        </is>
      </c>
      <c r="AG72" s="17" t="inlineStr">
        <is>
          <t>LO</t>
        </is>
      </c>
      <c r="AH72" s="17" t="n">
        <v>23.7</v>
      </c>
      <c r="AI72" s="17" t="inlineStr">
        <is>
          <t>Pass</t>
        </is>
      </c>
      <c r="AJ72" s="17" t="inlineStr">
        <is>
          <t>N/A</t>
        </is>
      </c>
      <c r="AK72" s="17" t="inlineStr">
        <is>
          <t>N/A</t>
        </is>
      </c>
      <c r="AL72" s="17" t="inlineStr">
        <is>
          <t>Pass</t>
        </is>
      </c>
      <c r="AM72" s="17" t="inlineStr">
        <is>
          <t>Pass</t>
        </is>
      </c>
      <c r="AN72" s="17" t="inlineStr">
        <is>
          <t>N/A</t>
        </is>
      </c>
      <c r="AO72" s="17" t="inlineStr">
        <is>
          <t>Pass</t>
        </is>
      </c>
      <c r="AP72" s="17" t="inlineStr">
        <is>
          <t>N/A</t>
        </is>
      </c>
      <c r="AQ72" s="17" t="inlineStr">
        <is>
          <t>N/A</t>
        </is>
      </c>
      <c r="AR72" s="17" t="inlineStr">
        <is>
          <t>Pass</t>
        </is>
      </c>
      <c r="AS72" s="17" t="inlineStr">
        <is>
          <t>Pass</t>
        </is>
      </c>
      <c r="AT72" s="17" t="inlineStr">
        <is>
          <t>N/A</t>
        </is>
      </c>
      <c r="AU72" s="17" t="inlineStr">
        <is>
          <t>N/A</t>
        </is>
      </c>
      <c r="AV72" s="17" t="inlineStr">
        <is>
          <t>EMERSON</t>
        </is>
      </c>
      <c r="AW72" s="17" t="inlineStr">
        <is>
          <t>TREX</t>
        </is>
      </c>
      <c r="AX72" s="17" t="inlineStr">
        <is>
          <t>210100082367</t>
        </is>
      </c>
      <c r="AY72" s="37" t="inlineStr">
        <is>
          <t>'2026-07-31</t>
        </is>
      </c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inlineStr">
        <is>
          <t>Levy Ostrup</t>
        </is>
      </c>
      <c r="CY72" s="17" t="inlineStr">
        <is>
          <t>'2026-08-01</t>
        </is>
      </c>
      <c r="CZ72" s="17" t="n"/>
      <c r="DA72" s="17" t="n"/>
      <c r="DB72" s="17" t="n"/>
      <c r="DC72" s="17" t="n"/>
    </row>
    <row r="73">
      <c r="A73" s="17" t="n"/>
      <c r="B73" s="17" t="n"/>
      <c r="C73" s="17" t="inlineStr">
        <is>
          <t>K1B WELL PAD PROJECT</t>
        </is>
      </c>
      <c r="D73" s="17" t="inlineStr">
        <is>
          <t>KINOSIS K1B</t>
        </is>
      </c>
      <c r="E73" s="17" t="inlineStr">
        <is>
          <t>CA23007</t>
        </is>
      </c>
      <c r="F73" s="17" t="inlineStr">
        <is>
          <t>29103-TIT-2050A</t>
        </is>
      </c>
      <c r="G73" s="17" t="inlineStr">
        <is>
          <t>TEMPERATURE TRANSMITTER</t>
        </is>
      </c>
      <c r="H73" s="17" t="inlineStr">
        <is>
          <t>PRODUCED EMULSION</t>
        </is>
      </c>
      <c r="I73" s="17" t="inlineStr">
        <is>
          <t>PAD R P05 PROD WELL DOWNHOLE TEMPERATURE</t>
        </is>
      </c>
      <c r="J73" s="17" t="inlineStr">
        <is>
          <t>29103-25J-252-01</t>
        </is>
      </c>
      <c r="K73" s="17" t="inlineStr">
        <is>
          <t>N/A</t>
        </is>
      </c>
      <c r="L73" s="17" t="inlineStr">
        <is>
          <t>ROSEMOUNT</t>
        </is>
      </c>
      <c r="M73" s="17" t="inlineStr">
        <is>
          <t>644HAK6J6M5C8Q4DA1K1005</t>
        </is>
      </c>
      <c r="N73" s="17" t="n"/>
      <c r="O73" s="17" t="inlineStr">
        <is>
          <t>0 - 350°C</t>
        </is>
      </c>
      <c r="P73" s="17" t="inlineStr">
        <is>
          <t>-180 - 1372°C</t>
        </is>
      </c>
      <c r="Q73" s="17" t="inlineStr">
        <is>
          <t>N/A</t>
        </is>
      </c>
      <c r="R73" s="17" t="inlineStr">
        <is>
          <t>YES</t>
        </is>
      </c>
      <c r="S73" s="17" t="inlineStr">
        <is>
          <t>4-20 mA w/ HART</t>
        </is>
      </c>
      <c r="T73" s="17" t="inlineStr">
        <is>
          <t>N/A</t>
        </is>
      </c>
      <c r="U73" s="17" t="inlineStr">
        <is>
          <t>N/A</t>
        </is>
      </c>
      <c r="V73" s="17" t="inlineStr">
        <is>
          <t>LO</t>
        </is>
      </c>
      <c r="W73" s="17" t="inlineStr">
        <is>
          <t>LO</t>
        </is>
      </c>
      <c r="X73" s="17" t="inlineStr">
        <is>
          <t>LO</t>
        </is>
      </c>
      <c r="Y73" s="17" t="inlineStr">
        <is>
          <t>LO</t>
        </is>
      </c>
      <c r="Z73" s="17" t="inlineStr">
        <is>
          <t>N/A</t>
        </is>
      </c>
      <c r="AA73" s="17" t="inlineStr">
        <is>
          <t>N/A</t>
        </is>
      </c>
      <c r="AB73" s="17" t="inlineStr">
        <is>
          <t>LO</t>
        </is>
      </c>
      <c r="AC73" s="17" t="inlineStr">
        <is>
          <t>LO</t>
        </is>
      </c>
      <c r="AD73" s="17" t="inlineStr">
        <is>
          <t>N/A</t>
        </is>
      </c>
      <c r="AE73" s="17" t="inlineStr">
        <is>
          <t>LO</t>
        </is>
      </c>
      <c r="AF73" s="17" t="inlineStr">
        <is>
          <t>LO</t>
        </is>
      </c>
      <c r="AG73" s="17" t="inlineStr">
        <is>
          <t>LO</t>
        </is>
      </c>
      <c r="AH73" s="17" t="n">
        <v>23.7</v>
      </c>
      <c r="AI73" s="17" t="inlineStr">
        <is>
          <t>Pass</t>
        </is>
      </c>
      <c r="AJ73" s="17" t="inlineStr">
        <is>
          <t>N/A</t>
        </is>
      </c>
      <c r="AK73" s="17" t="inlineStr">
        <is>
          <t>N/A</t>
        </is>
      </c>
      <c r="AL73" s="17" t="inlineStr">
        <is>
          <t>Pass</t>
        </is>
      </c>
      <c r="AM73" s="17" t="inlineStr">
        <is>
          <t>Pass</t>
        </is>
      </c>
      <c r="AN73" s="17" t="inlineStr">
        <is>
          <t>N/A</t>
        </is>
      </c>
      <c r="AO73" s="17" t="inlineStr">
        <is>
          <t>Pass</t>
        </is>
      </c>
      <c r="AP73" s="17" t="inlineStr">
        <is>
          <t>N/A</t>
        </is>
      </c>
      <c r="AQ73" s="17" t="inlineStr">
        <is>
          <t>N/A</t>
        </is>
      </c>
      <c r="AR73" s="17" t="inlineStr">
        <is>
          <t>Pass</t>
        </is>
      </c>
      <c r="AS73" s="17" t="inlineStr">
        <is>
          <t>Pass</t>
        </is>
      </c>
      <c r="AT73" s="17" t="inlineStr">
        <is>
          <t>N/A</t>
        </is>
      </c>
      <c r="AU73" s="17" t="inlineStr">
        <is>
          <t>N/A</t>
        </is>
      </c>
      <c r="AV73" s="17" t="inlineStr">
        <is>
          <t>EMERSON</t>
        </is>
      </c>
      <c r="AW73" s="17" t="inlineStr">
        <is>
          <t>TREX</t>
        </is>
      </c>
      <c r="AX73" s="17" t="inlineStr">
        <is>
          <t>210100082367</t>
        </is>
      </c>
      <c r="AY73" s="37" t="inlineStr">
        <is>
          <t>'2026-07-31</t>
        </is>
      </c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inlineStr">
        <is>
          <t>Levy Ostrup</t>
        </is>
      </c>
      <c r="CY73" s="17" t="inlineStr">
        <is>
          <t>'2026-08-01</t>
        </is>
      </c>
      <c r="CZ73" s="17" t="n"/>
      <c r="DA73" s="17" t="n"/>
      <c r="DB73" s="17" t="n"/>
      <c r="DC73" s="17" t="n"/>
    </row>
    <row r="74">
      <c r="A74" s="17" t="n"/>
      <c r="B74" s="17" t="n"/>
      <c r="C74" s="17" t="inlineStr">
        <is>
          <t>K1B WELL PAD PROJECT</t>
        </is>
      </c>
      <c r="D74" s="17" t="inlineStr">
        <is>
          <t>KINOSIS K1B</t>
        </is>
      </c>
      <c r="E74" s="17" t="inlineStr">
        <is>
          <t>CA23007</t>
        </is>
      </c>
      <c r="F74" s="17" t="inlineStr">
        <is>
          <t>29103-TIT-2050J</t>
        </is>
      </c>
      <c r="G74" s="17" t="inlineStr">
        <is>
          <t>TEMPERATURE TRANSMITTER</t>
        </is>
      </c>
      <c r="H74" s="17" t="inlineStr">
        <is>
          <t>PRODUCED EMULSION</t>
        </is>
      </c>
      <c r="I74" s="17" t="inlineStr">
        <is>
          <t>PAD R P05 PROD WELL DOWNHOLE TEMPERATURE</t>
        </is>
      </c>
      <c r="J74" s="17" t="inlineStr">
        <is>
          <t>29103-25J-252-01</t>
        </is>
      </c>
      <c r="K74" s="17" t="inlineStr">
        <is>
          <t>N/A</t>
        </is>
      </c>
      <c r="L74" s="17" t="inlineStr">
        <is>
          <t>ROSEMOUNT</t>
        </is>
      </c>
      <c r="M74" s="17" t="inlineStr">
        <is>
          <t>644HAK6J6M5C8Q4DA1K1005</t>
        </is>
      </c>
      <c r="N74" s="17" t="n"/>
      <c r="O74" s="17" t="inlineStr">
        <is>
          <t>0 - 350°C</t>
        </is>
      </c>
      <c r="P74" s="17" t="inlineStr">
        <is>
          <t>-180 - 1372°C</t>
        </is>
      </c>
      <c r="Q74" s="17" t="inlineStr">
        <is>
          <t>N/A</t>
        </is>
      </c>
      <c r="R74" s="17" t="inlineStr">
        <is>
          <t>YES</t>
        </is>
      </c>
      <c r="S74" s="17" t="inlineStr">
        <is>
          <t>4-20 mA w/ HART</t>
        </is>
      </c>
      <c r="T74" s="17" t="inlineStr">
        <is>
          <t>N/A</t>
        </is>
      </c>
      <c r="U74" s="17" t="inlineStr">
        <is>
          <t>N/A</t>
        </is>
      </c>
      <c r="V74" s="17" t="inlineStr">
        <is>
          <t>LO</t>
        </is>
      </c>
      <c r="W74" s="17" t="inlineStr">
        <is>
          <t>LO</t>
        </is>
      </c>
      <c r="X74" s="17" t="inlineStr">
        <is>
          <t>LO</t>
        </is>
      </c>
      <c r="Y74" s="17" t="inlineStr">
        <is>
          <t>LO</t>
        </is>
      </c>
      <c r="Z74" s="17" t="inlineStr">
        <is>
          <t>N/A</t>
        </is>
      </c>
      <c r="AA74" s="17" t="inlineStr">
        <is>
          <t>N/A</t>
        </is>
      </c>
      <c r="AB74" s="17" t="inlineStr">
        <is>
          <t>LO</t>
        </is>
      </c>
      <c r="AC74" s="17" t="inlineStr">
        <is>
          <t>LO</t>
        </is>
      </c>
      <c r="AD74" s="17" t="inlineStr">
        <is>
          <t>N/A</t>
        </is>
      </c>
      <c r="AE74" s="17" t="inlineStr">
        <is>
          <t>LO</t>
        </is>
      </c>
      <c r="AF74" s="17" t="inlineStr">
        <is>
          <t>LO</t>
        </is>
      </c>
      <c r="AG74" s="17" t="inlineStr">
        <is>
          <t>LO</t>
        </is>
      </c>
      <c r="AH74" s="17" t="n">
        <v>23.7</v>
      </c>
      <c r="AI74" s="17" t="inlineStr">
        <is>
          <t>Pass</t>
        </is>
      </c>
      <c r="AJ74" s="17" t="inlineStr">
        <is>
          <t>N/A</t>
        </is>
      </c>
      <c r="AK74" s="17" t="inlineStr">
        <is>
          <t>N/A</t>
        </is>
      </c>
      <c r="AL74" s="17" t="inlineStr">
        <is>
          <t>Pass</t>
        </is>
      </c>
      <c r="AM74" s="17" t="inlineStr">
        <is>
          <t>Pass</t>
        </is>
      </c>
      <c r="AN74" s="17" t="inlineStr">
        <is>
          <t>N/A</t>
        </is>
      </c>
      <c r="AO74" s="17" t="inlineStr">
        <is>
          <t>Pass</t>
        </is>
      </c>
      <c r="AP74" s="17" t="inlineStr">
        <is>
          <t>N/A</t>
        </is>
      </c>
      <c r="AQ74" s="17" t="inlineStr">
        <is>
          <t>N/A</t>
        </is>
      </c>
      <c r="AR74" s="17" t="inlineStr">
        <is>
          <t>Pass</t>
        </is>
      </c>
      <c r="AS74" s="17" t="inlineStr">
        <is>
          <t>Pass</t>
        </is>
      </c>
      <c r="AT74" s="17" t="inlineStr">
        <is>
          <t>N/A</t>
        </is>
      </c>
      <c r="AU74" s="17" t="inlineStr">
        <is>
          <t>N/A</t>
        </is>
      </c>
      <c r="AV74" s="17" t="inlineStr">
        <is>
          <t>EMERSON</t>
        </is>
      </c>
      <c r="AW74" s="17" t="inlineStr">
        <is>
          <t>TREX</t>
        </is>
      </c>
      <c r="AX74" s="17" t="inlineStr">
        <is>
          <t>210100082367</t>
        </is>
      </c>
      <c r="AY74" s="37" t="inlineStr">
        <is>
          <t>'2026-07-31</t>
        </is>
      </c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inlineStr">
        <is>
          <t>Levy Ostrup</t>
        </is>
      </c>
      <c r="CY74" s="17" t="inlineStr">
        <is>
          <t>'2026-08-01</t>
        </is>
      </c>
      <c r="CZ74" s="17" t="n"/>
      <c r="DA74" s="17" t="n"/>
      <c r="DB74" s="17" t="n"/>
      <c r="DC74" s="17" t="n"/>
    </row>
    <row r="75">
      <c r="A75" s="17" t="n"/>
      <c r="B75" s="17" t="n"/>
      <c r="C75" s="17" t="inlineStr">
        <is>
          <t>K1B WELL PAD PROJECT</t>
        </is>
      </c>
      <c r="D75" s="17" t="inlineStr">
        <is>
          <t>KINOSIS K1B</t>
        </is>
      </c>
      <c r="E75" s="17" t="inlineStr">
        <is>
          <t>CA23007</t>
        </is>
      </c>
      <c r="F75" s="17" t="inlineStr">
        <is>
          <t>29103-TIT-2060A</t>
        </is>
      </c>
      <c r="G75" s="17" t="inlineStr">
        <is>
          <t>TEMPERATURE TRANSMITTER</t>
        </is>
      </c>
      <c r="H75" s="17" t="inlineStr">
        <is>
          <t>PRODUCED EMULSION</t>
        </is>
      </c>
      <c r="I75" s="17" t="inlineStr">
        <is>
          <t>PAD R P06 PROD WELL DOWNHOLE TEMPERATURE</t>
        </is>
      </c>
      <c r="J75" s="17" t="inlineStr">
        <is>
          <t>29103-25J-262-01</t>
        </is>
      </c>
      <c r="K75" s="17" t="inlineStr">
        <is>
          <t>N/A</t>
        </is>
      </c>
      <c r="L75" s="17" t="inlineStr">
        <is>
          <t>ROSEMOUNT</t>
        </is>
      </c>
      <c r="M75" s="17" t="inlineStr">
        <is>
          <t>644HAK6J6M5C8Q4DA1K1005</t>
        </is>
      </c>
      <c r="N75" s="17" t="n"/>
      <c r="O75" s="17" t="inlineStr">
        <is>
          <t>0 - 350°C</t>
        </is>
      </c>
      <c r="P75" s="17" t="inlineStr">
        <is>
          <t>-180 - 1372°C</t>
        </is>
      </c>
      <c r="Q75" s="17" t="inlineStr">
        <is>
          <t>N/A</t>
        </is>
      </c>
      <c r="R75" s="17" t="inlineStr">
        <is>
          <t>YES</t>
        </is>
      </c>
      <c r="S75" s="17" t="inlineStr">
        <is>
          <t>4-20 mA w/ HART</t>
        </is>
      </c>
      <c r="T75" s="17" t="inlineStr">
        <is>
          <t>N/A</t>
        </is>
      </c>
      <c r="U75" s="17" t="inlineStr">
        <is>
          <t>N/A</t>
        </is>
      </c>
      <c r="V75" s="17" t="inlineStr">
        <is>
          <t>LO</t>
        </is>
      </c>
      <c r="W75" s="17" t="inlineStr">
        <is>
          <t>LO</t>
        </is>
      </c>
      <c r="X75" s="17" t="inlineStr">
        <is>
          <t>LO</t>
        </is>
      </c>
      <c r="Y75" s="17" t="inlineStr">
        <is>
          <t>LO</t>
        </is>
      </c>
      <c r="Z75" s="17" t="inlineStr">
        <is>
          <t>N/A</t>
        </is>
      </c>
      <c r="AA75" s="17" t="inlineStr">
        <is>
          <t>N/A</t>
        </is>
      </c>
      <c r="AB75" s="17" t="inlineStr">
        <is>
          <t>LO</t>
        </is>
      </c>
      <c r="AC75" s="17" t="inlineStr">
        <is>
          <t>LO</t>
        </is>
      </c>
      <c r="AD75" s="17" t="inlineStr">
        <is>
          <t>N/A</t>
        </is>
      </c>
      <c r="AE75" s="17" t="inlineStr">
        <is>
          <t>LO</t>
        </is>
      </c>
      <c r="AF75" s="17" t="inlineStr">
        <is>
          <t>LO</t>
        </is>
      </c>
      <c r="AG75" s="17" t="inlineStr">
        <is>
          <t>LO</t>
        </is>
      </c>
      <c r="AH75" s="17" t="n">
        <v>23.7</v>
      </c>
      <c r="AI75" s="17" t="inlineStr">
        <is>
          <t>Pass</t>
        </is>
      </c>
      <c r="AJ75" s="17" t="inlineStr">
        <is>
          <t>N/A</t>
        </is>
      </c>
      <c r="AK75" s="17" t="inlineStr">
        <is>
          <t>N/A</t>
        </is>
      </c>
      <c r="AL75" s="17" t="inlineStr">
        <is>
          <t>Pass</t>
        </is>
      </c>
      <c r="AM75" s="17" t="inlineStr">
        <is>
          <t>Pass</t>
        </is>
      </c>
      <c r="AN75" s="17" t="inlineStr">
        <is>
          <t>N/A</t>
        </is>
      </c>
      <c r="AO75" s="17" t="inlineStr">
        <is>
          <t>Pass</t>
        </is>
      </c>
      <c r="AP75" s="17" t="inlineStr">
        <is>
          <t>N/A</t>
        </is>
      </c>
      <c r="AQ75" s="17" t="inlineStr">
        <is>
          <t>N/A</t>
        </is>
      </c>
      <c r="AR75" s="17" t="inlineStr">
        <is>
          <t>Pass</t>
        </is>
      </c>
      <c r="AS75" s="17" t="inlineStr">
        <is>
          <t>Pass</t>
        </is>
      </c>
      <c r="AT75" s="17" t="inlineStr">
        <is>
          <t>N/A</t>
        </is>
      </c>
      <c r="AU75" s="17" t="inlineStr">
        <is>
          <t>N/A</t>
        </is>
      </c>
      <c r="AV75" s="17" t="inlineStr">
        <is>
          <t>EMERSON</t>
        </is>
      </c>
      <c r="AW75" s="17" t="inlineStr">
        <is>
          <t>TREX</t>
        </is>
      </c>
      <c r="AX75" s="17" t="inlineStr">
        <is>
          <t>210100082367</t>
        </is>
      </c>
      <c r="AY75" s="37" t="inlineStr">
        <is>
          <t>'2026-07-31</t>
        </is>
      </c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inlineStr">
        <is>
          <t>Levy Ostrup</t>
        </is>
      </c>
      <c r="CY75" s="17" t="inlineStr">
        <is>
          <t>'2026-08-01</t>
        </is>
      </c>
      <c r="CZ75" s="17" t="n"/>
      <c r="DA75" s="17" t="n"/>
      <c r="DB75" s="17" t="n"/>
      <c r="DC75" s="17" t="n"/>
    </row>
    <row r="76">
      <c r="A76" s="17" t="n"/>
      <c r="B76" s="17" t="n"/>
      <c r="C76" s="17" t="inlineStr">
        <is>
          <t>K1B WELL PAD PROJECT</t>
        </is>
      </c>
      <c r="D76" s="17" t="inlineStr">
        <is>
          <t>KINOSIS K1B</t>
        </is>
      </c>
      <c r="E76" s="17" t="inlineStr">
        <is>
          <t>CA23007</t>
        </is>
      </c>
      <c r="F76" s="17" t="inlineStr">
        <is>
          <t>29103-TIT-2060J</t>
        </is>
      </c>
      <c r="G76" s="17" t="inlineStr">
        <is>
          <t>TEMPERATURE TRANSMITTER</t>
        </is>
      </c>
      <c r="H76" s="17" t="inlineStr">
        <is>
          <t>PRODUCED EMULSION</t>
        </is>
      </c>
      <c r="I76" s="17" t="inlineStr">
        <is>
          <t>PAD R P06 PROD WELL DOWNHOLE TEMPERATURE</t>
        </is>
      </c>
      <c r="J76" s="17" t="inlineStr">
        <is>
          <t>29103-25J-262-01</t>
        </is>
      </c>
      <c r="K76" s="17" t="inlineStr">
        <is>
          <t>N/A</t>
        </is>
      </c>
      <c r="L76" s="17" t="inlineStr">
        <is>
          <t>ROSEMOUNT</t>
        </is>
      </c>
      <c r="M76" s="17" t="inlineStr">
        <is>
          <t>644HAK6J6M5C8Q4DA1K1005</t>
        </is>
      </c>
      <c r="N76" s="17" t="n"/>
      <c r="O76" s="17" t="inlineStr">
        <is>
          <t>0 - 350°C</t>
        </is>
      </c>
      <c r="P76" s="17" t="inlineStr">
        <is>
          <t>-180 - 1372°C</t>
        </is>
      </c>
      <c r="Q76" s="17" t="inlineStr">
        <is>
          <t>N/A</t>
        </is>
      </c>
      <c r="R76" s="17" t="inlineStr">
        <is>
          <t>YES</t>
        </is>
      </c>
      <c r="S76" s="17" t="inlineStr">
        <is>
          <t>4-20 mA w/ HART</t>
        </is>
      </c>
      <c r="T76" s="17" t="inlineStr">
        <is>
          <t>N/A</t>
        </is>
      </c>
      <c r="U76" s="17" t="inlineStr">
        <is>
          <t>N/A</t>
        </is>
      </c>
      <c r="V76" s="17" t="inlineStr">
        <is>
          <t>LO</t>
        </is>
      </c>
      <c r="W76" s="17" t="inlineStr">
        <is>
          <t>LO</t>
        </is>
      </c>
      <c r="X76" s="17" t="inlineStr">
        <is>
          <t>LO</t>
        </is>
      </c>
      <c r="Y76" s="17" t="inlineStr">
        <is>
          <t>LO</t>
        </is>
      </c>
      <c r="Z76" s="17" t="inlineStr">
        <is>
          <t>N/A</t>
        </is>
      </c>
      <c r="AA76" s="17" t="inlineStr">
        <is>
          <t>N/A</t>
        </is>
      </c>
      <c r="AB76" s="17" t="inlineStr">
        <is>
          <t>LO</t>
        </is>
      </c>
      <c r="AC76" s="17" t="inlineStr">
        <is>
          <t>LO</t>
        </is>
      </c>
      <c r="AD76" s="17" t="inlineStr">
        <is>
          <t>N/A</t>
        </is>
      </c>
      <c r="AE76" s="17" t="inlineStr">
        <is>
          <t>LO</t>
        </is>
      </c>
      <c r="AF76" s="17" t="inlineStr">
        <is>
          <t>LO</t>
        </is>
      </c>
      <c r="AG76" s="17" t="inlineStr">
        <is>
          <t>LO</t>
        </is>
      </c>
      <c r="AH76" s="17" t="n">
        <v>23.7</v>
      </c>
      <c r="AI76" s="17" t="inlineStr">
        <is>
          <t>Pass</t>
        </is>
      </c>
      <c r="AJ76" s="17" t="inlineStr">
        <is>
          <t>N/A</t>
        </is>
      </c>
      <c r="AK76" s="17" t="inlineStr">
        <is>
          <t>N/A</t>
        </is>
      </c>
      <c r="AL76" s="17" t="inlineStr">
        <is>
          <t>Pass</t>
        </is>
      </c>
      <c r="AM76" s="17" t="inlineStr">
        <is>
          <t>Pass</t>
        </is>
      </c>
      <c r="AN76" s="17" t="inlineStr">
        <is>
          <t>N/A</t>
        </is>
      </c>
      <c r="AO76" s="17" t="inlineStr">
        <is>
          <t>Pass</t>
        </is>
      </c>
      <c r="AP76" s="17" t="inlineStr">
        <is>
          <t>N/A</t>
        </is>
      </c>
      <c r="AQ76" s="17" t="inlineStr">
        <is>
          <t>N/A</t>
        </is>
      </c>
      <c r="AR76" s="17" t="inlineStr">
        <is>
          <t>Pass</t>
        </is>
      </c>
      <c r="AS76" s="17" t="inlineStr">
        <is>
          <t>Pass</t>
        </is>
      </c>
      <c r="AT76" s="17" t="inlineStr">
        <is>
          <t>N/A</t>
        </is>
      </c>
      <c r="AU76" s="17" t="inlineStr">
        <is>
          <t>N/A</t>
        </is>
      </c>
      <c r="AV76" s="17" t="inlineStr">
        <is>
          <t>EMERSON</t>
        </is>
      </c>
      <c r="AW76" s="17" t="inlineStr">
        <is>
          <t>TREX</t>
        </is>
      </c>
      <c r="AX76" s="17" t="inlineStr">
        <is>
          <t>210100082367</t>
        </is>
      </c>
      <c r="AY76" s="37" t="inlineStr">
        <is>
          <t>'2026-07-31</t>
        </is>
      </c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inlineStr">
        <is>
          <t>Levy Ostrup</t>
        </is>
      </c>
      <c r="CY76" s="17" t="inlineStr">
        <is>
          <t>'2026-08-01</t>
        </is>
      </c>
      <c r="CZ76" s="17" t="n"/>
      <c r="DA76" s="17" t="n"/>
      <c r="DB76" s="17" t="n"/>
      <c r="DC76" s="17" t="n"/>
    </row>
    <row r="77">
      <c r="A77" s="17" t="n"/>
      <c r="B77" s="17" t="n"/>
      <c r="C77" s="17" t="inlineStr">
        <is>
          <t>K1B WELL PAD PROJECT</t>
        </is>
      </c>
      <c r="D77" s="17" t="inlineStr">
        <is>
          <t>KINOSIS K1B</t>
        </is>
      </c>
      <c r="E77" s="17" t="inlineStr">
        <is>
          <t>CA23007</t>
        </is>
      </c>
      <c r="F77" s="17" t="inlineStr">
        <is>
          <t>29103-TIT-2070J</t>
        </is>
      </c>
      <c r="G77" s="17" t="inlineStr">
        <is>
          <t>TEMPERATURE TRANSMITTER</t>
        </is>
      </c>
      <c r="H77" s="17" t="inlineStr">
        <is>
          <t>PRODUCED EMULSION</t>
        </is>
      </c>
      <c r="I77" s="17" t="inlineStr">
        <is>
          <t>PAD R P07 PROD WELL DOWNHOLE TEMPERATURE</t>
        </is>
      </c>
      <c r="J77" s="17" t="inlineStr">
        <is>
          <t>29103-25J-272-01</t>
        </is>
      </c>
      <c r="K77" s="17" t="inlineStr">
        <is>
          <t>N/A</t>
        </is>
      </c>
      <c r="L77" s="17" t="inlineStr">
        <is>
          <t>ROSEMOUNT</t>
        </is>
      </c>
      <c r="M77" s="17" t="inlineStr">
        <is>
          <t>644HAK6J6M5C8Q4DA1K1005</t>
        </is>
      </c>
      <c r="N77" s="17" t="n"/>
      <c r="O77" s="17" t="inlineStr">
        <is>
          <t>0 - 350°C</t>
        </is>
      </c>
      <c r="P77" s="17" t="inlineStr">
        <is>
          <t>-180 - 1372°C</t>
        </is>
      </c>
      <c r="Q77" s="17" t="inlineStr">
        <is>
          <t>N/A</t>
        </is>
      </c>
      <c r="R77" s="17" t="inlineStr">
        <is>
          <t>YES</t>
        </is>
      </c>
      <c r="S77" s="17" t="inlineStr">
        <is>
          <t>4-20 mA w/ HART</t>
        </is>
      </c>
      <c r="T77" s="17" t="inlineStr">
        <is>
          <t>N/A</t>
        </is>
      </c>
      <c r="U77" s="17" t="inlineStr">
        <is>
          <t>N/A</t>
        </is>
      </c>
      <c r="V77" s="17" t="inlineStr">
        <is>
          <t>LO</t>
        </is>
      </c>
      <c r="W77" s="17" t="inlineStr">
        <is>
          <t>LO</t>
        </is>
      </c>
      <c r="X77" s="17" t="inlineStr">
        <is>
          <t>LO</t>
        </is>
      </c>
      <c r="Y77" s="17" t="inlineStr">
        <is>
          <t>LO</t>
        </is>
      </c>
      <c r="Z77" s="17" t="inlineStr">
        <is>
          <t>N/A</t>
        </is>
      </c>
      <c r="AA77" s="17" t="inlineStr">
        <is>
          <t>N/A</t>
        </is>
      </c>
      <c r="AB77" s="17" t="inlineStr">
        <is>
          <t>LO</t>
        </is>
      </c>
      <c r="AC77" s="17" t="inlineStr">
        <is>
          <t>LO</t>
        </is>
      </c>
      <c r="AD77" s="17" t="inlineStr">
        <is>
          <t>N/A</t>
        </is>
      </c>
      <c r="AE77" s="17" t="inlineStr">
        <is>
          <t>LO</t>
        </is>
      </c>
      <c r="AF77" s="17" t="inlineStr">
        <is>
          <t>LO</t>
        </is>
      </c>
      <c r="AG77" s="17" t="inlineStr">
        <is>
          <t>LO</t>
        </is>
      </c>
      <c r="AH77" s="17" t="n">
        <v>23.7</v>
      </c>
      <c r="AI77" s="17" t="inlineStr">
        <is>
          <t>Pass</t>
        </is>
      </c>
      <c r="AJ77" s="17" t="inlineStr">
        <is>
          <t>N/A</t>
        </is>
      </c>
      <c r="AK77" s="17" t="inlineStr">
        <is>
          <t>N/A</t>
        </is>
      </c>
      <c r="AL77" s="17" t="inlineStr">
        <is>
          <t>Pass</t>
        </is>
      </c>
      <c r="AM77" s="17" t="inlineStr">
        <is>
          <t>Pass</t>
        </is>
      </c>
      <c r="AN77" s="17" t="inlineStr">
        <is>
          <t>N/A</t>
        </is>
      </c>
      <c r="AO77" s="17" t="inlineStr">
        <is>
          <t>Pass</t>
        </is>
      </c>
      <c r="AP77" s="17" t="inlineStr">
        <is>
          <t>N/A</t>
        </is>
      </c>
      <c r="AQ77" s="17" t="inlineStr">
        <is>
          <t>N/A</t>
        </is>
      </c>
      <c r="AR77" s="17" t="inlineStr">
        <is>
          <t>Pass</t>
        </is>
      </c>
      <c r="AS77" s="17" t="inlineStr">
        <is>
          <t>Pass</t>
        </is>
      </c>
      <c r="AT77" s="17" t="inlineStr">
        <is>
          <t>N/A</t>
        </is>
      </c>
      <c r="AU77" s="17" t="inlineStr">
        <is>
          <t>N/A</t>
        </is>
      </c>
      <c r="AV77" s="17" t="inlineStr">
        <is>
          <t>EMERSON</t>
        </is>
      </c>
      <c r="AW77" s="17" t="inlineStr">
        <is>
          <t>TREX</t>
        </is>
      </c>
      <c r="AX77" s="17" t="inlineStr">
        <is>
          <t>210100082367</t>
        </is>
      </c>
      <c r="AY77" s="37" t="inlineStr">
        <is>
          <t>'2026-07-31</t>
        </is>
      </c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inlineStr">
        <is>
          <t>Levy Ostrup</t>
        </is>
      </c>
      <c r="CY77" s="17" t="inlineStr">
        <is>
          <t>'2026-08-01</t>
        </is>
      </c>
      <c r="CZ77" s="17" t="n"/>
      <c r="DA77" s="17" t="n"/>
      <c r="DB77" s="17" t="n"/>
      <c r="DC77" s="17" t="n"/>
    </row>
    <row r="78">
      <c r="A78" s="17" t="n"/>
      <c r="B78" s="17" t="n"/>
      <c r="C78" s="17" t="inlineStr">
        <is>
          <t>K1B WELL PAD PROJECT</t>
        </is>
      </c>
      <c r="D78" s="17" t="inlineStr">
        <is>
          <t>KINOSIS K1B</t>
        </is>
      </c>
      <c r="E78" s="17" t="inlineStr">
        <is>
          <t>CA23007</t>
        </is>
      </c>
      <c r="F78" s="17" t="inlineStr">
        <is>
          <t>29103-TIT-2070A</t>
        </is>
      </c>
      <c r="G78" s="17" t="inlineStr">
        <is>
          <t>TEMPERATURE TRANSMITTER</t>
        </is>
      </c>
      <c r="H78" s="17" t="inlineStr">
        <is>
          <t>PRODUCED EMULSION</t>
        </is>
      </c>
      <c r="I78" s="17" t="inlineStr">
        <is>
          <t>PAD R P07 PROD WELL DOWNHOLE TEMPERATURE</t>
        </is>
      </c>
      <c r="J78" s="17" t="inlineStr">
        <is>
          <t>29103-25J-272-01</t>
        </is>
      </c>
      <c r="K78" s="17" t="inlineStr">
        <is>
          <t>N/A</t>
        </is>
      </c>
      <c r="L78" s="17" t="inlineStr">
        <is>
          <t>ROSEMOUNT</t>
        </is>
      </c>
      <c r="M78" s="17" t="inlineStr">
        <is>
          <t>644HAK6J6M5C8Q4DA1K1005</t>
        </is>
      </c>
      <c r="N78" s="17" t="n"/>
      <c r="O78" s="17" t="inlineStr">
        <is>
          <t>0 - 350°C</t>
        </is>
      </c>
      <c r="P78" s="17" t="inlineStr">
        <is>
          <t>-180 - 1372°C</t>
        </is>
      </c>
      <c r="Q78" s="17" t="inlineStr">
        <is>
          <t>N/A</t>
        </is>
      </c>
      <c r="R78" s="17" t="inlineStr">
        <is>
          <t>YES</t>
        </is>
      </c>
      <c r="S78" s="17" t="inlineStr">
        <is>
          <t>4-20 mA w/ HART</t>
        </is>
      </c>
      <c r="T78" s="17" t="inlineStr">
        <is>
          <t>N/A</t>
        </is>
      </c>
      <c r="U78" s="17" t="inlineStr">
        <is>
          <t>N/A</t>
        </is>
      </c>
      <c r="V78" s="17" t="inlineStr">
        <is>
          <t>LO</t>
        </is>
      </c>
      <c r="W78" s="17" t="inlineStr">
        <is>
          <t>LO</t>
        </is>
      </c>
      <c r="X78" s="17" t="inlineStr">
        <is>
          <t>LO</t>
        </is>
      </c>
      <c r="Y78" s="17" t="inlineStr">
        <is>
          <t>LO</t>
        </is>
      </c>
      <c r="Z78" s="17" t="inlineStr">
        <is>
          <t>N/A</t>
        </is>
      </c>
      <c r="AA78" s="17" t="inlineStr">
        <is>
          <t>N/A</t>
        </is>
      </c>
      <c r="AB78" s="17" t="inlineStr">
        <is>
          <t>LO</t>
        </is>
      </c>
      <c r="AC78" s="17" t="inlineStr">
        <is>
          <t>LO</t>
        </is>
      </c>
      <c r="AD78" s="17" t="inlineStr">
        <is>
          <t>N/A</t>
        </is>
      </c>
      <c r="AE78" s="17" t="inlineStr">
        <is>
          <t>LO</t>
        </is>
      </c>
      <c r="AF78" s="17" t="inlineStr">
        <is>
          <t>LO</t>
        </is>
      </c>
      <c r="AG78" s="17" t="inlineStr">
        <is>
          <t>LO</t>
        </is>
      </c>
      <c r="AH78" s="17" t="n">
        <v>23.7</v>
      </c>
      <c r="AI78" s="17" t="inlineStr">
        <is>
          <t>Pass</t>
        </is>
      </c>
      <c r="AJ78" s="17" t="inlineStr">
        <is>
          <t>N/A</t>
        </is>
      </c>
      <c r="AK78" s="17" t="inlineStr">
        <is>
          <t>N/A</t>
        </is>
      </c>
      <c r="AL78" s="17" t="inlineStr">
        <is>
          <t>Pass</t>
        </is>
      </c>
      <c r="AM78" s="17" t="inlineStr">
        <is>
          <t>Pass</t>
        </is>
      </c>
      <c r="AN78" s="17" t="inlineStr">
        <is>
          <t>N/A</t>
        </is>
      </c>
      <c r="AO78" s="17" t="inlineStr">
        <is>
          <t>Pass</t>
        </is>
      </c>
      <c r="AP78" s="17" t="inlineStr">
        <is>
          <t>N/A</t>
        </is>
      </c>
      <c r="AQ78" s="17" t="inlineStr">
        <is>
          <t>N/A</t>
        </is>
      </c>
      <c r="AR78" s="17" t="inlineStr">
        <is>
          <t>Pass</t>
        </is>
      </c>
      <c r="AS78" s="17" t="inlineStr">
        <is>
          <t>Pass</t>
        </is>
      </c>
      <c r="AT78" s="17" t="inlineStr">
        <is>
          <t>N/A</t>
        </is>
      </c>
      <c r="AU78" s="17" t="inlineStr">
        <is>
          <t>N/A</t>
        </is>
      </c>
      <c r="AV78" s="17" t="inlineStr">
        <is>
          <t>EMERSON</t>
        </is>
      </c>
      <c r="AW78" s="17" t="inlineStr">
        <is>
          <t>TREX</t>
        </is>
      </c>
      <c r="AX78" s="17" t="inlineStr">
        <is>
          <t>210100082367</t>
        </is>
      </c>
      <c r="AY78" s="37" t="inlineStr">
        <is>
          <t>'2026-07-31</t>
        </is>
      </c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inlineStr">
        <is>
          <t>Levy Ostrup</t>
        </is>
      </c>
      <c r="CY78" s="17" t="inlineStr">
        <is>
          <t>'2026-08-01</t>
        </is>
      </c>
      <c r="CZ78" s="17" t="n"/>
      <c r="DA78" s="17" t="n"/>
      <c r="DB78" s="17" t="n"/>
      <c r="DC78" s="17" t="n"/>
    </row>
    <row r="79">
      <c r="A79" s="17" t="n"/>
      <c r="B79" s="17" t="n"/>
      <c r="C79" s="17" t="inlineStr">
        <is>
          <t>K1B WELL PAD PROJECT</t>
        </is>
      </c>
      <c r="D79" s="17" t="inlineStr">
        <is>
          <t>KINOSIS K1B</t>
        </is>
      </c>
      <c r="E79" s="17" t="inlineStr">
        <is>
          <t>CA23007</t>
        </is>
      </c>
      <c r="F79" s="17" t="inlineStr">
        <is>
          <t>29103-PIT-2015</t>
        </is>
      </c>
      <c r="G79" s="17" t="inlineStr">
        <is>
          <t>Pressure Transmitter</t>
        </is>
      </c>
      <c r="H79" s="17" t="inlineStr">
        <is>
          <t>PRODUCED EMULSION</t>
        </is>
      </c>
      <c r="I79" s="17" t="inlineStr">
        <is>
          <t>PAD R S01 RETURN FLUID TO PROD WELL HEAD</t>
        </is>
      </c>
      <c r="J79" s="17" t="inlineStr">
        <is>
          <t>29103-25J-212-01</t>
        </is>
      </c>
      <c r="K79" s="17" t="inlineStr">
        <is>
          <t>29103-4"-P-2101-DAPC0-64H-ET</t>
        </is>
      </c>
      <c r="L79" s="17" t="inlineStr">
        <is>
          <t>ROSEMOUNT</t>
        </is>
      </c>
      <c r="M79" s="17" t="inlineStr">
        <is>
          <t>3051TG4A2B21AS1M536Q4Q8Q15P1BR5</t>
        </is>
      </c>
      <c r="N79" s="17" t="n"/>
      <c r="O79" s="17" t="inlineStr">
        <is>
          <t>0 - 3000 kPa-g</t>
        </is>
      </c>
      <c r="P79" s="17" t="inlineStr">
        <is>
          <t>-101 - 5515 kPa-g</t>
        </is>
      </c>
      <c r="Q79" s="17" t="inlineStr">
        <is>
          <t>N/A</t>
        </is>
      </c>
      <c r="R79" s="17" t="inlineStr">
        <is>
          <t>Yes</t>
        </is>
      </c>
      <c r="S79" s="17" t="inlineStr">
        <is>
          <t>4-20 mA w/ HART</t>
        </is>
      </c>
      <c r="T79" s="17" t="inlineStr">
        <is>
          <t>N/A</t>
        </is>
      </c>
      <c r="U79" s="17" t="inlineStr">
        <is>
          <t>N/A</t>
        </is>
      </c>
      <c r="V79" s="17" t="inlineStr">
        <is>
          <t>LO</t>
        </is>
      </c>
      <c r="W79" s="17" t="inlineStr">
        <is>
          <t>LO</t>
        </is>
      </c>
      <c r="X79" s="17" t="inlineStr">
        <is>
          <t>LO</t>
        </is>
      </c>
      <c r="Y79" s="17" t="inlineStr">
        <is>
          <t>LO</t>
        </is>
      </c>
      <c r="Z79" s="17" t="inlineStr">
        <is>
          <t>N/A</t>
        </is>
      </c>
      <c r="AA79" s="17" t="inlineStr">
        <is>
          <t>LO</t>
        </is>
      </c>
      <c r="AB79" s="17" t="inlineStr">
        <is>
          <t>LO</t>
        </is>
      </c>
      <c r="AC79" s="17" t="inlineStr">
        <is>
          <t>LO</t>
        </is>
      </c>
      <c r="AD79" s="17" t="inlineStr">
        <is>
          <t>N/A</t>
        </is>
      </c>
      <c r="AE79" s="17" t="inlineStr">
        <is>
          <t>LO</t>
        </is>
      </c>
      <c r="AF79" s="17" t="inlineStr">
        <is>
          <t>LO</t>
        </is>
      </c>
      <c r="AG79" s="17" t="inlineStr">
        <is>
          <t>LO</t>
        </is>
      </c>
      <c r="AH79" s="17" t="n">
        <v>23.7</v>
      </c>
      <c r="AI79" s="17" t="inlineStr">
        <is>
          <t>Pass</t>
        </is>
      </c>
      <c r="AJ79" s="17" t="inlineStr">
        <is>
          <t>N/A</t>
        </is>
      </c>
      <c r="AK79" s="17" t="inlineStr">
        <is>
          <t>N/A</t>
        </is>
      </c>
      <c r="AL79" s="17" t="inlineStr">
        <is>
          <t>Pass</t>
        </is>
      </c>
      <c r="AM79" s="17" t="inlineStr">
        <is>
          <t>Pass</t>
        </is>
      </c>
      <c r="AN79" s="17" t="inlineStr">
        <is>
          <t>N/A</t>
        </is>
      </c>
      <c r="AO79" s="17" t="inlineStr">
        <is>
          <t>Pass</t>
        </is>
      </c>
      <c r="AP79" s="17" t="inlineStr">
        <is>
          <t>N/A</t>
        </is>
      </c>
      <c r="AQ79" s="17" t="inlineStr">
        <is>
          <t>N/A</t>
        </is>
      </c>
      <c r="AR79" s="17" t="inlineStr">
        <is>
          <t>Pass</t>
        </is>
      </c>
      <c r="AS79" s="17" t="inlineStr">
        <is>
          <t>Pass</t>
        </is>
      </c>
      <c r="AT79" s="17" t="inlineStr">
        <is>
          <t>N/A</t>
        </is>
      </c>
      <c r="AU79" s="17" t="inlineStr">
        <is>
          <t>N/A</t>
        </is>
      </c>
      <c r="AV79" s="17" t="inlineStr">
        <is>
          <t>CRYSTAL ENGINEERING</t>
        </is>
      </c>
      <c r="AW79" s="17" t="inlineStr">
        <is>
          <t>IS33-36/5000 PSI</t>
        </is>
      </c>
      <c r="AX79" s="17" t="inlineStr">
        <is>
          <t>4530-525617</t>
        </is>
      </c>
      <c r="AY79" s="37" t="inlineStr">
        <is>
          <t>'2026-07-02</t>
        </is>
      </c>
      <c r="AZ79" s="17" t="inlineStr">
        <is>
          <t>EMERSON</t>
        </is>
      </c>
      <c r="BA79" s="17" t="inlineStr">
        <is>
          <t>TREX</t>
        </is>
      </c>
      <c r="BB79" s="17" t="inlineStr">
        <is>
          <t>210100082367</t>
        </is>
      </c>
      <c r="BC79" s="37" t="inlineStr">
        <is>
          <t>'2026-07-31</t>
        </is>
      </c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inlineStr">
        <is>
          <t>Levy Ostrup</t>
        </is>
      </c>
      <c r="CY79" s="17" t="inlineStr">
        <is>
          <t>'2026-08-01</t>
        </is>
      </c>
      <c r="CZ79" s="17" t="n"/>
      <c r="DA79" s="17" t="n"/>
      <c r="DB79" s="17" t="n"/>
      <c r="DC79" s="17" t="n"/>
    </row>
    <row r="80">
      <c r="A80" s="17" t="n"/>
      <c r="B80" s="17" t="n"/>
      <c r="C80" s="17" t="inlineStr">
        <is>
          <t>K1B WELL PAD PROJECT</t>
        </is>
      </c>
      <c r="D80" s="17" t="inlineStr">
        <is>
          <t>KINOSIS K1B</t>
        </is>
      </c>
      <c r="E80" s="17" t="inlineStr">
        <is>
          <t>CA23007</t>
        </is>
      </c>
      <c r="F80" s="17" t="inlineStr">
        <is>
          <t>29103-TIT-2015</t>
        </is>
      </c>
      <c r="G80" s="17" t="inlineStr">
        <is>
          <t>Temperature Indicating Transmitter</t>
        </is>
      </c>
      <c r="H80" s="17" t="inlineStr">
        <is>
          <t>PRODUCED EMULSION</t>
        </is>
      </c>
      <c r="I80" s="17" t="inlineStr">
        <is>
          <t>PAD R S01 RETURN FLUID TO PROD WELL HEADER</t>
        </is>
      </c>
      <c r="J80" s="17" t="inlineStr">
        <is>
          <t>29103-25J-212-01</t>
        </is>
      </c>
      <c r="K80" s="17" t="inlineStr">
        <is>
          <t>29103-4"-P-2101-DAPC0-64H-ET</t>
        </is>
      </c>
      <c r="L80" s="17" t="inlineStr">
        <is>
          <t>ROSEMOUNT</t>
        </is>
      </c>
      <c r="M80" s="17" t="inlineStr">
        <is>
          <t>3144PD1A1K6M5Q4C8BR5XA</t>
        </is>
      </c>
      <c r="N80" s="17" t="n"/>
      <c r="O80" s="17" t="inlineStr">
        <is>
          <t xml:space="preserve"> -50 - 300°C</t>
        </is>
      </c>
      <c r="P80" s="17" t="inlineStr">
        <is>
          <t xml:space="preserve"> -200 - 600°C</t>
        </is>
      </c>
      <c r="Q80" s="17" t="inlineStr">
        <is>
          <t>N/A</t>
        </is>
      </c>
      <c r="R80" s="17" t="inlineStr">
        <is>
          <t>Yes</t>
        </is>
      </c>
      <c r="S80" s="17" t="inlineStr">
        <is>
          <t>4-20 mA w/ HART</t>
        </is>
      </c>
      <c r="T80" s="17" t="inlineStr">
        <is>
          <t>N/A</t>
        </is>
      </c>
      <c r="U80" s="17" t="inlineStr">
        <is>
          <t>N/A</t>
        </is>
      </c>
      <c r="V80" s="17" t="inlineStr">
        <is>
          <t>LO</t>
        </is>
      </c>
      <c r="W80" s="17" t="inlineStr">
        <is>
          <t>LO</t>
        </is>
      </c>
      <c r="X80" s="17" t="inlineStr">
        <is>
          <t>LO</t>
        </is>
      </c>
      <c r="Y80" s="17" t="inlineStr">
        <is>
          <t>LO</t>
        </is>
      </c>
      <c r="Z80" s="17" t="inlineStr">
        <is>
          <t>N/A</t>
        </is>
      </c>
      <c r="AA80" s="17" t="inlineStr">
        <is>
          <t>N/A</t>
        </is>
      </c>
      <c r="AB80" s="17" t="inlineStr">
        <is>
          <t>LO</t>
        </is>
      </c>
      <c r="AC80" s="17" t="inlineStr">
        <is>
          <t>LO</t>
        </is>
      </c>
      <c r="AD80" s="17" t="inlineStr">
        <is>
          <t>N/A</t>
        </is>
      </c>
      <c r="AE80" s="17" t="inlineStr">
        <is>
          <t>LO</t>
        </is>
      </c>
      <c r="AF80" s="17" t="inlineStr">
        <is>
          <t>LO</t>
        </is>
      </c>
      <c r="AG80" s="17" t="inlineStr">
        <is>
          <t>LO</t>
        </is>
      </c>
      <c r="AH80" s="17" t="n">
        <v>23.6</v>
      </c>
      <c r="AI80" s="17" t="inlineStr">
        <is>
          <t>Pass</t>
        </is>
      </c>
      <c r="AJ80" s="17" t="inlineStr">
        <is>
          <t>N/A</t>
        </is>
      </c>
      <c r="AK80" s="17" t="inlineStr">
        <is>
          <t>N/A</t>
        </is>
      </c>
      <c r="AL80" s="17" t="inlineStr">
        <is>
          <t>Pass</t>
        </is>
      </c>
      <c r="AM80" s="17" t="inlineStr">
        <is>
          <t>Pass</t>
        </is>
      </c>
      <c r="AN80" s="17" t="inlineStr">
        <is>
          <t>N/A</t>
        </is>
      </c>
      <c r="AO80" s="17" t="inlineStr">
        <is>
          <t>Pass</t>
        </is>
      </c>
      <c r="AP80" s="17" t="inlineStr">
        <is>
          <t>N/A</t>
        </is>
      </c>
      <c r="AQ80" s="17" t="inlineStr">
        <is>
          <t>N/A</t>
        </is>
      </c>
      <c r="AR80" s="17" t="inlineStr">
        <is>
          <t>Pass</t>
        </is>
      </c>
      <c r="AS80" s="17" t="inlineStr">
        <is>
          <t>Pass</t>
        </is>
      </c>
      <c r="AT80" s="17" t="inlineStr">
        <is>
          <t>N/A</t>
        </is>
      </c>
      <c r="AU80" s="17" t="inlineStr">
        <is>
          <t>N/A</t>
        </is>
      </c>
      <c r="AV80" s="17" t="inlineStr">
        <is>
          <t xml:space="preserve">FLUKE </t>
        </is>
      </c>
      <c r="AW80" s="17" t="inlineStr">
        <is>
          <t>1551A EX</t>
        </is>
      </c>
      <c r="AX80" s="17" t="n">
        <v>6627011</v>
      </c>
      <c r="AY80" s="17" t="inlineStr">
        <is>
          <t>'2026-05-13</t>
        </is>
      </c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inlineStr">
        <is>
          <t>Levy Ostrup</t>
        </is>
      </c>
      <c r="CY80" s="17" t="inlineStr">
        <is>
          <t>'2026-08-01</t>
        </is>
      </c>
      <c r="CZ80" s="17" t="n"/>
      <c r="DA80" s="17" t="n"/>
      <c r="DB80" s="17" t="n"/>
      <c r="DC80" s="17" t="n"/>
    </row>
    <row r="81">
      <c r="A81" s="17" t="n"/>
      <c r="B81" s="17" t="n"/>
      <c r="C81" s="17" t="inlineStr">
        <is>
          <t>K1B WELL PAD PROJECT</t>
        </is>
      </c>
      <c r="D81" s="17" t="inlineStr">
        <is>
          <t>KINOSIS K1B</t>
        </is>
      </c>
      <c r="E81" s="17" t="inlineStr">
        <is>
          <t>CA23007</t>
        </is>
      </c>
      <c r="F81" s="17" t="inlineStr">
        <is>
          <t>29103-PIT-2025</t>
        </is>
      </c>
      <c r="G81" s="17" t="inlineStr">
        <is>
          <t>Pressure Transmitter</t>
        </is>
      </c>
      <c r="H81" s="17" t="inlineStr">
        <is>
          <t>PRODUCED EMULSION</t>
        </is>
      </c>
      <c r="I81" s="17" t="inlineStr">
        <is>
          <t>PAD R S02 RETURN FLUID TO PROD WELL HEAD</t>
        </is>
      </c>
      <c r="J81" s="17" t="inlineStr">
        <is>
          <t>29103-25J-222-01</t>
        </is>
      </c>
      <c r="K81" s="17" t="inlineStr">
        <is>
          <t>29103-4"-P-2201-DAPC0-64H-ET</t>
        </is>
      </c>
      <c r="L81" s="17" t="inlineStr">
        <is>
          <t>ROSEMOUNT</t>
        </is>
      </c>
      <c r="M81" s="17" t="inlineStr">
        <is>
          <t>3051TG4A2B21AS1M536Q4Q8Q15P1BR5</t>
        </is>
      </c>
      <c r="N81" s="17" t="n"/>
      <c r="O81" s="17" t="inlineStr">
        <is>
          <t>0 - 3000 kPa-g</t>
        </is>
      </c>
      <c r="P81" s="17" t="inlineStr">
        <is>
          <t>-101 - 5515 kPa-g</t>
        </is>
      </c>
      <c r="Q81" s="17" t="inlineStr">
        <is>
          <t>N/A</t>
        </is>
      </c>
      <c r="R81" s="17" t="inlineStr">
        <is>
          <t>Yes</t>
        </is>
      </c>
      <c r="S81" s="17" t="inlineStr">
        <is>
          <t>4-20 mA w/ HART</t>
        </is>
      </c>
      <c r="T81" s="17" t="inlineStr">
        <is>
          <t>N/A</t>
        </is>
      </c>
      <c r="U81" s="17" t="inlineStr">
        <is>
          <t>N/A</t>
        </is>
      </c>
      <c r="V81" s="17" t="inlineStr">
        <is>
          <t>LO</t>
        </is>
      </c>
      <c r="W81" s="17" t="inlineStr">
        <is>
          <t>LO</t>
        </is>
      </c>
      <c r="X81" s="17" t="inlineStr">
        <is>
          <t>LO</t>
        </is>
      </c>
      <c r="Y81" s="17" t="inlineStr">
        <is>
          <t>LO</t>
        </is>
      </c>
      <c r="Z81" s="17" t="inlineStr">
        <is>
          <t>N/A</t>
        </is>
      </c>
      <c r="AA81" s="17" t="inlineStr">
        <is>
          <t>LO</t>
        </is>
      </c>
      <c r="AB81" s="17" t="inlineStr">
        <is>
          <t>LO</t>
        </is>
      </c>
      <c r="AC81" s="17" t="inlineStr">
        <is>
          <t>LO</t>
        </is>
      </c>
      <c r="AD81" s="17" t="inlineStr">
        <is>
          <t>N/A</t>
        </is>
      </c>
      <c r="AE81" s="17" t="inlineStr">
        <is>
          <t>LO</t>
        </is>
      </c>
      <c r="AF81" s="17" t="inlineStr">
        <is>
          <t>LO</t>
        </is>
      </c>
      <c r="AG81" s="17" t="inlineStr">
        <is>
          <t>LO</t>
        </is>
      </c>
      <c r="AH81" s="17" t="n">
        <v>23.8</v>
      </c>
      <c r="AI81" s="17" t="inlineStr">
        <is>
          <t>Pass</t>
        </is>
      </c>
      <c r="AJ81" s="17" t="inlineStr">
        <is>
          <t>N/A</t>
        </is>
      </c>
      <c r="AK81" s="17" t="inlineStr">
        <is>
          <t>N/A</t>
        </is>
      </c>
      <c r="AL81" s="17" t="inlineStr">
        <is>
          <t>Pass</t>
        </is>
      </c>
      <c r="AM81" s="17" t="inlineStr">
        <is>
          <t>Pass</t>
        </is>
      </c>
      <c r="AN81" s="17" t="inlineStr">
        <is>
          <t>N/A</t>
        </is>
      </c>
      <c r="AO81" s="17" t="inlineStr">
        <is>
          <t>Pass</t>
        </is>
      </c>
      <c r="AP81" s="17" t="inlineStr">
        <is>
          <t>N/A</t>
        </is>
      </c>
      <c r="AQ81" s="17" t="inlineStr">
        <is>
          <t>N/A</t>
        </is>
      </c>
      <c r="AR81" s="17" t="inlineStr">
        <is>
          <t>Pass</t>
        </is>
      </c>
      <c r="AS81" s="17" t="inlineStr">
        <is>
          <t>Pass</t>
        </is>
      </c>
      <c r="AT81" s="17" t="inlineStr">
        <is>
          <t>N/A</t>
        </is>
      </c>
      <c r="AU81" s="17" t="inlineStr">
        <is>
          <t>N/A</t>
        </is>
      </c>
      <c r="AV81" s="17" t="inlineStr">
        <is>
          <t>CRYSTAL ENGINEERING</t>
        </is>
      </c>
      <c r="AW81" s="17" t="inlineStr">
        <is>
          <t>IS33-36/5000 PSI</t>
        </is>
      </c>
      <c r="AX81" s="17" t="inlineStr">
        <is>
          <t>4530-525617</t>
        </is>
      </c>
      <c r="AY81" s="37" t="inlineStr">
        <is>
          <t>'2026-07-02</t>
        </is>
      </c>
      <c r="AZ81" s="17" t="inlineStr">
        <is>
          <t>EMERSON</t>
        </is>
      </c>
      <c r="BA81" s="17" t="inlineStr">
        <is>
          <t>TREX</t>
        </is>
      </c>
      <c r="BB81" s="17" t="inlineStr">
        <is>
          <t>210100082367</t>
        </is>
      </c>
      <c r="BC81" s="37" t="inlineStr">
        <is>
          <t>'2026-07-31</t>
        </is>
      </c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inlineStr">
        <is>
          <t>Levy Ostrup</t>
        </is>
      </c>
      <c r="CY81" s="17" t="inlineStr">
        <is>
          <t>'2026-08-01</t>
        </is>
      </c>
      <c r="CZ81" s="17" t="n"/>
      <c r="DA81" s="17" t="n"/>
      <c r="DB81" s="17" t="n"/>
      <c r="DC81" s="17" t="n"/>
    </row>
    <row r="82">
      <c r="A82" s="17" t="n"/>
      <c r="B82" s="17" t="n"/>
      <c r="C82" s="17" t="inlineStr">
        <is>
          <t>K1B WELL PAD PROJECT</t>
        </is>
      </c>
      <c r="D82" s="17" t="inlineStr">
        <is>
          <t>KINOSIS K1B</t>
        </is>
      </c>
      <c r="E82" s="17" t="inlineStr">
        <is>
          <t>CA23007</t>
        </is>
      </c>
      <c r="F82" s="17" t="inlineStr">
        <is>
          <t>29103-TIT-2025</t>
        </is>
      </c>
      <c r="G82" s="17" t="inlineStr">
        <is>
          <t>Temperature Indicating Transmitter</t>
        </is>
      </c>
      <c r="H82" s="17" t="inlineStr">
        <is>
          <t>PRODUCED EMULSION</t>
        </is>
      </c>
      <c r="I82" s="17" t="inlineStr">
        <is>
          <t>PAD R S02 RETURN FLUID TO PROD WELL HEADER</t>
        </is>
      </c>
      <c r="J82" s="17" t="inlineStr">
        <is>
          <t>29103-25J-222-01</t>
        </is>
      </c>
      <c r="K82" s="17" t="inlineStr">
        <is>
          <t>29103-4"-P-2201-DAPC0-64H-ET</t>
        </is>
      </c>
      <c r="L82" s="17" t="inlineStr">
        <is>
          <t>ROSEMOUNT</t>
        </is>
      </c>
      <c r="M82" s="17" t="inlineStr">
        <is>
          <t>3144PD1A1K6M5Q4C8BR5XA</t>
        </is>
      </c>
      <c r="N82" s="17" t="n"/>
      <c r="O82" s="17" t="inlineStr">
        <is>
          <t xml:space="preserve"> -50 - 300°C</t>
        </is>
      </c>
      <c r="P82" s="17" t="inlineStr">
        <is>
          <t xml:space="preserve"> -200 - 600°C</t>
        </is>
      </c>
      <c r="Q82" s="17" t="inlineStr">
        <is>
          <t>N/A</t>
        </is>
      </c>
      <c r="R82" s="17" t="inlineStr">
        <is>
          <t>Yes</t>
        </is>
      </c>
      <c r="S82" s="17" t="inlineStr">
        <is>
          <t>4-20 mA w/ HART</t>
        </is>
      </c>
      <c r="T82" s="17" t="inlineStr">
        <is>
          <t>N/A</t>
        </is>
      </c>
      <c r="U82" s="17" t="inlineStr">
        <is>
          <t>N/A</t>
        </is>
      </c>
      <c r="V82" s="17" t="inlineStr">
        <is>
          <t>LO</t>
        </is>
      </c>
      <c r="W82" s="17" t="inlineStr">
        <is>
          <t>LO</t>
        </is>
      </c>
      <c r="X82" s="17" t="inlineStr">
        <is>
          <t>LO</t>
        </is>
      </c>
      <c r="Y82" s="17" t="inlineStr">
        <is>
          <t>LO</t>
        </is>
      </c>
      <c r="Z82" s="17" t="inlineStr">
        <is>
          <t>N/A</t>
        </is>
      </c>
      <c r="AA82" s="17" t="inlineStr">
        <is>
          <t>N/A</t>
        </is>
      </c>
      <c r="AB82" s="17" t="inlineStr">
        <is>
          <t>LO</t>
        </is>
      </c>
      <c r="AC82" s="17" t="inlineStr">
        <is>
          <t>LO</t>
        </is>
      </c>
      <c r="AD82" s="17" t="inlineStr">
        <is>
          <t>N/A</t>
        </is>
      </c>
      <c r="AE82" s="17" t="inlineStr">
        <is>
          <t>LO</t>
        </is>
      </c>
      <c r="AF82" s="17" t="inlineStr">
        <is>
          <t>LO</t>
        </is>
      </c>
      <c r="AG82" s="17" t="inlineStr">
        <is>
          <t>LO</t>
        </is>
      </c>
      <c r="AH82" s="17" t="n">
        <v>23.4</v>
      </c>
      <c r="AI82" s="17" t="inlineStr">
        <is>
          <t>Pass</t>
        </is>
      </c>
      <c r="AJ82" s="17" t="inlineStr">
        <is>
          <t>N/A</t>
        </is>
      </c>
      <c r="AK82" s="17" t="inlineStr">
        <is>
          <t>N/A</t>
        </is>
      </c>
      <c r="AL82" s="17" t="inlineStr">
        <is>
          <t>Pass</t>
        </is>
      </c>
      <c r="AM82" s="17" t="inlineStr">
        <is>
          <t>Pass</t>
        </is>
      </c>
      <c r="AN82" s="17" t="inlineStr">
        <is>
          <t>N/A</t>
        </is>
      </c>
      <c r="AO82" s="17" t="inlineStr">
        <is>
          <t>Pass</t>
        </is>
      </c>
      <c r="AP82" s="17" t="inlineStr">
        <is>
          <t>N/A</t>
        </is>
      </c>
      <c r="AQ82" s="17" t="inlineStr">
        <is>
          <t>N/A</t>
        </is>
      </c>
      <c r="AR82" s="17" t="inlineStr">
        <is>
          <t>Pass</t>
        </is>
      </c>
      <c r="AS82" s="17" t="inlineStr">
        <is>
          <t>Pass</t>
        </is>
      </c>
      <c r="AT82" s="17" t="inlineStr">
        <is>
          <t>N/A</t>
        </is>
      </c>
      <c r="AU82" s="17" t="inlineStr">
        <is>
          <t>N/A</t>
        </is>
      </c>
      <c r="AV82" s="17" t="inlineStr">
        <is>
          <t xml:space="preserve">FLUKE </t>
        </is>
      </c>
      <c r="AW82" s="17" t="inlineStr">
        <is>
          <t>1551A EX</t>
        </is>
      </c>
      <c r="AX82" s="17" t="n">
        <v>6627011</v>
      </c>
      <c r="AY82" s="17" t="inlineStr">
        <is>
          <t>'2026-05-13</t>
        </is>
      </c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inlineStr">
        <is>
          <t>Levy Ostrup</t>
        </is>
      </c>
      <c r="CY82" s="17" t="inlineStr">
        <is>
          <t>'2026-08-01</t>
        </is>
      </c>
      <c r="CZ82" s="17" t="n"/>
      <c r="DA82" s="17" t="n"/>
      <c r="DB82" s="17" t="n"/>
      <c r="DC82" s="17" t="n"/>
    </row>
    <row r="83">
      <c r="A83" s="17" t="n"/>
      <c r="B83" s="17" t="n"/>
      <c r="C83" s="17" t="inlineStr">
        <is>
          <t>K1B WELL PAD PROJECT</t>
        </is>
      </c>
      <c r="D83" s="17" t="inlineStr">
        <is>
          <t>KINOSIS K1B</t>
        </is>
      </c>
      <c r="E83" s="17" t="inlineStr">
        <is>
          <t>CA23007</t>
        </is>
      </c>
      <c r="F83" s="17" t="inlineStr">
        <is>
          <t>29103-PIT-2035</t>
        </is>
      </c>
      <c r="G83" s="17" t="inlineStr">
        <is>
          <t>Pressure Transmitter</t>
        </is>
      </c>
      <c r="H83" s="17" t="inlineStr">
        <is>
          <t>PRODUCED EMULSION</t>
        </is>
      </c>
      <c r="I83" s="17" t="inlineStr">
        <is>
          <t>PAD R S03 RETURN FLUID TO PROD WELL HEAD</t>
        </is>
      </c>
      <c r="J83" s="17" t="inlineStr">
        <is>
          <t>29103-25J-232-01</t>
        </is>
      </c>
      <c r="K83" s="17" t="inlineStr">
        <is>
          <t>29103-4"-P-2301-DAPC0-64H-ET</t>
        </is>
      </c>
      <c r="L83" s="17" t="inlineStr">
        <is>
          <t>ROSEMOUNT</t>
        </is>
      </c>
      <c r="M83" s="17" t="inlineStr">
        <is>
          <t>3051TG4A2B21AS1M536Q4Q8Q15P1BR5</t>
        </is>
      </c>
      <c r="N83" s="17" t="n"/>
      <c r="O83" s="17" t="inlineStr">
        <is>
          <t>0 - 3000 kPa-g</t>
        </is>
      </c>
      <c r="P83" s="17" t="inlineStr">
        <is>
          <t xml:space="preserve"> -101 - 5515 kPa-g</t>
        </is>
      </c>
      <c r="Q83" s="17" t="inlineStr">
        <is>
          <t>N/A</t>
        </is>
      </c>
      <c r="R83" s="17" t="inlineStr">
        <is>
          <t>Yes</t>
        </is>
      </c>
      <c r="S83" s="17" t="inlineStr">
        <is>
          <t>4-20 mA w/ HART</t>
        </is>
      </c>
      <c r="T83" s="17" t="inlineStr">
        <is>
          <t>N/A</t>
        </is>
      </c>
      <c r="U83" s="17" t="inlineStr">
        <is>
          <t>N/A</t>
        </is>
      </c>
      <c r="V83" s="17" t="inlineStr">
        <is>
          <t>LO</t>
        </is>
      </c>
      <c r="W83" s="17" t="inlineStr">
        <is>
          <t>LO</t>
        </is>
      </c>
      <c r="X83" s="17" t="inlineStr">
        <is>
          <t>LO</t>
        </is>
      </c>
      <c r="Y83" s="17" t="inlineStr">
        <is>
          <t>LO</t>
        </is>
      </c>
      <c r="Z83" s="17" t="inlineStr">
        <is>
          <t>N/A</t>
        </is>
      </c>
      <c r="AA83" s="17" t="inlineStr">
        <is>
          <t>LO</t>
        </is>
      </c>
      <c r="AB83" s="17" t="inlineStr">
        <is>
          <t>LO</t>
        </is>
      </c>
      <c r="AC83" s="17" t="inlineStr">
        <is>
          <t>LO</t>
        </is>
      </c>
      <c r="AD83" s="17" t="inlineStr">
        <is>
          <t>N/A</t>
        </is>
      </c>
      <c r="AE83" s="17" t="inlineStr">
        <is>
          <t>LO</t>
        </is>
      </c>
      <c r="AF83" s="17" t="inlineStr">
        <is>
          <t>LO</t>
        </is>
      </c>
      <c r="AG83" s="17" t="inlineStr">
        <is>
          <t>LO</t>
        </is>
      </c>
      <c r="AH83" s="17" t="n">
        <v>23.9</v>
      </c>
      <c r="AI83" s="17" t="inlineStr">
        <is>
          <t>Pass</t>
        </is>
      </c>
      <c r="AJ83" s="17" t="inlineStr">
        <is>
          <t>N/A</t>
        </is>
      </c>
      <c r="AK83" s="17" t="inlineStr">
        <is>
          <t>N/A</t>
        </is>
      </c>
      <c r="AL83" s="17" t="inlineStr">
        <is>
          <t>Pass</t>
        </is>
      </c>
      <c r="AM83" s="17" t="inlineStr">
        <is>
          <t>Pass</t>
        </is>
      </c>
      <c r="AN83" s="17" t="inlineStr">
        <is>
          <t>N/A</t>
        </is>
      </c>
      <c r="AO83" s="17" t="inlineStr">
        <is>
          <t>Pass</t>
        </is>
      </c>
      <c r="AP83" s="17" t="inlineStr">
        <is>
          <t>N/A</t>
        </is>
      </c>
      <c r="AQ83" s="17" t="inlineStr">
        <is>
          <t>N/A</t>
        </is>
      </c>
      <c r="AR83" s="17" t="inlineStr">
        <is>
          <t>Pass</t>
        </is>
      </c>
      <c r="AS83" s="17" t="inlineStr">
        <is>
          <t>Pass</t>
        </is>
      </c>
      <c r="AT83" s="17" t="inlineStr">
        <is>
          <t>N/A</t>
        </is>
      </c>
      <c r="AU83" s="17" t="inlineStr">
        <is>
          <t>N/A</t>
        </is>
      </c>
      <c r="AV83" s="17" t="inlineStr">
        <is>
          <t>CRYSTAL ENGINEERING</t>
        </is>
      </c>
      <c r="AW83" s="17" t="inlineStr">
        <is>
          <t>IS33-36/5000 PSI</t>
        </is>
      </c>
      <c r="AX83" s="17" t="inlineStr">
        <is>
          <t>4530-525617</t>
        </is>
      </c>
      <c r="AY83" s="37" t="inlineStr">
        <is>
          <t>'2026-07-02</t>
        </is>
      </c>
      <c r="AZ83" s="17" t="inlineStr">
        <is>
          <t>EMERSON</t>
        </is>
      </c>
      <c r="BA83" s="17" t="inlineStr">
        <is>
          <t>TREX</t>
        </is>
      </c>
      <c r="BB83" s="17" t="inlineStr">
        <is>
          <t>210100082367</t>
        </is>
      </c>
      <c r="BC83" s="37" t="inlineStr">
        <is>
          <t>'2026-07-31</t>
        </is>
      </c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inlineStr">
        <is>
          <t>Levy Ostrup</t>
        </is>
      </c>
      <c r="CY83" s="17" t="inlineStr">
        <is>
          <t>'2026-08-01</t>
        </is>
      </c>
      <c r="CZ83" s="17" t="n"/>
      <c r="DA83" s="17" t="n"/>
      <c r="DB83" s="17" t="n"/>
      <c r="DC83" s="17" t="n"/>
    </row>
    <row r="84">
      <c r="A84" s="17" t="n"/>
      <c r="B84" s="17" t="n"/>
      <c r="C84" s="17" t="inlineStr">
        <is>
          <t>K1B WELL PAD PROJECT</t>
        </is>
      </c>
      <c r="D84" s="17" t="inlineStr">
        <is>
          <t>KINOSIS K1B</t>
        </is>
      </c>
      <c r="E84" s="17" t="inlineStr">
        <is>
          <t>CA23007</t>
        </is>
      </c>
      <c r="F84" s="17" t="inlineStr">
        <is>
          <t>29103-TIT-2035</t>
        </is>
      </c>
      <c r="G84" s="17" t="inlineStr">
        <is>
          <t>Temperature Indicating Transmitter</t>
        </is>
      </c>
      <c r="H84" s="17" t="inlineStr">
        <is>
          <t>PRODUCED EMULSION</t>
        </is>
      </c>
      <c r="I84" s="17" t="inlineStr">
        <is>
          <t>PAD R S03 RETURN FLUID TO PROD WELL HEADER</t>
        </is>
      </c>
      <c r="J84" s="17" t="inlineStr">
        <is>
          <t>29103-25J-232-01</t>
        </is>
      </c>
      <c r="K84" s="17" t="inlineStr">
        <is>
          <t>29103-4"-P-2301-DAPC0-64H-ET</t>
        </is>
      </c>
      <c r="L84" s="17" t="inlineStr">
        <is>
          <t>ROSEMOUNT</t>
        </is>
      </c>
      <c r="M84" s="17" t="inlineStr">
        <is>
          <t>3144PD1A1K6M5Q4C8BR5XA</t>
        </is>
      </c>
      <c r="N84" s="17" t="n"/>
      <c r="O84" s="17" t="inlineStr">
        <is>
          <t xml:space="preserve"> -50 - 300°C</t>
        </is>
      </c>
      <c r="P84" s="17" t="inlineStr">
        <is>
          <t xml:space="preserve"> -200 - 600°C</t>
        </is>
      </c>
      <c r="Q84" s="17" t="inlineStr">
        <is>
          <t>N/A</t>
        </is>
      </c>
      <c r="R84" s="17" t="inlineStr">
        <is>
          <t>Yes</t>
        </is>
      </c>
      <c r="S84" s="17" t="inlineStr">
        <is>
          <t>4-20 mA w/ HART</t>
        </is>
      </c>
      <c r="T84" s="17" t="inlineStr">
        <is>
          <t>N/A</t>
        </is>
      </c>
      <c r="U84" s="17" t="inlineStr">
        <is>
          <t>N/A</t>
        </is>
      </c>
      <c r="V84" s="17" t="inlineStr">
        <is>
          <t>LO</t>
        </is>
      </c>
      <c r="W84" s="17" t="inlineStr">
        <is>
          <t>LO</t>
        </is>
      </c>
      <c r="X84" s="17" t="inlineStr">
        <is>
          <t>LO</t>
        </is>
      </c>
      <c r="Y84" s="17" t="inlineStr">
        <is>
          <t>LO</t>
        </is>
      </c>
      <c r="Z84" s="17" t="inlineStr">
        <is>
          <t>N/A</t>
        </is>
      </c>
      <c r="AA84" s="17" t="inlineStr">
        <is>
          <t>N/A</t>
        </is>
      </c>
      <c r="AB84" s="17" t="inlineStr">
        <is>
          <t>LO</t>
        </is>
      </c>
      <c r="AC84" s="17" t="inlineStr">
        <is>
          <t>LO</t>
        </is>
      </c>
      <c r="AD84" s="17" t="inlineStr">
        <is>
          <t>N/A</t>
        </is>
      </c>
      <c r="AE84" s="17" t="inlineStr">
        <is>
          <t>LO</t>
        </is>
      </c>
      <c r="AF84" s="17" t="inlineStr">
        <is>
          <t>LO</t>
        </is>
      </c>
      <c r="AG84" s="17" t="inlineStr">
        <is>
          <t>LO</t>
        </is>
      </c>
      <c r="AH84" s="17" t="n">
        <v>23.8</v>
      </c>
      <c r="AI84" s="17" t="inlineStr">
        <is>
          <t>Pass</t>
        </is>
      </c>
      <c r="AJ84" s="17" t="inlineStr">
        <is>
          <t>N/A</t>
        </is>
      </c>
      <c r="AK84" s="17" t="inlineStr">
        <is>
          <t>N/A</t>
        </is>
      </c>
      <c r="AL84" s="17" t="inlineStr">
        <is>
          <t>Pass</t>
        </is>
      </c>
      <c r="AM84" s="17" t="inlineStr">
        <is>
          <t>Pass</t>
        </is>
      </c>
      <c r="AN84" s="17" t="inlineStr">
        <is>
          <t>N/A</t>
        </is>
      </c>
      <c r="AO84" s="17" t="inlineStr">
        <is>
          <t>Pass</t>
        </is>
      </c>
      <c r="AP84" s="17" t="inlineStr">
        <is>
          <t>N/A</t>
        </is>
      </c>
      <c r="AQ84" s="17" t="inlineStr">
        <is>
          <t>N/A</t>
        </is>
      </c>
      <c r="AR84" s="17" t="inlineStr">
        <is>
          <t>Pass</t>
        </is>
      </c>
      <c r="AS84" s="17" t="inlineStr">
        <is>
          <t>Pass</t>
        </is>
      </c>
      <c r="AT84" s="17" t="inlineStr">
        <is>
          <t>N/A</t>
        </is>
      </c>
      <c r="AU84" s="17" t="inlineStr">
        <is>
          <t>N/A</t>
        </is>
      </c>
      <c r="AV84" s="17" t="inlineStr">
        <is>
          <t xml:space="preserve">FLUKE </t>
        </is>
      </c>
      <c r="AW84" s="17" t="inlineStr">
        <is>
          <t>1551A EX</t>
        </is>
      </c>
      <c r="AX84" s="17" t="n">
        <v>6627011</v>
      </c>
      <c r="AY84" s="17" t="inlineStr">
        <is>
          <t>'2026-05-13</t>
        </is>
      </c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inlineStr">
        <is>
          <t>Levy Ostrup</t>
        </is>
      </c>
      <c r="CY84" s="17" t="inlineStr">
        <is>
          <t>'2026-08-01</t>
        </is>
      </c>
      <c r="CZ84" s="17" t="n"/>
      <c r="DA84" s="17" t="n"/>
      <c r="DB84" s="17" t="n"/>
      <c r="DC84" s="17" t="n"/>
    </row>
    <row r="85">
      <c r="A85" s="17" t="n"/>
      <c r="B85" s="17" t="n"/>
      <c r="C85" s="17" t="inlineStr">
        <is>
          <t>K1B WELL PAD PROJECT</t>
        </is>
      </c>
      <c r="D85" s="17" t="inlineStr">
        <is>
          <t>KINOSIS K1B</t>
        </is>
      </c>
      <c r="E85" s="17" t="inlineStr">
        <is>
          <t>CA23007</t>
        </is>
      </c>
      <c r="F85" s="17" t="inlineStr">
        <is>
          <t>29103-PIT-2045</t>
        </is>
      </c>
      <c r="G85" s="17" t="inlineStr">
        <is>
          <t>Pressure Transmitter</t>
        </is>
      </c>
      <c r="H85" s="17" t="inlineStr">
        <is>
          <t>PRODUCED EMULSION</t>
        </is>
      </c>
      <c r="I85" s="17" t="inlineStr">
        <is>
          <t>PAD R S04 RETURN FLUID TO PROD WELL HEAD</t>
        </is>
      </c>
      <c r="J85" s="17" t="inlineStr">
        <is>
          <t>29103-25J-242-01</t>
        </is>
      </c>
      <c r="K85" s="17" t="inlineStr">
        <is>
          <t>29103-4"-P-2401-DAPC0-64H-ET</t>
        </is>
      </c>
      <c r="L85" s="17" t="inlineStr">
        <is>
          <t>ROSEMOUNT</t>
        </is>
      </c>
      <c r="M85" s="17" t="inlineStr">
        <is>
          <t>3051TG4A2B21AS1M536Q4Q8Q15P1BR5</t>
        </is>
      </c>
      <c r="N85" s="17" t="n"/>
      <c r="O85" s="17" t="inlineStr">
        <is>
          <t>0 - 3000 kPa-g</t>
        </is>
      </c>
      <c r="P85" s="17" t="inlineStr">
        <is>
          <t>-101 - 5515 kPa-g</t>
        </is>
      </c>
      <c r="Q85" s="17" t="inlineStr">
        <is>
          <t>N/A</t>
        </is>
      </c>
      <c r="R85" s="17" t="inlineStr">
        <is>
          <t>Yes</t>
        </is>
      </c>
      <c r="S85" s="17" t="inlineStr">
        <is>
          <t>4-20 mA w/ HART</t>
        </is>
      </c>
      <c r="T85" s="17" t="inlineStr">
        <is>
          <t>N/A</t>
        </is>
      </c>
      <c r="U85" s="17" t="inlineStr">
        <is>
          <t>N/A</t>
        </is>
      </c>
      <c r="V85" s="17" t="inlineStr">
        <is>
          <t>LO</t>
        </is>
      </c>
      <c r="W85" s="17" t="inlineStr">
        <is>
          <t>LO</t>
        </is>
      </c>
      <c r="X85" s="17" t="inlineStr">
        <is>
          <t>LO</t>
        </is>
      </c>
      <c r="Y85" s="17" t="inlineStr">
        <is>
          <t>LO</t>
        </is>
      </c>
      <c r="Z85" s="17" t="inlineStr">
        <is>
          <t>N/A</t>
        </is>
      </c>
      <c r="AA85" s="17" t="inlineStr">
        <is>
          <t>LO</t>
        </is>
      </c>
      <c r="AB85" s="17" t="inlineStr">
        <is>
          <t>LO</t>
        </is>
      </c>
      <c r="AC85" s="17" t="inlineStr">
        <is>
          <t>LO</t>
        </is>
      </c>
      <c r="AD85" s="17" t="inlineStr">
        <is>
          <t>N/A</t>
        </is>
      </c>
      <c r="AE85" s="17" t="inlineStr">
        <is>
          <t>LO</t>
        </is>
      </c>
      <c r="AF85" s="17" t="inlineStr">
        <is>
          <t>LO</t>
        </is>
      </c>
      <c r="AG85" s="17" t="inlineStr">
        <is>
          <t>LO</t>
        </is>
      </c>
      <c r="AH85" s="17" t="n">
        <v>23.8</v>
      </c>
      <c r="AI85" s="17" t="inlineStr">
        <is>
          <t>Pass</t>
        </is>
      </c>
      <c r="AJ85" s="17" t="inlineStr">
        <is>
          <t>N/A</t>
        </is>
      </c>
      <c r="AK85" s="17" t="inlineStr">
        <is>
          <t>N/A</t>
        </is>
      </c>
      <c r="AL85" s="17" t="inlineStr">
        <is>
          <t>Pass</t>
        </is>
      </c>
      <c r="AM85" s="17" t="inlineStr">
        <is>
          <t>Pass</t>
        </is>
      </c>
      <c r="AN85" s="17" t="inlineStr">
        <is>
          <t>N/A</t>
        </is>
      </c>
      <c r="AO85" s="17" t="inlineStr">
        <is>
          <t>Pass</t>
        </is>
      </c>
      <c r="AP85" s="17" t="inlineStr">
        <is>
          <t>N/A</t>
        </is>
      </c>
      <c r="AQ85" s="17" t="inlineStr">
        <is>
          <t>N/A</t>
        </is>
      </c>
      <c r="AR85" s="17" t="inlineStr">
        <is>
          <t>Pass</t>
        </is>
      </c>
      <c r="AS85" s="17" t="inlineStr">
        <is>
          <t>Pass</t>
        </is>
      </c>
      <c r="AT85" s="17" t="inlineStr">
        <is>
          <t>N/A</t>
        </is>
      </c>
      <c r="AU85" s="17" t="inlineStr">
        <is>
          <t>N/A</t>
        </is>
      </c>
      <c r="AV85" s="17" t="inlineStr">
        <is>
          <t>CRYSTAL ENGINEERING</t>
        </is>
      </c>
      <c r="AW85" s="17" t="inlineStr">
        <is>
          <t>IS33-36/5000 PSI</t>
        </is>
      </c>
      <c r="AX85" s="17" t="inlineStr">
        <is>
          <t>4530-525617</t>
        </is>
      </c>
      <c r="AY85" s="37" t="inlineStr">
        <is>
          <t>'2026-07-02</t>
        </is>
      </c>
      <c r="AZ85" s="17" t="inlineStr">
        <is>
          <t>EMERSON</t>
        </is>
      </c>
      <c r="BA85" s="17" t="inlineStr">
        <is>
          <t>TREX</t>
        </is>
      </c>
      <c r="BB85" s="17" t="inlineStr">
        <is>
          <t>210100082367</t>
        </is>
      </c>
      <c r="BC85" s="37" t="inlineStr">
        <is>
          <t>'2026-07-31</t>
        </is>
      </c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inlineStr">
        <is>
          <t>Levy Ostrup</t>
        </is>
      </c>
      <c r="CY85" s="17" t="inlineStr">
        <is>
          <t>'2026-08-01</t>
        </is>
      </c>
      <c r="CZ85" s="17" t="n"/>
      <c r="DA85" s="17" t="n"/>
      <c r="DB85" s="17" t="n"/>
      <c r="DC85" s="17" t="n"/>
    </row>
    <row r="86">
      <c r="A86" s="17" t="n"/>
      <c r="B86" s="17" t="n"/>
      <c r="C86" s="17" t="inlineStr">
        <is>
          <t>K1B WELL PAD PROJECT</t>
        </is>
      </c>
      <c r="D86" s="17" t="inlineStr">
        <is>
          <t>KINOSIS K1B</t>
        </is>
      </c>
      <c r="E86" s="17" t="inlineStr">
        <is>
          <t>CA23007</t>
        </is>
      </c>
      <c r="F86" s="17" t="inlineStr">
        <is>
          <t>29103-TIT-2045</t>
        </is>
      </c>
      <c r="G86" s="17" t="inlineStr">
        <is>
          <t>Temperature Indicating Transmitter</t>
        </is>
      </c>
      <c r="H86" s="17" t="inlineStr">
        <is>
          <t>PRODUCED EMULSION</t>
        </is>
      </c>
      <c r="I86" s="17" t="inlineStr">
        <is>
          <t>PAD R S04 RETURN FLUID TO PROD WELL HEADER</t>
        </is>
      </c>
      <c r="J86" s="17" t="inlineStr">
        <is>
          <t>29103-25J-242-01</t>
        </is>
      </c>
      <c r="K86" s="17" t="inlineStr">
        <is>
          <t>29103-4"-P-2401-DAPC0-64H-ET</t>
        </is>
      </c>
      <c r="L86" s="17" t="inlineStr">
        <is>
          <t>ROSEMOUNT</t>
        </is>
      </c>
      <c r="M86" s="17" t="inlineStr">
        <is>
          <t>3144PD1A1K6M5Q4C8BR5XA</t>
        </is>
      </c>
      <c r="N86" s="17" t="n"/>
      <c r="O86" s="17" t="inlineStr">
        <is>
          <t xml:space="preserve"> -50 - 300°C</t>
        </is>
      </c>
      <c r="P86" s="17" t="inlineStr">
        <is>
          <t xml:space="preserve"> -200 - 600°C</t>
        </is>
      </c>
      <c r="Q86" s="17" t="inlineStr">
        <is>
          <t>N/A</t>
        </is>
      </c>
      <c r="R86" s="17" t="inlineStr">
        <is>
          <t>Yes</t>
        </is>
      </c>
      <c r="S86" s="17" t="inlineStr">
        <is>
          <t>4-20 mA w/ HART</t>
        </is>
      </c>
      <c r="T86" s="17" t="inlineStr">
        <is>
          <t>N/A</t>
        </is>
      </c>
      <c r="U86" s="17" t="inlineStr">
        <is>
          <t>N/A</t>
        </is>
      </c>
      <c r="V86" s="17" t="inlineStr">
        <is>
          <t>LO</t>
        </is>
      </c>
      <c r="W86" s="17" t="inlineStr">
        <is>
          <t>LO</t>
        </is>
      </c>
      <c r="X86" s="17" t="inlineStr">
        <is>
          <t>LO</t>
        </is>
      </c>
      <c r="Y86" s="17" t="inlineStr">
        <is>
          <t>LO</t>
        </is>
      </c>
      <c r="Z86" s="17" t="inlineStr">
        <is>
          <t>N/A</t>
        </is>
      </c>
      <c r="AA86" s="17" t="inlineStr">
        <is>
          <t>N/A</t>
        </is>
      </c>
      <c r="AB86" s="17" t="inlineStr">
        <is>
          <t>LO</t>
        </is>
      </c>
      <c r="AC86" s="17" t="inlineStr">
        <is>
          <t>LO</t>
        </is>
      </c>
      <c r="AD86" s="17" t="inlineStr">
        <is>
          <t>N/A</t>
        </is>
      </c>
      <c r="AE86" s="17" t="inlineStr">
        <is>
          <t>LO</t>
        </is>
      </c>
      <c r="AF86" s="17" t="inlineStr">
        <is>
          <t>LO</t>
        </is>
      </c>
      <c r="AG86" s="17" t="inlineStr">
        <is>
          <t>LO</t>
        </is>
      </c>
      <c r="AH86" s="17" t="n">
        <v>23.6</v>
      </c>
      <c r="AI86" s="17" t="inlineStr">
        <is>
          <t>Pass</t>
        </is>
      </c>
      <c r="AJ86" s="17" t="inlineStr">
        <is>
          <t>N/A</t>
        </is>
      </c>
      <c r="AK86" s="17" t="inlineStr">
        <is>
          <t>N/A</t>
        </is>
      </c>
      <c r="AL86" s="17" t="inlineStr">
        <is>
          <t>Pass</t>
        </is>
      </c>
      <c r="AM86" s="17" t="inlineStr">
        <is>
          <t>Pass</t>
        </is>
      </c>
      <c r="AN86" s="17" t="inlineStr">
        <is>
          <t>N/A</t>
        </is>
      </c>
      <c r="AO86" s="17" t="inlineStr">
        <is>
          <t>Pass</t>
        </is>
      </c>
      <c r="AP86" s="17" t="inlineStr">
        <is>
          <t>N/A</t>
        </is>
      </c>
      <c r="AQ86" s="17" t="inlineStr">
        <is>
          <t>N/A</t>
        </is>
      </c>
      <c r="AR86" s="17" t="inlineStr">
        <is>
          <t>Pass</t>
        </is>
      </c>
      <c r="AS86" s="17" t="inlineStr">
        <is>
          <t>Pass</t>
        </is>
      </c>
      <c r="AT86" s="17" t="inlineStr">
        <is>
          <t>N/A</t>
        </is>
      </c>
      <c r="AU86" s="17" t="inlineStr">
        <is>
          <t>N/A</t>
        </is>
      </c>
      <c r="AV86" s="17" t="inlineStr">
        <is>
          <t xml:space="preserve">FLUKE </t>
        </is>
      </c>
      <c r="AW86" s="17" t="inlineStr">
        <is>
          <t>1551A EX</t>
        </is>
      </c>
      <c r="AX86" s="17" t="n">
        <v>6627011</v>
      </c>
      <c r="AY86" s="17" t="inlineStr">
        <is>
          <t>'2026-05-13</t>
        </is>
      </c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inlineStr">
        <is>
          <t>Levy Ostrup</t>
        </is>
      </c>
      <c r="CY86" s="17" t="inlineStr">
        <is>
          <t>'2026-08-01</t>
        </is>
      </c>
      <c r="CZ86" s="17" t="n"/>
      <c r="DA86" s="17" t="n"/>
      <c r="DB86" s="17" t="n"/>
      <c r="DC86" s="17" t="n"/>
    </row>
    <row r="87">
      <c r="A87" s="17" t="n"/>
      <c r="B87" s="17" t="n"/>
      <c r="C87" s="17" t="inlineStr">
        <is>
          <t>K1B WELL PAD PROJECT</t>
        </is>
      </c>
      <c r="D87" s="17" t="inlineStr">
        <is>
          <t>KINOSIS K1B</t>
        </is>
      </c>
      <c r="E87" s="17" t="inlineStr">
        <is>
          <t>CA23007</t>
        </is>
      </c>
      <c r="F87" s="17" t="inlineStr">
        <is>
          <t>29103-PIT-2055</t>
        </is>
      </c>
      <c r="G87" s="17" t="inlineStr">
        <is>
          <t>Pressure Transmitter</t>
        </is>
      </c>
      <c r="H87" s="17" t="inlineStr">
        <is>
          <t>PRODUCED EMULSION</t>
        </is>
      </c>
      <c r="I87" s="17" t="inlineStr">
        <is>
          <t>PAD R S05 RETURN FLUID TO PROD WELL HEAD</t>
        </is>
      </c>
      <c r="J87" s="17" t="inlineStr">
        <is>
          <t>29103-25J-252-01</t>
        </is>
      </c>
      <c r="K87" s="17" t="inlineStr">
        <is>
          <t>29103-4"-P-2501-DAPC0-64H-ET</t>
        </is>
      </c>
      <c r="L87" s="17" t="inlineStr">
        <is>
          <t>ROSEMOUNT</t>
        </is>
      </c>
      <c r="M87" s="17" t="inlineStr">
        <is>
          <t>3051TG4A2B21AS1M536Q4Q8Q15P1BR5</t>
        </is>
      </c>
      <c r="N87" s="17" t="n"/>
      <c r="O87" s="17" t="inlineStr">
        <is>
          <t>0 - 3000 kPa-g</t>
        </is>
      </c>
      <c r="P87" s="17" t="inlineStr">
        <is>
          <t>-101 - 5515 kPa-g</t>
        </is>
      </c>
      <c r="Q87" s="17" t="inlineStr">
        <is>
          <t>N/A</t>
        </is>
      </c>
      <c r="R87" s="17" t="inlineStr">
        <is>
          <t>Yes</t>
        </is>
      </c>
      <c r="S87" s="17" t="inlineStr">
        <is>
          <t>4-20 mA w/ HART</t>
        </is>
      </c>
      <c r="T87" s="17" t="inlineStr">
        <is>
          <t>N/A</t>
        </is>
      </c>
      <c r="U87" s="17" t="inlineStr">
        <is>
          <t>N/A</t>
        </is>
      </c>
      <c r="V87" s="17" t="inlineStr">
        <is>
          <t>LO</t>
        </is>
      </c>
      <c r="W87" s="17" t="inlineStr">
        <is>
          <t>LO</t>
        </is>
      </c>
      <c r="X87" s="17" t="inlineStr">
        <is>
          <t>LO</t>
        </is>
      </c>
      <c r="Y87" s="17" t="inlineStr">
        <is>
          <t>LO</t>
        </is>
      </c>
      <c r="Z87" s="17" t="inlineStr">
        <is>
          <t>N/A</t>
        </is>
      </c>
      <c r="AA87" s="17" t="inlineStr">
        <is>
          <t>LO</t>
        </is>
      </c>
      <c r="AB87" s="17" t="inlineStr">
        <is>
          <t>LO</t>
        </is>
      </c>
      <c r="AC87" s="17" t="inlineStr">
        <is>
          <t>LO</t>
        </is>
      </c>
      <c r="AD87" s="17" t="inlineStr">
        <is>
          <t>N/A</t>
        </is>
      </c>
      <c r="AE87" s="17" t="inlineStr">
        <is>
          <t>LO</t>
        </is>
      </c>
      <c r="AF87" s="17" t="inlineStr">
        <is>
          <t>LO</t>
        </is>
      </c>
      <c r="AG87" s="17" t="inlineStr">
        <is>
          <t>LO</t>
        </is>
      </c>
      <c r="AH87" s="17" t="n">
        <v>23.9</v>
      </c>
      <c r="AI87" s="17" t="inlineStr">
        <is>
          <t>Pass</t>
        </is>
      </c>
      <c r="AJ87" s="17" t="inlineStr">
        <is>
          <t>N/A</t>
        </is>
      </c>
      <c r="AK87" s="17" t="inlineStr">
        <is>
          <t>N/A</t>
        </is>
      </c>
      <c r="AL87" s="17" t="inlineStr">
        <is>
          <t>Pass</t>
        </is>
      </c>
      <c r="AM87" s="17" t="inlineStr">
        <is>
          <t>Pass</t>
        </is>
      </c>
      <c r="AN87" s="17" t="inlineStr">
        <is>
          <t>N/A</t>
        </is>
      </c>
      <c r="AO87" s="17" t="inlineStr">
        <is>
          <t>Pass</t>
        </is>
      </c>
      <c r="AP87" s="17" t="inlineStr">
        <is>
          <t>N/A</t>
        </is>
      </c>
      <c r="AQ87" s="17" t="inlineStr">
        <is>
          <t>N/A</t>
        </is>
      </c>
      <c r="AR87" s="17" t="inlineStr">
        <is>
          <t>Pass</t>
        </is>
      </c>
      <c r="AS87" s="17" t="inlineStr">
        <is>
          <t>Pass</t>
        </is>
      </c>
      <c r="AT87" s="17" t="inlineStr">
        <is>
          <t>N/A</t>
        </is>
      </c>
      <c r="AU87" s="17" t="inlineStr">
        <is>
          <t>N/A</t>
        </is>
      </c>
      <c r="AV87" s="17" t="inlineStr">
        <is>
          <t>CRYSTAL ENGINEERING</t>
        </is>
      </c>
      <c r="AW87" s="17" t="inlineStr">
        <is>
          <t>IS33-36/5000 PSI</t>
        </is>
      </c>
      <c r="AX87" s="17" t="inlineStr">
        <is>
          <t>4530-525617</t>
        </is>
      </c>
      <c r="AY87" s="37" t="inlineStr">
        <is>
          <t>'2026-07-02</t>
        </is>
      </c>
      <c r="AZ87" s="17" t="inlineStr">
        <is>
          <t>EMERSON</t>
        </is>
      </c>
      <c r="BA87" s="17" t="inlineStr">
        <is>
          <t>TREX</t>
        </is>
      </c>
      <c r="BB87" s="17" t="inlineStr">
        <is>
          <t>210100082367</t>
        </is>
      </c>
      <c r="BC87" s="37" t="inlineStr">
        <is>
          <t>'2026-07-31</t>
        </is>
      </c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inlineStr">
        <is>
          <t>Levy Ostrup</t>
        </is>
      </c>
      <c r="CY87" s="17" t="inlineStr">
        <is>
          <t>'2026-08-01</t>
        </is>
      </c>
      <c r="CZ87" s="17" t="n"/>
      <c r="DA87" s="17" t="n"/>
      <c r="DB87" s="17" t="n"/>
      <c r="DC87" s="17" t="n"/>
    </row>
    <row r="88">
      <c r="A88" s="17" t="n"/>
      <c r="B88" s="17" t="n"/>
      <c r="C88" s="17" t="inlineStr">
        <is>
          <t>K1B WELL PAD PROJECT</t>
        </is>
      </c>
      <c r="D88" s="17" t="inlineStr">
        <is>
          <t>KINOSIS K1B</t>
        </is>
      </c>
      <c r="E88" s="17" t="inlineStr">
        <is>
          <t>CA23007</t>
        </is>
      </c>
      <c r="F88" s="17" t="inlineStr">
        <is>
          <t>29103-TIT-2055</t>
        </is>
      </c>
      <c r="G88" s="17" t="inlineStr">
        <is>
          <t>Temperature Indicating Transmitter</t>
        </is>
      </c>
      <c r="H88" s="17" t="inlineStr">
        <is>
          <t>PRODUCED EMULSION</t>
        </is>
      </c>
      <c r="I88" s="17" t="inlineStr">
        <is>
          <t>PAD R S05 RETURN FLUID TO PROD WELL HEADER</t>
        </is>
      </c>
      <c r="J88" s="17" t="inlineStr">
        <is>
          <t>29103-25J-252-01</t>
        </is>
      </c>
      <c r="K88" s="17" t="inlineStr">
        <is>
          <t>29103-4"-P-2501-DAPC0-64H-ET</t>
        </is>
      </c>
      <c r="L88" s="17" t="inlineStr">
        <is>
          <t>ROSEMOUNT</t>
        </is>
      </c>
      <c r="M88" s="17" t="inlineStr">
        <is>
          <t>3144PD1A1K6M5Q4C8BR5XA</t>
        </is>
      </c>
      <c r="N88" s="17" t="n"/>
      <c r="O88" s="17" t="inlineStr">
        <is>
          <t xml:space="preserve"> -50 - 300°C</t>
        </is>
      </c>
      <c r="P88" s="17" t="inlineStr">
        <is>
          <t xml:space="preserve"> -200 - 600°C</t>
        </is>
      </c>
      <c r="Q88" s="17" t="inlineStr">
        <is>
          <t>N/A</t>
        </is>
      </c>
      <c r="R88" s="17" t="inlineStr">
        <is>
          <t>Yes</t>
        </is>
      </c>
      <c r="S88" s="17" t="inlineStr">
        <is>
          <t>4-20 mA w/ HART</t>
        </is>
      </c>
      <c r="T88" s="17" t="inlineStr">
        <is>
          <t>N/A</t>
        </is>
      </c>
      <c r="U88" s="17" t="inlineStr">
        <is>
          <t>N/A</t>
        </is>
      </c>
      <c r="V88" s="17" t="inlineStr">
        <is>
          <t>LO</t>
        </is>
      </c>
      <c r="W88" s="17" t="inlineStr">
        <is>
          <t>LO</t>
        </is>
      </c>
      <c r="X88" s="17" t="inlineStr">
        <is>
          <t>LO</t>
        </is>
      </c>
      <c r="Y88" s="17" t="inlineStr">
        <is>
          <t>LO</t>
        </is>
      </c>
      <c r="Z88" s="17" t="inlineStr">
        <is>
          <t>N/A</t>
        </is>
      </c>
      <c r="AA88" s="17" t="inlineStr">
        <is>
          <t>N/A</t>
        </is>
      </c>
      <c r="AB88" s="17" t="inlineStr">
        <is>
          <t>LO</t>
        </is>
      </c>
      <c r="AC88" s="17" t="inlineStr">
        <is>
          <t>LO</t>
        </is>
      </c>
      <c r="AD88" s="17" t="inlineStr">
        <is>
          <t>N/A</t>
        </is>
      </c>
      <c r="AE88" s="17" t="inlineStr">
        <is>
          <t>LO</t>
        </is>
      </c>
      <c r="AF88" s="17" t="inlineStr">
        <is>
          <t>LO</t>
        </is>
      </c>
      <c r="AG88" s="17" t="inlineStr">
        <is>
          <t>LO</t>
        </is>
      </c>
      <c r="AH88" s="17" t="n">
        <v>23.8</v>
      </c>
      <c r="AI88" s="17" t="inlineStr">
        <is>
          <t>Pass</t>
        </is>
      </c>
      <c r="AJ88" s="17" t="inlineStr">
        <is>
          <t>N/A</t>
        </is>
      </c>
      <c r="AK88" s="17" t="inlineStr">
        <is>
          <t>N/A</t>
        </is>
      </c>
      <c r="AL88" s="17" t="inlineStr">
        <is>
          <t>Pass</t>
        </is>
      </c>
      <c r="AM88" s="17" t="inlineStr">
        <is>
          <t>Pass</t>
        </is>
      </c>
      <c r="AN88" s="17" t="inlineStr">
        <is>
          <t>N/A</t>
        </is>
      </c>
      <c r="AO88" s="17" t="inlineStr">
        <is>
          <t>Pass</t>
        </is>
      </c>
      <c r="AP88" s="17" t="inlineStr">
        <is>
          <t>N/A</t>
        </is>
      </c>
      <c r="AQ88" s="17" t="inlineStr">
        <is>
          <t>N/A</t>
        </is>
      </c>
      <c r="AR88" s="17" t="inlineStr">
        <is>
          <t>Pass</t>
        </is>
      </c>
      <c r="AS88" s="17" t="inlineStr">
        <is>
          <t>Pass</t>
        </is>
      </c>
      <c r="AT88" s="17" t="inlineStr">
        <is>
          <t>N/A</t>
        </is>
      </c>
      <c r="AU88" s="17" t="inlineStr">
        <is>
          <t>N/A</t>
        </is>
      </c>
      <c r="AV88" s="17" t="inlineStr">
        <is>
          <t xml:space="preserve">FLUKE </t>
        </is>
      </c>
      <c r="AW88" s="17" t="inlineStr">
        <is>
          <t>1551A EX</t>
        </is>
      </c>
      <c r="AX88" s="17" t="n">
        <v>6627011</v>
      </c>
      <c r="AY88" s="17" t="inlineStr">
        <is>
          <t>'2026-05-13</t>
        </is>
      </c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inlineStr">
        <is>
          <t>Levy Ostrup</t>
        </is>
      </c>
      <c r="CY88" s="17" t="inlineStr">
        <is>
          <t>'2026-08-01</t>
        </is>
      </c>
      <c r="CZ88" s="17" t="n"/>
      <c r="DA88" s="17" t="n"/>
      <c r="DB88" s="17" t="n"/>
      <c r="DC88" s="17" t="n"/>
    </row>
    <row r="89">
      <c r="A89" s="17" t="n"/>
      <c r="B89" s="17" t="n"/>
      <c r="C89" s="17" t="inlineStr">
        <is>
          <t>K1B WELL PAD PROJECT</t>
        </is>
      </c>
      <c r="D89" s="17" t="inlineStr">
        <is>
          <t>KINOSIS K1B</t>
        </is>
      </c>
      <c r="E89" s="17" t="inlineStr">
        <is>
          <t>CA23007</t>
        </is>
      </c>
      <c r="F89" s="17" t="inlineStr">
        <is>
          <t>29103-PIT-2065</t>
        </is>
      </c>
      <c r="G89" s="17" t="inlineStr">
        <is>
          <t>Pressure Transmitter</t>
        </is>
      </c>
      <c r="H89" s="17" t="inlineStr">
        <is>
          <t>PRODUCED EMULSION</t>
        </is>
      </c>
      <c r="I89" s="17" t="inlineStr">
        <is>
          <t>PAD R S06 RETURN FLUID TO PROD WELL HEAD</t>
        </is>
      </c>
      <c r="J89" s="17" t="inlineStr">
        <is>
          <t>29103-25J-262-01</t>
        </is>
      </c>
      <c r="K89" s="17" t="inlineStr">
        <is>
          <t>29103-4"-P-2601-DAPC0-64H-ET</t>
        </is>
      </c>
      <c r="L89" s="17" t="inlineStr">
        <is>
          <t>ROSEMOUNT</t>
        </is>
      </c>
      <c r="M89" s="17" t="inlineStr">
        <is>
          <t>3051TG4A2B21AS1M536Q4Q8Q15P1BR5</t>
        </is>
      </c>
      <c r="N89" s="17" t="n"/>
      <c r="O89" s="17" t="inlineStr">
        <is>
          <t>0 - 3000 kPa-g</t>
        </is>
      </c>
      <c r="P89" s="17" t="inlineStr">
        <is>
          <t>-101 - 5515 kPa-g</t>
        </is>
      </c>
      <c r="Q89" s="17" t="inlineStr">
        <is>
          <t>N/A</t>
        </is>
      </c>
      <c r="R89" s="17" t="inlineStr">
        <is>
          <t>Yes</t>
        </is>
      </c>
      <c r="S89" s="17" t="inlineStr">
        <is>
          <t>4-20 mA w/ HART</t>
        </is>
      </c>
      <c r="T89" s="17" t="inlineStr">
        <is>
          <t>N/A</t>
        </is>
      </c>
      <c r="U89" s="17" t="inlineStr">
        <is>
          <t>N/A</t>
        </is>
      </c>
      <c r="V89" s="17" t="inlineStr">
        <is>
          <t>LO</t>
        </is>
      </c>
      <c r="W89" s="17" t="inlineStr">
        <is>
          <t>LO</t>
        </is>
      </c>
      <c r="X89" s="17" t="inlineStr">
        <is>
          <t>LO</t>
        </is>
      </c>
      <c r="Y89" s="17" t="inlineStr">
        <is>
          <t>LO</t>
        </is>
      </c>
      <c r="Z89" s="17" t="inlineStr">
        <is>
          <t>N/A</t>
        </is>
      </c>
      <c r="AA89" s="17" t="inlineStr">
        <is>
          <t>LO</t>
        </is>
      </c>
      <c r="AB89" s="17" t="inlineStr">
        <is>
          <t>LO</t>
        </is>
      </c>
      <c r="AC89" s="17" t="inlineStr">
        <is>
          <t>LO</t>
        </is>
      </c>
      <c r="AD89" s="17" t="inlineStr">
        <is>
          <t>N/A</t>
        </is>
      </c>
      <c r="AE89" s="17" t="inlineStr">
        <is>
          <t>LO</t>
        </is>
      </c>
      <c r="AF89" s="17" t="inlineStr">
        <is>
          <t>LO</t>
        </is>
      </c>
      <c r="AG89" s="17" t="inlineStr">
        <is>
          <t>LO</t>
        </is>
      </c>
      <c r="AH89" s="17" t="n">
        <v>23.5</v>
      </c>
      <c r="AI89" s="17" t="inlineStr">
        <is>
          <t>Pass</t>
        </is>
      </c>
      <c r="AJ89" s="17" t="inlineStr">
        <is>
          <t>N/A</t>
        </is>
      </c>
      <c r="AK89" s="17" t="inlineStr">
        <is>
          <t>N/A</t>
        </is>
      </c>
      <c r="AL89" s="17" t="inlineStr">
        <is>
          <t>Pass</t>
        </is>
      </c>
      <c r="AM89" s="17" t="inlineStr">
        <is>
          <t>Pass</t>
        </is>
      </c>
      <c r="AN89" s="17" t="inlineStr">
        <is>
          <t>N/A</t>
        </is>
      </c>
      <c r="AO89" s="17" t="inlineStr">
        <is>
          <t>Pass</t>
        </is>
      </c>
      <c r="AP89" s="17" t="inlineStr">
        <is>
          <t>N/A</t>
        </is>
      </c>
      <c r="AQ89" s="17" t="inlineStr">
        <is>
          <t>N/A</t>
        </is>
      </c>
      <c r="AR89" s="17" t="inlineStr">
        <is>
          <t>Pass</t>
        </is>
      </c>
      <c r="AS89" s="17" t="inlineStr">
        <is>
          <t>Pass</t>
        </is>
      </c>
      <c r="AT89" s="17" t="inlineStr">
        <is>
          <t>N/A</t>
        </is>
      </c>
      <c r="AU89" s="17" t="inlineStr">
        <is>
          <t>N/A</t>
        </is>
      </c>
      <c r="AV89" s="17" t="inlineStr">
        <is>
          <t>CRYSTAL ENGINEERING</t>
        </is>
      </c>
      <c r="AW89" s="17" t="inlineStr">
        <is>
          <t>IS33-36/5000 PSI</t>
        </is>
      </c>
      <c r="AX89" s="17" t="inlineStr">
        <is>
          <t>4530-525617</t>
        </is>
      </c>
      <c r="AY89" s="37" t="inlineStr">
        <is>
          <t>'2026-07-02</t>
        </is>
      </c>
      <c r="AZ89" s="17" t="inlineStr">
        <is>
          <t>EMERSON</t>
        </is>
      </c>
      <c r="BA89" s="17" t="inlineStr">
        <is>
          <t>TREX</t>
        </is>
      </c>
      <c r="BB89" s="17" t="inlineStr">
        <is>
          <t>210100082367</t>
        </is>
      </c>
      <c r="BC89" s="37" t="inlineStr">
        <is>
          <t>'2026-07-31</t>
        </is>
      </c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inlineStr">
        <is>
          <t>Levy Ostrup</t>
        </is>
      </c>
      <c r="CY89" s="17" t="inlineStr">
        <is>
          <t>'2026-08-01</t>
        </is>
      </c>
      <c r="CZ89" s="17" t="n"/>
      <c r="DA89" s="17" t="n"/>
      <c r="DB89" s="17" t="n"/>
      <c r="DC89" s="17" t="n"/>
    </row>
    <row r="90">
      <c r="A90" s="17" t="n"/>
      <c r="B90" s="17" t="n"/>
      <c r="C90" s="17" t="inlineStr">
        <is>
          <t>K1B WELL PAD PROJECT</t>
        </is>
      </c>
      <c r="D90" s="17" t="inlineStr">
        <is>
          <t>KINOSIS K1B</t>
        </is>
      </c>
      <c r="E90" s="17" t="inlineStr">
        <is>
          <t>CA23007</t>
        </is>
      </c>
      <c r="F90" s="17" t="inlineStr">
        <is>
          <t>29103-TIT-2065</t>
        </is>
      </c>
      <c r="G90" s="17" t="inlineStr">
        <is>
          <t>Temperature Indicating Transmitter</t>
        </is>
      </c>
      <c r="H90" s="17" t="inlineStr">
        <is>
          <t>PRODUCED EMULSION</t>
        </is>
      </c>
      <c r="I90" s="17" t="inlineStr">
        <is>
          <t>PAD R S06 RETURN FLUID TO PROD WELL HEADER</t>
        </is>
      </c>
      <c r="J90" s="17" t="inlineStr">
        <is>
          <t>29103-25J-262-01</t>
        </is>
      </c>
      <c r="K90" s="17" t="inlineStr">
        <is>
          <t>29103-4"-P-2601-DAPC0-64H-ET</t>
        </is>
      </c>
      <c r="L90" s="17" t="inlineStr">
        <is>
          <t>ROSEMOUNT</t>
        </is>
      </c>
      <c r="M90" s="17" t="inlineStr">
        <is>
          <t>3144PD1A1K6M5Q4C8BR5XA</t>
        </is>
      </c>
      <c r="N90" s="17" t="n"/>
      <c r="O90" s="17" t="inlineStr">
        <is>
          <t xml:space="preserve"> -50 - 300°C</t>
        </is>
      </c>
      <c r="P90" s="17" t="inlineStr">
        <is>
          <t xml:space="preserve"> -200 - 600°C</t>
        </is>
      </c>
      <c r="Q90" s="17" t="inlineStr">
        <is>
          <t>N/A</t>
        </is>
      </c>
      <c r="R90" s="17" t="inlineStr">
        <is>
          <t>Yes</t>
        </is>
      </c>
      <c r="S90" s="17" t="inlineStr">
        <is>
          <t>4-20 mA w/ HART</t>
        </is>
      </c>
      <c r="T90" s="17" t="inlineStr">
        <is>
          <t>N/A</t>
        </is>
      </c>
      <c r="U90" s="17" t="inlineStr">
        <is>
          <t>N/A</t>
        </is>
      </c>
      <c r="V90" s="17" t="inlineStr">
        <is>
          <t>LO</t>
        </is>
      </c>
      <c r="W90" s="17" t="inlineStr">
        <is>
          <t>LO</t>
        </is>
      </c>
      <c r="X90" s="17" t="inlineStr">
        <is>
          <t>LO</t>
        </is>
      </c>
      <c r="Y90" s="17" t="inlineStr">
        <is>
          <t>LO</t>
        </is>
      </c>
      <c r="Z90" s="17" t="inlineStr">
        <is>
          <t>N/A</t>
        </is>
      </c>
      <c r="AA90" s="17" t="inlineStr">
        <is>
          <t>N/A</t>
        </is>
      </c>
      <c r="AB90" s="17" t="inlineStr">
        <is>
          <t>LO</t>
        </is>
      </c>
      <c r="AC90" s="17" t="inlineStr">
        <is>
          <t>LO</t>
        </is>
      </c>
      <c r="AD90" s="17" t="inlineStr">
        <is>
          <t>N/A</t>
        </is>
      </c>
      <c r="AE90" s="17" t="inlineStr">
        <is>
          <t>LO</t>
        </is>
      </c>
      <c r="AF90" s="17" t="inlineStr">
        <is>
          <t>LO</t>
        </is>
      </c>
      <c r="AG90" s="17" t="inlineStr">
        <is>
          <t>LO</t>
        </is>
      </c>
      <c r="AH90" s="17" t="n">
        <v>23.8</v>
      </c>
      <c r="AI90" s="17" t="inlineStr">
        <is>
          <t>Pass</t>
        </is>
      </c>
      <c r="AJ90" s="17" t="inlineStr">
        <is>
          <t>N/A</t>
        </is>
      </c>
      <c r="AK90" s="17" t="inlineStr">
        <is>
          <t>N/A</t>
        </is>
      </c>
      <c r="AL90" s="17" t="inlineStr">
        <is>
          <t>Pass</t>
        </is>
      </c>
      <c r="AM90" s="17" t="inlineStr">
        <is>
          <t>Pass</t>
        </is>
      </c>
      <c r="AN90" s="17" t="inlineStr">
        <is>
          <t>N/A</t>
        </is>
      </c>
      <c r="AO90" s="17" t="inlineStr">
        <is>
          <t>Pass</t>
        </is>
      </c>
      <c r="AP90" s="17" t="inlineStr">
        <is>
          <t>N/A</t>
        </is>
      </c>
      <c r="AQ90" s="17" t="inlineStr">
        <is>
          <t>N/A</t>
        </is>
      </c>
      <c r="AR90" s="17" t="inlineStr">
        <is>
          <t>Pass</t>
        </is>
      </c>
      <c r="AS90" s="17" t="inlineStr">
        <is>
          <t>Pass</t>
        </is>
      </c>
      <c r="AT90" s="17" t="inlineStr">
        <is>
          <t>N/A</t>
        </is>
      </c>
      <c r="AU90" s="17" t="inlineStr">
        <is>
          <t>N/A</t>
        </is>
      </c>
      <c r="AV90" s="17" t="inlineStr">
        <is>
          <t xml:space="preserve">FLUKE </t>
        </is>
      </c>
      <c r="AW90" s="17" t="inlineStr">
        <is>
          <t>1551A EX</t>
        </is>
      </c>
      <c r="AX90" s="17" t="n">
        <v>6627011</v>
      </c>
      <c r="AY90" s="17" t="inlineStr">
        <is>
          <t>'2026-05-13</t>
        </is>
      </c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inlineStr">
        <is>
          <t>Levy Ostrup</t>
        </is>
      </c>
      <c r="CY90" s="17" t="inlineStr">
        <is>
          <t>'2026-08-01</t>
        </is>
      </c>
      <c r="CZ90" s="17" t="n"/>
      <c r="DA90" s="17" t="n"/>
      <c r="DB90" s="17" t="n"/>
      <c r="DC90" s="17" t="n"/>
    </row>
    <row r="91">
      <c r="A91" s="17" t="n"/>
      <c r="B91" s="17" t="n"/>
      <c r="C91" s="17" t="inlineStr">
        <is>
          <t>K1B WELL PAD PROJECT</t>
        </is>
      </c>
      <c r="D91" s="17" t="inlineStr">
        <is>
          <t>KINOSIS K1B</t>
        </is>
      </c>
      <c r="E91" s="17" t="inlineStr">
        <is>
          <t>CA23007</t>
        </is>
      </c>
      <c r="F91" s="17" t="inlineStr">
        <is>
          <t>29103-PIT-2075</t>
        </is>
      </c>
      <c r="G91" s="17" t="inlineStr">
        <is>
          <t>Pressure Transmitter</t>
        </is>
      </c>
      <c r="H91" s="17" t="inlineStr">
        <is>
          <t>PRODUCED EMULSION</t>
        </is>
      </c>
      <c r="I91" s="17" t="inlineStr">
        <is>
          <t>PAD R S07 RETURN FLUID TO PROD WELL HEAD</t>
        </is>
      </c>
      <c r="J91" s="17" t="inlineStr">
        <is>
          <t>29103-25J-272-01</t>
        </is>
      </c>
      <c r="K91" s="17" t="inlineStr">
        <is>
          <t>29103-4"-P-2701-DAPC0-64H-ET</t>
        </is>
      </c>
      <c r="L91" s="17" t="inlineStr">
        <is>
          <t>ROSEMOUNT</t>
        </is>
      </c>
      <c r="M91" s="17" t="inlineStr">
        <is>
          <t>3051TG4A2B21AS1M536Q4Q8Q15P1BR5</t>
        </is>
      </c>
      <c r="N91" s="17" t="n"/>
      <c r="O91" s="17" t="inlineStr">
        <is>
          <t>0 - 3000 kPa-g</t>
        </is>
      </c>
      <c r="P91" s="17" t="inlineStr">
        <is>
          <t>-101 - 5515 kPa-g</t>
        </is>
      </c>
      <c r="Q91" s="17" t="inlineStr">
        <is>
          <t>N/A</t>
        </is>
      </c>
      <c r="R91" s="17" t="inlineStr">
        <is>
          <t>Yes</t>
        </is>
      </c>
      <c r="S91" s="17" t="inlineStr">
        <is>
          <t>4-20 mA w/ HART</t>
        </is>
      </c>
      <c r="T91" s="17" t="inlineStr">
        <is>
          <t>N/A</t>
        </is>
      </c>
      <c r="U91" s="17" t="inlineStr">
        <is>
          <t>N/A</t>
        </is>
      </c>
      <c r="V91" s="17" t="inlineStr">
        <is>
          <t>LO</t>
        </is>
      </c>
      <c r="W91" s="17" t="inlineStr">
        <is>
          <t>LO</t>
        </is>
      </c>
      <c r="X91" s="17" t="inlineStr">
        <is>
          <t>LO</t>
        </is>
      </c>
      <c r="Y91" s="17" t="inlineStr">
        <is>
          <t>LO</t>
        </is>
      </c>
      <c r="Z91" s="17" t="inlineStr">
        <is>
          <t>N/A</t>
        </is>
      </c>
      <c r="AA91" s="17" t="inlineStr">
        <is>
          <t>LO</t>
        </is>
      </c>
      <c r="AB91" s="17" t="inlineStr">
        <is>
          <t>LO</t>
        </is>
      </c>
      <c r="AC91" s="17" t="inlineStr">
        <is>
          <t>LO</t>
        </is>
      </c>
      <c r="AD91" s="17" t="inlineStr">
        <is>
          <t>N/A</t>
        </is>
      </c>
      <c r="AE91" s="17" t="inlineStr">
        <is>
          <t>LO</t>
        </is>
      </c>
      <c r="AF91" s="17" t="inlineStr">
        <is>
          <t>LO</t>
        </is>
      </c>
      <c r="AG91" s="17" t="inlineStr">
        <is>
          <t>LO</t>
        </is>
      </c>
      <c r="AH91" s="17" t="n">
        <v>23.8</v>
      </c>
      <c r="AI91" s="17" t="inlineStr">
        <is>
          <t>Pass</t>
        </is>
      </c>
      <c r="AJ91" s="17" t="inlineStr">
        <is>
          <t>N/A</t>
        </is>
      </c>
      <c r="AK91" s="17" t="inlineStr">
        <is>
          <t>N/A</t>
        </is>
      </c>
      <c r="AL91" s="17" t="inlineStr">
        <is>
          <t>Pass</t>
        </is>
      </c>
      <c r="AM91" s="17" t="inlineStr">
        <is>
          <t>Pass</t>
        </is>
      </c>
      <c r="AN91" s="17" t="inlineStr">
        <is>
          <t>N/A</t>
        </is>
      </c>
      <c r="AO91" s="17" t="inlineStr">
        <is>
          <t>Pass</t>
        </is>
      </c>
      <c r="AP91" s="17" t="inlineStr">
        <is>
          <t>N/A</t>
        </is>
      </c>
      <c r="AQ91" s="17" t="inlineStr">
        <is>
          <t>N/A</t>
        </is>
      </c>
      <c r="AR91" s="17" t="inlineStr">
        <is>
          <t>Pass</t>
        </is>
      </c>
      <c r="AS91" s="17" t="inlineStr">
        <is>
          <t>Pass</t>
        </is>
      </c>
      <c r="AT91" s="17" t="inlineStr">
        <is>
          <t>N/A</t>
        </is>
      </c>
      <c r="AU91" s="17" t="inlineStr">
        <is>
          <t>N/A</t>
        </is>
      </c>
      <c r="AV91" s="17" t="inlineStr">
        <is>
          <t>CRYSTAL ENGINEERING</t>
        </is>
      </c>
      <c r="AW91" s="17" t="inlineStr">
        <is>
          <t>IS33-36/5000 PSI</t>
        </is>
      </c>
      <c r="AX91" s="17" t="inlineStr">
        <is>
          <t>4530-525617</t>
        </is>
      </c>
      <c r="AY91" s="37" t="inlineStr">
        <is>
          <t>'2026-07-02</t>
        </is>
      </c>
      <c r="AZ91" s="17" t="inlineStr">
        <is>
          <t>EMERSON</t>
        </is>
      </c>
      <c r="BA91" s="17" t="inlineStr">
        <is>
          <t>TREX</t>
        </is>
      </c>
      <c r="BB91" s="17" t="inlineStr">
        <is>
          <t>210100082367</t>
        </is>
      </c>
      <c r="BC91" s="37" t="inlineStr">
        <is>
          <t>'2026-07-31</t>
        </is>
      </c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inlineStr">
        <is>
          <t>Levy Ostrup</t>
        </is>
      </c>
      <c r="CY91" s="17" t="inlineStr">
        <is>
          <t>'2026-08-01</t>
        </is>
      </c>
      <c r="CZ91" s="17" t="n"/>
      <c r="DA91" s="17" t="n"/>
      <c r="DB91" s="17" t="n"/>
      <c r="DC91" s="17" t="n"/>
    </row>
    <row r="92">
      <c r="A92" s="17" t="n"/>
      <c r="B92" s="17" t="n"/>
      <c r="C92" s="17" t="inlineStr">
        <is>
          <t>K1B WELL PAD PROJECT</t>
        </is>
      </c>
      <c r="D92" s="17" t="inlineStr">
        <is>
          <t>KINOSIS K1B</t>
        </is>
      </c>
      <c r="E92" s="17" t="inlineStr">
        <is>
          <t>CA23007</t>
        </is>
      </c>
      <c r="F92" s="17" t="inlineStr">
        <is>
          <t>29103-TIT-2075</t>
        </is>
      </c>
      <c r="G92" s="17" t="inlineStr">
        <is>
          <t>Temperature Indicating Transmitter</t>
        </is>
      </c>
      <c r="H92" s="17" t="inlineStr">
        <is>
          <t>PRODUCED EMULSION</t>
        </is>
      </c>
      <c r="I92" s="17" t="inlineStr">
        <is>
          <t>PAD R S07 RETURN FLUID TO PROD WELL HEADER</t>
        </is>
      </c>
      <c r="J92" s="17" t="inlineStr">
        <is>
          <t>29103-25J-272-01</t>
        </is>
      </c>
      <c r="K92" s="17" t="inlineStr">
        <is>
          <t>29103-4"-P-2701-DAPC0-64H-ET</t>
        </is>
      </c>
      <c r="L92" s="17" t="inlineStr">
        <is>
          <t>ROSEMOUNT</t>
        </is>
      </c>
      <c r="M92" s="17" t="inlineStr">
        <is>
          <t>3144PD1A1K6M5Q4C8BR5XA</t>
        </is>
      </c>
      <c r="N92" s="17" t="n"/>
      <c r="O92" s="17" t="inlineStr">
        <is>
          <t xml:space="preserve"> -50 - 300°C</t>
        </is>
      </c>
      <c r="P92" s="17" t="inlineStr">
        <is>
          <t xml:space="preserve"> -200 - 600°C</t>
        </is>
      </c>
      <c r="Q92" s="17" t="inlineStr">
        <is>
          <t>N/A</t>
        </is>
      </c>
      <c r="R92" s="17" t="inlineStr">
        <is>
          <t>Yes</t>
        </is>
      </c>
      <c r="S92" s="17" t="inlineStr">
        <is>
          <t>4-20 mA w/ HART</t>
        </is>
      </c>
      <c r="T92" s="17" t="inlineStr">
        <is>
          <t>N/A</t>
        </is>
      </c>
      <c r="U92" s="17" t="inlineStr">
        <is>
          <t>N/A</t>
        </is>
      </c>
      <c r="V92" s="17" t="inlineStr">
        <is>
          <t>LO</t>
        </is>
      </c>
      <c r="W92" s="17" t="inlineStr">
        <is>
          <t>LO</t>
        </is>
      </c>
      <c r="X92" s="17" t="inlineStr">
        <is>
          <t>LO</t>
        </is>
      </c>
      <c r="Y92" s="17" t="inlineStr">
        <is>
          <t>LO</t>
        </is>
      </c>
      <c r="Z92" s="17" t="inlineStr">
        <is>
          <t>N/A</t>
        </is>
      </c>
      <c r="AA92" s="17" t="inlineStr">
        <is>
          <t>N/A</t>
        </is>
      </c>
      <c r="AB92" s="17" t="inlineStr">
        <is>
          <t>LO</t>
        </is>
      </c>
      <c r="AC92" s="17" t="inlineStr">
        <is>
          <t>LO</t>
        </is>
      </c>
      <c r="AD92" s="17" t="inlineStr">
        <is>
          <t>N/A</t>
        </is>
      </c>
      <c r="AE92" s="17" t="inlineStr">
        <is>
          <t>LO</t>
        </is>
      </c>
      <c r="AF92" s="17" t="inlineStr">
        <is>
          <t>LO</t>
        </is>
      </c>
      <c r="AG92" s="17" t="inlineStr">
        <is>
          <t>LO</t>
        </is>
      </c>
      <c r="AH92" s="17" t="n">
        <v>23.8</v>
      </c>
      <c r="AI92" s="17" t="inlineStr">
        <is>
          <t>Pass</t>
        </is>
      </c>
      <c r="AJ92" s="17" t="inlineStr">
        <is>
          <t>N/A</t>
        </is>
      </c>
      <c r="AK92" s="17" t="inlineStr">
        <is>
          <t>N/A</t>
        </is>
      </c>
      <c r="AL92" s="17" t="inlineStr">
        <is>
          <t>Pass</t>
        </is>
      </c>
      <c r="AM92" s="17" t="inlineStr">
        <is>
          <t>Pass</t>
        </is>
      </c>
      <c r="AN92" s="17" t="inlineStr">
        <is>
          <t>N/A</t>
        </is>
      </c>
      <c r="AO92" s="17" t="inlineStr">
        <is>
          <t>Pass</t>
        </is>
      </c>
      <c r="AP92" s="17" t="inlineStr">
        <is>
          <t>N/A</t>
        </is>
      </c>
      <c r="AQ92" s="17" t="inlineStr">
        <is>
          <t>N/A</t>
        </is>
      </c>
      <c r="AR92" s="17" t="inlineStr">
        <is>
          <t>Pass</t>
        </is>
      </c>
      <c r="AS92" s="17" t="inlineStr">
        <is>
          <t>Pass</t>
        </is>
      </c>
      <c r="AT92" s="17" t="inlineStr">
        <is>
          <t>N/A</t>
        </is>
      </c>
      <c r="AU92" s="17" t="inlineStr">
        <is>
          <t>N/A</t>
        </is>
      </c>
      <c r="AV92" s="17" t="inlineStr">
        <is>
          <t xml:space="preserve">FLUKE </t>
        </is>
      </c>
      <c r="AW92" s="17" t="inlineStr">
        <is>
          <t>1551A EX</t>
        </is>
      </c>
      <c r="AX92" s="17" t="n">
        <v>6627011</v>
      </c>
      <c r="AY92" s="17" t="inlineStr">
        <is>
          <t>'2026-05-13</t>
        </is>
      </c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inlineStr">
        <is>
          <t>Levy Ostrup</t>
        </is>
      </c>
      <c r="CY92" s="17" t="inlineStr">
        <is>
          <t>'2026-08-01</t>
        </is>
      </c>
      <c r="CZ92" s="17" t="n"/>
      <c r="DA92" s="17" t="n"/>
      <c r="DB92" s="17" t="n"/>
      <c r="DC92" s="17" t="n"/>
    </row>
    <row r="93">
      <c r="A93" s="17" t="n"/>
      <c r="B93" s="17" t="n"/>
      <c r="C93" s="17" t="inlineStr">
        <is>
          <t>K1B WELL PAD PROJECT</t>
        </is>
      </c>
      <c r="D93" s="17" t="inlineStr">
        <is>
          <t>KINOSIS K1B</t>
        </is>
      </c>
      <c r="E93" s="17" t="inlineStr">
        <is>
          <t>CA23007</t>
        </is>
      </c>
      <c r="F93" s="17" t="inlineStr">
        <is>
          <t>29103-FIT-2015</t>
        </is>
      </c>
      <c r="G93" s="17" t="inlineStr">
        <is>
          <t>Vortex Flow Meter</t>
        </is>
      </c>
      <c r="H93" s="17" t="inlineStr">
        <is>
          <t>NATURAL GAS</t>
        </is>
      </c>
      <c r="I93" s="17" t="inlineStr">
        <is>
          <t>PAD R S01 NG TO INJC WELL TOE FLOW CTRL</t>
        </is>
      </c>
      <c r="J93" s="17" t="inlineStr">
        <is>
          <t>29103-25J-211-01</t>
        </is>
      </c>
      <c r="K93" s="17" t="inlineStr">
        <is>
          <t>29103-1"-FG-2105-DLHB0-38H</t>
        </is>
      </c>
      <c r="L93" s="17" t="inlineStr">
        <is>
          <t>ROSEMOUNT</t>
        </is>
      </c>
      <c r="M93" s="17" t="inlineStr">
        <is>
          <t>8800DF010SA8N1D1K6M5Q5Q8Q66Q71Q77</t>
        </is>
      </c>
      <c r="N93" s="17" t="n"/>
      <c r="O93" s="17" t="inlineStr">
        <is>
          <t>0 to 30 m3/h @flow</t>
        </is>
      </c>
      <c r="P93" s="17" t="inlineStr">
        <is>
          <t>1.82 to 90.91 m3/h @flow</t>
        </is>
      </c>
      <c r="Q93" s="17" t="inlineStr">
        <is>
          <t>N/A</t>
        </is>
      </c>
      <c r="R93" s="17" t="inlineStr">
        <is>
          <t>Yes</t>
        </is>
      </c>
      <c r="S93" s="17" t="inlineStr">
        <is>
          <t>4-20 mA w/ HART</t>
        </is>
      </c>
      <c r="T93" s="17" t="inlineStr">
        <is>
          <t>N/A</t>
        </is>
      </c>
      <c r="U93" s="17" t="inlineStr">
        <is>
          <t>N/A</t>
        </is>
      </c>
      <c r="V93" s="17" t="inlineStr">
        <is>
          <t>LO</t>
        </is>
      </c>
      <c r="W93" s="17" t="inlineStr">
        <is>
          <t>LO</t>
        </is>
      </c>
      <c r="X93" s="17" t="inlineStr">
        <is>
          <t>LO</t>
        </is>
      </c>
      <c r="Y93" s="17" t="inlineStr">
        <is>
          <t>LO</t>
        </is>
      </c>
      <c r="Z93" s="17" t="inlineStr">
        <is>
          <t>N/A</t>
        </is>
      </c>
      <c r="AA93" s="17" t="inlineStr">
        <is>
          <t>N/A</t>
        </is>
      </c>
      <c r="AB93" s="17" t="inlineStr">
        <is>
          <t>LO</t>
        </is>
      </c>
      <c r="AC93" s="17" t="inlineStr">
        <is>
          <t>LO</t>
        </is>
      </c>
      <c r="AD93" s="17" t="inlineStr">
        <is>
          <t>N/A</t>
        </is>
      </c>
      <c r="AE93" s="17" t="inlineStr">
        <is>
          <t>LO</t>
        </is>
      </c>
      <c r="AF93" s="17" t="inlineStr">
        <is>
          <t>LO</t>
        </is>
      </c>
      <c r="AG93" s="17" t="inlineStr">
        <is>
          <t>LO</t>
        </is>
      </c>
      <c r="AH93" s="17" t="n">
        <v>23.5</v>
      </c>
      <c r="AI93" s="17" t="inlineStr">
        <is>
          <t>Pass</t>
        </is>
      </c>
      <c r="AJ93" s="17" t="inlineStr">
        <is>
          <t>N/A</t>
        </is>
      </c>
      <c r="AK93" s="17" t="inlineStr">
        <is>
          <t>N/A</t>
        </is>
      </c>
      <c r="AL93" s="17" t="inlineStr">
        <is>
          <t>Pass</t>
        </is>
      </c>
      <c r="AM93" s="17" t="inlineStr">
        <is>
          <t>Pass</t>
        </is>
      </c>
      <c r="AN93" s="17" t="inlineStr">
        <is>
          <t>N/A</t>
        </is>
      </c>
      <c r="AO93" s="17" t="inlineStr">
        <is>
          <t>Pass</t>
        </is>
      </c>
      <c r="AP93" s="17" t="inlineStr">
        <is>
          <t>N/A</t>
        </is>
      </c>
      <c r="AQ93" s="17" t="inlineStr">
        <is>
          <t>N/A</t>
        </is>
      </c>
      <c r="AR93" s="17" t="inlineStr">
        <is>
          <t>Pass</t>
        </is>
      </c>
      <c r="AS93" s="17" t="inlineStr">
        <is>
          <t>Pass</t>
        </is>
      </c>
      <c r="AT93" s="17" t="inlineStr">
        <is>
          <t>N/A</t>
        </is>
      </c>
      <c r="AU93" s="17" t="inlineStr">
        <is>
          <t>N/A</t>
        </is>
      </c>
      <c r="AV93" s="17" t="inlineStr">
        <is>
          <t>EMERSON</t>
        </is>
      </c>
      <c r="AW93" s="17" t="inlineStr">
        <is>
          <t>TREX</t>
        </is>
      </c>
      <c r="AX93" s="17" t="inlineStr">
        <is>
          <t>210100082367</t>
        </is>
      </c>
      <c r="AY93" s="37" t="inlineStr">
        <is>
          <t>'2026-07-31</t>
        </is>
      </c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inlineStr">
        <is>
          <t>Levy Ostrup</t>
        </is>
      </c>
      <c r="CY93" s="17" t="inlineStr">
        <is>
          <t>'2026-08-01</t>
        </is>
      </c>
      <c r="CZ93" s="17" t="n"/>
      <c r="DA93" s="17" t="n"/>
      <c r="DB93" s="17" t="n"/>
      <c r="DC93" s="17" t="n"/>
    </row>
    <row r="94">
      <c r="A94" s="17" t="n"/>
      <c r="B94" s="17" t="n"/>
      <c r="C94" s="17" t="inlineStr">
        <is>
          <t>K1B WELL PAD PROJECT</t>
        </is>
      </c>
      <c r="D94" s="17" t="inlineStr">
        <is>
          <t>KINOSIS K1B</t>
        </is>
      </c>
      <c r="E94" s="17" t="inlineStr">
        <is>
          <t>CA23007</t>
        </is>
      </c>
      <c r="F94" s="17" t="inlineStr">
        <is>
          <t>29103-FIT-2035</t>
        </is>
      </c>
      <c r="G94" s="17" t="inlineStr">
        <is>
          <t>Vortex Flow Meter</t>
        </is>
      </c>
      <c r="H94" s="17" t="inlineStr">
        <is>
          <t>NATURAL GAS</t>
        </is>
      </c>
      <c r="I94" s="17" t="inlineStr">
        <is>
          <t>PAD R S03 NG TO INJC WELL TOE FLOW CTRL</t>
        </is>
      </c>
      <c r="J94" s="17" t="inlineStr">
        <is>
          <t>29103-25J-231-01</t>
        </is>
      </c>
      <c r="K94" s="17" t="inlineStr">
        <is>
          <t>29103-1"-FG-2305-DLHB0-38H</t>
        </is>
      </c>
      <c r="L94" s="17" t="inlineStr">
        <is>
          <t>ROSEMOUNT</t>
        </is>
      </c>
      <c r="M94" s="17" t="inlineStr">
        <is>
          <t>8800DF010SA8N1D1K6M5Q5Q8Q66Q71Q77</t>
        </is>
      </c>
      <c r="N94" s="17" t="n"/>
      <c r="O94" s="17" t="inlineStr">
        <is>
          <t>0 to 30 m3/h @flow</t>
        </is>
      </c>
      <c r="P94" s="17" t="inlineStr">
        <is>
          <t>1.82 to 90.91 m3/h @flow</t>
        </is>
      </c>
      <c r="Q94" s="17" t="inlineStr">
        <is>
          <t>N/A</t>
        </is>
      </c>
      <c r="R94" s="17" t="inlineStr">
        <is>
          <t>Yes</t>
        </is>
      </c>
      <c r="S94" s="17" t="inlineStr">
        <is>
          <t>4-20 mA w/ HART</t>
        </is>
      </c>
      <c r="T94" s="17" t="inlineStr">
        <is>
          <t>N/A</t>
        </is>
      </c>
      <c r="U94" s="17" t="inlineStr">
        <is>
          <t>N/A</t>
        </is>
      </c>
      <c r="V94" s="17" t="inlineStr">
        <is>
          <t>LO</t>
        </is>
      </c>
      <c r="W94" s="17" t="inlineStr">
        <is>
          <t>LO</t>
        </is>
      </c>
      <c r="X94" s="17" t="inlineStr">
        <is>
          <t>LO</t>
        </is>
      </c>
      <c r="Y94" s="17" t="inlineStr">
        <is>
          <t>LO</t>
        </is>
      </c>
      <c r="Z94" s="17" t="inlineStr">
        <is>
          <t>N/A</t>
        </is>
      </c>
      <c r="AA94" s="17" t="inlineStr">
        <is>
          <t>N/A</t>
        </is>
      </c>
      <c r="AB94" s="17" t="inlineStr">
        <is>
          <t>LO</t>
        </is>
      </c>
      <c r="AC94" s="17" t="inlineStr">
        <is>
          <t>LO</t>
        </is>
      </c>
      <c r="AD94" s="17" t="inlineStr">
        <is>
          <t>N/A</t>
        </is>
      </c>
      <c r="AE94" s="17" t="inlineStr">
        <is>
          <t>LO</t>
        </is>
      </c>
      <c r="AF94" s="17" t="inlineStr">
        <is>
          <t>LO</t>
        </is>
      </c>
      <c r="AG94" s="17" t="inlineStr">
        <is>
          <t>LO</t>
        </is>
      </c>
      <c r="AH94" s="17" t="n">
        <v>23.8</v>
      </c>
      <c r="AI94" s="17" t="inlineStr">
        <is>
          <t>Pass</t>
        </is>
      </c>
      <c r="AJ94" s="17" t="inlineStr">
        <is>
          <t>N/A</t>
        </is>
      </c>
      <c r="AK94" s="17" t="inlineStr">
        <is>
          <t>N/A</t>
        </is>
      </c>
      <c r="AL94" s="17" t="inlineStr">
        <is>
          <t>Pass</t>
        </is>
      </c>
      <c r="AM94" s="17" t="inlineStr">
        <is>
          <t>Pass</t>
        </is>
      </c>
      <c r="AN94" s="17" t="inlineStr">
        <is>
          <t>N/A</t>
        </is>
      </c>
      <c r="AO94" s="17" t="inlineStr">
        <is>
          <t>Pass</t>
        </is>
      </c>
      <c r="AP94" s="17" t="inlineStr">
        <is>
          <t>N/A</t>
        </is>
      </c>
      <c r="AQ94" s="17" t="inlineStr">
        <is>
          <t>N/A</t>
        </is>
      </c>
      <c r="AR94" s="17" t="inlineStr">
        <is>
          <t>Pass</t>
        </is>
      </c>
      <c r="AS94" s="17" t="inlineStr">
        <is>
          <t>Pass</t>
        </is>
      </c>
      <c r="AT94" s="17" t="inlineStr">
        <is>
          <t>N/A</t>
        </is>
      </c>
      <c r="AU94" s="17" t="inlineStr">
        <is>
          <t>N/A</t>
        </is>
      </c>
      <c r="AV94" s="17" t="inlineStr">
        <is>
          <t>EMERSON</t>
        </is>
      </c>
      <c r="AW94" s="17" t="inlineStr">
        <is>
          <t>TREX</t>
        </is>
      </c>
      <c r="AX94" s="17" t="inlineStr">
        <is>
          <t>210100082367</t>
        </is>
      </c>
      <c r="AY94" s="37" t="inlineStr">
        <is>
          <t>'2026-07-31</t>
        </is>
      </c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inlineStr">
        <is>
          <t>Levy Ostrup</t>
        </is>
      </c>
      <c r="CY94" s="17" t="inlineStr">
        <is>
          <t>'2026-08-01</t>
        </is>
      </c>
      <c r="CZ94" s="17" t="n"/>
      <c r="DA94" s="17" t="n"/>
      <c r="DB94" s="17" t="n"/>
      <c r="DC94" s="17" t="n"/>
    </row>
    <row r="95">
      <c r="A95" s="17" t="n"/>
      <c r="B95" s="17" t="n"/>
      <c r="C95" s="17" t="inlineStr">
        <is>
          <t>K1B WELL PAD PROJECT</t>
        </is>
      </c>
      <c r="D95" s="17" t="inlineStr">
        <is>
          <t>KINOSIS K1B</t>
        </is>
      </c>
      <c r="E95" s="17" t="inlineStr">
        <is>
          <t>CA23007</t>
        </is>
      </c>
      <c r="F95" s="17" t="inlineStr">
        <is>
          <t>29103-FIT-2055</t>
        </is>
      </c>
      <c r="G95" s="17" t="inlineStr">
        <is>
          <t>Vortex Flow Meter</t>
        </is>
      </c>
      <c r="H95" s="17" t="inlineStr">
        <is>
          <t>NATURAL GAS</t>
        </is>
      </c>
      <c r="I95" s="17" t="inlineStr">
        <is>
          <t>PAD R S05 NG TO INJC WELL TOE FLOW CTRL</t>
        </is>
      </c>
      <c r="J95" s="17" t="inlineStr">
        <is>
          <t>29103-25J-251-01</t>
        </is>
      </c>
      <c r="K95" s="17" t="inlineStr">
        <is>
          <t>29103-1"-FG-2505-DLHB0-38H</t>
        </is>
      </c>
      <c r="L95" s="17" t="inlineStr">
        <is>
          <t>ROSEMOUNT</t>
        </is>
      </c>
      <c r="M95" s="17" t="inlineStr">
        <is>
          <t>8800DF010SA8N1D1K6M5Q5Q8Q66Q71Q77</t>
        </is>
      </c>
      <c r="N95" s="17" t="n"/>
      <c r="O95" s="17" t="inlineStr">
        <is>
          <t>0 to 30 m3/h @flow</t>
        </is>
      </c>
      <c r="P95" s="17" t="inlineStr">
        <is>
          <t>1.82 to 90.91 m3/h @flow</t>
        </is>
      </c>
      <c r="Q95" s="17" t="inlineStr">
        <is>
          <t>N/A</t>
        </is>
      </c>
      <c r="R95" s="17" t="inlineStr">
        <is>
          <t>Yes</t>
        </is>
      </c>
      <c r="S95" s="17" t="inlineStr">
        <is>
          <t>4-20 mA w/ HART</t>
        </is>
      </c>
      <c r="T95" s="17" t="inlineStr">
        <is>
          <t>N/A</t>
        </is>
      </c>
      <c r="U95" s="17" t="inlineStr">
        <is>
          <t>N/A</t>
        </is>
      </c>
      <c r="V95" s="17" t="inlineStr">
        <is>
          <t>LO</t>
        </is>
      </c>
      <c r="W95" s="17" t="inlineStr">
        <is>
          <t>LO</t>
        </is>
      </c>
      <c r="X95" s="17" t="inlineStr">
        <is>
          <t>LO</t>
        </is>
      </c>
      <c r="Y95" s="17" t="inlineStr">
        <is>
          <t>LO</t>
        </is>
      </c>
      <c r="Z95" s="17" t="inlineStr">
        <is>
          <t>N/A</t>
        </is>
      </c>
      <c r="AA95" s="17" t="inlineStr">
        <is>
          <t>N/A</t>
        </is>
      </c>
      <c r="AB95" s="17" t="inlineStr">
        <is>
          <t>LO</t>
        </is>
      </c>
      <c r="AC95" s="17" t="inlineStr">
        <is>
          <t>LO</t>
        </is>
      </c>
      <c r="AD95" s="17" t="inlineStr">
        <is>
          <t>N/A</t>
        </is>
      </c>
      <c r="AE95" s="17" t="inlineStr">
        <is>
          <t>LO</t>
        </is>
      </c>
      <c r="AF95" s="17" t="inlineStr">
        <is>
          <t>LO</t>
        </is>
      </c>
      <c r="AG95" s="17" t="inlineStr">
        <is>
          <t>LO</t>
        </is>
      </c>
      <c r="AH95" s="17" t="n">
        <v>23.8</v>
      </c>
      <c r="AI95" s="17" t="inlineStr">
        <is>
          <t>Pass</t>
        </is>
      </c>
      <c r="AJ95" s="17" t="inlineStr">
        <is>
          <t>N/A</t>
        </is>
      </c>
      <c r="AK95" s="17" t="inlineStr">
        <is>
          <t>N/A</t>
        </is>
      </c>
      <c r="AL95" s="17" t="inlineStr">
        <is>
          <t>Pass</t>
        </is>
      </c>
      <c r="AM95" s="17" t="inlineStr">
        <is>
          <t>Pass</t>
        </is>
      </c>
      <c r="AN95" s="17" t="inlineStr">
        <is>
          <t>N/A</t>
        </is>
      </c>
      <c r="AO95" s="17" t="inlineStr">
        <is>
          <t>Pass</t>
        </is>
      </c>
      <c r="AP95" s="17" t="inlineStr">
        <is>
          <t>N/A</t>
        </is>
      </c>
      <c r="AQ95" s="17" t="inlineStr">
        <is>
          <t>N/A</t>
        </is>
      </c>
      <c r="AR95" s="17" t="inlineStr">
        <is>
          <t>Pass</t>
        </is>
      </c>
      <c r="AS95" s="17" t="inlineStr">
        <is>
          <t>Pass</t>
        </is>
      </c>
      <c r="AT95" s="17" t="inlineStr">
        <is>
          <t>N/A</t>
        </is>
      </c>
      <c r="AU95" s="17" t="inlineStr">
        <is>
          <t>N/A</t>
        </is>
      </c>
      <c r="AV95" s="17" t="inlineStr">
        <is>
          <t>EMERSON</t>
        </is>
      </c>
      <c r="AW95" s="17" t="inlineStr">
        <is>
          <t>TREX</t>
        </is>
      </c>
      <c r="AX95" s="17" t="inlineStr">
        <is>
          <t>210100082367</t>
        </is>
      </c>
      <c r="AY95" s="37" t="inlineStr">
        <is>
          <t>'2026-07-31</t>
        </is>
      </c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inlineStr">
        <is>
          <t>Levy Ostrup</t>
        </is>
      </c>
      <c r="CY95" s="17" t="inlineStr">
        <is>
          <t>'2026-08-01</t>
        </is>
      </c>
      <c r="CZ95" s="17" t="n"/>
      <c r="DA95" s="17" t="n"/>
      <c r="DB95" s="17" t="n"/>
      <c r="DC95" s="17" t="n"/>
    </row>
    <row r="96">
      <c r="A96" s="17" t="n"/>
      <c r="B96" s="17" t="n"/>
      <c r="C96" s="17" t="inlineStr">
        <is>
          <t>K1B WELL PAD PROJECT</t>
        </is>
      </c>
      <c r="D96" s="17" t="inlineStr">
        <is>
          <t>KINOSIS K1B</t>
        </is>
      </c>
      <c r="E96" s="17" t="inlineStr">
        <is>
          <t>CA23007</t>
        </is>
      </c>
      <c r="F96" s="17" t="inlineStr">
        <is>
          <t>29103-PIT-2013</t>
        </is>
      </c>
      <c r="G96" s="17" t="inlineStr">
        <is>
          <t>Pressure Transmitter</t>
        </is>
      </c>
      <c r="H96" s="17" t="inlineStr">
        <is>
          <t>NATURAL GAS</t>
        </is>
      </c>
      <c r="I96" s="17" t="inlineStr">
        <is>
          <t>PAD R S01 NG INJECTION PRESSURE</t>
        </is>
      </c>
      <c r="J96" s="17" t="inlineStr">
        <is>
          <t>29103-25J-211-01</t>
        </is>
      </c>
      <c r="K96" s="17" t="inlineStr">
        <is>
          <t>29103-1"-FG-2103-DLHB0-38H-ET</t>
        </is>
      </c>
      <c r="L96" s="17" t="inlineStr">
        <is>
          <t>ROSEMOUNT</t>
        </is>
      </c>
      <c r="M96" s="17" t="inlineStr">
        <is>
          <t>3051T</t>
        </is>
      </c>
      <c r="N96" s="17" t="n"/>
      <c r="O96" s="17" t="inlineStr">
        <is>
          <t>0 - 4000 kPa-g</t>
        </is>
      </c>
      <c r="P96" s="17" t="inlineStr">
        <is>
          <t>-101 to 5515 kPa-g</t>
        </is>
      </c>
      <c r="Q96" s="17" t="inlineStr">
        <is>
          <t>N/A</t>
        </is>
      </c>
      <c r="R96" s="17" t="inlineStr">
        <is>
          <t>YES</t>
        </is>
      </c>
      <c r="S96" s="17" t="inlineStr">
        <is>
          <t>4-20 mA w/ HART</t>
        </is>
      </c>
      <c r="T96" s="17" t="inlineStr">
        <is>
          <t>N/A</t>
        </is>
      </c>
      <c r="U96" s="17" t="inlineStr">
        <is>
          <t>N/A</t>
        </is>
      </c>
      <c r="V96" s="17" t="inlineStr">
        <is>
          <t>LO</t>
        </is>
      </c>
      <c r="W96" s="17" t="inlineStr">
        <is>
          <t>LO</t>
        </is>
      </c>
      <c r="X96" s="17" t="inlineStr">
        <is>
          <t>LO</t>
        </is>
      </c>
      <c r="Y96" s="17" t="inlineStr">
        <is>
          <t>LO</t>
        </is>
      </c>
      <c r="Z96" s="17" t="inlineStr">
        <is>
          <t>N/A</t>
        </is>
      </c>
      <c r="AA96" s="17" t="inlineStr">
        <is>
          <t>LO</t>
        </is>
      </c>
      <c r="AB96" s="17" t="inlineStr">
        <is>
          <t>LO</t>
        </is>
      </c>
      <c r="AC96" s="17" t="inlineStr">
        <is>
          <t>LO</t>
        </is>
      </c>
      <c r="AD96" s="17" t="inlineStr">
        <is>
          <t>N/A</t>
        </is>
      </c>
      <c r="AE96" s="17" t="inlineStr">
        <is>
          <t>LO</t>
        </is>
      </c>
      <c r="AF96" s="17" t="inlineStr">
        <is>
          <t>LO</t>
        </is>
      </c>
      <c r="AG96" s="17" t="inlineStr">
        <is>
          <t>LO</t>
        </is>
      </c>
      <c r="AH96" s="17" t="n">
        <v>23.4</v>
      </c>
      <c r="AI96" s="17" t="inlineStr">
        <is>
          <t>Pass</t>
        </is>
      </c>
      <c r="AJ96" s="17" t="inlineStr">
        <is>
          <t>N/A</t>
        </is>
      </c>
      <c r="AK96" s="17" t="inlineStr">
        <is>
          <t>N/A</t>
        </is>
      </c>
      <c r="AL96" s="17" t="inlineStr">
        <is>
          <t>Pass</t>
        </is>
      </c>
      <c r="AM96" s="17" t="inlineStr">
        <is>
          <t>Pass</t>
        </is>
      </c>
      <c r="AN96" s="17" t="inlineStr">
        <is>
          <t>N/A</t>
        </is>
      </c>
      <c r="AO96" s="17" t="inlineStr">
        <is>
          <t>Pass</t>
        </is>
      </c>
      <c r="AP96" s="17" t="inlineStr">
        <is>
          <t>N/A</t>
        </is>
      </c>
      <c r="AQ96" s="17" t="inlineStr">
        <is>
          <t>N/A</t>
        </is>
      </c>
      <c r="AR96" s="17" t="inlineStr">
        <is>
          <t>Pass</t>
        </is>
      </c>
      <c r="AS96" s="17" t="inlineStr">
        <is>
          <t>Pass</t>
        </is>
      </c>
      <c r="AT96" s="17" t="inlineStr">
        <is>
          <t>N/A</t>
        </is>
      </c>
      <c r="AU96" s="17" t="inlineStr">
        <is>
          <t>N/A</t>
        </is>
      </c>
      <c r="AV96" s="17" t="inlineStr">
        <is>
          <t>CRYSTAL ENGINEERING</t>
        </is>
      </c>
      <c r="AW96" s="17" t="inlineStr">
        <is>
          <t>IS33-36/5000 PSI</t>
        </is>
      </c>
      <c r="AX96" s="17" t="inlineStr">
        <is>
          <t>4530-525617</t>
        </is>
      </c>
      <c r="AY96" s="37" t="inlineStr">
        <is>
          <t>'2026-07-02</t>
        </is>
      </c>
      <c r="AZ96" s="17" t="inlineStr">
        <is>
          <t>EMERSON</t>
        </is>
      </c>
      <c r="BA96" s="17" t="inlineStr">
        <is>
          <t>TREX</t>
        </is>
      </c>
      <c r="BB96" s="17" t="inlineStr">
        <is>
          <t>210100082367</t>
        </is>
      </c>
      <c r="BC96" s="37" t="inlineStr">
        <is>
          <t>'2026-07-31</t>
        </is>
      </c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inlineStr">
        <is>
          <t>Levy Ostrup</t>
        </is>
      </c>
      <c r="CY96" s="17" t="inlineStr">
        <is>
          <t>'2026-08-01</t>
        </is>
      </c>
      <c r="CZ96" s="17" t="n"/>
      <c r="DA96" s="17" t="n"/>
      <c r="DB96" s="17" t="n"/>
      <c r="DC96" s="17" t="n"/>
    </row>
    <row r="97">
      <c r="A97" s="17" t="n"/>
      <c r="B97" s="17" t="n"/>
      <c r="C97" s="17" t="inlineStr">
        <is>
          <t>K1B WELL PAD PROJECT</t>
        </is>
      </c>
      <c r="D97" s="17" t="inlineStr">
        <is>
          <t>KINOSIS K1B</t>
        </is>
      </c>
      <c r="E97" s="17" t="inlineStr">
        <is>
          <t>CA23007</t>
        </is>
      </c>
      <c r="F97" s="17" t="inlineStr">
        <is>
          <t>29103-PIT-2017</t>
        </is>
      </c>
      <c r="G97" s="17" t="inlineStr">
        <is>
          <t>Pressure Transmitter</t>
        </is>
      </c>
      <c r="H97" s="17" t="inlineStr">
        <is>
          <t>NATURAL GAS</t>
        </is>
      </c>
      <c r="I97" s="17" t="inlineStr">
        <is>
          <t>PAD R P01 NG INJC PRESSURE</t>
        </is>
      </c>
      <c r="J97" s="17" t="inlineStr">
        <is>
          <t>29103-25J-212-01</t>
        </is>
      </c>
      <c r="K97" s="17" t="inlineStr">
        <is>
          <t>29103-1"-FG-2101-DLHB0-38H-ET</t>
        </is>
      </c>
      <c r="L97" s="17" t="inlineStr">
        <is>
          <t>ROSEMOUNT</t>
        </is>
      </c>
      <c r="M97" s="17" t="inlineStr">
        <is>
          <t>3051T</t>
        </is>
      </c>
      <c r="N97" s="17" t="n"/>
      <c r="O97" s="17" t="inlineStr">
        <is>
          <t>0 - 4000 kPa-g</t>
        </is>
      </c>
      <c r="P97" s="17" t="inlineStr">
        <is>
          <t>-101 - 5515 kPa-g</t>
        </is>
      </c>
      <c r="Q97" s="17" t="inlineStr">
        <is>
          <t>N/A</t>
        </is>
      </c>
      <c r="R97" s="17" t="inlineStr">
        <is>
          <t>YES</t>
        </is>
      </c>
      <c r="S97" s="17" t="inlineStr">
        <is>
          <t>4-20 mA w/ HART</t>
        </is>
      </c>
      <c r="T97" s="17" t="inlineStr">
        <is>
          <t>N/A</t>
        </is>
      </c>
      <c r="U97" s="17" t="inlineStr">
        <is>
          <t>N/A</t>
        </is>
      </c>
      <c r="V97" s="17" t="inlineStr">
        <is>
          <t>LO</t>
        </is>
      </c>
      <c r="W97" s="17" t="inlineStr">
        <is>
          <t>LO</t>
        </is>
      </c>
      <c r="X97" s="17" t="inlineStr">
        <is>
          <t>LO</t>
        </is>
      </c>
      <c r="Y97" s="17" t="inlineStr">
        <is>
          <t>LO</t>
        </is>
      </c>
      <c r="Z97" s="17" t="inlineStr">
        <is>
          <t>N/A</t>
        </is>
      </c>
      <c r="AA97" s="17" t="inlineStr">
        <is>
          <t>LO</t>
        </is>
      </c>
      <c r="AB97" s="17" t="inlineStr">
        <is>
          <t>LO</t>
        </is>
      </c>
      <c r="AC97" s="17" t="inlineStr">
        <is>
          <t>LO</t>
        </is>
      </c>
      <c r="AD97" s="17" t="inlineStr">
        <is>
          <t>N/A</t>
        </is>
      </c>
      <c r="AE97" s="17" t="inlineStr">
        <is>
          <t>LO</t>
        </is>
      </c>
      <c r="AF97" s="17" t="inlineStr">
        <is>
          <t>LO</t>
        </is>
      </c>
      <c r="AG97" s="17" t="inlineStr">
        <is>
          <t>LO</t>
        </is>
      </c>
      <c r="AH97" s="17" t="n">
        <v>23.4</v>
      </c>
      <c r="AI97" s="17" t="inlineStr">
        <is>
          <t>Pass</t>
        </is>
      </c>
      <c r="AJ97" s="17" t="inlineStr">
        <is>
          <t>N/A</t>
        </is>
      </c>
      <c r="AK97" s="17" t="inlineStr">
        <is>
          <t>N/A</t>
        </is>
      </c>
      <c r="AL97" s="17" t="inlineStr">
        <is>
          <t>Pass</t>
        </is>
      </c>
      <c r="AM97" s="17" t="inlineStr">
        <is>
          <t>Pass</t>
        </is>
      </c>
      <c r="AN97" s="17" t="inlineStr">
        <is>
          <t>N/A</t>
        </is>
      </c>
      <c r="AO97" s="17" t="inlineStr">
        <is>
          <t>Pass</t>
        </is>
      </c>
      <c r="AP97" s="17" t="inlineStr">
        <is>
          <t>N/A</t>
        </is>
      </c>
      <c r="AQ97" s="17" t="inlineStr">
        <is>
          <t>N/A</t>
        </is>
      </c>
      <c r="AR97" s="17" t="inlineStr">
        <is>
          <t>Pass</t>
        </is>
      </c>
      <c r="AS97" s="17" t="inlineStr">
        <is>
          <t>Pass</t>
        </is>
      </c>
      <c r="AT97" s="17" t="inlineStr">
        <is>
          <t>N/A</t>
        </is>
      </c>
      <c r="AU97" s="17" t="inlineStr">
        <is>
          <t>N/A</t>
        </is>
      </c>
      <c r="AV97" s="17" t="inlineStr">
        <is>
          <t>CRYSTAL ENGINEERING</t>
        </is>
      </c>
      <c r="AW97" s="17" t="inlineStr">
        <is>
          <t>IS33-36/5000 PSI</t>
        </is>
      </c>
      <c r="AX97" s="17" t="inlineStr">
        <is>
          <t>4530-525617</t>
        </is>
      </c>
      <c r="AY97" s="37" t="inlineStr">
        <is>
          <t>'2026-07-02</t>
        </is>
      </c>
      <c r="AZ97" s="17" t="inlineStr">
        <is>
          <t>EMERSON</t>
        </is>
      </c>
      <c r="BA97" s="17" t="inlineStr">
        <is>
          <t>TREX</t>
        </is>
      </c>
      <c r="BB97" s="17" t="inlineStr">
        <is>
          <t>210100082367</t>
        </is>
      </c>
      <c r="BC97" s="37" t="inlineStr">
        <is>
          <t>'2026-07-31</t>
        </is>
      </c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inlineStr">
        <is>
          <t>Levy Ostrup</t>
        </is>
      </c>
      <c r="CY97" s="17" t="inlineStr">
        <is>
          <t>'2026-08-01</t>
        </is>
      </c>
      <c r="CZ97" s="17" t="n"/>
      <c r="DA97" s="17" t="n"/>
      <c r="DB97" s="17" t="n"/>
      <c r="DC97" s="17" t="n"/>
    </row>
    <row r="98">
      <c r="A98" s="17" t="n"/>
      <c r="B98" s="17" t="n"/>
      <c r="C98" s="17" t="inlineStr">
        <is>
          <t>K1B WELL PAD PROJECT</t>
        </is>
      </c>
      <c r="D98" s="17" t="inlineStr">
        <is>
          <t>KINOSIS K1B</t>
        </is>
      </c>
      <c r="E98" s="17" t="inlineStr">
        <is>
          <t>CA23007</t>
        </is>
      </c>
      <c r="F98" s="17" t="inlineStr">
        <is>
          <t>29103-PIT-2023</t>
        </is>
      </c>
      <c r="G98" s="17" t="inlineStr">
        <is>
          <t>Pressure Transmitter</t>
        </is>
      </c>
      <c r="H98" s="17" t="inlineStr">
        <is>
          <t>NATURAL GAS</t>
        </is>
      </c>
      <c r="I98" s="17" t="inlineStr">
        <is>
          <t>PAD R S02 NG INJECTION PRESSURE</t>
        </is>
      </c>
      <c r="J98" s="17" t="inlineStr">
        <is>
          <t>29103-25J-221-01</t>
        </is>
      </c>
      <c r="K98" s="17" t="inlineStr">
        <is>
          <t>29103-1"-FG-2203-DLHB0-38H-ET</t>
        </is>
      </c>
      <c r="L98" s="17" t="inlineStr">
        <is>
          <t>ROSEMOUNT</t>
        </is>
      </c>
      <c r="M98" s="17" t="inlineStr">
        <is>
          <t>3051T</t>
        </is>
      </c>
      <c r="N98" s="17" t="n"/>
      <c r="O98" s="17" t="inlineStr">
        <is>
          <t>0 - 4000 kPa-g</t>
        </is>
      </c>
      <c r="P98" s="17" t="inlineStr">
        <is>
          <t>-101 - 5515 kPa-g</t>
        </is>
      </c>
      <c r="Q98" s="17" t="inlineStr">
        <is>
          <t>N/A</t>
        </is>
      </c>
      <c r="R98" s="17" t="inlineStr">
        <is>
          <t>YES</t>
        </is>
      </c>
      <c r="S98" s="17" t="inlineStr">
        <is>
          <t>4-20 mA w/ HART</t>
        </is>
      </c>
      <c r="T98" s="17" t="inlineStr">
        <is>
          <t>N/A</t>
        </is>
      </c>
      <c r="U98" s="17" t="inlineStr">
        <is>
          <t>N/A</t>
        </is>
      </c>
      <c r="V98" s="17" t="inlineStr">
        <is>
          <t>LO</t>
        </is>
      </c>
      <c r="W98" s="17" t="inlineStr">
        <is>
          <t>LO</t>
        </is>
      </c>
      <c r="X98" s="17" t="inlineStr">
        <is>
          <t>LO</t>
        </is>
      </c>
      <c r="Y98" s="17" t="inlineStr">
        <is>
          <t>LO</t>
        </is>
      </c>
      <c r="Z98" s="17" t="inlineStr">
        <is>
          <t>N/A</t>
        </is>
      </c>
      <c r="AA98" s="17" t="inlineStr">
        <is>
          <t>LO</t>
        </is>
      </c>
      <c r="AB98" s="17" t="inlineStr">
        <is>
          <t>LO</t>
        </is>
      </c>
      <c r="AC98" s="17" t="inlineStr">
        <is>
          <t>LO</t>
        </is>
      </c>
      <c r="AD98" s="17" t="inlineStr">
        <is>
          <t>N/A</t>
        </is>
      </c>
      <c r="AE98" s="17" t="inlineStr">
        <is>
          <t>LO</t>
        </is>
      </c>
      <c r="AF98" s="17" t="inlineStr">
        <is>
          <t>LO</t>
        </is>
      </c>
      <c r="AG98" s="17" t="inlineStr">
        <is>
          <t>LO</t>
        </is>
      </c>
      <c r="AH98" s="17" t="n">
        <v>23.4</v>
      </c>
      <c r="AI98" s="17" t="inlineStr">
        <is>
          <t>Pass</t>
        </is>
      </c>
      <c r="AJ98" s="17" t="inlineStr">
        <is>
          <t>N/A</t>
        </is>
      </c>
      <c r="AK98" s="17" t="inlineStr">
        <is>
          <t>N/A</t>
        </is>
      </c>
      <c r="AL98" s="17" t="inlineStr">
        <is>
          <t>Pass</t>
        </is>
      </c>
      <c r="AM98" s="17" t="inlineStr">
        <is>
          <t>Pass</t>
        </is>
      </c>
      <c r="AN98" s="17" t="inlineStr">
        <is>
          <t>N/A</t>
        </is>
      </c>
      <c r="AO98" s="17" t="inlineStr">
        <is>
          <t>Pass</t>
        </is>
      </c>
      <c r="AP98" s="17" t="inlineStr">
        <is>
          <t>N/A</t>
        </is>
      </c>
      <c r="AQ98" s="17" t="inlineStr">
        <is>
          <t>N/A</t>
        </is>
      </c>
      <c r="AR98" s="17" t="inlineStr">
        <is>
          <t>Pass</t>
        </is>
      </c>
      <c r="AS98" s="17" t="inlineStr">
        <is>
          <t>Pass</t>
        </is>
      </c>
      <c r="AT98" s="17" t="inlineStr">
        <is>
          <t>N/A</t>
        </is>
      </c>
      <c r="AU98" s="17" t="inlineStr">
        <is>
          <t>N/A</t>
        </is>
      </c>
      <c r="AV98" s="17" t="inlineStr">
        <is>
          <t>CRYSTAL ENGINEERING</t>
        </is>
      </c>
      <c r="AW98" s="17" t="inlineStr">
        <is>
          <t>IS33-36/5000 PSI</t>
        </is>
      </c>
      <c r="AX98" s="17" t="inlineStr">
        <is>
          <t>4530-525617</t>
        </is>
      </c>
      <c r="AY98" s="37" t="inlineStr">
        <is>
          <t>'2026-07-02</t>
        </is>
      </c>
      <c r="AZ98" s="17" t="inlineStr">
        <is>
          <t>EMERSON</t>
        </is>
      </c>
      <c r="BA98" s="17" t="inlineStr">
        <is>
          <t>TREX</t>
        </is>
      </c>
      <c r="BB98" s="17" t="inlineStr">
        <is>
          <t>210100082367</t>
        </is>
      </c>
      <c r="BC98" s="37" t="inlineStr">
        <is>
          <t>'2026-07-31</t>
        </is>
      </c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inlineStr">
        <is>
          <t>Levy Ostrup</t>
        </is>
      </c>
      <c r="CY98" s="17" t="inlineStr">
        <is>
          <t>'2026-08-01</t>
        </is>
      </c>
      <c r="CZ98" s="17" t="n"/>
      <c r="DA98" s="17" t="n"/>
      <c r="DB98" s="17" t="n"/>
      <c r="DC98" s="17" t="n"/>
    </row>
    <row r="99">
      <c r="A99" s="17" t="n"/>
      <c r="B99" s="17" t="n"/>
      <c r="C99" s="17" t="inlineStr">
        <is>
          <t>K1B WELL PAD PROJECT</t>
        </is>
      </c>
      <c r="D99" s="17" t="inlineStr">
        <is>
          <t>KINOSIS K1B</t>
        </is>
      </c>
      <c r="E99" s="17" t="inlineStr">
        <is>
          <t>CA23007</t>
        </is>
      </c>
      <c r="F99" s="17" t="inlineStr">
        <is>
          <t>29103-PIT-2027</t>
        </is>
      </c>
      <c r="G99" s="17" t="inlineStr">
        <is>
          <t>Pressure Transmitter</t>
        </is>
      </c>
      <c r="H99" s="17" t="inlineStr">
        <is>
          <t>NATURAL GAS</t>
        </is>
      </c>
      <c r="I99" s="17" t="inlineStr">
        <is>
          <t>PAD R P02 NG INJC PRESSURE</t>
        </is>
      </c>
      <c r="J99" s="17" t="inlineStr">
        <is>
          <t>29103-25J-222-01</t>
        </is>
      </c>
      <c r="K99" s="17" t="inlineStr">
        <is>
          <t>29103-1"-FG-2201-DLHB0-38H-ET</t>
        </is>
      </c>
      <c r="L99" s="17" t="inlineStr">
        <is>
          <t>ROSEMOUNT</t>
        </is>
      </c>
      <c r="M99" s="17" t="inlineStr">
        <is>
          <t>3051T</t>
        </is>
      </c>
      <c r="N99" s="17" t="n"/>
      <c r="O99" s="17" t="inlineStr">
        <is>
          <t>0 - 4000 kPa-g</t>
        </is>
      </c>
      <c r="P99" s="17" t="inlineStr">
        <is>
          <t>-101 - 5515 kPa-g</t>
        </is>
      </c>
      <c r="Q99" s="17" t="inlineStr">
        <is>
          <t>N/A</t>
        </is>
      </c>
      <c r="R99" s="17" t="inlineStr">
        <is>
          <t>YES</t>
        </is>
      </c>
      <c r="S99" s="17" t="inlineStr">
        <is>
          <t>4-20 mA w/ HART</t>
        </is>
      </c>
      <c r="T99" s="17" t="inlineStr">
        <is>
          <t>N/A</t>
        </is>
      </c>
      <c r="U99" s="17" t="inlineStr">
        <is>
          <t>N/A</t>
        </is>
      </c>
      <c r="V99" s="17" t="inlineStr">
        <is>
          <t>LO</t>
        </is>
      </c>
      <c r="W99" s="17" t="inlineStr">
        <is>
          <t>LO</t>
        </is>
      </c>
      <c r="X99" s="17" t="inlineStr">
        <is>
          <t>LO</t>
        </is>
      </c>
      <c r="Y99" s="17" t="inlineStr">
        <is>
          <t>LO</t>
        </is>
      </c>
      <c r="Z99" s="17" t="inlineStr">
        <is>
          <t>N/A</t>
        </is>
      </c>
      <c r="AA99" s="17" t="inlineStr">
        <is>
          <t>LO</t>
        </is>
      </c>
      <c r="AB99" s="17" t="inlineStr">
        <is>
          <t>LO</t>
        </is>
      </c>
      <c r="AC99" s="17" t="inlineStr">
        <is>
          <t>LO</t>
        </is>
      </c>
      <c r="AD99" s="17" t="inlineStr">
        <is>
          <t>N/A</t>
        </is>
      </c>
      <c r="AE99" s="17" t="inlineStr">
        <is>
          <t>LO</t>
        </is>
      </c>
      <c r="AF99" s="17" t="inlineStr">
        <is>
          <t>LO</t>
        </is>
      </c>
      <c r="AG99" s="17" t="inlineStr">
        <is>
          <t>LO</t>
        </is>
      </c>
      <c r="AH99" s="17" t="n">
        <v>23.4</v>
      </c>
      <c r="AI99" s="17" t="inlineStr">
        <is>
          <t>Pass</t>
        </is>
      </c>
      <c r="AJ99" s="17" t="inlineStr">
        <is>
          <t>N/A</t>
        </is>
      </c>
      <c r="AK99" s="17" t="inlineStr">
        <is>
          <t>N/A</t>
        </is>
      </c>
      <c r="AL99" s="17" t="inlineStr">
        <is>
          <t>Pass</t>
        </is>
      </c>
      <c r="AM99" s="17" t="inlineStr">
        <is>
          <t>Pass</t>
        </is>
      </c>
      <c r="AN99" s="17" t="inlineStr">
        <is>
          <t>N/A</t>
        </is>
      </c>
      <c r="AO99" s="17" t="inlineStr">
        <is>
          <t>Pass</t>
        </is>
      </c>
      <c r="AP99" s="17" t="inlineStr">
        <is>
          <t>N/A</t>
        </is>
      </c>
      <c r="AQ99" s="17" t="inlineStr">
        <is>
          <t>N/A</t>
        </is>
      </c>
      <c r="AR99" s="17" t="inlineStr">
        <is>
          <t>Pass</t>
        </is>
      </c>
      <c r="AS99" s="17" t="inlineStr">
        <is>
          <t>Pass</t>
        </is>
      </c>
      <c r="AT99" s="17" t="inlineStr">
        <is>
          <t>N/A</t>
        </is>
      </c>
      <c r="AU99" s="17" t="inlineStr">
        <is>
          <t>N/A</t>
        </is>
      </c>
      <c r="AV99" s="17" t="inlineStr">
        <is>
          <t>CRYSTAL ENGINEERING</t>
        </is>
      </c>
      <c r="AW99" s="17" t="inlineStr">
        <is>
          <t>IS33-36/5000 PSI</t>
        </is>
      </c>
      <c r="AX99" s="17" t="inlineStr">
        <is>
          <t>4530-525617</t>
        </is>
      </c>
      <c r="AY99" s="37" t="inlineStr">
        <is>
          <t>'2026-07-02</t>
        </is>
      </c>
      <c r="AZ99" s="17" t="inlineStr">
        <is>
          <t>EMERSON</t>
        </is>
      </c>
      <c r="BA99" s="17" t="inlineStr">
        <is>
          <t>TREX</t>
        </is>
      </c>
      <c r="BB99" s="17" t="inlineStr">
        <is>
          <t>210100082367</t>
        </is>
      </c>
      <c r="BC99" s="37" t="inlineStr">
        <is>
          <t>'2026-07-31</t>
        </is>
      </c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inlineStr">
        <is>
          <t>Levy Ostrup</t>
        </is>
      </c>
      <c r="CY99" s="17" t="inlineStr">
        <is>
          <t>'2026-08-01</t>
        </is>
      </c>
      <c r="CZ99" s="17" t="n"/>
      <c r="DA99" s="17" t="n"/>
      <c r="DB99" s="17" t="n"/>
      <c r="DC99" s="17" t="n"/>
    </row>
    <row r="100">
      <c r="A100" s="17" t="n"/>
      <c r="B100" s="17" t="n"/>
      <c r="C100" s="17" t="inlineStr">
        <is>
          <t>K1B WELL PAD PROJECT</t>
        </is>
      </c>
      <c r="D100" s="17" t="inlineStr">
        <is>
          <t>KINOSIS K1B</t>
        </is>
      </c>
      <c r="E100" s="17" t="inlineStr">
        <is>
          <t>CA23007</t>
        </is>
      </c>
      <c r="F100" s="17" t="inlineStr">
        <is>
          <t>29103-PIT-2033</t>
        </is>
      </c>
      <c r="G100" s="17" t="inlineStr">
        <is>
          <t>Pressure Transmitter</t>
        </is>
      </c>
      <c r="H100" s="17" t="inlineStr">
        <is>
          <t>NATURAL GAS</t>
        </is>
      </c>
      <c r="I100" s="17" t="inlineStr">
        <is>
          <t>PAD R S03 NG INJECTION PRESSURE</t>
        </is>
      </c>
      <c r="J100" s="17" t="inlineStr">
        <is>
          <t>29103-25J-231-01</t>
        </is>
      </c>
      <c r="K100" s="17" t="inlineStr">
        <is>
          <t>29103-1"-FG-2303-DLHB0-38H-ET</t>
        </is>
      </c>
      <c r="L100" s="17" t="inlineStr">
        <is>
          <t>ROSEMOUNT</t>
        </is>
      </c>
      <c r="M100" s="17" t="inlineStr">
        <is>
          <t>3051T</t>
        </is>
      </c>
      <c r="N100" s="17" t="n"/>
      <c r="O100" s="17" t="inlineStr">
        <is>
          <t>0 - 4000 kPa-g</t>
        </is>
      </c>
      <c r="P100" s="17" t="inlineStr">
        <is>
          <t>-101 - 5515 kPa-g</t>
        </is>
      </c>
      <c r="Q100" s="17" t="inlineStr">
        <is>
          <t>N/A</t>
        </is>
      </c>
      <c r="R100" s="17" t="inlineStr">
        <is>
          <t>YES</t>
        </is>
      </c>
      <c r="S100" s="17" t="inlineStr">
        <is>
          <t>4-20 mA w/ HART</t>
        </is>
      </c>
      <c r="T100" s="17" t="inlineStr">
        <is>
          <t>N/A</t>
        </is>
      </c>
      <c r="U100" s="17" t="inlineStr">
        <is>
          <t>N/A</t>
        </is>
      </c>
      <c r="V100" s="17" t="inlineStr">
        <is>
          <t>LO</t>
        </is>
      </c>
      <c r="W100" s="17" t="inlineStr">
        <is>
          <t>LO</t>
        </is>
      </c>
      <c r="X100" s="17" t="inlineStr">
        <is>
          <t>LO</t>
        </is>
      </c>
      <c r="Y100" s="17" t="inlineStr">
        <is>
          <t>LO</t>
        </is>
      </c>
      <c r="Z100" s="17" t="inlineStr">
        <is>
          <t>N/A</t>
        </is>
      </c>
      <c r="AA100" s="17" t="inlineStr">
        <is>
          <t>LO</t>
        </is>
      </c>
      <c r="AB100" s="17" t="inlineStr">
        <is>
          <t>LO</t>
        </is>
      </c>
      <c r="AC100" s="17" t="inlineStr">
        <is>
          <t>LO</t>
        </is>
      </c>
      <c r="AD100" s="17" t="inlineStr">
        <is>
          <t>N/A</t>
        </is>
      </c>
      <c r="AE100" s="17" t="inlineStr">
        <is>
          <t>LO</t>
        </is>
      </c>
      <c r="AF100" s="17" t="inlineStr">
        <is>
          <t>LO</t>
        </is>
      </c>
      <c r="AG100" s="17" t="inlineStr">
        <is>
          <t>LO</t>
        </is>
      </c>
      <c r="AH100" s="17" t="n">
        <v>23.4</v>
      </c>
      <c r="AI100" s="17" t="inlineStr">
        <is>
          <t>Pass</t>
        </is>
      </c>
      <c r="AJ100" s="17" t="inlineStr">
        <is>
          <t>N/A</t>
        </is>
      </c>
      <c r="AK100" s="17" t="inlineStr">
        <is>
          <t>N/A</t>
        </is>
      </c>
      <c r="AL100" s="17" t="inlineStr">
        <is>
          <t>Pass</t>
        </is>
      </c>
      <c r="AM100" s="17" t="inlineStr">
        <is>
          <t>Pass</t>
        </is>
      </c>
      <c r="AN100" s="17" t="inlineStr">
        <is>
          <t>N/A</t>
        </is>
      </c>
      <c r="AO100" s="17" t="inlineStr">
        <is>
          <t>Pass</t>
        </is>
      </c>
      <c r="AP100" s="17" t="inlineStr">
        <is>
          <t>N/A</t>
        </is>
      </c>
      <c r="AQ100" s="17" t="inlineStr">
        <is>
          <t>N/A</t>
        </is>
      </c>
      <c r="AR100" s="17" t="inlineStr">
        <is>
          <t>Pass</t>
        </is>
      </c>
      <c r="AS100" s="17" t="inlineStr">
        <is>
          <t>Pass</t>
        </is>
      </c>
      <c r="AT100" s="17" t="inlineStr">
        <is>
          <t>N/A</t>
        </is>
      </c>
      <c r="AU100" s="17" t="inlineStr">
        <is>
          <t>N/A</t>
        </is>
      </c>
      <c r="AV100" s="17" t="inlineStr">
        <is>
          <t>CRYSTAL ENGINEERING</t>
        </is>
      </c>
      <c r="AW100" s="17" t="inlineStr">
        <is>
          <t>IS33-36/5000 PSI</t>
        </is>
      </c>
      <c r="AX100" s="17" t="inlineStr">
        <is>
          <t>4530-525617</t>
        </is>
      </c>
      <c r="AY100" s="37" t="inlineStr">
        <is>
          <t>'2026-07-02</t>
        </is>
      </c>
      <c r="AZ100" s="17" t="inlineStr">
        <is>
          <t>EMERSON</t>
        </is>
      </c>
      <c r="BA100" s="17" t="inlineStr">
        <is>
          <t>TREX</t>
        </is>
      </c>
      <c r="BB100" s="17" t="inlineStr">
        <is>
          <t>210100082367</t>
        </is>
      </c>
      <c r="BC100" s="37" t="inlineStr">
        <is>
          <t>'2026-07-31</t>
        </is>
      </c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inlineStr">
        <is>
          <t>Levy Ostrup</t>
        </is>
      </c>
      <c r="CY100" s="17" t="inlineStr">
        <is>
          <t>'2026-08-01</t>
        </is>
      </c>
      <c r="CZ100" s="17" t="n"/>
      <c r="DA100" s="17" t="n"/>
      <c r="DB100" s="17" t="n"/>
      <c r="DC100" s="17" t="n"/>
    </row>
    <row r="101">
      <c r="A101" s="17" t="n"/>
      <c r="B101" s="17" t="n"/>
      <c r="C101" s="17" t="inlineStr">
        <is>
          <t>K1B WELL PAD PROJECT</t>
        </is>
      </c>
      <c r="D101" s="17" t="inlineStr">
        <is>
          <t>KINOSIS K1B</t>
        </is>
      </c>
      <c r="E101" s="17" t="inlineStr">
        <is>
          <t>CA23007</t>
        </is>
      </c>
      <c r="F101" s="17" t="inlineStr">
        <is>
          <t>29103-PIT-2037</t>
        </is>
      </c>
      <c r="G101" s="17" t="inlineStr">
        <is>
          <t>Pressure Transmitter</t>
        </is>
      </c>
      <c r="H101" s="17" t="inlineStr">
        <is>
          <t>NATURAL GAS</t>
        </is>
      </c>
      <c r="I101" s="17" t="inlineStr">
        <is>
          <t>PAD R P03 NG INJC PRESSURE</t>
        </is>
      </c>
      <c r="J101" s="17" t="inlineStr">
        <is>
          <t>29103-25J-232-01</t>
        </is>
      </c>
      <c r="K101" s="17" t="inlineStr">
        <is>
          <t>29103-1"-FG-2301-DLHB0-38H-ET</t>
        </is>
      </c>
      <c r="L101" s="17" t="inlineStr">
        <is>
          <t>ROSEMOUNT</t>
        </is>
      </c>
      <c r="M101" s="17" t="inlineStr">
        <is>
          <t>3051T</t>
        </is>
      </c>
      <c r="N101" s="17" t="n"/>
      <c r="O101" s="17" t="inlineStr">
        <is>
          <t>0 - 4000 kPa-g</t>
        </is>
      </c>
      <c r="P101" s="17" t="inlineStr">
        <is>
          <t>-101 - 5515 kPa-g</t>
        </is>
      </c>
      <c r="Q101" s="17" t="inlineStr">
        <is>
          <t>N/A</t>
        </is>
      </c>
      <c r="R101" s="17" t="inlineStr">
        <is>
          <t>YES</t>
        </is>
      </c>
      <c r="S101" s="17" t="inlineStr">
        <is>
          <t>4-20 mA w/ HART</t>
        </is>
      </c>
      <c r="T101" s="17" t="inlineStr">
        <is>
          <t>N/A</t>
        </is>
      </c>
      <c r="U101" s="17" t="inlineStr">
        <is>
          <t>N/A</t>
        </is>
      </c>
      <c r="V101" s="17" t="inlineStr">
        <is>
          <t>LO</t>
        </is>
      </c>
      <c r="W101" s="17" t="inlineStr">
        <is>
          <t>LO</t>
        </is>
      </c>
      <c r="X101" s="17" t="inlineStr">
        <is>
          <t>LO</t>
        </is>
      </c>
      <c r="Y101" s="17" t="inlineStr">
        <is>
          <t>LO</t>
        </is>
      </c>
      <c r="Z101" s="17" t="inlineStr">
        <is>
          <t>N/A</t>
        </is>
      </c>
      <c r="AA101" s="17" t="inlineStr">
        <is>
          <t>LO</t>
        </is>
      </c>
      <c r="AB101" s="17" t="inlineStr">
        <is>
          <t>LO</t>
        </is>
      </c>
      <c r="AC101" s="17" t="inlineStr">
        <is>
          <t>LO</t>
        </is>
      </c>
      <c r="AD101" s="17" t="inlineStr">
        <is>
          <t>N/A</t>
        </is>
      </c>
      <c r="AE101" s="17" t="inlineStr">
        <is>
          <t>LO</t>
        </is>
      </c>
      <c r="AF101" s="17" t="inlineStr">
        <is>
          <t>LO</t>
        </is>
      </c>
      <c r="AG101" s="17" t="inlineStr">
        <is>
          <t>LO</t>
        </is>
      </c>
      <c r="AH101" s="17" t="n">
        <v>23.4</v>
      </c>
      <c r="AI101" s="17" t="inlineStr">
        <is>
          <t>Pass</t>
        </is>
      </c>
      <c r="AJ101" s="17" t="inlineStr">
        <is>
          <t>N/A</t>
        </is>
      </c>
      <c r="AK101" s="17" t="inlineStr">
        <is>
          <t>N/A</t>
        </is>
      </c>
      <c r="AL101" s="17" t="inlineStr">
        <is>
          <t>Pass</t>
        </is>
      </c>
      <c r="AM101" s="17" t="inlineStr">
        <is>
          <t>Pass</t>
        </is>
      </c>
      <c r="AN101" s="17" t="inlineStr">
        <is>
          <t>N/A</t>
        </is>
      </c>
      <c r="AO101" s="17" t="inlineStr">
        <is>
          <t>Pass</t>
        </is>
      </c>
      <c r="AP101" s="17" t="inlineStr">
        <is>
          <t>N/A</t>
        </is>
      </c>
      <c r="AQ101" s="17" t="inlineStr">
        <is>
          <t>N/A</t>
        </is>
      </c>
      <c r="AR101" s="17" t="inlineStr">
        <is>
          <t>Pass</t>
        </is>
      </c>
      <c r="AS101" s="17" t="inlineStr">
        <is>
          <t>Pass</t>
        </is>
      </c>
      <c r="AT101" s="17" t="inlineStr">
        <is>
          <t>N/A</t>
        </is>
      </c>
      <c r="AU101" s="17" t="inlineStr">
        <is>
          <t>N/A</t>
        </is>
      </c>
      <c r="AV101" s="17" t="inlineStr">
        <is>
          <t>CRYSTAL ENGINEERING</t>
        </is>
      </c>
      <c r="AW101" s="17" t="inlineStr">
        <is>
          <t>IS33-36/5000 PSI</t>
        </is>
      </c>
      <c r="AX101" s="17" t="inlineStr">
        <is>
          <t>4530-525617</t>
        </is>
      </c>
      <c r="AY101" s="37" t="inlineStr">
        <is>
          <t>'2026-07-02</t>
        </is>
      </c>
      <c r="AZ101" s="17" t="inlineStr">
        <is>
          <t>EMERSON</t>
        </is>
      </c>
      <c r="BA101" s="17" t="inlineStr">
        <is>
          <t>TREX</t>
        </is>
      </c>
      <c r="BB101" s="17" t="inlineStr">
        <is>
          <t>210100082367</t>
        </is>
      </c>
      <c r="BC101" s="37" t="inlineStr">
        <is>
          <t>'2026-07-31</t>
        </is>
      </c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inlineStr">
        <is>
          <t>Levy Ostrup</t>
        </is>
      </c>
      <c r="CY101" s="17" t="inlineStr">
        <is>
          <t>'2026-08-01</t>
        </is>
      </c>
      <c r="CZ101" s="17" t="n"/>
      <c r="DA101" s="17" t="n"/>
      <c r="DB101" s="17" t="n"/>
      <c r="DC101" s="17" t="n"/>
    </row>
    <row r="102">
      <c r="A102" s="17" t="n"/>
      <c r="B102" s="17" t="n"/>
      <c r="C102" s="17" t="inlineStr">
        <is>
          <t>K1B WELL PAD PROJECT</t>
        </is>
      </c>
      <c r="D102" s="17" t="inlineStr">
        <is>
          <t>KINOSIS K1B</t>
        </is>
      </c>
      <c r="E102" s="17" t="inlineStr">
        <is>
          <t>CA23007</t>
        </is>
      </c>
      <c r="F102" s="17" t="inlineStr">
        <is>
          <t>29103-PIT-2043</t>
        </is>
      </c>
      <c r="G102" s="17" t="inlineStr">
        <is>
          <t>Pressure Transmitter</t>
        </is>
      </c>
      <c r="H102" s="17" t="inlineStr">
        <is>
          <t>NATURAL GAS</t>
        </is>
      </c>
      <c r="I102" s="17" t="inlineStr">
        <is>
          <t>PAD R S04 NG INJECTION PRESSURE</t>
        </is>
      </c>
      <c r="J102" s="17" t="inlineStr">
        <is>
          <t>29103-25J-241-01</t>
        </is>
      </c>
      <c r="K102" s="17" t="inlineStr">
        <is>
          <t>29103-1"-FG-2403-DLHB0-38H-ET</t>
        </is>
      </c>
      <c r="L102" s="17" t="inlineStr">
        <is>
          <t>ROSEMOUNT</t>
        </is>
      </c>
      <c r="M102" s="17" t="inlineStr">
        <is>
          <t>3051T</t>
        </is>
      </c>
      <c r="N102" s="17" t="n"/>
      <c r="O102" s="17" t="inlineStr">
        <is>
          <t>0 - 4000 kPa-g</t>
        </is>
      </c>
      <c r="P102" s="17" t="inlineStr">
        <is>
          <t>-101 - 5515 kPa-g</t>
        </is>
      </c>
      <c r="Q102" s="17" t="inlineStr">
        <is>
          <t>N/A</t>
        </is>
      </c>
      <c r="R102" s="17" t="inlineStr">
        <is>
          <t>YES</t>
        </is>
      </c>
      <c r="S102" s="17" t="inlineStr">
        <is>
          <t>4-20 mA w/ HART</t>
        </is>
      </c>
      <c r="T102" s="17" t="inlineStr">
        <is>
          <t>N/A</t>
        </is>
      </c>
      <c r="U102" s="17" t="inlineStr">
        <is>
          <t>N/A</t>
        </is>
      </c>
      <c r="V102" s="17" t="inlineStr">
        <is>
          <t>LO</t>
        </is>
      </c>
      <c r="W102" s="17" t="inlineStr">
        <is>
          <t>LO</t>
        </is>
      </c>
      <c r="X102" s="17" t="inlineStr">
        <is>
          <t>LO</t>
        </is>
      </c>
      <c r="Y102" s="17" t="inlineStr">
        <is>
          <t>LO</t>
        </is>
      </c>
      <c r="Z102" s="17" t="inlineStr">
        <is>
          <t>N/A</t>
        </is>
      </c>
      <c r="AA102" s="17" t="inlineStr">
        <is>
          <t>LO</t>
        </is>
      </c>
      <c r="AB102" s="17" t="inlineStr">
        <is>
          <t>LO</t>
        </is>
      </c>
      <c r="AC102" s="17" t="inlineStr">
        <is>
          <t>LO</t>
        </is>
      </c>
      <c r="AD102" s="17" t="inlineStr">
        <is>
          <t>N/A</t>
        </is>
      </c>
      <c r="AE102" s="17" t="inlineStr">
        <is>
          <t>LO</t>
        </is>
      </c>
      <c r="AF102" s="17" t="inlineStr">
        <is>
          <t>LO</t>
        </is>
      </c>
      <c r="AG102" s="17" t="inlineStr">
        <is>
          <t>LO</t>
        </is>
      </c>
      <c r="AH102" s="17" t="n">
        <v>23.4</v>
      </c>
      <c r="AI102" s="17" t="inlineStr">
        <is>
          <t>Pass</t>
        </is>
      </c>
      <c r="AJ102" s="17" t="inlineStr">
        <is>
          <t>N/A</t>
        </is>
      </c>
      <c r="AK102" s="17" t="inlineStr">
        <is>
          <t>N/A</t>
        </is>
      </c>
      <c r="AL102" s="17" t="inlineStr">
        <is>
          <t>Pass</t>
        </is>
      </c>
      <c r="AM102" s="17" t="inlineStr">
        <is>
          <t>Pass</t>
        </is>
      </c>
      <c r="AN102" s="17" t="inlineStr">
        <is>
          <t>N/A</t>
        </is>
      </c>
      <c r="AO102" s="17" t="inlineStr">
        <is>
          <t>Pass</t>
        </is>
      </c>
      <c r="AP102" s="17" t="inlineStr">
        <is>
          <t>N/A</t>
        </is>
      </c>
      <c r="AQ102" s="17" t="inlineStr">
        <is>
          <t>N/A</t>
        </is>
      </c>
      <c r="AR102" s="17" t="inlineStr">
        <is>
          <t>Pass</t>
        </is>
      </c>
      <c r="AS102" s="17" t="inlineStr">
        <is>
          <t>Pass</t>
        </is>
      </c>
      <c r="AT102" s="17" t="inlineStr">
        <is>
          <t>N/A</t>
        </is>
      </c>
      <c r="AU102" s="17" t="inlineStr">
        <is>
          <t>N/A</t>
        </is>
      </c>
      <c r="AV102" s="17" t="inlineStr">
        <is>
          <t>CRYSTAL ENGINEERING</t>
        </is>
      </c>
      <c r="AW102" s="17" t="inlineStr">
        <is>
          <t>IS33-36/5000 PSI</t>
        </is>
      </c>
      <c r="AX102" s="17" t="inlineStr">
        <is>
          <t>4530-525617</t>
        </is>
      </c>
      <c r="AY102" s="37" t="inlineStr">
        <is>
          <t>'2026-07-02</t>
        </is>
      </c>
      <c r="AZ102" s="17" t="inlineStr">
        <is>
          <t>EMERSON</t>
        </is>
      </c>
      <c r="BA102" s="17" t="inlineStr">
        <is>
          <t>TREX</t>
        </is>
      </c>
      <c r="BB102" s="17" t="inlineStr">
        <is>
          <t>210100082367</t>
        </is>
      </c>
      <c r="BC102" s="37" t="inlineStr">
        <is>
          <t>'2026-07-31</t>
        </is>
      </c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inlineStr">
        <is>
          <t>Levy Ostrup</t>
        </is>
      </c>
      <c r="CY102" s="17" t="inlineStr">
        <is>
          <t>'2026-08-01</t>
        </is>
      </c>
      <c r="CZ102" s="17" t="n"/>
      <c r="DA102" s="17" t="n"/>
      <c r="DB102" s="17" t="n"/>
      <c r="DC102" s="17" t="n"/>
    </row>
    <row r="103">
      <c r="A103" s="17" t="n"/>
      <c r="B103" s="17" t="n"/>
      <c r="C103" s="17" t="inlineStr">
        <is>
          <t>K1B WELL PAD PROJECT</t>
        </is>
      </c>
      <c r="D103" s="17" t="inlineStr">
        <is>
          <t>KINOSIS K1B</t>
        </is>
      </c>
      <c r="E103" s="17" t="inlineStr">
        <is>
          <t>CA23007</t>
        </is>
      </c>
      <c r="F103" s="17" t="inlineStr">
        <is>
          <t>29103-PIT-2047</t>
        </is>
      </c>
      <c r="G103" s="17" t="inlineStr">
        <is>
          <t>Pressure Transmitter</t>
        </is>
      </c>
      <c r="H103" s="17" t="inlineStr">
        <is>
          <t>NATURAL GAS</t>
        </is>
      </c>
      <c r="I103" s="17" t="inlineStr">
        <is>
          <t>PAD R P04 NG INJC PRESSURE</t>
        </is>
      </c>
      <c r="J103" s="17" t="inlineStr">
        <is>
          <t>29103-25J-242-01</t>
        </is>
      </c>
      <c r="K103" s="17" t="inlineStr">
        <is>
          <t>29103-1"-FG-2401-DLHB0-38H-ET</t>
        </is>
      </c>
      <c r="L103" s="17" t="inlineStr">
        <is>
          <t>ROSEMOUNT</t>
        </is>
      </c>
      <c r="M103" s="17" t="inlineStr">
        <is>
          <t>3051T</t>
        </is>
      </c>
      <c r="N103" s="17" t="n"/>
      <c r="O103" s="17" t="inlineStr">
        <is>
          <t>0 - 4000 kPa-g</t>
        </is>
      </c>
      <c r="P103" s="17" t="inlineStr">
        <is>
          <t>-101 - 5515 kPa-g</t>
        </is>
      </c>
      <c r="Q103" s="17" t="inlineStr">
        <is>
          <t>N/A</t>
        </is>
      </c>
      <c r="R103" s="17" t="inlineStr">
        <is>
          <t>YES</t>
        </is>
      </c>
      <c r="S103" s="17" t="inlineStr">
        <is>
          <t>4-20 mA w/ HART</t>
        </is>
      </c>
      <c r="T103" s="17" t="inlineStr">
        <is>
          <t>N/A</t>
        </is>
      </c>
      <c r="U103" s="17" t="inlineStr">
        <is>
          <t>N/A</t>
        </is>
      </c>
      <c r="V103" s="17" t="inlineStr">
        <is>
          <t>LO</t>
        </is>
      </c>
      <c r="W103" s="17" t="inlineStr">
        <is>
          <t>LO</t>
        </is>
      </c>
      <c r="X103" s="17" t="inlineStr">
        <is>
          <t>LO</t>
        </is>
      </c>
      <c r="Y103" s="17" t="inlineStr">
        <is>
          <t>LO</t>
        </is>
      </c>
      <c r="Z103" s="17" t="inlineStr">
        <is>
          <t>N/A</t>
        </is>
      </c>
      <c r="AA103" s="17" t="inlineStr">
        <is>
          <t>LO</t>
        </is>
      </c>
      <c r="AB103" s="17" t="inlineStr">
        <is>
          <t>LO</t>
        </is>
      </c>
      <c r="AC103" s="17" t="inlineStr">
        <is>
          <t>LO</t>
        </is>
      </c>
      <c r="AD103" s="17" t="inlineStr">
        <is>
          <t>N/A</t>
        </is>
      </c>
      <c r="AE103" s="17" t="inlineStr">
        <is>
          <t>LO</t>
        </is>
      </c>
      <c r="AF103" s="17" t="inlineStr">
        <is>
          <t>LO</t>
        </is>
      </c>
      <c r="AG103" s="17" t="inlineStr">
        <is>
          <t>LO</t>
        </is>
      </c>
      <c r="AH103" s="17" t="n">
        <v>23.4</v>
      </c>
      <c r="AI103" s="17" t="inlineStr">
        <is>
          <t>Pass</t>
        </is>
      </c>
      <c r="AJ103" s="17" t="inlineStr">
        <is>
          <t>N/A</t>
        </is>
      </c>
      <c r="AK103" s="17" t="inlineStr">
        <is>
          <t>N/A</t>
        </is>
      </c>
      <c r="AL103" s="17" t="inlineStr">
        <is>
          <t>Pass</t>
        </is>
      </c>
      <c r="AM103" s="17" t="inlineStr">
        <is>
          <t>Pass</t>
        </is>
      </c>
      <c r="AN103" s="17" t="inlineStr">
        <is>
          <t>N/A</t>
        </is>
      </c>
      <c r="AO103" s="17" t="inlineStr">
        <is>
          <t>Pass</t>
        </is>
      </c>
      <c r="AP103" s="17" t="inlineStr">
        <is>
          <t>N/A</t>
        </is>
      </c>
      <c r="AQ103" s="17" t="inlineStr">
        <is>
          <t>N/A</t>
        </is>
      </c>
      <c r="AR103" s="17" t="inlineStr">
        <is>
          <t>Pass</t>
        </is>
      </c>
      <c r="AS103" s="17" t="inlineStr">
        <is>
          <t>Pass</t>
        </is>
      </c>
      <c r="AT103" s="17" t="inlineStr">
        <is>
          <t>N/A</t>
        </is>
      </c>
      <c r="AU103" s="17" t="inlineStr">
        <is>
          <t>N/A</t>
        </is>
      </c>
      <c r="AV103" s="17" t="inlineStr">
        <is>
          <t>CRYSTAL ENGINEERING</t>
        </is>
      </c>
      <c r="AW103" s="17" t="inlineStr">
        <is>
          <t>IS33-36/5000 PSI</t>
        </is>
      </c>
      <c r="AX103" s="17" t="inlineStr">
        <is>
          <t>4530-525617</t>
        </is>
      </c>
      <c r="AY103" s="37" t="inlineStr">
        <is>
          <t>'2026-07-02</t>
        </is>
      </c>
      <c r="AZ103" s="17" t="inlineStr">
        <is>
          <t>EMERSON</t>
        </is>
      </c>
      <c r="BA103" s="17" t="inlineStr">
        <is>
          <t>TREX</t>
        </is>
      </c>
      <c r="BB103" s="17" t="inlineStr">
        <is>
          <t>210100082367</t>
        </is>
      </c>
      <c r="BC103" s="37" t="inlineStr">
        <is>
          <t>'2026-07-31</t>
        </is>
      </c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inlineStr">
        <is>
          <t>Levy Ostrup</t>
        </is>
      </c>
      <c r="CY103" s="17" t="inlineStr">
        <is>
          <t>'2026-08-01</t>
        </is>
      </c>
      <c r="CZ103" s="17" t="n"/>
      <c r="DA103" s="17" t="n"/>
      <c r="DB103" s="17" t="n"/>
      <c r="DC103" s="17" t="n"/>
    </row>
    <row r="104">
      <c r="A104" s="17" t="n"/>
      <c r="B104" s="17" t="n"/>
      <c r="C104" s="17" t="inlineStr">
        <is>
          <t>K1B WELL PAD PROJECT</t>
        </is>
      </c>
      <c r="D104" s="17" t="inlineStr">
        <is>
          <t>KINOSIS K1B</t>
        </is>
      </c>
      <c r="E104" s="17" t="inlineStr">
        <is>
          <t>CA23007</t>
        </is>
      </c>
      <c r="F104" s="17" t="inlineStr">
        <is>
          <t>29103-PIT-2057</t>
        </is>
      </c>
      <c r="G104" s="17" t="inlineStr">
        <is>
          <t>Pressure Transmitter</t>
        </is>
      </c>
      <c r="H104" s="17" t="inlineStr">
        <is>
          <t>NATURAL GAS</t>
        </is>
      </c>
      <c r="I104" s="17" t="inlineStr">
        <is>
          <t>PAD R P05 NG INJC PRESSURE</t>
        </is>
      </c>
      <c r="J104" s="17" t="inlineStr">
        <is>
          <t>29103-25J-252-01</t>
        </is>
      </c>
      <c r="K104" s="17" t="inlineStr">
        <is>
          <t>29103-1"-FG-2501-DLHB0-38H-ET</t>
        </is>
      </c>
      <c r="L104" s="17" t="inlineStr">
        <is>
          <t>ROSEMOUNT</t>
        </is>
      </c>
      <c r="M104" s="17" t="inlineStr">
        <is>
          <t>3051T</t>
        </is>
      </c>
      <c r="N104" s="17" t="n"/>
      <c r="O104" s="17" t="inlineStr">
        <is>
          <t>0 - 4000 kPa-g</t>
        </is>
      </c>
      <c r="P104" s="17" t="inlineStr">
        <is>
          <t>-101 - 5515 kPa-g</t>
        </is>
      </c>
      <c r="Q104" s="17" t="inlineStr">
        <is>
          <t>N/A</t>
        </is>
      </c>
      <c r="R104" s="17" t="inlineStr">
        <is>
          <t>YES</t>
        </is>
      </c>
      <c r="S104" s="17" t="inlineStr">
        <is>
          <t>4-20 mA w/ HART</t>
        </is>
      </c>
      <c r="T104" s="17" t="inlineStr">
        <is>
          <t>N/A</t>
        </is>
      </c>
      <c r="U104" s="17" t="inlineStr">
        <is>
          <t>N/A</t>
        </is>
      </c>
      <c r="V104" s="17" t="inlineStr">
        <is>
          <t>LO</t>
        </is>
      </c>
      <c r="W104" s="17" t="inlineStr">
        <is>
          <t>LO</t>
        </is>
      </c>
      <c r="X104" s="17" t="inlineStr">
        <is>
          <t>LO</t>
        </is>
      </c>
      <c r="Y104" s="17" t="inlineStr">
        <is>
          <t>LO</t>
        </is>
      </c>
      <c r="Z104" s="17" t="inlineStr">
        <is>
          <t>N/A</t>
        </is>
      </c>
      <c r="AA104" s="17" t="inlineStr">
        <is>
          <t>LO</t>
        </is>
      </c>
      <c r="AB104" s="17" t="inlineStr">
        <is>
          <t>LO</t>
        </is>
      </c>
      <c r="AC104" s="17" t="inlineStr">
        <is>
          <t>LO</t>
        </is>
      </c>
      <c r="AD104" s="17" t="inlineStr">
        <is>
          <t>N/A</t>
        </is>
      </c>
      <c r="AE104" s="17" t="inlineStr">
        <is>
          <t>LO</t>
        </is>
      </c>
      <c r="AF104" s="17" t="inlineStr">
        <is>
          <t>LO</t>
        </is>
      </c>
      <c r="AG104" s="17" t="inlineStr">
        <is>
          <t>LO</t>
        </is>
      </c>
      <c r="AH104" s="17" t="n">
        <v>23.4</v>
      </c>
      <c r="AI104" s="17" t="inlineStr">
        <is>
          <t>Pass</t>
        </is>
      </c>
      <c r="AJ104" s="17" t="inlineStr">
        <is>
          <t>N/A</t>
        </is>
      </c>
      <c r="AK104" s="17" t="inlineStr">
        <is>
          <t>N/A</t>
        </is>
      </c>
      <c r="AL104" s="17" t="inlineStr">
        <is>
          <t>Pass</t>
        </is>
      </c>
      <c r="AM104" s="17" t="inlineStr">
        <is>
          <t>Pass</t>
        </is>
      </c>
      <c r="AN104" s="17" t="inlineStr">
        <is>
          <t>N/A</t>
        </is>
      </c>
      <c r="AO104" s="17" t="inlineStr">
        <is>
          <t>Pass</t>
        </is>
      </c>
      <c r="AP104" s="17" t="inlineStr">
        <is>
          <t>N/A</t>
        </is>
      </c>
      <c r="AQ104" s="17" t="inlineStr">
        <is>
          <t>N/A</t>
        </is>
      </c>
      <c r="AR104" s="17" t="inlineStr">
        <is>
          <t>Pass</t>
        </is>
      </c>
      <c r="AS104" s="17" t="inlineStr">
        <is>
          <t>Pass</t>
        </is>
      </c>
      <c r="AT104" s="17" t="inlineStr">
        <is>
          <t>N/A</t>
        </is>
      </c>
      <c r="AU104" s="17" t="inlineStr">
        <is>
          <t>N/A</t>
        </is>
      </c>
      <c r="AV104" s="17" t="inlineStr">
        <is>
          <t>CRYSTAL ENGINEERING</t>
        </is>
      </c>
      <c r="AW104" s="17" t="inlineStr">
        <is>
          <t>IS33-36/5000 PSI</t>
        </is>
      </c>
      <c r="AX104" s="17" t="inlineStr">
        <is>
          <t>4530-525617</t>
        </is>
      </c>
      <c r="AY104" s="37" t="inlineStr">
        <is>
          <t>'2026-07-02</t>
        </is>
      </c>
      <c r="AZ104" s="17" t="inlineStr">
        <is>
          <t>EMERSON</t>
        </is>
      </c>
      <c r="BA104" s="17" t="inlineStr">
        <is>
          <t>TREX</t>
        </is>
      </c>
      <c r="BB104" s="17" t="inlineStr">
        <is>
          <t>210100082367</t>
        </is>
      </c>
      <c r="BC104" s="37" t="inlineStr">
        <is>
          <t>'2026-07-31</t>
        </is>
      </c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inlineStr">
        <is>
          <t>Levy Ostrup</t>
        </is>
      </c>
      <c r="CY104" s="17" t="inlineStr">
        <is>
          <t>'2026-08-01</t>
        </is>
      </c>
      <c r="CZ104" s="17" t="n"/>
      <c r="DA104" s="17" t="n"/>
      <c r="DB104" s="17" t="n"/>
      <c r="DC104" s="17" t="n"/>
    </row>
    <row r="105">
      <c r="A105" s="17" t="n"/>
      <c r="B105" s="17" t="n"/>
      <c r="C105" s="17" t="inlineStr">
        <is>
          <t>K1B WELL PAD PROJECT</t>
        </is>
      </c>
      <c r="D105" s="17" t="inlineStr">
        <is>
          <t>KINOSIS K1B</t>
        </is>
      </c>
      <c r="E105" s="17" t="inlineStr">
        <is>
          <t>CA23007</t>
        </is>
      </c>
      <c r="F105" s="17" t="inlineStr">
        <is>
          <t>29103-PIT-2063</t>
        </is>
      </c>
      <c r="G105" s="17" t="inlineStr">
        <is>
          <t>Pressure Transmitter</t>
        </is>
      </c>
      <c r="H105" s="17" t="inlineStr">
        <is>
          <t>NATURAL GAS</t>
        </is>
      </c>
      <c r="I105" s="17" t="inlineStr">
        <is>
          <t>PAD R S06 NG INJECTION PRESSURE</t>
        </is>
      </c>
      <c r="J105" s="17" t="inlineStr">
        <is>
          <t>29103-25J-261-01</t>
        </is>
      </c>
      <c r="K105" s="17" t="inlineStr">
        <is>
          <t>29103-1"-FG-2603-DLHB0-38H-ET</t>
        </is>
      </c>
      <c r="L105" s="17" t="inlineStr">
        <is>
          <t>ROSEMOUNT</t>
        </is>
      </c>
      <c r="M105" s="17" t="inlineStr">
        <is>
          <t>3051T</t>
        </is>
      </c>
      <c r="N105" s="17" t="n"/>
      <c r="O105" s="17" t="inlineStr">
        <is>
          <t>0 - 4000 kPa-g</t>
        </is>
      </c>
      <c r="P105" s="17" t="inlineStr">
        <is>
          <t>-101 - 5515 kPa-g</t>
        </is>
      </c>
      <c r="Q105" s="17" t="inlineStr">
        <is>
          <t>N/A</t>
        </is>
      </c>
      <c r="R105" s="17" t="inlineStr">
        <is>
          <t>YES</t>
        </is>
      </c>
      <c r="S105" s="17" t="inlineStr">
        <is>
          <t>4-20 mA w/ HART</t>
        </is>
      </c>
      <c r="T105" s="17" t="inlineStr">
        <is>
          <t>N/A</t>
        </is>
      </c>
      <c r="U105" s="17" t="inlineStr">
        <is>
          <t>N/A</t>
        </is>
      </c>
      <c r="V105" s="17" t="inlineStr">
        <is>
          <t>LO</t>
        </is>
      </c>
      <c r="W105" s="17" t="inlineStr">
        <is>
          <t>LO</t>
        </is>
      </c>
      <c r="X105" s="17" t="inlineStr">
        <is>
          <t>LO</t>
        </is>
      </c>
      <c r="Y105" s="17" t="inlineStr">
        <is>
          <t>LO</t>
        </is>
      </c>
      <c r="Z105" s="17" t="inlineStr">
        <is>
          <t>N/A</t>
        </is>
      </c>
      <c r="AA105" s="17" t="inlineStr">
        <is>
          <t>LO</t>
        </is>
      </c>
      <c r="AB105" s="17" t="inlineStr">
        <is>
          <t>LO</t>
        </is>
      </c>
      <c r="AC105" s="17" t="inlineStr">
        <is>
          <t>LO</t>
        </is>
      </c>
      <c r="AD105" s="17" t="inlineStr">
        <is>
          <t>N/A</t>
        </is>
      </c>
      <c r="AE105" s="17" t="inlineStr">
        <is>
          <t>LO</t>
        </is>
      </c>
      <c r="AF105" s="17" t="inlineStr">
        <is>
          <t>LO</t>
        </is>
      </c>
      <c r="AG105" s="17" t="inlineStr">
        <is>
          <t>LO</t>
        </is>
      </c>
      <c r="AH105" s="17" t="n">
        <v>23.4</v>
      </c>
      <c r="AI105" s="17" t="inlineStr">
        <is>
          <t>Pass</t>
        </is>
      </c>
      <c r="AJ105" s="17" t="inlineStr">
        <is>
          <t>N/A</t>
        </is>
      </c>
      <c r="AK105" s="17" t="inlineStr">
        <is>
          <t>N/A</t>
        </is>
      </c>
      <c r="AL105" s="17" t="inlineStr">
        <is>
          <t>Pass</t>
        </is>
      </c>
      <c r="AM105" s="17" t="inlineStr">
        <is>
          <t>Pass</t>
        </is>
      </c>
      <c r="AN105" s="17" t="inlineStr">
        <is>
          <t>N/A</t>
        </is>
      </c>
      <c r="AO105" s="17" t="inlineStr">
        <is>
          <t>Pass</t>
        </is>
      </c>
      <c r="AP105" s="17" t="inlineStr">
        <is>
          <t>N/A</t>
        </is>
      </c>
      <c r="AQ105" s="17" t="inlineStr">
        <is>
          <t>N/A</t>
        </is>
      </c>
      <c r="AR105" s="17" t="inlineStr">
        <is>
          <t>Pass</t>
        </is>
      </c>
      <c r="AS105" s="17" t="inlineStr">
        <is>
          <t>Pass</t>
        </is>
      </c>
      <c r="AT105" s="17" t="inlineStr">
        <is>
          <t>N/A</t>
        </is>
      </c>
      <c r="AU105" s="17" t="inlineStr">
        <is>
          <t>N/A</t>
        </is>
      </c>
      <c r="AV105" s="17" t="inlineStr">
        <is>
          <t>CRYSTAL ENGINEERING</t>
        </is>
      </c>
      <c r="AW105" s="17" t="inlineStr">
        <is>
          <t>IS33-36/5000 PSI</t>
        </is>
      </c>
      <c r="AX105" s="17" t="inlineStr">
        <is>
          <t>4530-525617</t>
        </is>
      </c>
      <c r="AY105" s="37" t="inlineStr">
        <is>
          <t>'2026-07-02</t>
        </is>
      </c>
      <c r="AZ105" s="17" t="inlineStr">
        <is>
          <t>EMERSON</t>
        </is>
      </c>
      <c r="BA105" s="17" t="inlineStr">
        <is>
          <t>TREX</t>
        </is>
      </c>
      <c r="BB105" s="17" t="inlineStr">
        <is>
          <t>210100082367</t>
        </is>
      </c>
      <c r="BC105" s="37" t="inlineStr">
        <is>
          <t>'2026-07-31</t>
        </is>
      </c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inlineStr">
        <is>
          <t>Levy Ostrup</t>
        </is>
      </c>
      <c r="CY105" s="17" t="inlineStr">
        <is>
          <t>'2026-08-01</t>
        </is>
      </c>
      <c r="CZ105" s="17" t="n"/>
      <c r="DA105" s="17" t="n"/>
      <c r="DB105" s="17" t="n"/>
      <c r="DC105" s="17" t="n"/>
    </row>
    <row r="106">
      <c r="A106" s="17" t="n"/>
      <c r="B106" s="17" t="n"/>
      <c r="C106" s="17" t="inlineStr">
        <is>
          <t>K1B WELL PAD PROJECT</t>
        </is>
      </c>
      <c r="D106" s="17" t="inlineStr">
        <is>
          <t>KINOSIS K1B</t>
        </is>
      </c>
      <c r="E106" s="17" t="inlineStr">
        <is>
          <t>CA23007</t>
        </is>
      </c>
      <c r="F106" s="17" t="inlineStr">
        <is>
          <t>29103-PIT-2067</t>
        </is>
      </c>
      <c r="G106" s="17" t="inlineStr">
        <is>
          <t>Pressure Transmitter</t>
        </is>
      </c>
      <c r="H106" s="17" t="inlineStr">
        <is>
          <t>NATURAL GAS</t>
        </is>
      </c>
      <c r="I106" s="17" t="inlineStr">
        <is>
          <t>PAD R P06 NG INJC PRESSURE</t>
        </is>
      </c>
      <c r="J106" s="17" t="inlineStr">
        <is>
          <t>29103-25J-262-01</t>
        </is>
      </c>
      <c r="K106" s="17" t="inlineStr">
        <is>
          <t>29103-1"-FG-2601-DLHB0-38H-ET</t>
        </is>
      </c>
      <c r="L106" s="17" t="inlineStr">
        <is>
          <t>ROSEMOUNT</t>
        </is>
      </c>
      <c r="M106" s="17" t="inlineStr">
        <is>
          <t>3051T</t>
        </is>
      </c>
      <c r="N106" s="17" t="n"/>
      <c r="O106" s="17" t="inlineStr">
        <is>
          <t>0 - 4000 kPa-g</t>
        </is>
      </c>
      <c r="P106" s="17" t="inlineStr">
        <is>
          <t>-101 - 5515 kPa-g</t>
        </is>
      </c>
      <c r="Q106" s="17" t="inlineStr">
        <is>
          <t>N/A</t>
        </is>
      </c>
      <c r="R106" s="17" t="inlineStr">
        <is>
          <t>YES</t>
        </is>
      </c>
      <c r="S106" s="17" t="inlineStr">
        <is>
          <t>4-20 mA w/ HART</t>
        </is>
      </c>
      <c r="T106" s="17" t="inlineStr">
        <is>
          <t>N/A</t>
        </is>
      </c>
      <c r="U106" s="17" t="inlineStr">
        <is>
          <t>N/A</t>
        </is>
      </c>
      <c r="V106" s="17" t="inlineStr">
        <is>
          <t>LO</t>
        </is>
      </c>
      <c r="W106" s="17" t="inlineStr">
        <is>
          <t>LO</t>
        </is>
      </c>
      <c r="X106" s="17" t="inlineStr">
        <is>
          <t>LO</t>
        </is>
      </c>
      <c r="Y106" s="17" t="inlineStr">
        <is>
          <t>LO</t>
        </is>
      </c>
      <c r="Z106" s="17" t="inlineStr">
        <is>
          <t>N/A</t>
        </is>
      </c>
      <c r="AA106" s="17" t="inlineStr">
        <is>
          <t>LO</t>
        </is>
      </c>
      <c r="AB106" s="17" t="inlineStr">
        <is>
          <t>LO</t>
        </is>
      </c>
      <c r="AC106" s="17" t="inlineStr">
        <is>
          <t>LO</t>
        </is>
      </c>
      <c r="AD106" s="17" t="inlineStr">
        <is>
          <t>N/A</t>
        </is>
      </c>
      <c r="AE106" s="17" t="inlineStr">
        <is>
          <t>LO</t>
        </is>
      </c>
      <c r="AF106" s="17" t="inlineStr">
        <is>
          <t>LO</t>
        </is>
      </c>
      <c r="AG106" s="17" t="inlineStr">
        <is>
          <t>LO</t>
        </is>
      </c>
      <c r="AH106" s="17" t="n">
        <v>23.4</v>
      </c>
      <c r="AI106" s="17" t="inlineStr">
        <is>
          <t>Pass</t>
        </is>
      </c>
      <c r="AJ106" s="17" t="inlineStr">
        <is>
          <t>N/A</t>
        </is>
      </c>
      <c r="AK106" s="17" t="inlineStr">
        <is>
          <t>N/A</t>
        </is>
      </c>
      <c r="AL106" s="17" t="inlineStr">
        <is>
          <t>Pass</t>
        </is>
      </c>
      <c r="AM106" s="17" t="inlineStr">
        <is>
          <t>Pass</t>
        </is>
      </c>
      <c r="AN106" s="17" t="inlineStr">
        <is>
          <t>N/A</t>
        </is>
      </c>
      <c r="AO106" s="17" t="inlineStr">
        <is>
          <t>Pass</t>
        </is>
      </c>
      <c r="AP106" s="17" t="inlineStr">
        <is>
          <t>N/A</t>
        </is>
      </c>
      <c r="AQ106" s="17" t="inlineStr">
        <is>
          <t>N/A</t>
        </is>
      </c>
      <c r="AR106" s="17" t="inlineStr">
        <is>
          <t>Pass</t>
        </is>
      </c>
      <c r="AS106" s="17" t="inlineStr">
        <is>
          <t>Pass</t>
        </is>
      </c>
      <c r="AT106" s="17" t="inlineStr">
        <is>
          <t>N/A</t>
        </is>
      </c>
      <c r="AU106" s="17" t="inlineStr">
        <is>
          <t>N/A</t>
        </is>
      </c>
      <c r="AV106" s="17" t="inlineStr">
        <is>
          <t>CRYSTAL ENGINEERING</t>
        </is>
      </c>
      <c r="AW106" s="17" t="inlineStr">
        <is>
          <t>IS33-36/5000 PSI</t>
        </is>
      </c>
      <c r="AX106" s="17" t="inlineStr">
        <is>
          <t>4530-525617</t>
        </is>
      </c>
      <c r="AY106" s="37" t="inlineStr">
        <is>
          <t>'2026-07-02</t>
        </is>
      </c>
      <c r="AZ106" s="17" t="inlineStr">
        <is>
          <t>EMERSON</t>
        </is>
      </c>
      <c r="BA106" s="17" t="inlineStr">
        <is>
          <t>TREX</t>
        </is>
      </c>
      <c r="BB106" s="17" t="inlineStr">
        <is>
          <t>210100082367</t>
        </is>
      </c>
      <c r="BC106" s="37" t="inlineStr">
        <is>
          <t>'2026-07-31</t>
        </is>
      </c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inlineStr">
        <is>
          <t>Levy Ostrup</t>
        </is>
      </c>
      <c r="CY106" s="17" t="inlineStr">
        <is>
          <t>'2026-08-01</t>
        </is>
      </c>
      <c r="CZ106" s="17" t="n"/>
      <c r="DA106" s="17" t="n"/>
      <c r="DB106" s="17" t="n"/>
      <c r="DC106" s="17" t="n"/>
    </row>
    <row r="107">
      <c r="A107" s="17" t="n"/>
      <c r="B107" s="17" t="n"/>
      <c r="C107" s="17" t="inlineStr">
        <is>
          <t>K1B WELL PAD PROJECT</t>
        </is>
      </c>
      <c r="D107" s="17" t="inlineStr">
        <is>
          <t>KINOSIS K1B</t>
        </is>
      </c>
      <c r="E107" s="17" t="inlineStr">
        <is>
          <t>CA23007</t>
        </is>
      </c>
      <c r="F107" s="17" t="inlineStr">
        <is>
          <t>29103-PIT-2073</t>
        </is>
      </c>
      <c r="G107" s="17" t="inlineStr">
        <is>
          <t>Pressure Transmitter</t>
        </is>
      </c>
      <c r="H107" s="17" t="inlineStr">
        <is>
          <t>NATURAL GAS</t>
        </is>
      </c>
      <c r="I107" s="17" t="inlineStr">
        <is>
          <t>PAD R S07 NG INJECTION PRESSURE</t>
        </is>
      </c>
      <c r="J107" s="17" t="inlineStr">
        <is>
          <t>29103-25J-271-01</t>
        </is>
      </c>
      <c r="K107" s="17" t="inlineStr">
        <is>
          <t>29103-1"-FG-2703-DLHB0-38H-ET</t>
        </is>
      </c>
      <c r="L107" s="17" t="inlineStr">
        <is>
          <t>ROSEMOUNT</t>
        </is>
      </c>
      <c r="M107" s="17" t="inlineStr">
        <is>
          <t>3051T</t>
        </is>
      </c>
      <c r="N107" s="17" t="n"/>
      <c r="O107" s="17" t="inlineStr">
        <is>
          <t>0 - 4000 kPa-g</t>
        </is>
      </c>
      <c r="P107" s="17" t="inlineStr">
        <is>
          <t>-101 - 5515 kPa-g</t>
        </is>
      </c>
      <c r="Q107" s="17" t="inlineStr">
        <is>
          <t>N/A</t>
        </is>
      </c>
      <c r="R107" s="17" t="inlineStr">
        <is>
          <t>YES</t>
        </is>
      </c>
      <c r="S107" s="17" t="inlineStr">
        <is>
          <t>4-20 mA w/ HART</t>
        </is>
      </c>
      <c r="T107" s="17" t="inlineStr">
        <is>
          <t>N/A</t>
        </is>
      </c>
      <c r="U107" s="17" t="inlineStr">
        <is>
          <t>N/A</t>
        </is>
      </c>
      <c r="V107" s="17" t="inlineStr">
        <is>
          <t>LO</t>
        </is>
      </c>
      <c r="W107" s="17" t="inlineStr">
        <is>
          <t>LO</t>
        </is>
      </c>
      <c r="X107" s="17" t="inlineStr">
        <is>
          <t>LO</t>
        </is>
      </c>
      <c r="Y107" s="17" t="inlineStr">
        <is>
          <t>LO</t>
        </is>
      </c>
      <c r="Z107" s="17" t="inlineStr">
        <is>
          <t>N/A</t>
        </is>
      </c>
      <c r="AA107" s="17" t="inlineStr">
        <is>
          <t>LO</t>
        </is>
      </c>
      <c r="AB107" s="17" t="inlineStr">
        <is>
          <t>LO</t>
        </is>
      </c>
      <c r="AC107" s="17" t="inlineStr">
        <is>
          <t>LO</t>
        </is>
      </c>
      <c r="AD107" s="17" t="inlineStr">
        <is>
          <t>N/A</t>
        </is>
      </c>
      <c r="AE107" s="17" t="inlineStr">
        <is>
          <t>LO</t>
        </is>
      </c>
      <c r="AF107" s="17" t="inlineStr">
        <is>
          <t>LO</t>
        </is>
      </c>
      <c r="AG107" s="17" t="inlineStr">
        <is>
          <t>LO</t>
        </is>
      </c>
      <c r="AH107" s="17" t="n">
        <v>23.4</v>
      </c>
      <c r="AI107" s="17" t="inlineStr">
        <is>
          <t>Pass</t>
        </is>
      </c>
      <c r="AJ107" s="17" t="inlineStr">
        <is>
          <t>N/A</t>
        </is>
      </c>
      <c r="AK107" s="17" t="inlineStr">
        <is>
          <t>N/A</t>
        </is>
      </c>
      <c r="AL107" s="17" t="inlineStr">
        <is>
          <t>Pass</t>
        </is>
      </c>
      <c r="AM107" s="17" t="inlineStr">
        <is>
          <t>Pass</t>
        </is>
      </c>
      <c r="AN107" s="17" t="inlineStr">
        <is>
          <t>N/A</t>
        </is>
      </c>
      <c r="AO107" s="17" t="inlineStr">
        <is>
          <t>Pass</t>
        </is>
      </c>
      <c r="AP107" s="17" t="inlineStr">
        <is>
          <t>N/A</t>
        </is>
      </c>
      <c r="AQ107" s="17" t="inlineStr">
        <is>
          <t>N/A</t>
        </is>
      </c>
      <c r="AR107" s="17" t="inlineStr">
        <is>
          <t>Pass</t>
        </is>
      </c>
      <c r="AS107" s="17" t="inlineStr">
        <is>
          <t>Pass</t>
        </is>
      </c>
      <c r="AT107" s="17" t="inlineStr">
        <is>
          <t>N/A</t>
        </is>
      </c>
      <c r="AU107" s="17" t="inlineStr">
        <is>
          <t>N/A</t>
        </is>
      </c>
      <c r="AV107" s="17" t="inlineStr">
        <is>
          <t>CRYSTAL ENGINEERING</t>
        </is>
      </c>
      <c r="AW107" s="17" t="inlineStr">
        <is>
          <t>IS33-36/5000 PSI</t>
        </is>
      </c>
      <c r="AX107" s="17" t="inlineStr">
        <is>
          <t>4530-525617</t>
        </is>
      </c>
      <c r="AY107" s="37" t="inlineStr">
        <is>
          <t>'2026-07-02</t>
        </is>
      </c>
      <c r="AZ107" s="17" t="inlineStr">
        <is>
          <t>EMERSON</t>
        </is>
      </c>
      <c r="BA107" s="17" t="inlineStr">
        <is>
          <t>TREX</t>
        </is>
      </c>
      <c r="BB107" s="17" t="inlineStr">
        <is>
          <t>210100082367</t>
        </is>
      </c>
      <c r="BC107" s="37" t="inlineStr">
        <is>
          <t>'2026-07-31</t>
        </is>
      </c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inlineStr">
        <is>
          <t>Levy Ostrup</t>
        </is>
      </c>
      <c r="CY107" s="17" t="inlineStr">
        <is>
          <t>'2026-08-01</t>
        </is>
      </c>
      <c r="CZ107" s="17" t="n"/>
      <c r="DA107" s="17" t="n"/>
      <c r="DB107" s="17" t="n"/>
      <c r="DC107" s="17" t="n"/>
    </row>
    <row r="108">
      <c r="A108" s="17" t="n"/>
      <c r="B108" s="17" t="n"/>
      <c r="C108" s="17" t="inlineStr">
        <is>
          <t>K1B WELL PAD PROJECT</t>
        </is>
      </c>
      <c r="D108" s="17" t="inlineStr">
        <is>
          <t>KINOSIS K1B</t>
        </is>
      </c>
      <c r="E108" s="17" t="inlineStr">
        <is>
          <t>CA23007</t>
        </is>
      </c>
      <c r="F108" s="17" t="inlineStr">
        <is>
          <t>29103-PIT-2077</t>
        </is>
      </c>
      <c r="G108" s="17" t="inlineStr">
        <is>
          <t>Pressure Transmitter</t>
        </is>
      </c>
      <c r="H108" s="17" t="inlineStr">
        <is>
          <t>NATURAL GAS</t>
        </is>
      </c>
      <c r="I108" s="17" t="inlineStr">
        <is>
          <t>PAD R P07 NG INJC PRESSURE</t>
        </is>
      </c>
      <c r="J108" s="17" t="inlineStr">
        <is>
          <t>29103-25J-272-01</t>
        </is>
      </c>
      <c r="K108" s="17" t="inlineStr">
        <is>
          <t>29103-1"-FG-2701-DLHB0-38H-ET</t>
        </is>
      </c>
      <c r="L108" s="17" t="inlineStr">
        <is>
          <t>ROSEMOUNT</t>
        </is>
      </c>
      <c r="M108" s="17" t="inlineStr">
        <is>
          <t>3051T</t>
        </is>
      </c>
      <c r="N108" s="17" t="n"/>
      <c r="O108" s="17" t="inlineStr">
        <is>
          <t>0 - 4000 kPa-g</t>
        </is>
      </c>
      <c r="P108" s="17" t="inlineStr">
        <is>
          <t>-101 - 5515 kPa-g</t>
        </is>
      </c>
      <c r="Q108" s="17" t="inlineStr">
        <is>
          <t>N/A</t>
        </is>
      </c>
      <c r="R108" s="17" t="inlineStr">
        <is>
          <t>YES</t>
        </is>
      </c>
      <c r="S108" s="17" t="inlineStr">
        <is>
          <t>4-20 mA w/ HART</t>
        </is>
      </c>
      <c r="T108" s="17" t="inlineStr">
        <is>
          <t>N/A</t>
        </is>
      </c>
      <c r="U108" s="17" t="inlineStr">
        <is>
          <t>N/A</t>
        </is>
      </c>
      <c r="V108" s="17" t="inlineStr">
        <is>
          <t>LO</t>
        </is>
      </c>
      <c r="W108" s="17" t="inlineStr">
        <is>
          <t>LO</t>
        </is>
      </c>
      <c r="X108" s="17" t="inlineStr">
        <is>
          <t>LO</t>
        </is>
      </c>
      <c r="Y108" s="17" t="inlineStr">
        <is>
          <t>LO</t>
        </is>
      </c>
      <c r="Z108" s="17" t="inlineStr">
        <is>
          <t>N/A</t>
        </is>
      </c>
      <c r="AA108" s="17" t="inlineStr">
        <is>
          <t>LO</t>
        </is>
      </c>
      <c r="AB108" s="17" t="inlineStr">
        <is>
          <t>LO</t>
        </is>
      </c>
      <c r="AC108" s="17" t="inlineStr">
        <is>
          <t>LO</t>
        </is>
      </c>
      <c r="AD108" s="17" t="inlineStr">
        <is>
          <t>N/A</t>
        </is>
      </c>
      <c r="AE108" s="17" t="inlineStr">
        <is>
          <t>LO</t>
        </is>
      </c>
      <c r="AF108" s="17" t="inlineStr">
        <is>
          <t>LO</t>
        </is>
      </c>
      <c r="AG108" s="17" t="inlineStr">
        <is>
          <t>LO</t>
        </is>
      </c>
      <c r="AH108" s="17" t="n">
        <v>23.4</v>
      </c>
      <c r="AI108" s="17" t="inlineStr">
        <is>
          <t>Pass</t>
        </is>
      </c>
      <c r="AJ108" s="17" t="inlineStr">
        <is>
          <t>N/A</t>
        </is>
      </c>
      <c r="AK108" s="17" t="inlineStr">
        <is>
          <t>N/A</t>
        </is>
      </c>
      <c r="AL108" s="17" t="inlineStr">
        <is>
          <t>Pass</t>
        </is>
      </c>
      <c r="AM108" s="17" t="inlineStr">
        <is>
          <t>Pass</t>
        </is>
      </c>
      <c r="AN108" s="17" t="inlineStr">
        <is>
          <t>N/A</t>
        </is>
      </c>
      <c r="AO108" s="17" t="inlineStr">
        <is>
          <t>Pass</t>
        </is>
      </c>
      <c r="AP108" s="17" t="inlineStr">
        <is>
          <t>N/A</t>
        </is>
      </c>
      <c r="AQ108" s="17" t="inlineStr">
        <is>
          <t>N/A</t>
        </is>
      </c>
      <c r="AR108" s="17" t="inlineStr">
        <is>
          <t>Pass</t>
        </is>
      </c>
      <c r="AS108" s="17" t="inlineStr">
        <is>
          <t>Pass</t>
        </is>
      </c>
      <c r="AT108" s="17" t="inlineStr">
        <is>
          <t>N/A</t>
        </is>
      </c>
      <c r="AU108" s="17" t="inlineStr">
        <is>
          <t>N/A</t>
        </is>
      </c>
      <c r="AV108" s="17" t="inlineStr">
        <is>
          <t>CRYSTAL ENGINEERING</t>
        </is>
      </c>
      <c r="AW108" s="17" t="inlineStr">
        <is>
          <t>IS33-36/5000 PSI</t>
        </is>
      </c>
      <c r="AX108" s="17" t="inlineStr">
        <is>
          <t>4530-525617</t>
        </is>
      </c>
      <c r="AY108" s="37" t="inlineStr">
        <is>
          <t>'2026-07-02</t>
        </is>
      </c>
      <c r="AZ108" s="17" t="inlineStr">
        <is>
          <t>EMERSON</t>
        </is>
      </c>
      <c r="BA108" s="17" t="inlineStr">
        <is>
          <t>TREX</t>
        </is>
      </c>
      <c r="BB108" s="17" t="inlineStr">
        <is>
          <t>210100082367</t>
        </is>
      </c>
      <c r="BC108" s="37" t="inlineStr">
        <is>
          <t>'2026-07-31</t>
        </is>
      </c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inlineStr">
        <is>
          <t>Levy Ostrup</t>
        </is>
      </c>
      <c r="CY108" s="17" t="inlineStr">
        <is>
          <t>'2026-08-01</t>
        </is>
      </c>
      <c r="CZ108" s="17" t="n"/>
      <c r="DA108" s="17" t="n"/>
      <c r="DB108" s="17" t="n"/>
      <c r="DC108" s="17" t="n"/>
    </row>
    <row r="109">
      <c r="A109" s="17" t="n"/>
      <c r="B109" s="17" t="n"/>
      <c r="C109" s="17" t="inlineStr">
        <is>
          <t>K1B WELL PAD PROJECT</t>
        </is>
      </c>
      <c r="D109" s="17" t="inlineStr">
        <is>
          <t>KINOSIS K1B</t>
        </is>
      </c>
      <c r="E109" s="17" t="inlineStr">
        <is>
          <t>CA23007</t>
        </is>
      </c>
      <c r="F109" s="17" t="inlineStr">
        <is>
          <t>29103-PIT-2053</t>
        </is>
      </c>
      <c r="G109" s="17" t="inlineStr">
        <is>
          <t>Pressure Transmitter</t>
        </is>
      </c>
      <c r="H109" s="17" t="inlineStr">
        <is>
          <t>NATURAL GAS</t>
        </is>
      </c>
      <c r="I109" s="17" t="inlineStr">
        <is>
          <t>PAD R S05 NG INJECTION PRESSURE</t>
        </is>
      </c>
      <c r="J109" s="17" t="inlineStr">
        <is>
          <t>29103-25J-251-01</t>
        </is>
      </c>
      <c r="K109" s="17" t="inlineStr">
        <is>
          <t>29103-1"-FG-2503-DLHB0-38H-ET</t>
        </is>
      </c>
      <c r="L109" s="17" t="inlineStr">
        <is>
          <t>ROSEMOUNT</t>
        </is>
      </c>
      <c r="M109" s="17" t="inlineStr">
        <is>
          <t>3051T</t>
        </is>
      </c>
      <c r="N109" s="17" t="n"/>
      <c r="O109" s="17" t="inlineStr">
        <is>
          <t>0 - 4000 kPa-g</t>
        </is>
      </c>
      <c r="P109" s="17" t="inlineStr">
        <is>
          <t>-101 - 5515 kPa-g</t>
        </is>
      </c>
      <c r="Q109" s="17" t="inlineStr">
        <is>
          <t>N/A</t>
        </is>
      </c>
      <c r="R109" s="17" t="inlineStr">
        <is>
          <t>YES</t>
        </is>
      </c>
      <c r="S109" s="17" t="inlineStr">
        <is>
          <t>4-20 mA w/ HART</t>
        </is>
      </c>
      <c r="T109" s="17" t="inlineStr">
        <is>
          <t>N/A</t>
        </is>
      </c>
      <c r="U109" s="17" t="inlineStr">
        <is>
          <t>N/A</t>
        </is>
      </c>
      <c r="V109" s="17" t="inlineStr">
        <is>
          <t>LO</t>
        </is>
      </c>
      <c r="W109" s="17" t="inlineStr">
        <is>
          <t>LO</t>
        </is>
      </c>
      <c r="X109" s="17" t="inlineStr">
        <is>
          <t>LO</t>
        </is>
      </c>
      <c r="Y109" s="17" t="inlineStr">
        <is>
          <t>LO</t>
        </is>
      </c>
      <c r="Z109" s="17" t="inlineStr">
        <is>
          <t>N/A</t>
        </is>
      </c>
      <c r="AA109" s="17" t="inlineStr">
        <is>
          <t>LO</t>
        </is>
      </c>
      <c r="AB109" s="17" t="inlineStr">
        <is>
          <t>LO</t>
        </is>
      </c>
      <c r="AC109" s="17" t="inlineStr">
        <is>
          <t>LO</t>
        </is>
      </c>
      <c r="AD109" s="17" t="inlineStr">
        <is>
          <t>N/A</t>
        </is>
      </c>
      <c r="AE109" s="17" t="inlineStr">
        <is>
          <t>LO</t>
        </is>
      </c>
      <c r="AF109" s="17" t="inlineStr">
        <is>
          <t>LO</t>
        </is>
      </c>
      <c r="AG109" s="17" t="inlineStr">
        <is>
          <t>LO</t>
        </is>
      </c>
      <c r="AH109" s="17" t="n">
        <v>23.4</v>
      </c>
      <c r="AI109" s="17" t="inlineStr">
        <is>
          <t>Pass</t>
        </is>
      </c>
      <c r="AJ109" s="17" t="inlineStr">
        <is>
          <t>N/A</t>
        </is>
      </c>
      <c r="AK109" s="17" t="inlineStr">
        <is>
          <t>N/A</t>
        </is>
      </c>
      <c r="AL109" s="17" t="inlineStr">
        <is>
          <t>Pass</t>
        </is>
      </c>
      <c r="AM109" s="17" t="inlineStr">
        <is>
          <t>Pass</t>
        </is>
      </c>
      <c r="AN109" s="17" t="inlineStr">
        <is>
          <t>N/A</t>
        </is>
      </c>
      <c r="AO109" s="17" t="inlineStr">
        <is>
          <t>Pass</t>
        </is>
      </c>
      <c r="AP109" s="17" t="inlineStr">
        <is>
          <t>N/A</t>
        </is>
      </c>
      <c r="AQ109" s="17" t="inlineStr">
        <is>
          <t>N/A</t>
        </is>
      </c>
      <c r="AR109" s="17" t="inlineStr">
        <is>
          <t>Pass</t>
        </is>
      </c>
      <c r="AS109" s="17" t="inlineStr">
        <is>
          <t>Pass</t>
        </is>
      </c>
      <c r="AT109" s="17" t="inlineStr">
        <is>
          <t>N/A</t>
        </is>
      </c>
      <c r="AU109" s="17" t="inlineStr">
        <is>
          <t>N/A</t>
        </is>
      </c>
      <c r="AV109" s="17" t="inlineStr">
        <is>
          <t>CRYSTAL ENGINEERING</t>
        </is>
      </c>
      <c r="AW109" s="17" t="inlineStr">
        <is>
          <t>IS33-36/5000 PSI</t>
        </is>
      </c>
      <c r="AX109" s="17" t="inlineStr">
        <is>
          <t>4530-525617</t>
        </is>
      </c>
      <c r="AY109" s="37" t="inlineStr">
        <is>
          <t>'2026-07-02</t>
        </is>
      </c>
      <c r="AZ109" s="17" t="inlineStr">
        <is>
          <t>EMERSON</t>
        </is>
      </c>
      <c r="BA109" s="17" t="inlineStr">
        <is>
          <t>TREX</t>
        </is>
      </c>
      <c r="BB109" s="17" t="inlineStr">
        <is>
          <t>210100082367</t>
        </is>
      </c>
      <c r="BC109" s="37" t="inlineStr">
        <is>
          <t>'2026-07-31</t>
        </is>
      </c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inlineStr">
        <is>
          <t>Levy Ostrup</t>
        </is>
      </c>
      <c r="CY109" s="17" t="inlineStr">
        <is>
          <t>'2026-08-01</t>
        </is>
      </c>
      <c r="CZ109" s="17" t="n"/>
      <c r="DA109" s="17" t="n"/>
      <c r="DB109" s="17" t="n"/>
      <c r="DC109" s="17" t="n"/>
    </row>
    <row r="110">
      <c r="A110" s="17" t="n"/>
      <c r="B110" s="17" t="n"/>
      <c r="C110" s="17" t="inlineStr">
        <is>
          <t>K1B WELL PAD PROJECT</t>
        </is>
      </c>
      <c r="D110" s="17" t="inlineStr">
        <is>
          <t>KINOSIS K1B</t>
        </is>
      </c>
      <c r="E110" s="17" t="inlineStr">
        <is>
          <t>CA23007</t>
        </is>
      </c>
      <c r="F110" s="17" t="inlineStr">
        <is>
          <t>29103-PIT-2173</t>
        </is>
      </c>
      <c r="G110" s="17" t="inlineStr">
        <is>
          <t>Pressure Transmitter</t>
        </is>
      </c>
      <c r="H110" s="17" t="n"/>
      <c r="I110" s="17" t="inlineStr">
        <is>
          <t>INSTRUMENT AIR HEADER PAD R PRESSURE</t>
        </is>
      </c>
      <c r="J110" s="17" t="inlineStr">
        <is>
          <t>29103-25J-001-03</t>
        </is>
      </c>
      <c r="K110" s="17" t="inlineStr">
        <is>
          <t>29103-3"-IA-0003-ALDB0</t>
        </is>
      </c>
      <c r="L110" s="17" t="inlineStr">
        <is>
          <t>ROSEMOUNT</t>
        </is>
      </c>
      <c r="M110" s="17" t="inlineStr">
        <is>
          <t>3051T</t>
        </is>
      </c>
      <c r="N110" s="17" t="inlineStr">
        <is>
          <t>26SIPG3884463</t>
        </is>
      </c>
      <c r="O110" s="17" t="inlineStr">
        <is>
          <t>0 to 1500 kPa-g</t>
        </is>
      </c>
      <c r="P110" s="17" t="inlineStr">
        <is>
          <t>-101 to 5515 kPa-g</t>
        </is>
      </c>
      <c r="Q110" s="17" t="n"/>
      <c r="R110" s="17" t="inlineStr">
        <is>
          <t>Yes</t>
        </is>
      </c>
      <c r="S110" s="17" t="inlineStr">
        <is>
          <t>4-20 mA / HART</t>
        </is>
      </c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3" operator="equal" dxfId="0">
      <formula>"Y"</formula>
    </cfRule>
  </conditionalFormatting>
  <dataValidations count="3">
    <dataValidation sqref="AI5:AU304 CV5:CV304" showDropDown="0" showInputMessage="0" showErrorMessage="0" allowBlank="1" type="list">
      <formula1>L_system_results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5:A304" showDropDown="0" showInputMessage="0" showErrorMessage="0" allowBlank="1" type="list">
      <formula1>L_asme_code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9">
    <outlinePr summaryBelow="1" summaryRight="1"/>
    <pageSetUpPr/>
  </sheetPr>
  <dimension ref="A1:CL304"/>
  <sheetViews>
    <sheetView tabSelected="1" topLeftCell="C1" workbookViewId="0">
      <selection activeCell="C5" sqref="C5:E6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inlineStr">
        <is>
          <t>N</t>
        </is>
      </c>
      <c r="B4" s="16" t="n"/>
      <c r="C4" s="16" t="n"/>
      <c r="D4" s="16" t="n"/>
      <c r="E4" s="16" t="n"/>
      <c r="F4" s="16" t="n"/>
      <c r="G4" s="16" t="inlineStr">
        <is>
          <t>29103-25J-106-01</t>
        </is>
      </c>
      <c r="H4" s="16" t="inlineStr">
        <is>
          <t>29103-16"-ST-1800-DASB0-90H</t>
        </is>
      </c>
      <c r="I4" s="16" t="inlineStr">
        <is>
          <t>29103-PV-1200</t>
        </is>
      </c>
      <c r="J4" s="16" t="n"/>
      <c r="K4" s="16" t="inlineStr">
        <is>
          <t>PCV</t>
        </is>
      </c>
      <c r="L4" s="16" t="n"/>
      <c r="M4" s="16" t="inlineStr">
        <is>
          <t>N/A</t>
        </is>
      </c>
      <c r="N4" s="16" t="inlineStr">
        <is>
          <t>51</t>
        </is>
      </c>
      <c r="O4" s="16" t="inlineStr">
        <is>
          <t>CA6NM SS/Nitrided</t>
        </is>
      </c>
      <c r="P4" s="16" t="inlineStr">
        <is>
          <t>A487 gr CA6NM HF</t>
        </is>
      </c>
      <c r="Q4" s="16" t="inlineStr">
        <is>
          <t>N/A</t>
        </is>
      </c>
      <c r="R4" s="16" t="inlineStr">
        <is>
          <t>N/A</t>
        </is>
      </c>
      <c r="S4" s="16" t="inlineStr">
        <is>
          <t>Inch</t>
        </is>
      </c>
      <c r="T4" s="16" t="inlineStr">
        <is>
          <t>3</t>
        </is>
      </c>
      <c r="U4" s="16" t="inlineStr">
        <is>
          <t>N/A</t>
        </is>
      </c>
      <c r="V4" s="16" t="inlineStr">
        <is>
          <t>SVI3</t>
        </is>
      </c>
      <c r="W4" s="16" t="inlineStr">
        <is>
          <t>IV</t>
        </is>
      </c>
      <c r="X4" s="16" t="inlineStr">
        <is>
          <t>1500</t>
        </is>
      </c>
      <c r="Y4" s="16" t="inlineStr">
        <is>
          <t>N/A</t>
        </is>
      </c>
      <c r="Z4" s="16" t="inlineStr">
        <is>
          <t>N/A</t>
        </is>
      </c>
      <c r="AA4" s="16" t="inlineStr">
        <is>
          <t>12"</t>
        </is>
      </c>
      <c r="AB4" s="16" t="inlineStr">
        <is>
          <t>Flanged</t>
        </is>
      </c>
      <c r="AC4" s="16" t="inlineStr">
        <is>
          <t>N/A</t>
        </is>
      </c>
      <c r="AD4" s="16" t="inlineStr">
        <is>
          <t>N/A</t>
        </is>
      </c>
      <c r="AE4" s="16" t="inlineStr">
        <is>
          <t>0C18929.52</t>
        </is>
      </c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inlineStr">
        <is>
          <t>EMERSON</t>
        </is>
      </c>
      <c r="CF4" s="16" t="inlineStr">
        <is>
          <t>TREX</t>
        </is>
      </c>
      <c r="CG4" s="16" t="inlineStr">
        <is>
          <t>210100082367</t>
        </is>
      </c>
      <c r="CH4" s="16" t="inlineStr">
        <is>
          <t>'2026-07-31</t>
        </is>
      </c>
      <c r="CI4" s="16" t="n"/>
      <c r="CJ4" s="16" t="n"/>
      <c r="CK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CA23007</t>
        </is>
      </c>
      <c r="E5" s="17" t="inlineStr">
        <is>
          <t>KINOSIS K1B</t>
        </is>
      </c>
      <c r="F5" s="17" t="inlineStr">
        <is>
          <t>STEAM</t>
        </is>
      </c>
      <c r="G5" s="17" t="inlineStr">
        <is>
          <t>29103-25J-106-01</t>
        </is>
      </c>
      <c r="H5" s="17" t="inlineStr">
        <is>
          <t>29103-16"-ST-1800-DASB0-90H</t>
        </is>
      </c>
      <c r="I5" s="17" t="inlineStr">
        <is>
          <t>29103-PV-1200</t>
        </is>
      </c>
      <c r="J5" s="17" t="n"/>
      <c r="K5" s="17" t="inlineStr">
        <is>
          <t>PCV</t>
        </is>
      </c>
      <c r="L5" s="17" t="n"/>
      <c r="M5" s="17" t="inlineStr">
        <is>
          <t>S-26-019797</t>
        </is>
      </c>
      <c r="N5" s="17" t="n">
        <v>51</v>
      </c>
      <c r="O5" s="17" t="inlineStr">
        <is>
          <t>CA6NM SS/Nitrided</t>
        </is>
      </c>
      <c r="P5" s="17" t="inlineStr">
        <is>
          <t>A487 gr CA6NM HF</t>
        </is>
      </c>
      <c r="Q5" s="17" t="inlineStr">
        <is>
          <t>N/A</t>
        </is>
      </c>
      <c r="R5" s="17" t="n">
        <v>41000</v>
      </c>
      <c r="S5" s="17" t="inlineStr">
        <is>
          <t>Inch</t>
        </is>
      </c>
      <c r="T5" s="17" t="inlineStr">
        <is>
          <t>3"</t>
        </is>
      </c>
      <c r="U5" s="17" t="inlineStr">
        <is>
          <t>F005382540</t>
        </is>
      </c>
      <c r="V5" s="17" t="inlineStr">
        <is>
          <t>SVI3</t>
        </is>
      </c>
      <c r="W5" s="17" t="inlineStr">
        <is>
          <t>IV</t>
        </is>
      </c>
      <c r="X5" s="17" t="n">
        <v>1500</v>
      </c>
      <c r="Y5" s="17" t="inlineStr">
        <is>
          <t>N/A</t>
        </is>
      </c>
      <c r="Z5" s="17" t="inlineStr">
        <is>
          <t>N/A</t>
        </is>
      </c>
      <c r="AA5" s="17" t="n">
        <v>12</v>
      </c>
      <c r="AB5" s="17" t="inlineStr">
        <is>
          <t>Flanged</t>
        </is>
      </c>
      <c r="AC5" s="17" t="inlineStr">
        <is>
          <t>N/A</t>
        </is>
      </c>
      <c r="AD5" s="17" t="inlineStr">
        <is>
          <t>N/A</t>
        </is>
      </c>
      <c r="AE5" s="17" t="inlineStr">
        <is>
          <t>0C18929.52</t>
        </is>
      </c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inlineStr">
        <is>
          <t>EMERSON</t>
        </is>
      </c>
      <c r="CF5" s="17" t="inlineStr">
        <is>
          <t>TREX</t>
        </is>
      </c>
      <c r="CG5" s="17" t="inlineStr">
        <is>
          <t>210100082367</t>
        </is>
      </c>
      <c r="CH5" s="17" t="inlineStr">
        <is>
          <t>'2026-07-31</t>
        </is>
      </c>
      <c r="CI5" s="17" t="n"/>
      <c r="CJ5" s="17" t="inlineStr">
        <is>
          <t>Levy Ostrup</t>
        </is>
      </c>
      <c r="CK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CA23007</t>
        </is>
      </c>
      <c r="E6" s="17" t="inlineStr">
        <is>
          <t>KINOSIS K1B</t>
        </is>
      </c>
      <c r="F6" s="17" t="inlineStr">
        <is>
          <t>STEAM</t>
        </is>
      </c>
      <c r="G6" s="17" t="inlineStr">
        <is>
          <t>29103-25J-111-01</t>
        </is>
      </c>
      <c r="H6" s="17" t="inlineStr">
        <is>
          <t>29103-6"-ST-1102-BASB0-64H</t>
        </is>
      </c>
      <c r="I6" s="17" t="inlineStr">
        <is>
          <t>29103-FV-1011</t>
        </is>
      </c>
      <c r="J6" s="17" t="n"/>
      <c r="K6" s="17" t="inlineStr">
        <is>
          <t>FCV</t>
        </is>
      </c>
      <c r="L6" s="17" t="n"/>
      <c r="M6" s="17" t="n">
        <v>1000383587</v>
      </c>
      <c r="N6" s="17" t="inlineStr">
        <is>
          <t>PDA200</t>
        </is>
      </c>
      <c r="O6" s="17" t="inlineStr">
        <is>
          <t>5CB TC</t>
        </is>
      </c>
      <c r="P6" s="17" t="inlineStr">
        <is>
          <t>TC c/w S17400 carrier</t>
        </is>
      </c>
      <c r="Q6" s="17" t="n">
        <v>1000383579</v>
      </c>
      <c r="R6" s="17" t="inlineStr">
        <is>
          <t>P3E HT</t>
        </is>
      </c>
      <c r="S6" s="17" t="inlineStr">
        <is>
          <t>Inch</t>
        </is>
      </c>
      <c r="T6" s="17" t="inlineStr">
        <is>
          <t>4"</t>
        </is>
      </c>
      <c r="U6" s="17" t="inlineStr">
        <is>
          <t>F005340804</t>
        </is>
      </c>
      <c r="V6" s="17" t="inlineStr">
        <is>
          <t>DVC-6200</t>
        </is>
      </c>
      <c r="W6" s="17" t="inlineStr">
        <is>
          <t>V</t>
        </is>
      </c>
      <c r="X6" s="17" t="n">
        <v>900</v>
      </c>
      <c r="Y6" s="17" t="inlineStr">
        <is>
          <t>N/A</t>
        </is>
      </c>
      <c r="Z6" s="17" t="inlineStr">
        <is>
          <t>N/A</t>
        </is>
      </c>
      <c r="AA6" s="17" t="n">
        <v>2.15</v>
      </c>
      <c r="AB6" s="17" t="inlineStr">
        <is>
          <t>Flanged</t>
        </is>
      </c>
      <c r="AC6" s="17" t="inlineStr">
        <is>
          <t>N/A</t>
        </is>
      </c>
      <c r="AD6" s="17" t="inlineStr">
        <is>
          <t>N/A</t>
        </is>
      </c>
      <c r="AE6" s="17" t="inlineStr">
        <is>
          <t>0C00070.2</t>
        </is>
      </c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inlineStr">
        <is>
          <t>EMERSON</t>
        </is>
      </c>
      <c r="CF6" s="17" t="inlineStr">
        <is>
          <t>TREX</t>
        </is>
      </c>
      <c r="CG6" s="17" t="inlineStr">
        <is>
          <t>210100082367</t>
        </is>
      </c>
      <c r="CH6" s="17" t="inlineStr">
        <is>
          <t>'2026-07-31</t>
        </is>
      </c>
      <c r="CI6" s="17" t="n"/>
      <c r="CJ6" s="17" t="inlineStr">
        <is>
          <t>Levy Ostrup</t>
        </is>
      </c>
      <c r="CK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CA23007</t>
        </is>
      </c>
      <c r="E7" s="17" t="inlineStr">
        <is>
          <t>KINOSIS K1B</t>
        </is>
      </c>
      <c r="F7" s="17" t="inlineStr">
        <is>
          <t>STEAM</t>
        </is>
      </c>
      <c r="G7" s="17" t="inlineStr">
        <is>
          <t>29103-25J-111-01</t>
        </is>
      </c>
      <c r="H7" s="17" t="inlineStr">
        <is>
          <t>29103-3"-ST-1101-DASB0-64H</t>
        </is>
      </c>
      <c r="I7" s="17" t="inlineStr">
        <is>
          <t>29103-FV-1012</t>
        </is>
      </c>
      <c r="J7" s="17" t="n"/>
      <c r="K7" s="17" t="inlineStr">
        <is>
          <t>FCV</t>
        </is>
      </c>
      <c r="L7" s="17" t="n"/>
      <c r="M7" s="17" t="n">
        <v>1000383583</v>
      </c>
      <c r="N7" s="17" t="inlineStr">
        <is>
          <t>PDA200</t>
        </is>
      </c>
      <c r="O7" s="17" t="inlineStr">
        <is>
          <t>5CB TC</t>
        </is>
      </c>
      <c r="P7" s="17" t="inlineStr">
        <is>
          <t>TC c/w S17400 carrier</t>
        </is>
      </c>
      <c r="Q7" s="17" t="n">
        <v>1000389735</v>
      </c>
      <c r="R7" s="17" t="inlineStr">
        <is>
          <t>P25E HT</t>
        </is>
      </c>
      <c r="S7" s="17" t="inlineStr">
        <is>
          <t>Inch</t>
        </is>
      </c>
      <c r="T7" s="17" t="inlineStr">
        <is>
          <t>3"</t>
        </is>
      </c>
      <c r="U7" s="17" t="inlineStr">
        <is>
          <t>F005340807</t>
        </is>
      </c>
      <c r="V7" s="17" t="inlineStr">
        <is>
          <t>DVC-6200</t>
        </is>
      </c>
      <c r="W7" s="17" t="inlineStr">
        <is>
          <t>V</t>
        </is>
      </c>
      <c r="X7" s="17" t="n">
        <v>900</v>
      </c>
      <c r="Y7" s="17" t="inlineStr">
        <is>
          <t>N/A</t>
        </is>
      </c>
      <c r="Z7" s="17" t="inlineStr">
        <is>
          <t>N/A</t>
        </is>
      </c>
      <c r="AA7" s="17" t="n">
        <v>1.5</v>
      </c>
      <c r="AB7" s="17" t="inlineStr">
        <is>
          <t>Flanged</t>
        </is>
      </c>
      <c r="AC7" s="17" t="inlineStr">
        <is>
          <t>N/A</t>
        </is>
      </c>
      <c r="AD7" s="17" t="inlineStr">
        <is>
          <t>N/A</t>
        </is>
      </c>
      <c r="AE7" s="17" t="inlineStr">
        <is>
          <t>0C00070.2</t>
        </is>
      </c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inlineStr">
        <is>
          <t>EMERSON</t>
        </is>
      </c>
      <c r="CF7" s="17" t="inlineStr">
        <is>
          <t>TREX</t>
        </is>
      </c>
      <c r="CG7" s="17" t="inlineStr">
        <is>
          <t>210100082367</t>
        </is>
      </c>
      <c r="CH7" s="17" t="inlineStr">
        <is>
          <t>'2026-07-31</t>
        </is>
      </c>
      <c r="CI7" s="17" t="n"/>
      <c r="CJ7" s="17" t="inlineStr">
        <is>
          <t>Levy Ostrup</t>
        </is>
      </c>
      <c r="CK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CA23007</t>
        </is>
      </c>
      <c r="E8" s="17" t="inlineStr">
        <is>
          <t>KINOSIS K1B</t>
        </is>
      </c>
      <c r="F8" s="17" t="inlineStr">
        <is>
          <t>STEAM</t>
        </is>
      </c>
      <c r="G8" s="17" t="inlineStr">
        <is>
          <t>29103-25J-121-01</t>
        </is>
      </c>
      <c r="H8" s="17" t="inlineStr">
        <is>
          <t>29103-6"-ST-1202-DASB0-64H</t>
        </is>
      </c>
      <c r="I8" s="17" t="inlineStr">
        <is>
          <t>29103-FV-1021</t>
        </is>
      </c>
      <c r="J8" s="17" t="n"/>
      <c r="K8" s="17" t="inlineStr">
        <is>
          <t>FCV</t>
        </is>
      </c>
      <c r="L8" s="17" t="n"/>
      <c r="M8" s="17" t="n">
        <v>1000383602</v>
      </c>
      <c r="N8" s="17" t="inlineStr">
        <is>
          <t>PDA200</t>
        </is>
      </c>
      <c r="O8" s="17" t="inlineStr">
        <is>
          <t>5CB TC</t>
        </is>
      </c>
      <c r="P8" s="17" t="inlineStr">
        <is>
          <t>TC c/w S17400 carrier</t>
        </is>
      </c>
      <c r="Q8" s="17" t="n">
        <v>1000383595</v>
      </c>
      <c r="R8" s="17" t="inlineStr">
        <is>
          <t>P3E HT</t>
        </is>
      </c>
      <c r="S8" s="17" t="inlineStr">
        <is>
          <t>Inch</t>
        </is>
      </c>
      <c r="T8" s="17" t="inlineStr">
        <is>
          <t>4"</t>
        </is>
      </c>
      <c r="U8" s="17" t="inlineStr">
        <is>
          <t>F005340829</t>
        </is>
      </c>
      <c r="V8" s="17" t="inlineStr">
        <is>
          <t>DVC-6200</t>
        </is>
      </c>
      <c r="W8" s="17" t="inlineStr">
        <is>
          <t>V</t>
        </is>
      </c>
      <c r="X8" s="17" t="n">
        <v>900</v>
      </c>
      <c r="Y8" s="17" t="inlineStr">
        <is>
          <t>N/A</t>
        </is>
      </c>
      <c r="Z8" s="17" t="inlineStr">
        <is>
          <t>N/A</t>
        </is>
      </c>
      <c r="AA8" s="17" t="n">
        <v>2.15</v>
      </c>
      <c r="AB8" s="17" t="inlineStr">
        <is>
          <t>Flanged</t>
        </is>
      </c>
      <c r="AC8" s="17" t="inlineStr">
        <is>
          <t>N/A</t>
        </is>
      </c>
      <c r="AD8" s="17" t="inlineStr">
        <is>
          <t>N/A</t>
        </is>
      </c>
      <c r="AE8" s="17" t="inlineStr">
        <is>
          <t>0C00070.2</t>
        </is>
      </c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inlineStr">
        <is>
          <t>EMERSON</t>
        </is>
      </c>
      <c r="CF8" s="17" t="inlineStr">
        <is>
          <t>TREX</t>
        </is>
      </c>
      <c r="CG8" s="17" t="inlineStr">
        <is>
          <t>210100082367</t>
        </is>
      </c>
      <c r="CH8" s="17" t="inlineStr">
        <is>
          <t>'2026-07-31</t>
        </is>
      </c>
      <c r="CI8" s="17" t="n"/>
      <c r="CJ8" s="17" t="inlineStr">
        <is>
          <t>Levy Ostrup</t>
        </is>
      </c>
      <c r="CK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CA23007</t>
        </is>
      </c>
      <c r="E9" s="17" t="inlineStr">
        <is>
          <t>KINOSIS K1B</t>
        </is>
      </c>
      <c r="F9" s="17" t="inlineStr">
        <is>
          <t>STEAM</t>
        </is>
      </c>
      <c r="G9" s="17" t="inlineStr">
        <is>
          <t>29103-25J-121-01</t>
        </is>
      </c>
      <c r="H9" s="17" t="inlineStr">
        <is>
          <t>29103-3"-ST-1201-DASB0-64H</t>
        </is>
      </c>
      <c r="I9" s="17" t="inlineStr">
        <is>
          <t>29103-FV-1022</t>
        </is>
      </c>
      <c r="J9" s="17" t="n"/>
      <c r="K9" s="17" t="inlineStr">
        <is>
          <t>FCV</t>
        </is>
      </c>
      <c r="L9" s="17" t="n"/>
      <c r="M9" s="17" t="n">
        <v>1000383533</v>
      </c>
      <c r="N9" s="17" t="inlineStr">
        <is>
          <t>PDA200</t>
        </is>
      </c>
      <c r="O9" s="17" t="inlineStr">
        <is>
          <t>5CB TC</t>
        </is>
      </c>
      <c r="P9" s="17" t="inlineStr">
        <is>
          <t>TC c/c S17400 carrier</t>
        </is>
      </c>
      <c r="Q9" s="17" t="n">
        <v>1000389751</v>
      </c>
      <c r="R9" s="17" t="inlineStr">
        <is>
          <t>P25E HT</t>
        </is>
      </c>
      <c r="S9" s="17" t="inlineStr">
        <is>
          <t>Inch</t>
        </is>
      </c>
      <c r="T9" s="17" t="inlineStr">
        <is>
          <t>3"</t>
        </is>
      </c>
      <c r="U9" s="17" t="inlineStr">
        <is>
          <t>F005209238</t>
        </is>
      </c>
      <c r="V9" s="17" t="inlineStr">
        <is>
          <t>DVC-6200</t>
        </is>
      </c>
      <c r="W9" s="17" t="inlineStr">
        <is>
          <t>V</t>
        </is>
      </c>
      <c r="X9" s="17" t="n">
        <v>900</v>
      </c>
      <c r="Y9" s="17" t="inlineStr">
        <is>
          <t>N/A</t>
        </is>
      </c>
      <c r="Z9" s="17" t="inlineStr">
        <is>
          <t>N/A</t>
        </is>
      </c>
      <c r="AA9" s="17" t="n">
        <v>1.5</v>
      </c>
      <c r="AB9" s="17" t="inlineStr">
        <is>
          <t>Flanged</t>
        </is>
      </c>
      <c r="AC9" s="17" t="inlineStr">
        <is>
          <t>N/A</t>
        </is>
      </c>
      <c r="AD9" s="17" t="inlineStr">
        <is>
          <t>N/A</t>
        </is>
      </c>
      <c r="AE9" s="17" t="inlineStr">
        <is>
          <t>0C00070.2</t>
        </is>
      </c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inlineStr">
        <is>
          <t>EMERSON</t>
        </is>
      </c>
      <c r="CF9" s="17" t="inlineStr">
        <is>
          <t>TREX</t>
        </is>
      </c>
      <c r="CG9" s="17" t="inlineStr">
        <is>
          <t>210100082367</t>
        </is>
      </c>
      <c r="CH9" s="17" t="inlineStr">
        <is>
          <t>'2026-07-31</t>
        </is>
      </c>
      <c r="CI9" s="17" t="n"/>
      <c r="CJ9" s="17" t="inlineStr">
        <is>
          <t>Levy Ostrup</t>
        </is>
      </c>
      <c r="CK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CA23007</t>
        </is>
      </c>
      <c r="E10" s="17" t="inlineStr">
        <is>
          <t>KINOSIS K1B</t>
        </is>
      </c>
      <c r="F10" s="17" t="inlineStr">
        <is>
          <t>STEAM</t>
        </is>
      </c>
      <c r="G10" s="17" t="inlineStr">
        <is>
          <t>29103-25J-131-01</t>
        </is>
      </c>
      <c r="H10" s="17" t="inlineStr">
        <is>
          <t>29103-6"-ST-1302-DASB0-64H</t>
        </is>
      </c>
      <c r="I10" s="17" t="inlineStr">
        <is>
          <t>29103-FV-1031</t>
        </is>
      </c>
      <c r="J10" s="17" t="n"/>
      <c r="K10" s="17" t="inlineStr">
        <is>
          <t>FCV</t>
        </is>
      </c>
      <c r="L10" s="17" t="n"/>
      <c r="M10" s="17" t="n">
        <v>1000383588</v>
      </c>
      <c r="N10" s="17" t="inlineStr">
        <is>
          <t>PDA200</t>
        </is>
      </c>
      <c r="O10" s="17" t="inlineStr">
        <is>
          <t>5CB TC</t>
        </is>
      </c>
      <c r="P10" s="17" t="inlineStr">
        <is>
          <t>TC c/w S17400 carrier</t>
        </is>
      </c>
      <c r="Q10" s="17" t="n">
        <v>1000383580</v>
      </c>
      <c r="R10" s="17" t="inlineStr">
        <is>
          <t>P3E HT</t>
        </is>
      </c>
      <c r="S10" s="17" t="inlineStr">
        <is>
          <t>Inch</t>
        </is>
      </c>
      <c r="T10" s="17" t="inlineStr">
        <is>
          <t>4"</t>
        </is>
      </c>
      <c r="U10" s="17" t="inlineStr">
        <is>
          <t>F005340815</t>
        </is>
      </c>
      <c r="V10" s="17" t="inlineStr">
        <is>
          <t>DVC-6200</t>
        </is>
      </c>
      <c r="W10" s="17" t="inlineStr">
        <is>
          <t>V</t>
        </is>
      </c>
      <c r="X10" s="17" t="n">
        <v>900</v>
      </c>
      <c r="Y10" s="17" t="inlineStr">
        <is>
          <t>N/A</t>
        </is>
      </c>
      <c r="Z10" s="17" t="inlineStr">
        <is>
          <t>N/A</t>
        </is>
      </c>
      <c r="AA10" s="17" t="n">
        <v>2.15</v>
      </c>
      <c r="AB10" s="17" t="inlineStr">
        <is>
          <t>Flanged</t>
        </is>
      </c>
      <c r="AC10" s="17" t="inlineStr">
        <is>
          <t>N/A</t>
        </is>
      </c>
      <c r="AD10" s="17" t="inlineStr">
        <is>
          <t>N/A</t>
        </is>
      </c>
      <c r="AE10" s="17" t="inlineStr">
        <is>
          <t>0C00070.2</t>
        </is>
      </c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inlineStr">
        <is>
          <t>EMERSON</t>
        </is>
      </c>
      <c r="CF10" s="17" t="inlineStr">
        <is>
          <t>TREX</t>
        </is>
      </c>
      <c r="CG10" s="17" t="inlineStr">
        <is>
          <t>210100082367</t>
        </is>
      </c>
      <c r="CH10" s="17" t="inlineStr">
        <is>
          <t>'2026-07-31</t>
        </is>
      </c>
      <c r="CI10" s="17" t="n"/>
      <c r="CJ10" s="17" t="inlineStr">
        <is>
          <t>Levy Ostrup</t>
        </is>
      </c>
      <c r="CK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CA23007</t>
        </is>
      </c>
      <c r="E11" s="17" t="inlineStr">
        <is>
          <t>KINOSIS K1B</t>
        </is>
      </c>
      <c r="F11" s="17" t="inlineStr">
        <is>
          <t>STEAM</t>
        </is>
      </c>
      <c r="G11" s="17" t="inlineStr">
        <is>
          <t>29103-25J-131-01</t>
        </is>
      </c>
      <c r="H11" s="17" t="inlineStr">
        <is>
          <t>29103-3"-ST-1301-DASB0-64H</t>
        </is>
      </c>
      <c r="I11" s="17" t="inlineStr">
        <is>
          <t>29103-FV-1032</t>
        </is>
      </c>
      <c r="J11" s="17" t="n"/>
      <c r="K11" s="17" t="inlineStr">
        <is>
          <t>FCV</t>
        </is>
      </c>
      <c r="L11" s="17" t="n"/>
      <c r="M11" s="17" t="inlineStr">
        <is>
          <t>1000383564</t>
        </is>
      </c>
      <c r="N11" s="17" t="inlineStr">
        <is>
          <t>PDA200</t>
        </is>
      </c>
      <c r="O11" s="17" t="inlineStr">
        <is>
          <t>5CB TC</t>
        </is>
      </c>
      <c r="P11" s="17" t="inlineStr">
        <is>
          <t>TC c/w S17400 carrier</t>
        </is>
      </c>
      <c r="Q11" s="17" t="inlineStr">
        <is>
          <t>1000389736</t>
        </is>
      </c>
      <c r="R11" s="17" t="inlineStr">
        <is>
          <t>P25E HT</t>
        </is>
      </c>
      <c r="S11" s="17" t="inlineStr">
        <is>
          <t>Inch</t>
        </is>
      </c>
      <c r="T11" s="17" t="inlineStr">
        <is>
          <t>3"</t>
        </is>
      </c>
      <c r="U11" s="17" t="inlineStr">
        <is>
          <t>F005340816</t>
        </is>
      </c>
      <c r="V11" s="17" t="inlineStr">
        <is>
          <t>DVC-6200</t>
        </is>
      </c>
      <c r="W11" s="17" t="inlineStr">
        <is>
          <t>V</t>
        </is>
      </c>
      <c r="X11" s="17" t="inlineStr">
        <is>
          <t>900</t>
        </is>
      </c>
      <c r="Y11" s="17" t="inlineStr">
        <is>
          <t>N/A</t>
        </is>
      </c>
      <c r="Z11" s="17" t="inlineStr">
        <is>
          <t>N/A</t>
        </is>
      </c>
      <c r="AA11" s="17" t="inlineStr">
        <is>
          <t>1.5</t>
        </is>
      </c>
      <c r="AB11" s="17" t="inlineStr">
        <is>
          <t>Flanged</t>
        </is>
      </c>
      <c r="AC11" s="17" t="inlineStr">
        <is>
          <t>N/A</t>
        </is>
      </c>
      <c r="AD11" s="17" t="inlineStr">
        <is>
          <t>N/A</t>
        </is>
      </c>
      <c r="AE11" s="17" t="inlineStr">
        <is>
          <t>0C00070.2</t>
        </is>
      </c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inlineStr">
        <is>
          <t>EMERSON</t>
        </is>
      </c>
      <c r="CF11" s="17" t="inlineStr">
        <is>
          <t>TREX</t>
        </is>
      </c>
      <c r="CG11" s="17" t="inlineStr">
        <is>
          <t>210100082367</t>
        </is>
      </c>
      <c r="CH11" s="17" t="inlineStr">
        <is>
          <t>'2026-07-31</t>
        </is>
      </c>
      <c r="CI11" s="17" t="n"/>
      <c r="CJ11" s="17" t="inlineStr">
        <is>
          <t>Levy Ostrup</t>
        </is>
      </c>
      <c r="CK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CA23007</t>
        </is>
      </c>
      <c r="E12" s="17" t="inlineStr">
        <is>
          <t>KINOSIS K1B</t>
        </is>
      </c>
      <c r="F12" s="17" t="inlineStr">
        <is>
          <t>STEAM</t>
        </is>
      </c>
      <c r="G12" s="17" t="inlineStr">
        <is>
          <t>29103-25J-141-01</t>
        </is>
      </c>
      <c r="H12" s="17" t="inlineStr">
        <is>
          <t>29103-6"-ST-1402-DASB0-64H</t>
        </is>
      </c>
      <c r="I12" s="17" t="inlineStr">
        <is>
          <t>29103-FV-1041</t>
        </is>
      </c>
      <c r="J12" s="17" t="n"/>
      <c r="K12" s="17" t="inlineStr">
        <is>
          <t>FCV</t>
        </is>
      </c>
      <c r="L12" s="17" t="n"/>
      <c r="M12" s="17" t="n">
        <v>1000383603</v>
      </c>
      <c r="N12" s="17" t="inlineStr">
        <is>
          <t>PDA200</t>
        </is>
      </c>
      <c r="O12" s="17" t="inlineStr">
        <is>
          <t>5CB TC</t>
        </is>
      </c>
      <c r="P12" s="17" t="inlineStr">
        <is>
          <t>TC c/w S17400 carrier</t>
        </is>
      </c>
      <c r="Q12" s="17" t="n">
        <v>1000383596</v>
      </c>
      <c r="R12" s="17" t="inlineStr">
        <is>
          <t>P3E HT</t>
        </is>
      </c>
      <c r="S12" s="17" t="inlineStr">
        <is>
          <t>Inch</t>
        </is>
      </c>
      <c r="T12" s="17" t="inlineStr">
        <is>
          <t>4"</t>
        </is>
      </c>
      <c r="U12" s="17" t="inlineStr">
        <is>
          <t>F005340813</t>
        </is>
      </c>
      <c r="V12" s="17" t="inlineStr">
        <is>
          <t>DVC-6200</t>
        </is>
      </c>
      <c r="W12" s="17" t="inlineStr">
        <is>
          <t>V</t>
        </is>
      </c>
      <c r="X12" s="17" t="n">
        <v>900</v>
      </c>
      <c r="Y12" s="17" t="inlineStr">
        <is>
          <t>N/A</t>
        </is>
      </c>
      <c r="Z12" s="17" t="inlineStr">
        <is>
          <t>N/A</t>
        </is>
      </c>
      <c r="AA12" s="17" t="n">
        <v>2.15</v>
      </c>
      <c r="AB12" s="17" t="inlineStr">
        <is>
          <t>Flanged</t>
        </is>
      </c>
      <c r="AC12" s="17" t="inlineStr">
        <is>
          <t>N/A</t>
        </is>
      </c>
      <c r="AD12" s="17" t="inlineStr">
        <is>
          <t>N/A</t>
        </is>
      </c>
      <c r="AE12" s="17" t="inlineStr">
        <is>
          <t>0C00070.2</t>
        </is>
      </c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inlineStr">
        <is>
          <t>EMERSON</t>
        </is>
      </c>
      <c r="CF12" s="17" t="inlineStr">
        <is>
          <t>TREX</t>
        </is>
      </c>
      <c r="CG12" s="17" t="inlineStr">
        <is>
          <t>210100082367</t>
        </is>
      </c>
      <c r="CH12" s="17" t="inlineStr">
        <is>
          <t>'2026-07-31</t>
        </is>
      </c>
      <c r="CI12" s="17" t="n"/>
      <c r="CJ12" s="17" t="inlineStr">
        <is>
          <t>Levy Ostrup</t>
        </is>
      </c>
      <c r="CK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CA23007</t>
        </is>
      </c>
      <c r="E13" s="17" t="inlineStr">
        <is>
          <t>KINOSIS K1B</t>
        </is>
      </c>
      <c r="F13" s="17" t="inlineStr">
        <is>
          <t>STEAM</t>
        </is>
      </c>
      <c r="G13" s="17" t="inlineStr">
        <is>
          <t>29103-25J-141-01</t>
        </is>
      </c>
      <c r="H13" s="17" t="inlineStr">
        <is>
          <t>29103-3"-ST-1401-DASB0-64H</t>
        </is>
      </c>
      <c r="I13" s="17" t="inlineStr">
        <is>
          <t>29103-FV-1042</t>
        </is>
      </c>
      <c r="J13" s="17" t="n"/>
      <c r="K13" s="17" t="inlineStr">
        <is>
          <t>FCV</t>
        </is>
      </c>
      <c r="L13" s="17" t="n"/>
      <c r="M13" s="17" t="n">
        <v>1000383534</v>
      </c>
      <c r="N13" s="17" t="inlineStr">
        <is>
          <t>PDA200</t>
        </is>
      </c>
      <c r="O13" s="17" t="inlineStr">
        <is>
          <t>5CB TC</t>
        </is>
      </c>
      <c r="P13" s="17" t="inlineStr">
        <is>
          <t>TC c/w S17400 carrier</t>
        </is>
      </c>
      <c r="Q13" s="17" t="n">
        <v>1000389752</v>
      </c>
      <c r="R13" s="17" t="inlineStr">
        <is>
          <t>P25E HT</t>
        </is>
      </c>
      <c r="S13" s="17" t="inlineStr">
        <is>
          <t>Inch</t>
        </is>
      </c>
      <c r="T13" s="17" t="inlineStr">
        <is>
          <t>3"</t>
        </is>
      </c>
      <c r="U13" s="17" t="inlineStr">
        <is>
          <t>F005209236</t>
        </is>
      </c>
      <c r="V13" s="17" t="inlineStr">
        <is>
          <t>DVC-6200</t>
        </is>
      </c>
      <c r="W13" s="17" t="inlineStr">
        <is>
          <t>V</t>
        </is>
      </c>
      <c r="X13" s="17" t="n">
        <v>900</v>
      </c>
      <c r="Y13" s="17" t="inlineStr">
        <is>
          <t>N/A</t>
        </is>
      </c>
      <c r="Z13" s="17" t="inlineStr">
        <is>
          <t>N/A</t>
        </is>
      </c>
      <c r="AA13" s="17" t="n">
        <v>1.5</v>
      </c>
      <c r="AB13" s="17" t="inlineStr">
        <is>
          <t>Flanged</t>
        </is>
      </c>
      <c r="AC13" s="17" t="inlineStr">
        <is>
          <t>N/A</t>
        </is>
      </c>
      <c r="AD13" s="17" t="inlineStr">
        <is>
          <t>N/A</t>
        </is>
      </c>
      <c r="AE13" s="17" t="inlineStr">
        <is>
          <t>0C00070.2</t>
        </is>
      </c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inlineStr">
        <is>
          <t>EMERSON</t>
        </is>
      </c>
      <c r="CF13" s="17" t="inlineStr">
        <is>
          <t>TREX</t>
        </is>
      </c>
      <c r="CG13" s="17" t="inlineStr">
        <is>
          <t>210100082367</t>
        </is>
      </c>
      <c r="CH13" s="17" t="inlineStr">
        <is>
          <t>'2026-07-31</t>
        </is>
      </c>
      <c r="CI13" s="17" t="n"/>
      <c r="CJ13" s="17" t="inlineStr">
        <is>
          <t>Levy Ostrup</t>
        </is>
      </c>
      <c r="CK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CA23007</t>
        </is>
      </c>
      <c r="E14" s="17" t="inlineStr">
        <is>
          <t>KINOSIS K1B</t>
        </is>
      </c>
      <c r="F14" s="17" t="inlineStr">
        <is>
          <t>STEAM</t>
        </is>
      </c>
      <c r="G14" s="17" t="inlineStr">
        <is>
          <t>29103-25J-151-01</t>
        </is>
      </c>
      <c r="H14" s="17" t="inlineStr">
        <is>
          <t>29103-6"-ST-1502-DASB0-64H</t>
        </is>
      </c>
      <c r="I14" s="17" t="inlineStr">
        <is>
          <t>29103-FV-1051</t>
        </is>
      </c>
      <c r="J14" s="17" t="n"/>
      <c r="K14" s="17" t="inlineStr">
        <is>
          <t>FCV</t>
        </is>
      </c>
      <c r="L14" s="17" t="n"/>
      <c r="M14" s="17" t="n">
        <v>1000383589</v>
      </c>
      <c r="N14" s="17" t="inlineStr">
        <is>
          <t>PDA200</t>
        </is>
      </c>
      <c r="O14" s="17" t="inlineStr">
        <is>
          <t>5CB TC</t>
        </is>
      </c>
      <c r="P14" s="17" t="inlineStr">
        <is>
          <t>TC c/w S17400 carrier</t>
        </is>
      </c>
      <c r="Q14" s="17" t="n">
        <v>1000383581</v>
      </c>
      <c r="R14" s="17" t="inlineStr">
        <is>
          <t>P3E HT</t>
        </is>
      </c>
      <c r="S14" s="17" t="inlineStr">
        <is>
          <t>Inch</t>
        </is>
      </c>
      <c r="T14" s="17" t="inlineStr">
        <is>
          <t>4"</t>
        </is>
      </c>
      <c r="U14" s="17" t="inlineStr">
        <is>
          <t>F005340836</t>
        </is>
      </c>
      <c r="V14" s="17" t="inlineStr">
        <is>
          <t>DVC-6200</t>
        </is>
      </c>
      <c r="W14" s="17" t="inlineStr">
        <is>
          <t>V</t>
        </is>
      </c>
      <c r="X14" s="17" t="n">
        <v>900</v>
      </c>
      <c r="Y14" s="17" t="inlineStr">
        <is>
          <t>N/A</t>
        </is>
      </c>
      <c r="Z14" s="17" t="inlineStr">
        <is>
          <t>N/A</t>
        </is>
      </c>
      <c r="AA14" s="17" t="n">
        <v>2.15</v>
      </c>
      <c r="AB14" s="17" t="inlineStr">
        <is>
          <t>Flanged</t>
        </is>
      </c>
      <c r="AC14" s="17" t="inlineStr">
        <is>
          <t>N/A</t>
        </is>
      </c>
      <c r="AD14" s="17" t="inlineStr">
        <is>
          <t>N/A</t>
        </is>
      </c>
      <c r="AE14" s="17" t="inlineStr">
        <is>
          <t>0C00070.2</t>
        </is>
      </c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inlineStr">
        <is>
          <t>EMERSON</t>
        </is>
      </c>
      <c r="CF14" s="17" t="inlineStr">
        <is>
          <t>TREX</t>
        </is>
      </c>
      <c r="CG14" s="17" t="inlineStr">
        <is>
          <t>210100082367</t>
        </is>
      </c>
      <c r="CH14" s="17" t="inlineStr">
        <is>
          <t>'2026-07-31</t>
        </is>
      </c>
      <c r="CI14" s="17" t="n"/>
      <c r="CJ14" s="17" t="inlineStr">
        <is>
          <t>Levy Ostrup</t>
        </is>
      </c>
      <c r="CK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CA23007</t>
        </is>
      </c>
      <c r="E15" s="17" t="inlineStr">
        <is>
          <t>KINOSIS K1B</t>
        </is>
      </c>
      <c r="F15" s="17" t="inlineStr">
        <is>
          <t>STEAM</t>
        </is>
      </c>
      <c r="G15" s="17" t="inlineStr">
        <is>
          <t>29103-25J-151-01</t>
        </is>
      </c>
      <c r="H15" s="17" t="inlineStr">
        <is>
          <t>29103-3"-ST-1501-DASB0-64H</t>
        </is>
      </c>
      <c r="I15" s="17" t="inlineStr">
        <is>
          <t>29103-FV-1052</t>
        </is>
      </c>
      <c r="J15" s="17" t="n"/>
      <c r="K15" s="17" t="inlineStr">
        <is>
          <t>FCV</t>
        </is>
      </c>
      <c r="L15" s="17" t="n"/>
      <c r="M15" s="17" t="n">
        <v>1000383565</v>
      </c>
      <c r="N15" s="17" t="inlineStr">
        <is>
          <t>PDA200</t>
        </is>
      </c>
      <c r="O15" s="17" t="inlineStr">
        <is>
          <t>5CB TC</t>
        </is>
      </c>
      <c r="P15" s="17" t="inlineStr">
        <is>
          <t>TC c/w S17400 carrier</t>
        </is>
      </c>
      <c r="Q15" s="17" t="n">
        <v>1000389737</v>
      </c>
      <c r="R15" s="17" t="inlineStr">
        <is>
          <t>P25E HT</t>
        </is>
      </c>
      <c r="S15" s="17" t="inlineStr">
        <is>
          <t>Inch</t>
        </is>
      </c>
      <c r="T15" s="17" t="inlineStr">
        <is>
          <t>3"</t>
        </is>
      </c>
      <c r="U15" s="17" t="inlineStr">
        <is>
          <t>F005340809</t>
        </is>
      </c>
      <c r="V15" s="17" t="inlineStr">
        <is>
          <t>DVC-6200</t>
        </is>
      </c>
      <c r="W15" s="17" t="inlineStr">
        <is>
          <t>V</t>
        </is>
      </c>
      <c r="X15" s="17" t="n">
        <v>900</v>
      </c>
      <c r="Y15" s="17" t="inlineStr">
        <is>
          <t>N/A</t>
        </is>
      </c>
      <c r="Z15" s="17" t="inlineStr">
        <is>
          <t>N/A</t>
        </is>
      </c>
      <c r="AA15" s="17" t="n">
        <v>1.5</v>
      </c>
      <c r="AB15" s="17" t="inlineStr">
        <is>
          <t>Flanged</t>
        </is>
      </c>
      <c r="AC15" s="17" t="inlineStr">
        <is>
          <t>N/A</t>
        </is>
      </c>
      <c r="AD15" s="17" t="inlineStr">
        <is>
          <t>N/A</t>
        </is>
      </c>
      <c r="AE15" s="17" t="inlineStr">
        <is>
          <t>0C00070.2</t>
        </is>
      </c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inlineStr">
        <is>
          <t>EMERSON</t>
        </is>
      </c>
      <c r="CF15" s="17" t="inlineStr">
        <is>
          <t>TREX</t>
        </is>
      </c>
      <c r="CG15" s="17" t="inlineStr">
        <is>
          <t>210100082367</t>
        </is>
      </c>
      <c r="CH15" s="17" t="inlineStr">
        <is>
          <t>'2026-07-31</t>
        </is>
      </c>
      <c r="CI15" s="17" t="n"/>
      <c r="CJ15" s="17" t="inlineStr">
        <is>
          <t>Levy Ostrup</t>
        </is>
      </c>
      <c r="CK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CA23007</t>
        </is>
      </c>
      <c r="E16" s="17" t="inlineStr">
        <is>
          <t>KINOSIS K1B</t>
        </is>
      </c>
      <c r="F16" s="17" t="inlineStr">
        <is>
          <t>STEAM</t>
        </is>
      </c>
      <c r="G16" s="17" t="inlineStr">
        <is>
          <t>29103-25J-161-01</t>
        </is>
      </c>
      <c r="H16" s="17" t="inlineStr">
        <is>
          <t>29103-6"-ST-1602-DASB0-64H</t>
        </is>
      </c>
      <c r="I16" s="17" t="inlineStr">
        <is>
          <t>29103-FV-1061</t>
        </is>
      </c>
      <c r="J16" s="17" t="n"/>
      <c r="K16" s="17" t="inlineStr">
        <is>
          <t>FCV</t>
        </is>
      </c>
      <c r="L16" s="17" t="n"/>
      <c r="M16" s="17" t="n">
        <v>1000383604</v>
      </c>
      <c r="N16" s="17" t="inlineStr">
        <is>
          <t>PDA200</t>
        </is>
      </c>
      <c r="O16" s="17" t="inlineStr">
        <is>
          <t>5CB TC</t>
        </is>
      </c>
      <c r="P16" s="17" t="inlineStr">
        <is>
          <t>TC c/w S17400 carrier</t>
        </is>
      </c>
      <c r="Q16" s="17" t="n">
        <v>1000383597</v>
      </c>
      <c r="R16" s="17" t="inlineStr">
        <is>
          <t>P3E HT</t>
        </is>
      </c>
      <c r="S16" s="17" t="inlineStr">
        <is>
          <t>Inch</t>
        </is>
      </c>
      <c r="T16" s="17" t="inlineStr">
        <is>
          <t>4"</t>
        </is>
      </c>
      <c r="U16" s="17" t="inlineStr">
        <is>
          <t>F005340803</t>
        </is>
      </c>
      <c r="V16" s="17" t="inlineStr">
        <is>
          <t>DVC-6200</t>
        </is>
      </c>
      <c r="W16" s="17" t="inlineStr">
        <is>
          <t>V</t>
        </is>
      </c>
      <c r="X16" s="17" t="n">
        <v>900</v>
      </c>
      <c r="Y16" s="17" t="inlineStr">
        <is>
          <t>N/A</t>
        </is>
      </c>
      <c r="Z16" s="17" t="inlineStr">
        <is>
          <t>N/A</t>
        </is>
      </c>
      <c r="AA16" s="17" t="n">
        <v>2.15</v>
      </c>
      <c r="AB16" s="17" t="inlineStr">
        <is>
          <t>Flanged</t>
        </is>
      </c>
      <c r="AC16" s="17" t="inlineStr">
        <is>
          <t>N/A</t>
        </is>
      </c>
      <c r="AD16" s="17" t="inlineStr">
        <is>
          <t>N/A</t>
        </is>
      </c>
      <c r="AE16" s="17" t="inlineStr">
        <is>
          <t>0C00070.2</t>
        </is>
      </c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inlineStr">
        <is>
          <t>EMERSON</t>
        </is>
      </c>
      <c r="CF16" s="17" t="inlineStr">
        <is>
          <t>TREX</t>
        </is>
      </c>
      <c r="CG16" s="17" t="inlineStr">
        <is>
          <t>210100082367</t>
        </is>
      </c>
      <c r="CH16" s="17" t="inlineStr">
        <is>
          <t>'2026-07-31</t>
        </is>
      </c>
      <c r="CI16" s="17" t="n"/>
      <c r="CJ16" s="17" t="inlineStr">
        <is>
          <t>Levy Ostrup</t>
        </is>
      </c>
      <c r="CK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CA23007</t>
        </is>
      </c>
      <c r="E17" s="17" t="inlineStr">
        <is>
          <t>KINOSIS K1B</t>
        </is>
      </c>
      <c r="F17" s="17" t="inlineStr">
        <is>
          <t>STEAM</t>
        </is>
      </c>
      <c r="G17" s="17" t="inlineStr">
        <is>
          <t>29103-25J-161-01</t>
        </is>
      </c>
      <c r="H17" s="17" t="inlineStr">
        <is>
          <t>29103-3"-ST-1601-DASB0-64H</t>
        </is>
      </c>
      <c r="I17" s="17" t="inlineStr">
        <is>
          <t>29103-FV-1062</t>
        </is>
      </c>
      <c r="J17" s="17" t="n"/>
      <c r="K17" s="17" t="inlineStr">
        <is>
          <t>FCV</t>
        </is>
      </c>
      <c r="L17" s="17" t="n"/>
      <c r="M17" s="17" t="n">
        <v>1000383535</v>
      </c>
      <c r="N17" s="17" t="inlineStr">
        <is>
          <t>PDA200</t>
        </is>
      </c>
      <c r="O17" s="17" t="inlineStr">
        <is>
          <t>5CB TC</t>
        </is>
      </c>
      <c r="P17" s="17" t="inlineStr">
        <is>
          <t>TC c/w S17400 carrier</t>
        </is>
      </c>
      <c r="Q17" s="17" t="n">
        <v>1000389753</v>
      </c>
      <c r="R17" s="17" t="inlineStr">
        <is>
          <t>P25E HT</t>
        </is>
      </c>
      <c r="S17" s="17" t="inlineStr">
        <is>
          <t>Inch</t>
        </is>
      </c>
      <c r="T17" s="17" t="inlineStr">
        <is>
          <t>3"</t>
        </is>
      </c>
      <c r="U17" s="17" t="inlineStr">
        <is>
          <t>F005209241</t>
        </is>
      </c>
      <c r="V17" s="17" t="inlineStr">
        <is>
          <t>DVC-6200</t>
        </is>
      </c>
      <c r="W17" s="17" t="inlineStr">
        <is>
          <t>V</t>
        </is>
      </c>
      <c r="X17" s="17" t="n">
        <v>900</v>
      </c>
      <c r="Y17" s="17" t="inlineStr">
        <is>
          <t>N/A</t>
        </is>
      </c>
      <c r="Z17" s="17" t="inlineStr">
        <is>
          <t>N/A</t>
        </is>
      </c>
      <c r="AA17" s="17" t="n">
        <v>1.5</v>
      </c>
      <c r="AB17" s="17" t="inlineStr">
        <is>
          <t>Flanged</t>
        </is>
      </c>
      <c r="AC17" s="17" t="inlineStr">
        <is>
          <t>N/A</t>
        </is>
      </c>
      <c r="AD17" s="17" t="inlineStr">
        <is>
          <t>N/A</t>
        </is>
      </c>
      <c r="AE17" s="17" t="inlineStr">
        <is>
          <t>0C00070.2</t>
        </is>
      </c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inlineStr">
        <is>
          <t>EMERSON</t>
        </is>
      </c>
      <c r="CF17" s="17" t="inlineStr">
        <is>
          <t>TREX</t>
        </is>
      </c>
      <c r="CG17" s="17" t="inlineStr">
        <is>
          <t>210100082367</t>
        </is>
      </c>
      <c r="CH17" s="17" t="inlineStr">
        <is>
          <t>'2026-07-31</t>
        </is>
      </c>
      <c r="CI17" s="17" t="n"/>
      <c r="CJ17" s="17" t="inlineStr">
        <is>
          <t>Levy Ostrup</t>
        </is>
      </c>
      <c r="CK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CA23007</t>
        </is>
      </c>
      <c r="E18" s="17" t="inlineStr">
        <is>
          <t>KINOSIS K1B</t>
        </is>
      </c>
      <c r="F18" s="17" t="inlineStr">
        <is>
          <t>STEAM</t>
        </is>
      </c>
      <c r="G18" s="17" t="inlineStr">
        <is>
          <t>29103-25J-171-01</t>
        </is>
      </c>
      <c r="H18" s="17" t="inlineStr">
        <is>
          <t>29103-6"-ST-1702-DASB0-64H</t>
        </is>
      </c>
      <c r="I18" s="17" t="inlineStr">
        <is>
          <t>29103-FV-1071</t>
        </is>
      </c>
      <c r="J18" s="17" t="n"/>
      <c r="K18" s="17" t="inlineStr">
        <is>
          <t>FCV</t>
        </is>
      </c>
      <c r="L18" s="17" t="n"/>
      <c r="M18" s="17" t="n">
        <v>1000383561</v>
      </c>
      <c r="N18" s="17" t="inlineStr">
        <is>
          <t>PDA200</t>
        </is>
      </c>
      <c r="O18" s="17" t="inlineStr">
        <is>
          <t>5CB TC</t>
        </is>
      </c>
      <c r="P18" s="17" t="inlineStr">
        <is>
          <t>TC c/w S17400 carrier</t>
        </is>
      </c>
      <c r="Q18" s="17" t="n">
        <v>1000383583</v>
      </c>
      <c r="R18" s="17" t="inlineStr">
        <is>
          <t>P3E HT</t>
        </is>
      </c>
      <c r="S18" s="17" t="inlineStr">
        <is>
          <t>Inch</t>
        </is>
      </c>
      <c r="T18" s="17" t="inlineStr">
        <is>
          <t>4"</t>
        </is>
      </c>
      <c r="U18" s="17" t="inlineStr">
        <is>
          <t>F005340801</t>
        </is>
      </c>
      <c r="V18" s="17" t="inlineStr">
        <is>
          <t>DVC-6200</t>
        </is>
      </c>
      <c r="W18" s="17" t="inlineStr">
        <is>
          <t>V</t>
        </is>
      </c>
      <c r="X18" s="17" t="n">
        <v>900</v>
      </c>
      <c r="Y18" s="17" t="inlineStr">
        <is>
          <t>N/A</t>
        </is>
      </c>
      <c r="Z18" s="17" t="inlineStr">
        <is>
          <t>N/A</t>
        </is>
      </c>
      <c r="AA18" s="17" t="n">
        <v>2.15</v>
      </c>
      <c r="AB18" s="17" t="inlineStr">
        <is>
          <t>Flanged</t>
        </is>
      </c>
      <c r="AC18" s="17" t="inlineStr">
        <is>
          <t>N/A</t>
        </is>
      </c>
      <c r="AD18" s="17" t="inlineStr">
        <is>
          <t>N/A</t>
        </is>
      </c>
      <c r="AE18" s="17" t="inlineStr">
        <is>
          <t>0C00070.2</t>
        </is>
      </c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inlineStr">
        <is>
          <t>EMERSON</t>
        </is>
      </c>
      <c r="CF18" s="17" t="inlineStr">
        <is>
          <t>TREX</t>
        </is>
      </c>
      <c r="CG18" s="17" t="inlineStr">
        <is>
          <t>210100082367</t>
        </is>
      </c>
      <c r="CH18" s="17" t="inlineStr">
        <is>
          <t>'2026-07-31</t>
        </is>
      </c>
      <c r="CI18" s="17" t="n"/>
      <c r="CJ18" s="17" t="inlineStr">
        <is>
          <t>Levy Ostrup</t>
        </is>
      </c>
      <c r="CK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CA23007</t>
        </is>
      </c>
      <c r="E19" s="17" t="inlineStr">
        <is>
          <t>KINOSIS K1B</t>
        </is>
      </c>
      <c r="F19" s="17" t="inlineStr">
        <is>
          <t>STEAM</t>
        </is>
      </c>
      <c r="G19" s="17" t="inlineStr">
        <is>
          <t>29103-25J-171-01</t>
        </is>
      </c>
      <c r="H19" s="17" t="inlineStr">
        <is>
          <t>29103-3"-ST-1701-DASB0-64H</t>
        </is>
      </c>
      <c r="I19" s="17" t="inlineStr">
        <is>
          <t>29103-FV-1072</t>
        </is>
      </c>
      <c r="J19" s="17" t="n"/>
      <c r="K19" s="17" t="inlineStr">
        <is>
          <t>FCV</t>
        </is>
      </c>
      <c r="L19" s="17" t="n"/>
      <c r="M19" s="17" t="n">
        <v>1000383566</v>
      </c>
      <c r="N19" s="17" t="inlineStr">
        <is>
          <t>PDA200</t>
        </is>
      </c>
      <c r="O19" s="17" t="inlineStr">
        <is>
          <t>5CB TC</t>
        </is>
      </c>
      <c r="P19" s="17" t="inlineStr">
        <is>
          <t>TC c/w S17400 carrier</t>
        </is>
      </c>
      <c r="Q19" s="17" t="n">
        <v>1000389738</v>
      </c>
      <c r="R19" s="17" t="inlineStr">
        <is>
          <t>P25E HT</t>
        </is>
      </c>
      <c r="S19" s="17" t="inlineStr">
        <is>
          <t>Inch</t>
        </is>
      </c>
      <c r="T19" s="17" t="inlineStr">
        <is>
          <t>3"</t>
        </is>
      </c>
      <c r="U19" s="17" t="inlineStr">
        <is>
          <t>F005340818</t>
        </is>
      </c>
      <c r="V19" s="17" t="inlineStr">
        <is>
          <t>DVC-6200</t>
        </is>
      </c>
      <c r="W19" s="17" t="inlineStr">
        <is>
          <t>V</t>
        </is>
      </c>
      <c r="X19" s="17" t="n">
        <v>900</v>
      </c>
      <c r="Y19" s="17" t="inlineStr">
        <is>
          <t>N/A</t>
        </is>
      </c>
      <c r="Z19" s="17" t="inlineStr">
        <is>
          <t>N/A</t>
        </is>
      </c>
      <c r="AA19" s="17" t="n">
        <v>1.5</v>
      </c>
      <c r="AB19" s="17" t="inlineStr">
        <is>
          <t>Flanged</t>
        </is>
      </c>
      <c r="AC19" s="17" t="inlineStr">
        <is>
          <t>N/A</t>
        </is>
      </c>
      <c r="AD19" s="17" t="inlineStr">
        <is>
          <t>N/A</t>
        </is>
      </c>
      <c r="AE19" s="17" t="inlineStr">
        <is>
          <t>0C00070.2</t>
        </is>
      </c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inlineStr">
        <is>
          <t>EMERSON</t>
        </is>
      </c>
      <c r="CF19" s="17" t="inlineStr">
        <is>
          <t>TREX</t>
        </is>
      </c>
      <c r="CG19" s="17" t="inlineStr">
        <is>
          <t>210100082367</t>
        </is>
      </c>
      <c r="CH19" s="17" t="inlineStr">
        <is>
          <t>'2026-07-31</t>
        </is>
      </c>
      <c r="CI19" s="17" t="n"/>
      <c r="CJ19" s="17" t="inlineStr">
        <is>
          <t>Levy Ostrup</t>
        </is>
      </c>
      <c r="CK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CA23007</t>
        </is>
      </c>
      <c r="E20" s="17" t="inlineStr">
        <is>
          <t>KINOSIS K1B</t>
        </is>
      </c>
      <c r="F20" s="17" t="inlineStr">
        <is>
          <t>NATURAL GAS</t>
        </is>
      </c>
      <c r="G20" s="17" t="inlineStr">
        <is>
          <t>29103-25J-111-01</t>
        </is>
      </c>
      <c r="H20" s="17" t="inlineStr">
        <is>
          <t>29103-1"-FG-1105-DLHB0-38H-ET</t>
        </is>
      </c>
      <c r="I20" s="17" t="inlineStr">
        <is>
          <t>29103-FV-1015</t>
        </is>
      </c>
      <c r="J20" s="17" t="n"/>
      <c r="K20" s="17" t="inlineStr">
        <is>
          <t>FCV</t>
        </is>
      </c>
      <c r="M20" s="17" t="inlineStr">
        <is>
          <t>S-26-018955</t>
        </is>
      </c>
      <c r="N20" s="17" t="inlineStr">
        <is>
          <t>88 Spring &amp; Diaphragm</t>
        </is>
      </c>
      <c r="O20" s="17" t="inlineStr">
        <is>
          <t>316 SS</t>
        </is>
      </c>
      <c r="P20" s="17" t="inlineStr">
        <is>
          <t>316 SS</t>
        </is>
      </c>
      <c r="Q20" s="17" t="inlineStr">
        <is>
          <t>N/A</t>
        </is>
      </c>
      <c r="R20" s="17" t="inlineStr">
        <is>
          <t>N/A</t>
        </is>
      </c>
      <c r="S20" s="17" t="inlineStr">
        <is>
          <t>Inch</t>
        </is>
      </c>
      <c r="T20" s="17" t="n">
        <v>0.8</v>
      </c>
      <c r="U20" s="17" t="inlineStr">
        <is>
          <t>F005452608</t>
        </is>
      </c>
      <c r="V20" s="17" t="inlineStr">
        <is>
          <t>SVI3 SMART</t>
        </is>
      </c>
      <c r="W20" s="17" t="inlineStr">
        <is>
          <t>IV</t>
        </is>
      </c>
      <c r="X20" s="17" t="n">
        <v>1500</v>
      </c>
      <c r="Y20" s="17" t="inlineStr">
        <is>
          <t>N/A</t>
        </is>
      </c>
      <c r="Z20" s="17" t="inlineStr">
        <is>
          <t>N/A</t>
        </is>
      </c>
      <c r="AA20" s="17" t="n">
        <v>1</v>
      </c>
      <c r="AB20" s="17" t="inlineStr">
        <is>
          <t>Flanged</t>
        </is>
      </c>
      <c r="AC20" s="17" t="inlineStr">
        <is>
          <t>N/A</t>
        </is>
      </c>
      <c r="AD20" s="17" t="inlineStr">
        <is>
          <t>N/A</t>
        </is>
      </c>
      <c r="AE20" s="17" t="inlineStr">
        <is>
          <t>0C18929.52</t>
        </is>
      </c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inlineStr">
        <is>
          <t>Levy Ostrup</t>
        </is>
      </c>
      <c r="CK20" s="17" t="n"/>
    </row>
    <row r="21">
      <c r="A21" s="17" t="n"/>
      <c r="B21" s="17" t="n"/>
      <c r="C21" s="17" t="inlineStr">
        <is>
          <t>K1B WELL PAD PROJECT</t>
        </is>
      </c>
      <c r="D21" s="17" t="inlineStr">
        <is>
          <t>CA23007</t>
        </is>
      </c>
      <c r="E21" s="17" t="inlineStr">
        <is>
          <t>KINOSIS K1B</t>
        </is>
      </c>
      <c r="F21" s="17" t="inlineStr">
        <is>
          <t>NATURAL GAS</t>
        </is>
      </c>
      <c r="G21" s="17" t="inlineStr">
        <is>
          <t>29103-25J-131-01</t>
        </is>
      </c>
      <c r="H21" s="17" t="inlineStr">
        <is>
          <t>29103-1"-FG-1305-DLHB0-38H-ET</t>
        </is>
      </c>
      <c r="I21" s="35" t="inlineStr">
        <is>
          <t>29103-FV-1035</t>
        </is>
      </c>
      <c r="J21" s="17" t="n"/>
      <c r="K21" s="17" t="inlineStr">
        <is>
          <t>FCV</t>
        </is>
      </c>
      <c r="L21" s="17" t="n"/>
      <c r="M21" s="36" t="inlineStr">
        <is>
          <t>N/A</t>
        </is>
      </c>
      <c r="N21" s="17" t="inlineStr">
        <is>
          <t>88 Spring &amp; Diaphragm</t>
        </is>
      </c>
      <c r="O21" s="17" t="inlineStr">
        <is>
          <t>316 SS</t>
        </is>
      </c>
      <c r="P21" s="17" t="inlineStr">
        <is>
          <t>316 SS</t>
        </is>
      </c>
      <c r="Q21" s="17" t="inlineStr">
        <is>
          <t>N/A</t>
        </is>
      </c>
      <c r="R21" s="17" t="inlineStr">
        <is>
          <t>N/A</t>
        </is>
      </c>
      <c r="S21" s="17" t="inlineStr">
        <is>
          <t>Inch</t>
        </is>
      </c>
      <c r="T21" s="17" t="n">
        <v>0.8</v>
      </c>
      <c r="U21" s="17" t="inlineStr">
        <is>
          <t>N/A</t>
        </is>
      </c>
      <c r="V21" s="17" t="inlineStr">
        <is>
          <t>SVI3 SMART</t>
        </is>
      </c>
      <c r="W21" s="17" t="inlineStr">
        <is>
          <t>IV</t>
        </is>
      </c>
      <c r="X21" s="17" t="n">
        <v>1500</v>
      </c>
      <c r="Y21" s="17" t="inlineStr">
        <is>
          <t>N/A</t>
        </is>
      </c>
      <c r="Z21" s="17" t="inlineStr">
        <is>
          <t>N/A</t>
        </is>
      </c>
      <c r="AA21" s="17" t="n">
        <v>1</v>
      </c>
      <c r="AB21" s="17" t="inlineStr">
        <is>
          <t>Flanged</t>
        </is>
      </c>
      <c r="AC21" s="17" t="inlineStr">
        <is>
          <t>N/A</t>
        </is>
      </c>
      <c r="AD21" s="17" t="inlineStr">
        <is>
          <t>N/A</t>
        </is>
      </c>
      <c r="AE21" s="17" t="inlineStr">
        <is>
          <t>0C18929.52</t>
        </is>
      </c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inlineStr">
        <is>
          <t>Levy Ostrup</t>
        </is>
      </c>
      <c r="CK21" s="17" t="n"/>
    </row>
    <row r="22">
      <c r="A22" s="17" t="n"/>
      <c r="B22" s="17" t="n"/>
      <c r="C22" s="17" t="inlineStr">
        <is>
          <t>K1B WELL PAD PROJECT</t>
        </is>
      </c>
      <c r="D22" s="17" t="inlineStr">
        <is>
          <t>CA23007</t>
        </is>
      </c>
      <c r="E22" s="17" t="inlineStr">
        <is>
          <t>KINOSIS K1B</t>
        </is>
      </c>
      <c r="F22" s="17" t="inlineStr">
        <is>
          <t>NATURAL GAS</t>
        </is>
      </c>
      <c r="G22" s="17" t="inlineStr">
        <is>
          <t>29103-25J-151-01</t>
        </is>
      </c>
      <c r="H22" s="17" t="inlineStr">
        <is>
          <t>29103-1"-FG-1505-DLHB0-38H-ET</t>
        </is>
      </c>
      <c r="I22" s="35" t="inlineStr">
        <is>
          <t>29103-FV-1055</t>
        </is>
      </c>
      <c r="J22" s="17" t="n"/>
      <c r="K22" s="17" t="inlineStr">
        <is>
          <t>FCV</t>
        </is>
      </c>
      <c r="L22" s="17" t="n"/>
      <c r="M22" s="17" t="inlineStr">
        <is>
          <t>N/A</t>
        </is>
      </c>
      <c r="N22" s="17" t="inlineStr">
        <is>
          <t>88 Spring &amp; Diaphragm</t>
        </is>
      </c>
      <c r="O22" s="17" t="inlineStr">
        <is>
          <t>316 SS</t>
        </is>
      </c>
      <c r="P22" s="17" t="inlineStr">
        <is>
          <t>316 SS</t>
        </is>
      </c>
      <c r="Q22" s="17" t="inlineStr">
        <is>
          <t>N/A</t>
        </is>
      </c>
      <c r="R22" s="17" t="inlineStr">
        <is>
          <t>N/A</t>
        </is>
      </c>
      <c r="S22" s="17" t="inlineStr">
        <is>
          <t>Inch</t>
        </is>
      </c>
      <c r="T22" s="17" t="n">
        <v>0.8</v>
      </c>
      <c r="U22" s="17" t="inlineStr">
        <is>
          <t>N/A</t>
        </is>
      </c>
      <c r="V22" s="17" t="inlineStr">
        <is>
          <t>SVI3 SMART</t>
        </is>
      </c>
      <c r="W22" s="17" t="inlineStr">
        <is>
          <t>IV</t>
        </is>
      </c>
      <c r="X22" s="17" t="n">
        <v>1500</v>
      </c>
      <c r="Y22" s="17" t="inlineStr">
        <is>
          <t>N/A</t>
        </is>
      </c>
      <c r="Z22" s="17" t="inlineStr">
        <is>
          <t>N/A</t>
        </is>
      </c>
      <c r="AA22" s="17" t="n">
        <v>1</v>
      </c>
      <c r="AB22" s="17" t="inlineStr">
        <is>
          <t>Flanged</t>
        </is>
      </c>
      <c r="AC22" s="17" t="inlineStr">
        <is>
          <t>N/A</t>
        </is>
      </c>
      <c r="AD22" s="17" t="inlineStr">
        <is>
          <t>N/A</t>
        </is>
      </c>
      <c r="AE22" s="17" t="inlineStr">
        <is>
          <t>0C18929.52</t>
        </is>
      </c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inlineStr">
        <is>
          <t>Levy Ostrup</t>
        </is>
      </c>
      <c r="CK22" s="17" t="n"/>
    </row>
    <row r="23">
      <c r="A23" s="17" t="n"/>
      <c r="B23" s="17" t="n"/>
      <c r="C23" s="17" t="inlineStr">
        <is>
          <t>K1B WELL PAD PROJECT</t>
        </is>
      </c>
      <c r="D23" s="17" t="inlineStr">
        <is>
          <t>CA23007</t>
        </is>
      </c>
      <c r="E23" s="17" t="inlineStr">
        <is>
          <t>KINOSIS K1B</t>
        </is>
      </c>
      <c r="F23" s="17" t="inlineStr">
        <is>
          <t>NATURAL GAS</t>
        </is>
      </c>
      <c r="G23" s="17" t="inlineStr">
        <is>
          <t>29103-25J-111-01</t>
        </is>
      </c>
      <c r="H23" s="17" t="inlineStr">
        <is>
          <t>29103-1"-FG-1103-DLHB0-38H-ET</t>
        </is>
      </c>
      <c r="I23" s="17" t="inlineStr">
        <is>
          <t>29103-KV-1013</t>
        </is>
      </c>
      <c r="J23" s="17" t="n"/>
      <c r="K23" s="17" t="inlineStr">
        <is>
          <t>PCV</t>
        </is>
      </c>
      <c r="L23" s="17" t="n"/>
      <c r="M23" s="17" t="inlineStr">
        <is>
          <t>N/A</t>
        </is>
      </c>
      <c r="N23" s="17" t="inlineStr">
        <is>
          <t>VPVL100SR4/5BD</t>
        </is>
      </c>
      <c r="O23" s="17" t="inlineStr">
        <is>
          <t>316 SS</t>
        </is>
      </c>
      <c r="P23" s="17" t="inlineStr">
        <is>
          <t>Xtreme</t>
        </is>
      </c>
      <c r="Q23" s="17" t="n">
        <v>25224154</v>
      </c>
      <c r="R23" s="17" t="inlineStr">
        <is>
          <t>1/2" 4B36HBXTB2</t>
        </is>
      </c>
      <c r="S23" s="17" t="n"/>
      <c r="T23" s="17" t="n"/>
      <c r="U23" s="17" t="inlineStr">
        <is>
          <t>N/A</t>
        </is>
      </c>
      <c r="V23" s="17" t="inlineStr">
        <is>
          <t>N/A</t>
        </is>
      </c>
      <c r="W23" s="17" t="inlineStr">
        <is>
          <t>VI</t>
        </is>
      </c>
      <c r="X23" s="17" t="n">
        <v>800</v>
      </c>
      <c r="Y23" s="17" t="inlineStr">
        <is>
          <t>N/A</t>
        </is>
      </c>
      <c r="Z23" s="17" t="inlineStr">
        <is>
          <t>N/A</t>
        </is>
      </c>
      <c r="AA23" s="17" t="inlineStr">
        <is>
          <t>1/2"</t>
        </is>
      </c>
      <c r="AB23" s="17" t="inlineStr">
        <is>
          <t>Threaded</t>
        </is>
      </c>
      <c r="AC23" s="17" t="inlineStr">
        <is>
          <t>A47713296</t>
        </is>
      </c>
      <c r="AD23" s="17" t="inlineStr">
        <is>
          <t>JS2D8314H301-24VDC</t>
        </is>
      </c>
      <c r="AE23" s="17" t="inlineStr">
        <is>
          <t>0C7803.52</t>
        </is>
      </c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inlineStr">
        <is>
          <t>Levy Ostrup</t>
        </is>
      </c>
      <c r="CK23" s="17" t="n"/>
    </row>
    <row r="24">
      <c r="A24" s="17" t="n"/>
      <c r="B24" s="17" t="n"/>
      <c r="C24" s="17" t="inlineStr">
        <is>
          <t>K1B WELL PAD PROJECT</t>
        </is>
      </c>
      <c r="D24" s="17" t="inlineStr">
        <is>
          <t>CA23007</t>
        </is>
      </c>
      <c r="E24" s="17" t="inlineStr">
        <is>
          <t>KINOSIS K1B</t>
        </is>
      </c>
      <c r="F24" s="17" t="inlineStr">
        <is>
          <t>NATURAL GAS</t>
        </is>
      </c>
      <c r="G24" s="17" t="inlineStr">
        <is>
          <t>29103-25J-112-01</t>
        </is>
      </c>
      <c r="H24" s="17" t="inlineStr">
        <is>
          <t>29103-1"-FG-1101-DLHB0-38H-ET</t>
        </is>
      </c>
      <c r="I24" s="17" t="inlineStr">
        <is>
          <t>29103-KV-1017</t>
        </is>
      </c>
      <c r="J24" s="17" t="n"/>
      <c r="K24" s="17" t="inlineStr">
        <is>
          <t>PCV</t>
        </is>
      </c>
      <c r="L24" s="17" t="n"/>
      <c r="M24" s="17" t="inlineStr">
        <is>
          <t>N/A</t>
        </is>
      </c>
      <c r="N24" s="17" t="inlineStr">
        <is>
          <t>VPVL100SR4/5BD</t>
        </is>
      </c>
      <c r="O24" s="17" t="inlineStr">
        <is>
          <t>316 SS</t>
        </is>
      </c>
      <c r="P24" s="17" t="inlineStr">
        <is>
          <t>Xtreme</t>
        </is>
      </c>
      <c r="Q24" s="17" t="n">
        <v>25224157</v>
      </c>
      <c r="R24" s="17" t="inlineStr">
        <is>
          <t>1/2" 4B36HBXTB2</t>
        </is>
      </c>
      <c r="S24" s="17" t="n"/>
      <c r="T24" s="17" t="n"/>
      <c r="U24" s="17" t="inlineStr">
        <is>
          <t>N/A</t>
        </is>
      </c>
      <c r="V24" s="17" t="inlineStr">
        <is>
          <t>N/A</t>
        </is>
      </c>
      <c r="W24" s="17" t="inlineStr">
        <is>
          <t>VI</t>
        </is>
      </c>
      <c r="X24" s="17" t="n">
        <v>800</v>
      </c>
      <c r="Y24" s="17" t="inlineStr">
        <is>
          <t>N/A</t>
        </is>
      </c>
      <c r="Z24" s="17" t="inlineStr">
        <is>
          <t>N/A</t>
        </is>
      </c>
      <c r="AA24" s="17" t="inlineStr">
        <is>
          <t>1/2"</t>
        </is>
      </c>
      <c r="AB24" s="17" t="inlineStr">
        <is>
          <t>Threaded</t>
        </is>
      </c>
      <c r="AC24" s="17" t="inlineStr">
        <is>
          <t>A47713296</t>
        </is>
      </c>
      <c r="AD24" s="17" t="inlineStr">
        <is>
          <t>JS2D8314H301-24VDC</t>
        </is>
      </c>
      <c r="AE24" s="17" t="inlineStr">
        <is>
          <t>0C7803.52</t>
        </is>
      </c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inlineStr">
        <is>
          <t>Levy Ostrup</t>
        </is>
      </c>
      <c r="CK24" s="17" t="n"/>
    </row>
    <row r="25">
      <c r="A25" s="17" t="n"/>
      <c r="B25" s="17" t="n"/>
      <c r="C25" s="17" t="inlineStr">
        <is>
          <t>K1B WELL PAD PROJECT</t>
        </is>
      </c>
      <c r="D25" s="17" t="inlineStr">
        <is>
          <t>CA23007</t>
        </is>
      </c>
      <c r="E25" s="17" t="inlineStr">
        <is>
          <t>KINOSIS K1B</t>
        </is>
      </c>
      <c r="F25" s="17" t="inlineStr">
        <is>
          <t>NATURAL GAS</t>
        </is>
      </c>
      <c r="G25" s="17" t="inlineStr">
        <is>
          <t>29103-25J-121-01</t>
        </is>
      </c>
      <c r="H25" s="17" t="inlineStr">
        <is>
          <t>29103-1"-FG-1203-DLHB0-38H-ET</t>
        </is>
      </c>
      <c r="I25" s="17" t="inlineStr">
        <is>
          <t>29103-KV-1023</t>
        </is>
      </c>
      <c r="J25" s="17" t="n"/>
      <c r="K25" s="17" t="inlineStr">
        <is>
          <t>PCV</t>
        </is>
      </c>
      <c r="L25" s="17" t="n"/>
      <c r="M25" s="17" t="inlineStr">
        <is>
          <t>N/A</t>
        </is>
      </c>
      <c r="N25" s="17" t="inlineStr">
        <is>
          <t>VPVL100SR4/5BD</t>
        </is>
      </c>
      <c r="O25" s="17" t="inlineStr">
        <is>
          <t>316 SS</t>
        </is>
      </c>
      <c r="P25" s="17" t="inlineStr">
        <is>
          <t>Xtreme</t>
        </is>
      </c>
      <c r="Q25" s="17" t="n">
        <v>25224155</v>
      </c>
      <c r="R25" s="17" t="inlineStr">
        <is>
          <t>1/2" 4B36HBXTB2</t>
        </is>
      </c>
      <c r="S25" s="17" t="n"/>
      <c r="T25" s="17" t="n"/>
      <c r="U25" s="17" t="inlineStr">
        <is>
          <t>N/A</t>
        </is>
      </c>
      <c r="V25" s="17" t="inlineStr">
        <is>
          <t>N/A</t>
        </is>
      </c>
      <c r="W25" s="17" t="inlineStr">
        <is>
          <t>VI</t>
        </is>
      </c>
      <c r="X25" s="17" t="n">
        <v>800</v>
      </c>
      <c r="Y25" s="17" t="inlineStr">
        <is>
          <t>N/A</t>
        </is>
      </c>
      <c r="Z25" s="17" t="inlineStr">
        <is>
          <t>N/A</t>
        </is>
      </c>
      <c r="AA25" s="17" t="inlineStr">
        <is>
          <t>1/2"</t>
        </is>
      </c>
      <c r="AB25" s="17" t="inlineStr">
        <is>
          <t>Threaded</t>
        </is>
      </c>
      <c r="AC25" s="17" t="inlineStr">
        <is>
          <t>A47713296</t>
        </is>
      </c>
      <c r="AD25" s="17" t="inlineStr">
        <is>
          <t>JS2D8314H301-24VDC</t>
        </is>
      </c>
      <c r="AE25" s="17" t="inlineStr">
        <is>
          <t>0C7803.52</t>
        </is>
      </c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inlineStr">
        <is>
          <t>Levy Ostrup</t>
        </is>
      </c>
      <c r="CK25" s="17" t="n"/>
    </row>
    <row r="26">
      <c r="A26" s="17" t="n"/>
      <c r="B26" s="17" t="n"/>
      <c r="C26" s="17" t="inlineStr">
        <is>
          <t>K1B WELL PAD PROJECT</t>
        </is>
      </c>
      <c r="D26" s="17" t="inlineStr">
        <is>
          <t>CA23007</t>
        </is>
      </c>
      <c r="E26" s="17" t="inlineStr">
        <is>
          <t>KINOSIS K1B</t>
        </is>
      </c>
      <c r="F26" s="17" t="inlineStr">
        <is>
          <t>NATURAL GAS</t>
        </is>
      </c>
      <c r="G26" s="17" t="inlineStr">
        <is>
          <t>29103-25J-122-01</t>
        </is>
      </c>
      <c r="H26" s="17" t="inlineStr">
        <is>
          <t>29103-1"-FG-1201-DLHB0-38H-ET</t>
        </is>
      </c>
      <c r="I26" s="17" t="inlineStr">
        <is>
          <t>29103-KV-1027</t>
        </is>
      </c>
      <c r="J26" s="17" t="n"/>
      <c r="K26" s="17" t="inlineStr">
        <is>
          <t>PCV</t>
        </is>
      </c>
      <c r="L26" s="17" t="n"/>
      <c r="M26" s="17" t="inlineStr">
        <is>
          <t>N/A</t>
        </is>
      </c>
      <c r="N26" s="17" t="inlineStr">
        <is>
          <t>VPVL100SR4/5BD</t>
        </is>
      </c>
      <c r="O26" s="17" t="inlineStr">
        <is>
          <t>316 SS</t>
        </is>
      </c>
      <c r="P26" s="17" t="inlineStr">
        <is>
          <t>Xtreme</t>
        </is>
      </c>
      <c r="Q26" s="17" t="n">
        <v>25224106</v>
      </c>
      <c r="R26" s="17" t="inlineStr">
        <is>
          <t>1/2" 4B36HBXTB2</t>
        </is>
      </c>
      <c r="S26" s="17" t="n"/>
      <c r="T26" s="17" t="n"/>
      <c r="U26" s="17" t="inlineStr">
        <is>
          <t>N/A</t>
        </is>
      </c>
      <c r="V26" s="17" t="inlineStr">
        <is>
          <t>N/A</t>
        </is>
      </c>
      <c r="W26" s="17" t="inlineStr">
        <is>
          <t>VI</t>
        </is>
      </c>
      <c r="X26" s="17" t="n">
        <v>800</v>
      </c>
      <c r="Y26" s="17" t="inlineStr">
        <is>
          <t>N/A</t>
        </is>
      </c>
      <c r="Z26" s="17" t="inlineStr">
        <is>
          <t>N/A</t>
        </is>
      </c>
      <c r="AA26" s="17" t="inlineStr">
        <is>
          <t>1/2"</t>
        </is>
      </c>
      <c r="AB26" s="17" t="inlineStr">
        <is>
          <t>Threaded</t>
        </is>
      </c>
      <c r="AC26" s="17" t="inlineStr">
        <is>
          <t>A47713296</t>
        </is>
      </c>
      <c r="AD26" s="17" t="inlineStr">
        <is>
          <t>JS2D8314H301-24VDC</t>
        </is>
      </c>
      <c r="AE26" s="17" t="inlineStr">
        <is>
          <t>0C7803.52</t>
        </is>
      </c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inlineStr">
        <is>
          <t>Levy Ostrup</t>
        </is>
      </c>
      <c r="CK26" s="17" t="n"/>
    </row>
    <row r="27">
      <c r="A27" s="17" t="n"/>
      <c r="B27" s="17" t="n"/>
      <c r="C27" s="17" t="inlineStr">
        <is>
          <t>K1B WELL PAD PROJECT</t>
        </is>
      </c>
      <c r="D27" s="17" t="inlineStr">
        <is>
          <t>CA23007</t>
        </is>
      </c>
      <c r="E27" s="17" t="inlineStr">
        <is>
          <t>KINOSIS K1B</t>
        </is>
      </c>
      <c r="F27" s="17" t="inlineStr">
        <is>
          <t>NATURAL GAS</t>
        </is>
      </c>
      <c r="G27" s="17" t="inlineStr">
        <is>
          <t>29103-25J-131-01</t>
        </is>
      </c>
      <c r="H27" s="17" t="inlineStr">
        <is>
          <t>29103-1"-FG-1303-DLHB0-38H-ET</t>
        </is>
      </c>
      <c r="I27" s="17" t="inlineStr">
        <is>
          <t>29103-KV-1033</t>
        </is>
      </c>
      <c r="J27" s="17" t="n"/>
      <c r="K27" s="17" t="inlineStr">
        <is>
          <t>PCV</t>
        </is>
      </c>
      <c r="L27" s="17" t="n"/>
      <c r="M27" s="17" t="inlineStr">
        <is>
          <t>N/A</t>
        </is>
      </c>
      <c r="N27" s="17" t="inlineStr">
        <is>
          <t>VPVL100SR4/5BD</t>
        </is>
      </c>
      <c r="O27" s="17" t="inlineStr">
        <is>
          <t>316 SS</t>
        </is>
      </c>
      <c r="P27" s="17" t="inlineStr">
        <is>
          <t>Xtreme</t>
        </is>
      </c>
      <c r="Q27" s="17" t="n">
        <v>25224111</v>
      </c>
      <c r="R27" s="17" t="inlineStr">
        <is>
          <t>1/2" 4B36HBXTB2</t>
        </is>
      </c>
      <c r="S27" s="17" t="n"/>
      <c r="T27" s="17" t="n"/>
      <c r="U27" s="17" t="inlineStr">
        <is>
          <t>N/A</t>
        </is>
      </c>
      <c r="V27" s="17" t="inlineStr">
        <is>
          <t>N/A</t>
        </is>
      </c>
      <c r="W27" s="17" t="inlineStr">
        <is>
          <t>VI</t>
        </is>
      </c>
      <c r="X27" s="17" t="n">
        <v>800</v>
      </c>
      <c r="Y27" s="17" t="inlineStr">
        <is>
          <t>N/A</t>
        </is>
      </c>
      <c r="Z27" s="17" t="inlineStr">
        <is>
          <t>N/A</t>
        </is>
      </c>
      <c r="AA27" s="17" t="inlineStr">
        <is>
          <t>1/2"</t>
        </is>
      </c>
      <c r="AB27" s="17" t="inlineStr">
        <is>
          <t>Threaded</t>
        </is>
      </c>
      <c r="AC27" s="17" t="inlineStr">
        <is>
          <t>A47713296</t>
        </is>
      </c>
      <c r="AD27" s="17" t="inlineStr">
        <is>
          <t>JS2D8314H301-24VDC</t>
        </is>
      </c>
      <c r="AE27" s="17" t="inlineStr">
        <is>
          <t>0C7803.52</t>
        </is>
      </c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inlineStr">
        <is>
          <t>Levy Ostrup</t>
        </is>
      </c>
      <c r="CK27" s="17" t="n"/>
    </row>
    <row r="28">
      <c r="A28" s="17" t="n"/>
      <c r="B28" s="17" t="n"/>
      <c r="C28" s="17" t="inlineStr">
        <is>
          <t>K1B WELL PAD PROJECT</t>
        </is>
      </c>
      <c r="D28" s="17" t="inlineStr">
        <is>
          <t>CA23007</t>
        </is>
      </c>
      <c r="E28" s="17" t="inlineStr">
        <is>
          <t>KINOSIS K1B</t>
        </is>
      </c>
      <c r="F28" s="17" t="inlineStr">
        <is>
          <t>NATURAL GAS</t>
        </is>
      </c>
      <c r="G28" s="17" t="inlineStr">
        <is>
          <t>29103-25J-132-01</t>
        </is>
      </c>
      <c r="H28" s="17" t="inlineStr">
        <is>
          <t>29103-1"-FG-1301-DLHB0-38H-ET</t>
        </is>
      </c>
      <c r="I28" s="17" t="inlineStr">
        <is>
          <t>29103-KV-1037</t>
        </is>
      </c>
      <c r="J28" s="17" t="n"/>
      <c r="K28" s="17" t="inlineStr">
        <is>
          <t>PCV</t>
        </is>
      </c>
      <c r="L28" s="17" t="n"/>
      <c r="M28" s="17" t="inlineStr">
        <is>
          <t>N/A</t>
        </is>
      </c>
      <c r="N28" s="17" t="inlineStr">
        <is>
          <t>VPVL100SR4/5BD</t>
        </is>
      </c>
      <c r="O28" s="17" t="inlineStr">
        <is>
          <t>316 SS</t>
        </is>
      </c>
      <c r="P28" s="17" t="inlineStr">
        <is>
          <t>Xtreme</t>
        </is>
      </c>
      <c r="Q28" s="17" t="n">
        <v>25224153</v>
      </c>
      <c r="R28" s="17" t="inlineStr">
        <is>
          <t>1/2" 4B36HBXTB2</t>
        </is>
      </c>
      <c r="S28" s="17" t="n"/>
      <c r="T28" s="17" t="n"/>
      <c r="U28" s="17" t="inlineStr">
        <is>
          <t>N/A</t>
        </is>
      </c>
      <c r="V28" s="17" t="inlineStr">
        <is>
          <t>N/A</t>
        </is>
      </c>
      <c r="W28" s="17" t="inlineStr">
        <is>
          <t>VI</t>
        </is>
      </c>
      <c r="X28" s="17" t="n">
        <v>800</v>
      </c>
      <c r="Y28" s="17" t="inlineStr">
        <is>
          <t>N/A</t>
        </is>
      </c>
      <c r="Z28" s="17" t="inlineStr">
        <is>
          <t>N/A</t>
        </is>
      </c>
      <c r="AA28" s="17" t="inlineStr">
        <is>
          <t>1/2"</t>
        </is>
      </c>
      <c r="AB28" s="17" t="inlineStr">
        <is>
          <t>Threaded</t>
        </is>
      </c>
      <c r="AC28" s="17" t="inlineStr">
        <is>
          <t>A47713296</t>
        </is>
      </c>
      <c r="AD28" s="17" t="inlineStr">
        <is>
          <t>JS2D8314H301-24VDC</t>
        </is>
      </c>
      <c r="AE28" s="17" t="inlineStr">
        <is>
          <t>0C7803.52</t>
        </is>
      </c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inlineStr">
        <is>
          <t>Levy Ostrup</t>
        </is>
      </c>
      <c r="CK28" s="17" t="n"/>
    </row>
    <row r="29">
      <c r="A29" s="17" t="n"/>
      <c r="B29" s="17" t="n"/>
      <c r="C29" s="17" t="inlineStr">
        <is>
          <t>K1B WELL PAD PROJECT</t>
        </is>
      </c>
      <c r="D29" s="17" t="inlineStr">
        <is>
          <t>CA23007</t>
        </is>
      </c>
      <c r="E29" s="17" t="inlineStr">
        <is>
          <t>KINOSIS K1B</t>
        </is>
      </c>
      <c r="F29" s="17" t="inlineStr">
        <is>
          <t>NATURAL GAS</t>
        </is>
      </c>
      <c r="G29" s="17" t="inlineStr">
        <is>
          <t>29103-25J-141-01</t>
        </is>
      </c>
      <c r="H29" s="17" t="inlineStr">
        <is>
          <t>29103-1"-FG-1403-DLHB0-38H-ET</t>
        </is>
      </c>
      <c r="I29" s="17" t="inlineStr">
        <is>
          <t>29103-KV-1043</t>
        </is>
      </c>
      <c r="J29" s="17" t="n"/>
      <c r="K29" s="17" t="inlineStr">
        <is>
          <t>PCV</t>
        </is>
      </c>
      <c r="L29" s="17" t="n"/>
      <c r="M29" s="17" t="inlineStr">
        <is>
          <t>N/A</t>
        </is>
      </c>
      <c r="N29" s="17" t="inlineStr">
        <is>
          <t>VPVL100SR4/5BD</t>
        </is>
      </c>
      <c r="O29" s="17" t="inlineStr">
        <is>
          <t>316 SS</t>
        </is>
      </c>
      <c r="P29" s="17" t="inlineStr">
        <is>
          <t>Xtreme</t>
        </is>
      </c>
      <c r="Q29" s="17" t="n">
        <v>25224152</v>
      </c>
      <c r="R29" s="17" t="inlineStr">
        <is>
          <t>1/2" 4B36HBXTB2</t>
        </is>
      </c>
      <c r="S29" s="17" t="n"/>
      <c r="T29" s="17" t="n"/>
      <c r="U29" s="17" t="inlineStr">
        <is>
          <t>N/A</t>
        </is>
      </c>
      <c r="V29" s="17" t="inlineStr">
        <is>
          <t>N/A</t>
        </is>
      </c>
      <c r="W29" s="17" t="inlineStr">
        <is>
          <t>VI</t>
        </is>
      </c>
      <c r="X29" s="17" t="n">
        <v>800</v>
      </c>
      <c r="Y29" s="17" t="inlineStr">
        <is>
          <t>N/A</t>
        </is>
      </c>
      <c r="Z29" s="17" t="inlineStr">
        <is>
          <t>N/A</t>
        </is>
      </c>
      <c r="AA29" s="17" t="inlineStr">
        <is>
          <t>1/2"</t>
        </is>
      </c>
      <c r="AB29" s="17" t="inlineStr">
        <is>
          <t>Threaded</t>
        </is>
      </c>
      <c r="AC29" s="17" t="inlineStr">
        <is>
          <t>A47713296</t>
        </is>
      </c>
      <c r="AD29" s="17" t="inlineStr">
        <is>
          <t>JS2D8314H301-24VDC</t>
        </is>
      </c>
      <c r="AE29" s="17" t="inlineStr">
        <is>
          <t>0C7803.52</t>
        </is>
      </c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inlineStr">
        <is>
          <t>Levy Ostrup</t>
        </is>
      </c>
      <c r="CK29" s="17" t="n"/>
    </row>
    <row r="30">
      <c r="A30" s="17" t="n"/>
      <c r="B30" s="17" t="n"/>
      <c r="C30" s="17" t="inlineStr">
        <is>
          <t>K1B WELL PAD PROJECT</t>
        </is>
      </c>
      <c r="D30" s="17" t="inlineStr">
        <is>
          <t>CA23007</t>
        </is>
      </c>
      <c r="E30" s="17" t="inlineStr">
        <is>
          <t>KINOSIS K1B</t>
        </is>
      </c>
      <c r="F30" s="17" t="inlineStr">
        <is>
          <t>NATURAL GAS</t>
        </is>
      </c>
      <c r="G30" s="17" t="inlineStr">
        <is>
          <t>29103-25J-142-01</t>
        </is>
      </c>
      <c r="H30" s="17" t="inlineStr">
        <is>
          <t>29103-1"-FG-1401-DLHB0-38H-ET</t>
        </is>
      </c>
      <c r="I30" s="17" t="inlineStr">
        <is>
          <t>29103-KV-1047</t>
        </is>
      </c>
      <c r="J30" s="17" t="n"/>
      <c r="K30" s="17" t="inlineStr">
        <is>
          <t>PCV</t>
        </is>
      </c>
      <c r="L30" s="17" t="n"/>
      <c r="M30" s="17" t="inlineStr">
        <is>
          <t>N/A</t>
        </is>
      </c>
      <c r="N30" s="17" t="inlineStr">
        <is>
          <t>VPVL100SR4/5BD</t>
        </is>
      </c>
      <c r="O30" s="17" t="inlineStr">
        <is>
          <t>316 SS</t>
        </is>
      </c>
      <c r="P30" s="17" t="inlineStr">
        <is>
          <t>Xtreme</t>
        </is>
      </c>
      <c r="Q30" s="17" t="n">
        <v>25224181</v>
      </c>
      <c r="R30" s="17" t="inlineStr">
        <is>
          <t>1/2" 4B36HBXTB2</t>
        </is>
      </c>
      <c r="S30" s="17" t="n"/>
      <c r="T30" s="17" t="n"/>
      <c r="U30" s="17" t="inlineStr">
        <is>
          <t>N/A</t>
        </is>
      </c>
      <c r="V30" s="17" t="inlineStr">
        <is>
          <t>N/A</t>
        </is>
      </c>
      <c r="W30" s="17" t="inlineStr">
        <is>
          <t>VI</t>
        </is>
      </c>
      <c r="X30" s="17" t="n">
        <v>800</v>
      </c>
      <c r="Y30" s="17" t="inlineStr">
        <is>
          <t>N/A</t>
        </is>
      </c>
      <c r="Z30" s="17" t="inlineStr">
        <is>
          <t>N/A</t>
        </is>
      </c>
      <c r="AA30" s="17" t="inlineStr">
        <is>
          <t>1/2"</t>
        </is>
      </c>
      <c r="AB30" s="17" t="inlineStr">
        <is>
          <t>Threaded</t>
        </is>
      </c>
      <c r="AC30" s="17" t="inlineStr">
        <is>
          <t>A47713296</t>
        </is>
      </c>
      <c r="AD30" s="17" t="inlineStr">
        <is>
          <t>JS2D8314H301-24VDC</t>
        </is>
      </c>
      <c r="AE30" s="17" t="inlineStr">
        <is>
          <t>0C7803.52</t>
        </is>
      </c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inlineStr">
        <is>
          <t>Levy Ostrup</t>
        </is>
      </c>
      <c r="CK30" s="17" t="n"/>
    </row>
    <row r="31">
      <c r="A31" s="17" t="n"/>
      <c r="B31" s="17" t="n"/>
      <c r="C31" s="17" t="inlineStr">
        <is>
          <t>K1B WELL PAD PROJECT</t>
        </is>
      </c>
      <c r="D31" s="17" t="inlineStr">
        <is>
          <t>CA23007</t>
        </is>
      </c>
      <c r="E31" s="17" t="inlineStr">
        <is>
          <t>KINOSIS K1B</t>
        </is>
      </c>
      <c r="F31" s="17" t="inlineStr">
        <is>
          <t>NATURAL GAS</t>
        </is>
      </c>
      <c r="G31" s="17" t="inlineStr">
        <is>
          <t>29103-25J-151-01</t>
        </is>
      </c>
      <c r="H31" s="17" t="inlineStr">
        <is>
          <t>29103-1"-FG-1503-DLHB0-38H-ET</t>
        </is>
      </c>
      <c r="I31" s="17" t="inlineStr">
        <is>
          <t>29103-KV-1053</t>
        </is>
      </c>
      <c r="J31" s="17" t="n"/>
      <c r="K31" s="17" t="inlineStr">
        <is>
          <t>PCV</t>
        </is>
      </c>
      <c r="L31" s="17" t="n"/>
      <c r="M31" s="17" t="inlineStr">
        <is>
          <t>N/A</t>
        </is>
      </c>
      <c r="N31" s="17" t="inlineStr">
        <is>
          <t>VPVL100SR4/5BD</t>
        </is>
      </c>
      <c r="O31" s="17" t="inlineStr">
        <is>
          <t>316 SS</t>
        </is>
      </c>
      <c r="P31" s="17" t="inlineStr">
        <is>
          <t>Xtreme</t>
        </is>
      </c>
      <c r="Q31" s="17" t="n">
        <v>25224113</v>
      </c>
      <c r="R31" s="17" t="inlineStr">
        <is>
          <t>1/2" 4B36HBXTB2</t>
        </is>
      </c>
      <c r="S31" s="17" t="n"/>
      <c r="T31" s="17" t="n"/>
      <c r="U31" s="17" t="inlineStr">
        <is>
          <t>N/A</t>
        </is>
      </c>
      <c r="V31" s="17" t="inlineStr">
        <is>
          <t>N/A</t>
        </is>
      </c>
      <c r="W31" s="17" t="inlineStr">
        <is>
          <t>VI</t>
        </is>
      </c>
      <c r="X31" s="17" t="n">
        <v>800</v>
      </c>
      <c r="Y31" s="17" t="inlineStr">
        <is>
          <t>N/A</t>
        </is>
      </c>
      <c r="Z31" s="17" t="inlineStr">
        <is>
          <t>N/A</t>
        </is>
      </c>
      <c r="AA31" s="17" t="inlineStr">
        <is>
          <t>1/2"</t>
        </is>
      </c>
      <c r="AB31" s="17" t="inlineStr">
        <is>
          <t>Threaded</t>
        </is>
      </c>
      <c r="AC31" s="17" t="inlineStr">
        <is>
          <t>A47713296</t>
        </is>
      </c>
      <c r="AD31" s="17" t="inlineStr">
        <is>
          <t>JS2D8314H301-24VDC</t>
        </is>
      </c>
      <c r="AE31" s="17" t="inlineStr">
        <is>
          <t>0C7803.52</t>
        </is>
      </c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inlineStr">
        <is>
          <t>Levy Ostrup</t>
        </is>
      </c>
      <c r="CK31" s="17" t="n"/>
    </row>
    <row r="32">
      <c r="A32" s="17" t="n"/>
      <c r="B32" s="17" t="n"/>
      <c r="C32" s="17" t="inlineStr">
        <is>
          <t>K1B WELL PAD PROJECT</t>
        </is>
      </c>
      <c r="D32" s="17" t="inlineStr">
        <is>
          <t>CA23007</t>
        </is>
      </c>
      <c r="E32" s="17" t="inlineStr">
        <is>
          <t>KINOSIS K1B</t>
        </is>
      </c>
      <c r="F32" s="17" t="inlineStr">
        <is>
          <t>NATURAL GAS</t>
        </is>
      </c>
      <c r="G32" s="17" t="inlineStr">
        <is>
          <t>29103-25J-152-01</t>
        </is>
      </c>
      <c r="H32" s="17" t="inlineStr">
        <is>
          <t>29103-1"-FG-1501-DLHB0-38H-ET</t>
        </is>
      </c>
      <c r="I32" s="17" t="inlineStr">
        <is>
          <t>29103-KV-1057</t>
        </is>
      </c>
      <c r="J32" s="17" t="n"/>
      <c r="K32" s="17" t="inlineStr">
        <is>
          <t>PCV</t>
        </is>
      </c>
      <c r="L32" s="17" t="n"/>
      <c r="M32" s="17" t="inlineStr">
        <is>
          <t>N/A</t>
        </is>
      </c>
      <c r="N32" s="17" t="inlineStr">
        <is>
          <t>VPVL100SR4/5BD</t>
        </is>
      </c>
      <c r="O32" s="17" t="inlineStr">
        <is>
          <t>316 SS</t>
        </is>
      </c>
      <c r="P32" s="17" t="inlineStr">
        <is>
          <t>Xtreme</t>
        </is>
      </c>
      <c r="Q32" s="17" t="n">
        <v>25224184</v>
      </c>
      <c r="R32" s="17" t="inlineStr">
        <is>
          <t>1/2" 4B36HBXTB2</t>
        </is>
      </c>
      <c r="S32" s="17" t="n"/>
      <c r="T32" s="17" t="n"/>
      <c r="U32" s="17" t="inlineStr">
        <is>
          <t>N/A</t>
        </is>
      </c>
      <c r="V32" s="17" t="inlineStr">
        <is>
          <t>N/A</t>
        </is>
      </c>
      <c r="W32" s="17" t="inlineStr">
        <is>
          <t>VI</t>
        </is>
      </c>
      <c r="X32" s="17" t="n">
        <v>800</v>
      </c>
      <c r="Y32" s="17" t="inlineStr">
        <is>
          <t>N/A</t>
        </is>
      </c>
      <c r="Z32" s="17" t="inlineStr">
        <is>
          <t>N/A</t>
        </is>
      </c>
      <c r="AA32" s="17" t="inlineStr">
        <is>
          <t>1/2"</t>
        </is>
      </c>
      <c r="AB32" s="17" t="inlineStr">
        <is>
          <t>Threaded</t>
        </is>
      </c>
      <c r="AC32" s="17" t="inlineStr">
        <is>
          <t>A47713296</t>
        </is>
      </c>
      <c r="AD32" s="17" t="inlineStr">
        <is>
          <t>JS2D8314H301-24VDC</t>
        </is>
      </c>
      <c r="AE32" s="17" t="inlineStr">
        <is>
          <t>0C7803.52</t>
        </is>
      </c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inlineStr">
        <is>
          <t>Levy Ostrup</t>
        </is>
      </c>
      <c r="CK32" s="17" t="n"/>
    </row>
    <row r="33">
      <c r="A33" s="17" t="n"/>
      <c r="B33" s="17" t="n"/>
      <c r="C33" s="17" t="inlineStr">
        <is>
          <t>K1B WELL PAD PROJECT</t>
        </is>
      </c>
      <c r="D33" s="17" t="inlineStr">
        <is>
          <t>CA23007</t>
        </is>
      </c>
      <c r="E33" s="17" t="inlineStr">
        <is>
          <t>KINOSIS K1B</t>
        </is>
      </c>
      <c r="F33" s="17" t="inlineStr">
        <is>
          <t>NATURAL GAS</t>
        </is>
      </c>
      <c r="G33" s="17" t="inlineStr">
        <is>
          <t>29103-25J-161-01</t>
        </is>
      </c>
      <c r="H33" s="17" t="inlineStr">
        <is>
          <t>29103-1"-FG-1603-DLHB0-38H-ET</t>
        </is>
      </c>
      <c r="I33" s="17" t="inlineStr">
        <is>
          <t>29103-KV-1063</t>
        </is>
      </c>
      <c r="J33" s="17" t="n"/>
      <c r="K33" s="17" t="inlineStr">
        <is>
          <t>PCV</t>
        </is>
      </c>
      <c r="L33" s="17" t="n"/>
      <c r="M33" s="17" t="inlineStr">
        <is>
          <t>N/A</t>
        </is>
      </c>
      <c r="N33" s="17" t="inlineStr">
        <is>
          <t>VPVL100SR4/5BD</t>
        </is>
      </c>
      <c r="O33" s="17" t="inlineStr">
        <is>
          <t>316 SS</t>
        </is>
      </c>
      <c r="P33" s="17" t="inlineStr">
        <is>
          <t>Xtreme</t>
        </is>
      </c>
      <c r="Q33" s="17" t="n">
        <v>25224177</v>
      </c>
      <c r="R33" s="17" t="inlineStr">
        <is>
          <t>1/2" 4B36HBXTB2</t>
        </is>
      </c>
      <c r="S33" s="17" t="n"/>
      <c r="T33" s="17" t="n"/>
      <c r="U33" s="17" t="inlineStr">
        <is>
          <t>N/A</t>
        </is>
      </c>
      <c r="V33" s="17" t="inlineStr">
        <is>
          <t>N/A</t>
        </is>
      </c>
      <c r="W33" s="17" t="inlineStr">
        <is>
          <t>VI</t>
        </is>
      </c>
      <c r="X33" s="17" t="n">
        <v>800</v>
      </c>
      <c r="Y33" s="17" t="inlineStr">
        <is>
          <t>N/A</t>
        </is>
      </c>
      <c r="Z33" s="17" t="inlineStr">
        <is>
          <t>N/A</t>
        </is>
      </c>
      <c r="AA33" s="17" t="inlineStr">
        <is>
          <t>1/2"</t>
        </is>
      </c>
      <c r="AB33" s="17" t="inlineStr">
        <is>
          <t>Threaded</t>
        </is>
      </c>
      <c r="AC33" s="17" t="inlineStr">
        <is>
          <t>A47713296</t>
        </is>
      </c>
      <c r="AD33" s="17" t="inlineStr">
        <is>
          <t>JS2D8314H301-24VDC</t>
        </is>
      </c>
      <c r="AE33" s="17" t="inlineStr">
        <is>
          <t>0C7803.52</t>
        </is>
      </c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inlineStr">
        <is>
          <t>Levy Ostrup</t>
        </is>
      </c>
      <c r="CK33" s="17" t="n"/>
    </row>
    <row r="34">
      <c r="A34" s="17" t="n"/>
      <c r="B34" s="17" t="n"/>
      <c r="C34" s="17" t="inlineStr">
        <is>
          <t>K1B WELL PAD PROJECT</t>
        </is>
      </c>
      <c r="D34" s="17" t="inlineStr">
        <is>
          <t>CA23007</t>
        </is>
      </c>
      <c r="E34" s="17" t="inlineStr">
        <is>
          <t>KINOSIS K1B</t>
        </is>
      </c>
      <c r="F34" s="17" t="inlineStr">
        <is>
          <t>NATURAL GAS</t>
        </is>
      </c>
      <c r="G34" s="17" t="inlineStr">
        <is>
          <t>29103-25J-162-01</t>
        </is>
      </c>
      <c r="H34" s="17" t="inlineStr">
        <is>
          <t>29103-1"-FG-1601-DLHB0-38H-ET</t>
        </is>
      </c>
      <c r="I34" s="17" t="inlineStr">
        <is>
          <t>29103-KV-1067</t>
        </is>
      </c>
      <c r="J34" s="17" t="n"/>
      <c r="K34" s="17" t="inlineStr">
        <is>
          <t>PCV</t>
        </is>
      </c>
      <c r="L34" s="17" t="n"/>
      <c r="M34" s="17" t="inlineStr">
        <is>
          <t>N/A</t>
        </is>
      </c>
      <c r="N34" s="17" t="inlineStr">
        <is>
          <t>VPVL100SR4/5BD</t>
        </is>
      </c>
      <c r="O34" s="17" t="inlineStr">
        <is>
          <t>316 SS</t>
        </is>
      </c>
      <c r="P34" s="17" t="inlineStr">
        <is>
          <t>Xtreme</t>
        </is>
      </c>
      <c r="Q34" s="17" t="n">
        <v>25224175</v>
      </c>
      <c r="R34" s="17" t="inlineStr">
        <is>
          <t>1/2" 4B36HBXTB2</t>
        </is>
      </c>
      <c r="S34" s="17" t="n"/>
      <c r="T34" s="17" t="n"/>
      <c r="U34" s="17" t="inlineStr">
        <is>
          <t>N/A</t>
        </is>
      </c>
      <c r="V34" s="17" t="inlineStr">
        <is>
          <t>N/A</t>
        </is>
      </c>
      <c r="W34" s="17" t="inlineStr">
        <is>
          <t>VI</t>
        </is>
      </c>
      <c r="X34" s="17" t="n">
        <v>800</v>
      </c>
      <c r="Y34" s="17" t="inlineStr">
        <is>
          <t>N/A</t>
        </is>
      </c>
      <c r="Z34" s="17" t="inlineStr">
        <is>
          <t>N/A</t>
        </is>
      </c>
      <c r="AA34" s="17" t="inlineStr">
        <is>
          <t>1/2"</t>
        </is>
      </c>
      <c r="AB34" s="17" t="inlineStr">
        <is>
          <t>Threaded</t>
        </is>
      </c>
      <c r="AC34" s="17" t="inlineStr">
        <is>
          <t>A47713296</t>
        </is>
      </c>
      <c r="AD34" s="17" t="inlineStr">
        <is>
          <t>JS2D8314H301-24VDC</t>
        </is>
      </c>
      <c r="AE34" s="17" t="inlineStr">
        <is>
          <t>0C7803.52</t>
        </is>
      </c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inlineStr">
        <is>
          <t>Levy Ostrup</t>
        </is>
      </c>
      <c r="CK34" s="17" t="n"/>
    </row>
    <row r="35">
      <c r="A35" s="17" t="n"/>
      <c r="B35" s="17" t="n"/>
      <c r="C35" s="17" t="inlineStr">
        <is>
          <t>K1B WELL PAD PROJECT</t>
        </is>
      </c>
      <c r="D35" s="17" t="inlineStr">
        <is>
          <t>CA23007</t>
        </is>
      </c>
      <c r="E35" s="17" t="inlineStr">
        <is>
          <t>KINOSIS K1B</t>
        </is>
      </c>
      <c r="F35" s="17" t="inlineStr">
        <is>
          <t>NATURAL GAS</t>
        </is>
      </c>
      <c r="G35" s="17" t="inlineStr">
        <is>
          <t>29103-25J-171-01</t>
        </is>
      </c>
      <c r="H35" s="17" t="inlineStr">
        <is>
          <t>29103-1"-FG-1703-DLHB0-38H-ET</t>
        </is>
      </c>
      <c r="I35" s="17" t="inlineStr">
        <is>
          <t>29103-KV-1073</t>
        </is>
      </c>
      <c r="J35" s="17" t="n"/>
      <c r="K35" s="17" t="inlineStr">
        <is>
          <t>PCV</t>
        </is>
      </c>
      <c r="L35" s="17" t="n"/>
      <c r="M35" s="17" t="inlineStr">
        <is>
          <t>N/A</t>
        </is>
      </c>
      <c r="N35" s="17" t="inlineStr">
        <is>
          <t>VPVL100SR4/5BD</t>
        </is>
      </c>
      <c r="O35" s="17" t="inlineStr">
        <is>
          <t>316 SS</t>
        </is>
      </c>
      <c r="P35" s="17" t="inlineStr">
        <is>
          <t>Xtreme</t>
        </is>
      </c>
      <c r="Q35" s="17" t="n">
        <v>25224108</v>
      </c>
      <c r="R35" s="17" t="inlineStr">
        <is>
          <t>1/2" 4B36HBXTB2</t>
        </is>
      </c>
      <c r="S35" s="17" t="n"/>
      <c r="T35" s="17" t="n"/>
      <c r="U35" s="17" t="inlineStr">
        <is>
          <t>N/A</t>
        </is>
      </c>
      <c r="V35" s="17" t="inlineStr">
        <is>
          <t>N/A</t>
        </is>
      </c>
      <c r="W35" s="17" t="inlineStr">
        <is>
          <t>VI</t>
        </is>
      </c>
      <c r="X35" s="17" t="n">
        <v>800</v>
      </c>
      <c r="Y35" s="17" t="inlineStr">
        <is>
          <t>N/A</t>
        </is>
      </c>
      <c r="Z35" s="17" t="inlineStr">
        <is>
          <t>N/A</t>
        </is>
      </c>
      <c r="AA35" s="17" t="inlineStr">
        <is>
          <t>1/2"</t>
        </is>
      </c>
      <c r="AB35" s="17" t="inlineStr">
        <is>
          <t>Threaded</t>
        </is>
      </c>
      <c r="AC35" s="17" t="inlineStr">
        <is>
          <t>A47713296</t>
        </is>
      </c>
      <c r="AD35" s="17" t="inlineStr">
        <is>
          <t>JS2D8314H301-24VDC</t>
        </is>
      </c>
      <c r="AE35" s="17" t="inlineStr">
        <is>
          <t>0C7803.52</t>
        </is>
      </c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inlineStr">
        <is>
          <t>Levy Ostrup</t>
        </is>
      </c>
      <c r="CK35" s="17" t="n"/>
    </row>
    <row r="36">
      <c r="A36" s="17" t="n"/>
      <c r="B36" s="17" t="n"/>
      <c r="C36" s="17" t="inlineStr">
        <is>
          <t>K1B WELL PAD PROJECT</t>
        </is>
      </c>
      <c r="D36" s="17" t="inlineStr">
        <is>
          <t>CA23007</t>
        </is>
      </c>
      <c r="E36" s="17" t="inlineStr">
        <is>
          <t>KINOSIS K1B</t>
        </is>
      </c>
      <c r="F36" s="17" t="inlineStr">
        <is>
          <t>NATURAL GAS</t>
        </is>
      </c>
      <c r="G36" s="17" t="inlineStr">
        <is>
          <t>29103-25J-172-01</t>
        </is>
      </c>
      <c r="H36" s="17" t="inlineStr">
        <is>
          <t>29103-1"-FG-1701-DLHB0-38H-ET</t>
        </is>
      </c>
      <c r="I36" s="17" t="inlineStr">
        <is>
          <t>29103-KV-1077</t>
        </is>
      </c>
      <c r="J36" s="17" t="n"/>
      <c r="K36" s="17" t="inlineStr">
        <is>
          <t>PCV</t>
        </is>
      </c>
      <c r="L36" s="17" t="n"/>
      <c r="M36" s="17" t="inlineStr">
        <is>
          <t>N/A</t>
        </is>
      </c>
      <c r="N36" s="17" t="inlineStr">
        <is>
          <t>VPVL100SR4/5BD</t>
        </is>
      </c>
      <c r="O36" s="17" t="inlineStr">
        <is>
          <t>316 SS</t>
        </is>
      </c>
      <c r="P36" s="17" t="inlineStr">
        <is>
          <t>Xtreme</t>
        </is>
      </c>
      <c r="Q36" s="17" t="n">
        <v>25224148</v>
      </c>
      <c r="R36" s="17" t="inlineStr">
        <is>
          <t>1/2" 4B36HBXTB2</t>
        </is>
      </c>
      <c r="S36" s="17" t="n"/>
      <c r="T36" s="17" t="n"/>
      <c r="U36" s="17" t="inlineStr">
        <is>
          <t>N/A</t>
        </is>
      </c>
      <c r="V36" s="17" t="inlineStr">
        <is>
          <t>N/A</t>
        </is>
      </c>
      <c r="W36" s="17" t="inlineStr">
        <is>
          <t>VI</t>
        </is>
      </c>
      <c r="X36" s="17" t="n">
        <v>800</v>
      </c>
      <c r="Y36" s="17" t="inlineStr">
        <is>
          <t>N/A</t>
        </is>
      </c>
      <c r="Z36" s="17" t="inlineStr">
        <is>
          <t>N/A</t>
        </is>
      </c>
      <c r="AA36" s="17" t="inlineStr">
        <is>
          <t>1/2"</t>
        </is>
      </c>
      <c r="AB36" s="17" t="inlineStr">
        <is>
          <t>Threaded</t>
        </is>
      </c>
      <c r="AC36" s="17" t="inlineStr">
        <is>
          <t>A47713296</t>
        </is>
      </c>
      <c r="AD36" s="17" t="inlineStr">
        <is>
          <t>JS2D8314H301-24VDC</t>
        </is>
      </c>
      <c r="AE36" s="17" t="inlineStr">
        <is>
          <t>0C7803.52</t>
        </is>
      </c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inlineStr">
        <is>
          <t>Levy Ostrup</t>
        </is>
      </c>
      <c r="CK36" s="17" t="n"/>
    </row>
    <row r="37">
      <c r="A37" s="17" t="n"/>
      <c r="B37" s="17" t="n"/>
      <c r="C37" s="17" t="inlineStr">
        <is>
          <t>K1B WELL PAD PROJECT</t>
        </is>
      </c>
      <c r="D37" s="17" t="inlineStr">
        <is>
          <t>CA23007</t>
        </is>
      </c>
      <c r="E37" s="17" t="inlineStr">
        <is>
          <t>KINOSIS K1B</t>
        </is>
      </c>
      <c r="F37" s="17" t="inlineStr">
        <is>
          <t>PRODUCED EMULSION</t>
        </is>
      </c>
      <c r="G37" s="17" t="inlineStr">
        <is>
          <t>29103-25J-112-01</t>
        </is>
      </c>
      <c r="H37" s="17" t="inlineStr">
        <is>
          <t>29103-4"-PE-1101-DAPC0-64H-ET</t>
        </is>
      </c>
      <c r="I37" s="17" t="inlineStr">
        <is>
          <t>29103-PV-1014</t>
        </is>
      </c>
      <c r="J37" s="17" t="n"/>
      <c r="K37" s="17" t="inlineStr">
        <is>
          <t>PCV</t>
        </is>
      </c>
      <c r="L37" s="17" t="n"/>
      <c r="M37" s="17" t="n">
        <v>1000383571</v>
      </c>
      <c r="N37" s="17" t="inlineStr">
        <is>
          <t>667-46 Spring &amp; Diaphragm</t>
        </is>
      </c>
      <c r="O37" s="17" t="inlineStr">
        <is>
          <t>5CB TC</t>
        </is>
      </c>
      <c r="P37" s="17" t="inlineStr">
        <is>
          <t>TC c/w S17400 carrier</t>
        </is>
      </c>
      <c r="Q37" s="17" t="n">
        <v>1000389743</v>
      </c>
      <c r="R37" s="17" t="inlineStr">
        <is>
          <t>P25E</t>
        </is>
      </c>
      <c r="S37" s="17" t="inlineStr">
        <is>
          <t>Inch</t>
        </is>
      </c>
      <c r="T37" s="17" t="n">
        <v>1.5</v>
      </c>
      <c r="U37" s="17" t="inlineStr">
        <is>
          <t>F005209232</t>
        </is>
      </c>
      <c r="V37" s="17" t="inlineStr">
        <is>
          <t>DVC6200-PD SMART</t>
        </is>
      </c>
      <c r="W37" s="17" t="inlineStr">
        <is>
          <t>V</t>
        </is>
      </c>
      <c r="X37" s="17" t="n">
        <v>900</v>
      </c>
      <c r="Y37" s="17" t="inlineStr">
        <is>
          <t>N/A</t>
        </is>
      </c>
      <c r="Z37" s="17" t="inlineStr">
        <is>
          <t>N/A</t>
        </is>
      </c>
      <c r="AA37" s="17" t="n">
        <v>3</v>
      </c>
      <c r="AB37" s="17" t="inlineStr">
        <is>
          <t>Flanged</t>
        </is>
      </c>
      <c r="AC37" s="17" t="inlineStr">
        <is>
          <t>N/A</t>
        </is>
      </c>
      <c r="AD37" s="17" t="inlineStr">
        <is>
          <t>N/A</t>
        </is>
      </c>
      <c r="AE37" s="17" t="inlineStr">
        <is>
          <t>0C00070.2</t>
        </is>
      </c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inlineStr">
        <is>
          <t>Levy Ostrup</t>
        </is>
      </c>
      <c r="CK37" s="17" t="n"/>
    </row>
    <row r="38">
      <c r="A38" s="17" t="n"/>
      <c r="B38" s="17" t="n"/>
      <c r="C38" s="17" t="inlineStr">
        <is>
          <t>K1B WELL PAD PROJECT</t>
        </is>
      </c>
      <c r="D38" s="17" t="inlineStr">
        <is>
          <t>CA23007</t>
        </is>
      </c>
      <c r="E38" s="17" t="inlineStr">
        <is>
          <t>KINOSIS K1B</t>
        </is>
      </c>
      <c r="F38" s="17" t="inlineStr">
        <is>
          <t>PRODUCED EMULSION</t>
        </is>
      </c>
      <c r="G38" s="17" t="inlineStr">
        <is>
          <t>29103-25J-122-01</t>
        </is>
      </c>
      <c r="H38" s="17" t="inlineStr">
        <is>
          <t>29103-4"-PE-1201-DAPC0-64H-ET</t>
        </is>
      </c>
      <c r="I38" s="17" t="inlineStr">
        <is>
          <t>29103-PV-1024</t>
        </is>
      </c>
      <c r="J38" s="17" t="n"/>
      <c r="K38" s="17" t="inlineStr">
        <is>
          <t>PCV</t>
        </is>
      </c>
      <c r="L38" s="17" t="n"/>
      <c r="M38" s="17" t="n">
        <v>1000383540</v>
      </c>
      <c r="N38" s="17" t="inlineStr">
        <is>
          <t>667-46 Spring &amp; Diaphragm</t>
        </is>
      </c>
      <c r="O38" s="17" t="inlineStr">
        <is>
          <t>5CB TC</t>
        </is>
      </c>
      <c r="P38" s="17" t="inlineStr">
        <is>
          <t>TC c/w S17400 carrier</t>
        </is>
      </c>
      <c r="Q38" s="17" t="inlineStr">
        <is>
          <t>N/A</t>
        </is>
      </c>
      <c r="R38" s="17" t="inlineStr">
        <is>
          <t>P25E</t>
        </is>
      </c>
      <c r="S38" s="17" t="inlineStr">
        <is>
          <t>Inch</t>
        </is>
      </c>
      <c r="T38" s="17" t="n">
        <v>1.5</v>
      </c>
      <c r="U38" s="17" t="inlineStr">
        <is>
          <t>F005209243</t>
        </is>
      </c>
      <c r="V38" s="17" t="inlineStr">
        <is>
          <t>DVC6200-PD SMART</t>
        </is>
      </c>
      <c r="W38" s="17" t="inlineStr">
        <is>
          <t>V</t>
        </is>
      </c>
      <c r="X38" s="17" t="n">
        <v>900</v>
      </c>
      <c r="Y38" s="17" t="inlineStr">
        <is>
          <t>N/A</t>
        </is>
      </c>
      <c r="Z38" s="17" t="inlineStr">
        <is>
          <t>N/A</t>
        </is>
      </c>
      <c r="AA38" s="17" t="n">
        <v>3</v>
      </c>
      <c r="AB38" s="17" t="inlineStr">
        <is>
          <t>Flanged</t>
        </is>
      </c>
      <c r="AC38" s="17" t="inlineStr">
        <is>
          <t>N/A</t>
        </is>
      </c>
      <c r="AD38" s="17" t="inlineStr">
        <is>
          <t>N/A</t>
        </is>
      </c>
      <c r="AE38" s="17" t="inlineStr">
        <is>
          <t>0C00070.2</t>
        </is>
      </c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inlineStr">
        <is>
          <t>Levy Ostrup</t>
        </is>
      </c>
      <c r="CK38" s="17" t="n"/>
    </row>
    <row r="39">
      <c r="A39" s="17" t="n"/>
      <c r="B39" s="17" t="n"/>
      <c r="C39" s="17" t="inlineStr">
        <is>
          <t>K1B WELL PAD PROJECT</t>
        </is>
      </c>
      <c r="D39" s="17" t="inlineStr">
        <is>
          <t>CA23007</t>
        </is>
      </c>
      <c r="E39" s="17" t="inlineStr">
        <is>
          <t>KINOSIS K1B</t>
        </is>
      </c>
      <c r="F39" s="17" t="inlineStr">
        <is>
          <t>PRODUCED EMULSION</t>
        </is>
      </c>
      <c r="G39" s="17" t="inlineStr">
        <is>
          <t>29103-25J-132-01</t>
        </is>
      </c>
      <c r="H39" s="17" t="inlineStr">
        <is>
          <t>29103-4"-PE-1301-DAPC0-64H-ET</t>
        </is>
      </c>
      <c r="I39" s="17" t="inlineStr">
        <is>
          <t>29103-PV-1034</t>
        </is>
      </c>
      <c r="J39" s="17" t="n"/>
      <c r="K39" s="17" t="inlineStr">
        <is>
          <t>PCV</t>
        </is>
      </c>
      <c r="L39" s="17" t="n"/>
      <c r="M39" s="17" t="n">
        <v>1000383572</v>
      </c>
      <c r="N39" s="17" t="inlineStr">
        <is>
          <t>667-46 Spring &amp; Diaphragm</t>
        </is>
      </c>
      <c r="O39" s="17" t="inlineStr">
        <is>
          <t>5CB TC</t>
        </is>
      </c>
      <c r="P39" s="17" t="inlineStr">
        <is>
          <t>TC c/w S17400 carrier</t>
        </is>
      </c>
      <c r="Q39" s="17" t="inlineStr">
        <is>
          <t>N/A</t>
        </is>
      </c>
      <c r="R39" s="17" t="inlineStr">
        <is>
          <t>P25E</t>
        </is>
      </c>
      <c r="S39" s="17" t="inlineStr">
        <is>
          <t>Inch</t>
        </is>
      </c>
      <c r="T39" s="17" t="n">
        <v>1.5</v>
      </c>
      <c r="U39" s="17" t="inlineStr">
        <is>
          <t>F005340817</t>
        </is>
      </c>
      <c r="V39" s="17" t="inlineStr">
        <is>
          <t>DVC6200-PD SMART</t>
        </is>
      </c>
      <c r="W39" s="17" t="inlineStr">
        <is>
          <t>V</t>
        </is>
      </c>
      <c r="X39" s="17" t="n">
        <v>900</v>
      </c>
      <c r="Y39" s="17" t="inlineStr">
        <is>
          <t>N/A</t>
        </is>
      </c>
      <c r="Z39" s="17" t="inlineStr">
        <is>
          <t>N/A</t>
        </is>
      </c>
      <c r="AA39" s="17" t="n">
        <v>3</v>
      </c>
      <c r="AB39" s="17" t="inlineStr">
        <is>
          <t>Flanged</t>
        </is>
      </c>
      <c r="AC39" s="17" t="inlineStr">
        <is>
          <t>N/A</t>
        </is>
      </c>
      <c r="AD39" s="17" t="inlineStr">
        <is>
          <t>N/A</t>
        </is>
      </c>
      <c r="AE39" s="17" t="inlineStr">
        <is>
          <t>0C00070.2</t>
        </is>
      </c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inlineStr">
        <is>
          <t>Levy Ostrup</t>
        </is>
      </c>
      <c r="CK39" s="17" t="n"/>
    </row>
    <row r="40">
      <c r="A40" s="17" t="n"/>
      <c r="B40" s="17" t="n"/>
      <c r="C40" s="17" t="inlineStr">
        <is>
          <t>K1B WELL PAD PROJECT</t>
        </is>
      </c>
      <c r="D40" s="17" t="inlineStr">
        <is>
          <t>CA23007</t>
        </is>
      </c>
      <c r="E40" s="17" t="inlineStr">
        <is>
          <t>KINOSIS K1B</t>
        </is>
      </c>
      <c r="F40" s="17" t="inlineStr">
        <is>
          <t>PRODUCED EMULSION</t>
        </is>
      </c>
      <c r="G40" s="17" t="inlineStr">
        <is>
          <t>29103-25J-142-01</t>
        </is>
      </c>
      <c r="H40" s="17" t="inlineStr">
        <is>
          <t>29103-4"-PE-1401-DAPC0-64H-ET</t>
        </is>
      </c>
      <c r="I40" s="17" t="inlineStr">
        <is>
          <t>29103-PV-1044</t>
        </is>
      </c>
      <c r="J40" s="17" t="n"/>
      <c r="K40" s="17" t="inlineStr">
        <is>
          <t>PCV</t>
        </is>
      </c>
      <c r="L40" s="17" t="n"/>
      <c r="M40" s="17" t="n">
        <v>1000383541</v>
      </c>
      <c r="N40" s="17" t="inlineStr">
        <is>
          <t>667-46 Spring &amp; Diaphragm</t>
        </is>
      </c>
      <c r="O40" s="17" t="inlineStr">
        <is>
          <t>5CB TC</t>
        </is>
      </c>
      <c r="P40" s="17" t="inlineStr">
        <is>
          <t>TC c/w S17400 carrier</t>
        </is>
      </c>
      <c r="Q40" s="17" t="inlineStr">
        <is>
          <t>N/A</t>
        </is>
      </c>
      <c r="R40" s="17" t="inlineStr">
        <is>
          <t>P25E</t>
        </is>
      </c>
      <c r="S40" s="17" t="inlineStr">
        <is>
          <t>Inch</t>
        </is>
      </c>
      <c r="T40" s="17" t="n">
        <v>1.5</v>
      </c>
      <c r="U40" s="17" t="inlineStr">
        <is>
          <t>F005209347</t>
        </is>
      </c>
      <c r="V40" s="17" t="inlineStr">
        <is>
          <t>DVC6200-PD SMART</t>
        </is>
      </c>
      <c r="W40" s="17" t="inlineStr">
        <is>
          <t>V</t>
        </is>
      </c>
      <c r="X40" s="17" t="n">
        <v>900</v>
      </c>
      <c r="Y40" s="17" t="inlineStr">
        <is>
          <t>N/A</t>
        </is>
      </c>
      <c r="Z40" s="17" t="inlineStr">
        <is>
          <t>N/A</t>
        </is>
      </c>
      <c r="AA40" s="17" t="n">
        <v>3</v>
      </c>
      <c r="AB40" s="17" t="inlineStr">
        <is>
          <t>Flanged</t>
        </is>
      </c>
      <c r="AC40" s="17" t="inlineStr">
        <is>
          <t>N/A</t>
        </is>
      </c>
      <c r="AD40" s="17" t="inlineStr">
        <is>
          <t>N/A</t>
        </is>
      </c>
      <c r="AE40" s="17" t="inlineStr">
        <is>
          <t>0C00070.2</t>
        </is>
      </c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inlineStr">
        <is>
          <t>Levy Ostrup</t>
        </is>
      </c>
      <c r="CK40" s="17" t="n"/>
    </row>
    <row r="41">
      <c r="A41" s="17" t="n"/>
      <c r="B41" s="17" t="n"/>
      <c r="C41" s="17" t="inlineStr">
        <is>
          <t>K1B WELL PAD PROJECT</t>
        </is>
      </c>
      <c r="D41" s="17" t="inlineStr">
        <is>
          <t>CA23007</t>
        </is>
      </c>
      <c r="E41" s="17" t="inlineStr">
        <is>
          <t>KINOSIS K1B</t>
        </is>
      </c>
      <c r="F41" s="17" t="inlineStr">
        <is>
          <t>PRODUCED EMULSION</t>
        </is>
      </c>
      <c r="G41" s="17" t="inlineStr">
        <is>
          <t>29103-25J-152-01</t>
        </is>
      </c>
      <c r="H41" s="17" t="inlineStr">
        <is>
          <t>29103-4"-PE-1501-DAPC0-64H-ET</t>
        </is>
      </c>
      <c r="I41" s="17" t="inlineStr">
        <is>
          <t>29103-PV-1054</t>
        </is>
      </c>
      <c r="J41" s="17" t="n"/>
      <c r="K41" s="17" t="inlineStr">
        <is>
          <t>PCV</t>
        </is>
      </c>
      <c r="L41" s="17" t="n"/>
      <c r="M41" s="17" t="n">
        <v>1000383573</v>
      </c>
      <c r="N41" s="17" t="inlineStr">
        <is>
          <t>667-46 Spring &amp; Diaphragm</t>
        </is>
      </c>
      <c r="O41" s="17" t="inlineStr">
        <is>
          <t>5CB TC</t>
        </is>
      </c>
      <c r="P41" s="17" t="inlineStr">
        <is>
          <t>TC c/w S17400 carrier</t>
        </is>
      </c>
      <c r="Q41" s="17" t="inlineStr">
        <is>
          <t>N/A</t>
        </is>
      </c>
      <c r="R41" s="17" t="inlineStr">
        <is>
          <t>P25E</t>
        </is>
      </c>
      <c r="S41" s="17" t="inlineStr">
        <is>
          <t>Inch</t>
        </is>
      </c>
      <c r="T41" s="17" t="n">
        <v>1.5</v>
      </c>
      <c r="U41" s="17" t="inlineStr">
        <is>
          <t>F005340832</t>
        </is>
      </c>
      <c r="V41" s="17" t="inlineStr">
        <is>
          <t>DVC6200-PD SMART</t>
        </is>
      </c>
      <c r="W41" s="17" t="inlineStr">
        <is>
          <t>V</t>
        </is>
      </c>
      <c r="X41" s="17" t="n">
        <v>900</v>
      </c>
      <c r="Y41" s="17" t="inlineStr">
        <is>
          <t>N/A</t>
        </is>
      </c>
      <c r="Z41" s="17" t="inlineStr">
        <is>
          <t>N/A</t>
        </is>
      </c>
      <c r="AA41" s="17" t="n">
        <v>3</v>
      </c>
      <c r="AB41" s="17" t="inlineStr">
        <is>
          <t>Flanged</t>
        </is>
      </c>
      <c r="AC41" s="17" t="inlineStr">
        <is>
          <t>N/A</t>
        </is>
      </c>
      <c r="AD41" s="17" t="inlineStr">
        <is>
          <t>N/A</t>
        </is>
      </c>
      <c r="AE41" s="17" t="inlineStr">
        <is>
          <t>0C00070.2</t>
        </is>
      </c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inlineStr">
        <is>
          <t>Levy Ostrup</t>
        </is>
      </c>
      <c r="CK41" s="17" t="n"/>
    </row>
    <row r="42">
      <c r="A42" s="17" t="n"/>
      <c r="B42" s="17" t="n"/>
      <c r="C42" s="17" t="inlineStr">
        <is>
          <t>K1B WELL PAD PROJECT</t>
        </is>
      </c>
      <c r="D42" s="17" t="inlineStr">
        <is>
          <t>CA23007</t>
        </is>
      </c>
      <c r="E42" s="17" t="inlineStr">
        <is>
          <t>KINOSIS K1B</t>
        </is>
      </c>
      <c r="F42" s="17" t="inlineStr">
        <is>
          <t>PRODUCED EMULSION</t>
        </is>
      </c>
      <c r="G42" s="17" t="inlineStr">
        <is>
          <t>29103-25J-162-01</t>
        </is>
      </c>
      <c r="H42" s="17" t="inlineStr">
        <is>
          <t>29103-4"-PE-1601-DAPC0-64H-ET</t>
        </is>
      </c>
      <c r="I42" s="17" t="inlineStr">
        <is>
          <t>29103-PV-1064</t>
        </is>
      </c>
      <c r="J42" s="17" t="n"/>
      <c r="K42" s="17" t="inlineStr">
        <is>
          <t>PCV</t>
        </is>
      </c>
      <c r="L42" s="17" t="n"/>
      <c r="M42" s="17" t="n">
        <v>1000383542</v>
      </c>
      <c r="N42" s="17" t="inlineStr">
        <is>
          <t>667-46 Spring &amp; Diaphragm</t>
        </is>
      </c>
      <c r="O42" s="17" t="inlineStr">
        <is>
          <t>5CB TC</t>
        </is>
      </c>
      <c r="P42" s="17" t="inlineStr">
        <is>
          <t>TC c/w S17400 carrier</t>
        </is>
      </c>
      <c r="Q42" s="17" t="inlineStr">
        <is>
          <t>N/A</t>
        </is>
      </c>
      <c r="R42" s="17" t="inlineStr">
        <is>
          <t>P25E</t>
        </is>
      </c>
      <c r="S42" s="17" t="inlineStr">
        <is>
          <t>Inch</t>
        </is>
      </c>
      <c r="T42" s="17" t="n">
        <v>1.5</v>
      </c>
      <c r="U42" s="17" t="inlineStr">
        <is>
          <t>F005209242</t>
        </is>
      </c>
      <c r="V42" s="17" t="inlineStr">
        <is>
          <t>DVC6200-PD SMART</t>
        </is>
      </c>
      <c r="W42" s="17" t="inlineStr">
        <is>
          <t>V</t>
        </is>
      </c>
      <c r="X42" s="17" t="n">
        <v>900</v>
      </c>
      <c r="Y42" s="17" t="inlineStr">
        <is>
          <t>N/A</t>
        </is>
      </c>
      <c r="Z42" s="17" t="inlineStr">
        <is>
          <t>N/A</t>
        </is>
      </c>
      <c r="AA42" s="17" t="n">
        <v>3</v>
      </c>
      <c r="AB42" s="17" t="inlineStr">
        <is>
          <t>Flanged</t>
        </is>
      </c>
      <c r="AC42" s="17" t="inlineStr">
        <is>
          <t>N/A</t>
        </is>
      </c>
      <c r="AD42" s="17" t="inlineStr">
        <is>
          <t>N/A</t>
        </is>
      </c>
      <c r="AE42" s="17" t="inlineStr">
        <is>
          <t>0C00070.2</t>
        </is>
      </c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inlineStr">
        <is>
          <t>Levy Ostrup</t>
        </is>
      </c>
      <c r="CK42" s="17" t="n"/>
    </row>
    <row r="43">
      <c r="A43" s="17" t="n"/>
      <c r="B43" s="17" t="n"/>
      <c r="C43" s="17" t="inlineStr">
        <is>
          <t>K1B WELL PAD PROJECT</t>
        </is>
      </c>
      <c r="D43" s="17" t="inlineStr">
        <is>
          <t>CA23007</t>
        </is>
      </c>
      <c r="E43" s="17" t="inlineStr">
        <is>
          <t>KINOSIS K1B</t>
        </is>
      </c>
      <c r="F43" s="17" t="inlineStr">
        <is>
          <t>PRODUCED EMULSION</t>
        </is>
      </c>
      <c r="G43" s="17" t="inlineStr">
        <is>
          <t>29103-25J-172-01</t>
        </is>
      </c>
      <c r="H43" s="17" t="inlineStr">
        <is>
          <t>29103-4"-PE-1701-DAPC0-64H-ET</t>
        </is>
      </c>
      <c r="I43" s="17" t="inlineStr">
        <is>
          <t>29103-PV-1074</t>
        </is>
      </c>
      <c r="J43" s="17" t="n"/>
      <c r="K43" s="17" t="inlineStr">
        <is>
          <t>PCV</t>
        </is>
      </c>
      <c r="L43" s="17" t="n"/>
      <c r="M43" s="17" t="n">
        <v>1000383574</v>
      </c>
      <c r="N43" s="17" t="inlineStr">
        <is>
          <t>667-46 Spring &amp; Diaphragm</t>
        </is>
      </c>
      <c r="O43" s="17" t="inlineStr">
        <is>
          <t>5CB TC</t>
        </is>
      </c>
      <c r="P43" s="17" t="inlineStr">
        <is>
          <t>TC c/w S17400 carrier</t>
        </is>
      </c>
      <c r="Q43" s="17" t="inlineStr">
        <is>
          <t>N/A</t>
        </is>
      </c>
      <c r="R43" s="17" t="inlineStr">
        <is>
          <t>P25E</t>
        </is>
      </c>
      <c r="S43" s="17" t="inlineStr">
        <is>
          <t>Inch</t>
        </is>
      </c>
      <c r="T43" s="17" t="n">
        <v>1.5</v>
      </c>
      <c r="U43" s="17" t="inlineStr">
        <is>
          <t>F005340799</t>
        </is>
      </c>
      <c r="V43" s="17" t="inlineStr">
        <is>
          <t>DVC6200-PD SMART</t>
        </is>
      </c>
      <c r="W43" s="17" t="inlineStr">
        <is>
          <t>V</t>
        </is>
      </c>
      <c r="X43" s="17" t="n">
        <v>900</v>
      </c>
      <c r="Y43" s="17" t="inlineStr">
        <is>
          <t>N/A</t>
        </is>
      </c>
      <c r="Z43" s="17" t="inlineStr">
        <is>
          <t>N/A</t>
        </is>
      </c>
      <c r="AA43" s="17" t="n">
        <v>3</v>
      </c>
      <c r="AB43" s="17" t="inlineStr">
        <is>
          <t>Flanged</t>
        </is>
      </c>
      <c r="AC43" s="17" t="inlineStr">
        <is>
          <t>N/A</t>
        </is>
      </c>
      <c r="AD43" s="17" t="inlineStr">
        <is>
          <t>N/A</t>
        </is>
      </c>
      <c r="AE43" s="17" t="inlineStr">
        <is>
          <t>0C00070.2</t>
        </is>
      </c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inlineStr">
        <is>
          <t>Levy Ostrup</t>
        </is>
      </c>
      <c r="CK43" s="17" t="n"/>
    </row>
    <row r="44">
      <c r="A44" s="17" t="n"/>
      <c r="B44" s="17" t="n"/>
      <c r="C44" s="17" t="inlineStr">
        <is>
          <t>K1B WELL PAD PROJECT</t>
        </is>
      </c>
      <c r="D44" s="17" t="inlineStr">
        <is>
          <t>CA23007</t>
        </is>
      </c>
      <c r="E44" s="17" t="inlineStr">
        <is>
          <t>KINOSIS K1B</t>
        </is>
      </c>
      <c r="F44" s="17" t="inlineStr">
        <is>
          <t>PRODUCED EMULSION</t>
        </is>
      </c>
      <c r="G44" s="17" t="inlineStr">
        <is>
          <t>29103-25J-112-01</t>
        </is>
      </c>
      <c r="H44" s="17" t="inlineStr">
        <is>
          <t>29103-4"-PE-1102-DAPC0-64H-ET</t>
        </is>
      </c>
      <c r="I44" s="17" t="inlineStr">
        <is>
          <t>29103-XV-1011</t>
        </is>
      </c>
      <c r="J44" s="17" t="n"/>
      <c r="K44" s="17" t="n"/>
      <c r="L44" s="17" t="n"/>
      <c r="M44" s="17" t="inlineStr">
        <is>
          <t>3656446-011</t>
        </is>
      </c>
      <c r="N44" s="17" t="inlineStr">
        <is>
          <t>LPC-10A-180L-DA</t>
        </is>
      </c>
      <c r="O44" s="17" t="inlineStr">
        <is>
          <t>F51+TCC</t>
        </is>
      </c>
      <c r="P44" s="17" t="inlineStr">
        <is>
          <t>F316+TCC</t>
        </is>
      </c>
      <c r="Q44" s="17" t="inlineStr">
        <is>
          <t>YDFQ25129208</t>
        </is>
      </c>
      <c r="R44" s="17" t="inlineStr">
        <is>
          <t>4TF9RBPA105N</t>
        </is>
      </c>
      <c r="S44" s="17" t="n"/>
      <c r="T44" s="17" t="n"/>
      <c r="U44" s="17" t="inlineStr">
        <is>
          <t>F005266343</t>
        </is>
      </c>
      <c r="V44" s="17" t="inlineStr">
        <is>
          <t>DVC-6200 AD</t>
        </is>
      </c>
      <c r="W44" s="17" t="inlineStr">
        <is>
          <t>V</t>
        </is>
      </c>
      <c r="X44" s="17" t="n">
        <v>900</v>
      </c>
      <c r="Y44" s="17" t="inlineStr">
        <is>
          <t>N/A</t>
        </is>
      </c>
      <c r="Z44" s="17" t="inlineStr">
        <is>
          <t>N/A</t>
        </is>
      </c>
      <c r="AA44" s="17" t="n">
        <v>4</v>
      </c>
      <c r="AB44" s="17" t="inlineStr">
        <is>
          <t>Flanged</t>
        </is>
      </c>
      <c r="AC44" s="17" t="inlineStr">
        <is>
          <t>N/A</t>
        </is>
      </c>
      <c r="AD44" s="17" t="inlineStr">
        <is>
          <t>N/A</t>
        </is>
      </c>
      <c r="AE44" s="17" t="inlineStr">
        <is>
          <t>0C15284.52</t>
        </is>
      </c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inlineStr">
        <is>
          <t>Levy Ostrup</t>
        </is>
      </c>
      <c r="CK44" s="17" t="n"/>
    </row>
    <row r="45">
      <c r="A45" s="17" t="n"/>
      <c r="B45" s="17" t="n"/>
      <c r="C45" s="17" t="inlineStr">
        <is>
          <t>K1B WELL PAD PROJECT</t>
        </is>
      </c>
      <c r="D45" s="17" t="inlineStr">
        <is>
          <t>CA23007</t>
        </is>
      </c>
      <c r="E45" s="17" t="inlineStr">
        <is>
          <t>KINOSIS K1B</t>
        </is>
      </c>
      <c r="F45" s="17" t="inlineStr">
        <is>
          <t>PRODUCED EMULSION</t>
        </is>
      </c>
      <c r="G45" s="17" t="inlineStr">
        <is>
          <t>29103-25J-112-01</t>
        </is>
      </c>
      <c r="H45" s="17" t="inlineStr">
        <is>
          <t>29103-4"-PE-1103-DAPC0-64H-ET</t>
        </is>
      </c>
      <c r="I45" s="17" t="inlineStr">
        <is>
          <t>29103-XV-1012</t>
        </is>
      </c>
      <c r="J45" s="17" t="n"/>
      <c r="K45" s="17" t="n"/>
      <c r="L45" s="17" t="n"/>
      <c r="M45" s="17" t="inlineStr">
        <is>
          <t>3656446-017</t>
        </is>
      </c>
      <c r="N45" s="17" t="inlineStr">
        <is>
          <t>LPC-10A-180L-DA</t>
        </is>
      </c>
      <c r="O45" s="17" t="inlineStr">
        <is>
          <t>F51+TCC</t>
        </is>
      </c>
      <c r="P45" s="17" t="inlineStr">
        <is>
          <t>F316+TCC</t>
        </is>
      </c>
      <c r="Q45" s="17" t="inlineStr">
        <is>
          <t>YDFQ25129209</t>
        </is>
      </c>
      <c r="R45" s="17" t="inlineStr">
        <is>
          <t>4TF9RBPA105N</t>
        </is>
      </c>
      <c r="S45" s="17" t="n"/>
      <c r="T45" s="17" t="n"/>
      <c r="U45" s="17" t="inlineStr">
        <is>
          <t>F005266334</t>
        </is>
      </c>
      <c r="V45" s="17" t="inlineStr">
        <is>
          <t>DVC-6200 AD</t>
        </is>
      </c>
      <c r="W45" s="17" t="inlineStr">
        <is>
          <t>V</t>
        </is>
      </c>
      <c r="X45" s="17" t="n">
        <v>900</v>
      </c>
      <c r="Y45" s="17" t="inlineStr">
        <is>
          <t>N/A</t>
        </is>
      </c>
      <c r="Z45" s="17" t="inlineStr">
        <is>
          <t>N/A</t>
        </is>
      </c>
      <c r="AA45" s="17" t="n">
        <v>4</v>
      </c>
      <c r="AB45" s="17" t="inlineStr">
        <is>
          <t>Flanged</t>
        </is>
      </c>
      <c r="AC45" s="17" t="inlineStr">
        <is>
          <t>N/A</t>
        </is>
      </c>
      <c r="AD45" s="17" t="inlineStr">
        <is>
          <t>N/A</t>
        </is>
      </c>
      <c r="AE45" s="17" t="inlineStr">
        <is>
          <t>0C15284.52</t>
        </is>
      </c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inlineStr">
        <is>
          <t>Levy Ostrup</t>
        </is>
      </c>
      <c r="CK45" s="17" t="n"/>
    </row>
    <row r="46">
      <c r="A46" s="17" t="n"/>
      <c r="B46" s="17" t="n"/>
      <c r="C46" s="17" t="inlineStr">
        <is>
          <t>K1B WELL PAD PROJECT</t>
        </is>
      </c>
      <c r="D46" s="17" t="inlineStr">
        <is>
          <t>CA23007</t>
        </is>
      </c>
      <c r="E46" s="17" t="inlineStr">
        <is>
          <t>KINOSIS K1B</t>
        </is>
      </c>
      <c r="F46" s="17" t="inlineStr">
        <is>
          <t>PRODUCED EMULSION</t>
        </is>
      </c>
      <c r="G46" s="17" t="inlineStr">
        <is>
          <t>29103-25J-122-01</t>
        </is>
      </c>
      <c r="H46" s="17" t="inlineStr">
        <is>
          <t>29103-4"-PE-1202-DAPC0-64H-ET</t>
        </is>
      </c>
      <c r="I46" s="17" t="inlineStr">
        <is>
          <t>29103-XV-1021</t>
        </is>
      </c>
      <c r="J46" s="17" t="n"/>
      <c r="K46" s="17" t="n"/>
      <c r="L46" s="17" t="n"/>
      <c r="M46" s="17" t="inlineStr">
        <is>
          <t>3656446-024</t>
        </is>
      </c>
      <c r="N46" s="17" t="inlineStr">
        <is>
          <t>LPC-10A-180L-DA</t>
        </is>
      </c>
      <c r="O46" s="17" t="inlineStr">
        <is>
          <t>F51+TCC</t>
        </is>
      </c>
      <c r="P46" s="17" t="inlineStr">
        <is>
          <t>F316+TCC</t>
        </is>
      </c>
      <c r="Q46" s="17" t="inlineStr">
        <is>
          <t>YDFQ25129210</t>
        </is>
      </c>
      <c r="R46" s="17" t="inlineStr">
        <is>
          <t>4TF9RBPA105N</t>
        </is>
      </c>
      <c r="S46" s="17" t="n"/>
      <c r="T46" s="17" t="n"/>
      <c r="U46" s="17" t="inlineStr">
        <is>
          <t>F005266348</t>
        </is>
      </c>
      <c r="V46" s="17" t="inlineStr">
        <is>
          <t>DVC-6200 AD</t>
        </is>
      </c>
      <c r="W46" s="17" t="inlineStr">
        <is>
          <t>V</t>
        </is>
      </c>
      <c r="X46" s="17" t="n">
        <v>900</v>
      </c>
      <c r="Y46" s="17" t="inlineStr">
        <is>
          <t>N/A</t>
        </is>
      </c>
      <c r="Z46" s="17" t="inlineStr">
        <is>
          <t>N/A</t>
        </is>
      </c>
      <c r="AA46" s="17" t="n">
        <v>4</v>
      </c>
      <c r="AB46" s="17" t="inlineStr">
        <is>
          <t>Flanged</t>
        </is>
      </c>
      <c r="AC46" s="17" t="inlineStr">
        <is>
          <t>N/A</t>
        </is>
      </c>
      <c r="AD46" s="17" t="inlineStr">
        <is>
          <t>N/A</t>
        </is>
      </c>
      <c r="AE46" s="17" t="inlineStr">
        <is>
          <t>0C15284.52</t>
        </is>
      </c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inlineStr">
        <is>
          <t>Levy Ostrup</t>
        </is>
      </c>
      <c r="CK46" s="17" t="n"/>
    </row>
    <row r="47">
      <c r="A47" s="17" t="n"/>
      <c r="B47" s="17" t="n"/>
      <c r="C47" s="17" t="inlineStr">
        <is>
          <t>K1B WELL PAD PROJECT</t>
        </is>
      </c>
      <c r="D47" s="17" t="inlineStr">
        <is>
          <t>CA23007</t>
        </is>
      </c>
      <c r="E47" s="17" t="inlineStr">
        <is>
          <t>KINOSIS K1B</t>
        </is>
      </c>
      <c r="F47" s="17" t="inlineStr">
        <is>
          <t>PRODUCED EMULSION</t>
        </is>
      </c>
      <c r="G47" s="17" t="inlineStr">
        <is>
          <t>29103-25J-122-01</t>
        </is>
      </c>
      <c r="H47" s="17" t="inlineStr">
        <is>
          <t>29103-4"-PE-1203-DAPC0-64H-ET</t>
        </is>
      </c>
      <c r="I47" s="17" t="inlineStr">
        <is>
          <t>29103-XV-1022</t>
        </is>
      </c>
      <c r="J47" s="17" t="n"/>
      <c r="K47" s="17" t="n"/>
      <c r="L47" s="17" t="n"/>
      <c r="M47" s="17" t="inlineStr">
        <is>
          <t>3656446-003</t>
        </is>
      </c>
      <c r="N47" s="17" t="inlineStr">
        <is>
          <t>LPC-10A-180L-DA</t>
        </is>
      </c>
      <c r="O47" s="17" t="inlineStr">
        <is>
          <t>F51+TCC</t>
        </is>
      </c>
      <c r="P47" s="17" t="inlineStr">
        <is>
          <t>F316+TCC</t>
        </is>
      </c>
      <c r="Q47" s="17" t="inlineStr">
        <is>
          <t>YDFQ25129211</t>
        </is>
      </c>
      <c r="R47" s="17" t="inlineStr">
        <is>
          <t>4TF9RBPA105N</t>
        </is>
      </c>
      <c r="S47" s="17" t="n"/>
      <c r="T47" s="17" t="n"/>
      <c r="U47" s="17" t="inlineStr">
        <is>
          <t>F005266332</t>
        </is>
      </c>
      <c r="V47" s="17" t="inlineStr">
        <is>
          <t>DVC-6200 AD</t>
        </is>
      </c>
      <c r="W47" s="17" t="inlineStr">
        <is>
          <t>V</t>
        </is>
      </c>
      <c r="X47" s="17" t="n">
        <v>900</v>
      </c>
      <c r="Y47" s="17" t="inlineStr">
        <is>
          <t>N/A</t>
        </is>
      </c>
      <c r="Z47" s="17" t="inlineStr">
        <is>
          <t>N/A</t>
        </is>
      </c>
      <c r="AA47" s="17" t="n">
        <v>4</v>
      </c>
      <c r="AB47" s="17" t="inlineStr">
        <is>
          <t>Flanged</t>
        </is>
      </c>
      <c r="AC47" s="17" t="inlineStr">
        <is>
          <t>N/A</t>
        </is>
      </c>
      <c r="AD47" s="17" t="inlineStr">
        <is>
          <t>N/A</t>
        </is>
      </c>
      <c r="AE47" s="17" t="inlineStr">
        <is>
          <t>0C15284.52</t>
        </is>
      </c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inlineStr">
        <is>
          <t>Levy Ostrup</t>
        </is>
      </c>
      <c r="CK47" s="17" t="n"/>
    </row>
    <row r="48">
      <c r="A48" s="17" t="n"/>
      <c r="B48" s="17" t="n"/>
      <c r="C48" s="17" t="inlineStr">
        <is>
          <t>K1B WELL PAD PROJECT</t>
        </is>
      </c>
      <c r="D48" s="17" t="inlineStr">
        <is>
          <t>CA23007</t>
        </is>
      </c>
      <c r="E48" s="17" t="inlineStr">
        <is>
          <t>KINOSIS K1B</t>
        </is>
      </c>
      <c r="F48" s="17" t="inlineStr">
        <is>
          <t>PRODUCED EMULSION</t>
        </is>
      </c>
      <c r="G48" s="17" t="inlineStr">
        <is>
          <t>29103-25J-132-01</t>
        </is>
      </c>
      <c r="H48" s="17" t="inlineStr">
        <is>
          <t>29103-4"-PE-1302-DAPC0-64H-ET</t>
        </is>
      </c>
      <c r="I48" s="17" t="inlineStr">
        <is>
          <t>29103-XV-1031</t>
        </is>
      </c>
      <c r="J48" s="17" t="n"/>
      <c r="K48" s="17" t="n"/>
      <c r="L48" s="17" t="n"/>
      <c r="M48" s="17" t="inlineStr">
        <is>
          <t>3656446-020</t>
        </is>
      </c>
      <c r="N48" s="17" t="inlineStr">
        <is>
          <t>LPC-10A-180L-DA</t>
        </is>
      </c>
      <c r="O48" s="17" t="inlineStr">
        <is>
          <t>F51+TCC</t>
        </is>
      </c>
      <c r="P48" s="17" t="inlineStr">
        <is>
          <t>F316+TCC</t>
        </is>
      </c>
      <c r="Q48" s="17" t="inlineStr">
        <is>
          <t>YDFQ25129212</t>
        </is>
      </c>
      <c r="R48" s="17" t="inlineStr">
        <is>
          <t>4TF9RBPA105N</t>
        </is>
      </c>
      <c r="S48" s="17" t="n"/>
      <c r="T48" s="17" t="n"/>
      <c r="U48" s="17" t="inlineStr">
        <is>
          <t>F005266353</t>
        </is>
      </c>
      <c r="V48" s="17" t="inlineStr">
        <is>
          <t>DVC-6200 AD</t>
        </is>
      </c>
      <c r="W48" s="17" t="inlineStr">
        <is>
          <t>V</t>
        </is>
      </c>
      <c r="X48" s="17" t="n">
        <v>900</v>
      </c>
      <c r="Y48" s="17" t="inlineStr">
        <is>
          <t>N/A</t>
        </is>
      </c>
      <c r="Z48" s="17" t="inlineStr">
        <is>
          <t>N/A</t>
        </is>
      </c>
      <c r="AA48" s="17" t="n">
        <v>4</v>
      </c>
      <c r="AB48" s="17" t="inlineStr">
        <is>
          <t>Flanged</t>
        </is>
      </c>
      <c r="AC48" s="17" t="inlineStr">
        <is>
          <t>N/A</t>
        </is>
      </c>
      <c r="AD48" s="17" t="inlineStr">
        <is>
          <t>N/A</t>
        </is>
      </c>
      <c r="AE48" s="17" t="inlineStr">
        <is>
          <t>0C15284.52</t>
        </is>
      </c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inlineStr">
        <is>
          <t>Levy Ostrup</t>
        </is>
      </c>
      <c r="CK48" s="17" t="n"/>
    </row>
    <row r="49">
      <c r="A49" s="17" t="n"/>
      <c r="B49" s="17" t="n"/>
      <c r="C49" s="17" t="inlineStr">
        <is>
          <t>K1B WELL PAD PROJECT</t>
        </is>
      </c>
      <c r="D49" s="17" t="inlineStr">
        <is>
          <t>CA23007</t>
        </is>
      </c>
      <c r="E49" s="17" t="inlineStr">
        <is>
          <t>KINOSIS K1B</t>
        </is>
      </c>
      <c r="F49" s="17" t="inlineStr">
        <is>
          <t>PRODUCED EMULSION</t>
        </is>
      </c>
      <c r="G49" s="17" t="inlineStr">
        <is>
          <t>29103-25J-132-01</t>
        </is>
      </c>
      <c r="H49" s="17" t="inlineStr">
        <is>
          <t>29103-4"-PE-1303-DAPC0-64H-ET</t>
        </is>
      </c>
      <c r="I49" s="17" t="inlineStr">
        <is>
          <t>29103-XV-1032</t>
        </is>
      </c>
      <c r="J49" s="17" t="n"/>
      <c r="K49" s="17" t="n"/>
      <c r="L49" s="17" t="n"/>
      <c r="M49" s="17" t="inlineStr">
        <is>
          <t>3656446-023</t>
        </is>
      </c>
      <c r="N49" s="17" t="inlineStr">
        <is>
          <t>LPC-10A-180L-DA</t>
        </is>
      </c>
      <c r="O49" s="17" t="inlineStr">
        <is>
          <t>F51+TCC</t>
        </is>
      </c>
      <c r="P49" s="17" t="inlineStr">
        <is>
          <t>F316+TCC</t>
        </is>
      </c>
      <c r="Q49" s="17" t="inlineStr">
        <is>
          <t>YDFQ25129213</t>
        </is>
      </c>
      <c r="R49" s="17" t="inlineStr">
        <is>
          <t>4TF9RBPA105N</t>
        </is>
      </c>
      <c r="S49" s="17" t="n"/>
      <c r="T49" s="17" t="n"/>
      <c r="U49" s="17" t="inlineStr">
        <is>
          <t>F005266335</t>
        </is>
      </c>
      <c r="V49" s="17" t="inlineStr">
        <is>
          <t>DVC-6200 AD</t>
        </is>
      </c>
      <c r="W49" s="17" t="inlineStr">
        <is>
          <t>V</t>
        </is>
      </c>
      <c r="X49" s="17" t="n">
        <v>900</v>
      </c>
      <c r="Y49" s="17" t="inlineStr">
        <is>
          <t>N/A</t>
        </is>
      </c>
      <c r="Z49" s="17" t="inlineStr">
        <is>
          <t>N/A</t>
        </is>
      </c>
      <c r="AA49" s="17" t="n">
        <v>4</v>
      </c>
      <c r="AB49" s="17" t="inlineStr">
        <is>
          <t>Flanged</t>
        </is>
      </c>
      <c r="AC49" s="17" t="inlineStr">
        <is>
          <t>N/A</t>
        </is>
      </c>
      <c r="AD49" s="17" t="inlineStr">
        <is>
          <t>N/A</t>
        </is>
      </c>
      <c r="AE49" s="17" t="inlineStr">
        <is>
          <t>0C15284.52</t>
        </is>
      </c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inlineStr">
        <is>
          <t>Levy Ostrup</t>
        </is>
      </c>
      <c r="CK49" s="17" t="n"/>
    </row>
    <row r="50">
      <c r="A50" s="17" t="n"/>
      <c r="B50" s="17" t="n"/>
      <c r="C50" s="17" t="inlineStr">
        <is>
          <t>K1B WELL PAD PROJECT</t>
        </is>
      </c>
      <c r="D50" s="17" t="inlineStr">
        <is>
          <t>CA23007</t>
        </is>
      </c>
      <c r="E50" s="17" t="inlineStr">
        <is>
          <t>KINOSIS K1B</t>
        </is>
      </c>
      <c r="F50" s="17" t="inlineStr">
        <is>
          <t>PRODUCED EMULSION</t>
        </is>
      </c>
      <c r="G50" s="17" t="inlineStr">
        <is>
          <t>29103-25J-142-01</t>
        </is>
      </c>
      <c r="H50" s="17" t="inlineStr">
        <is>
          <t>29103-4"-PE-1402-DAPC0-64H-ET</t>
        </is>
      </c>
      <c r="I50" s="17" t="inlineStr">
        <is>
          <t>29103-XV-1041</t>
        </is>
      </c>
      <c r="J50" s="17" t="n"/>
      <c r="K50" s="17" t="n"/>
      <c r="L50" s="17" t="n"/>
      <c r="M50" s="17" t="inlineStr">
        <is>
          <t>3656446-018</t>
        </is>
      </c>
      <c r="N50" s="17" t="inlineStr">
        <is>
          <t>LPC-10A-180L-DA</t>
        </is>
      </c>
      <c r="O50" s="17" t="inlineStr">
        <is>
          <t>F51+TCC</t>
        </is>
      </c>
      <c r="P50" s="17" t="inlineStr">
        <is>
          <t>F316+TCC</t>
        </is>
      </c>
      <c r="Q50" s="17" t="inlineStr">
        <is>
          <t>YDFQ25129214</t>
        </is>
      </c>
      <c r="R50" s="17" t="inlineStr">
        <is>
          <t>4TF9RBPA105N</t>
        </is>
      </c>
      <c r="S50" s="17" t="n"/>
      <c r="T50" s="17" t="n"/>
      <c r="U50" s="17" t="inlineStr">
        <is>
          <t>F005266350</t>
        </is>
      </c>
      <c r="V50" s="17" t="inlineStr">
        <is>
          <t>DVC-6200 AD</t>
        </is>
      </c>
      <c r="W50" s="17" t="inlineStr">
        <is>
          <t>V</t>
        </is>
      </c>
      <c r="X50" s="17" t="n">
        <v>900</v>
      </c>
      <c r="Y50" s="17" t="inlineStr">
        <is>
          <t>N/A</t>
        </is>
      </c>
      <c r="Z50" s="17" t="inlineStr">
        <is>
          <t>N/A</t>
        </is>
      </c>
      <c r="AA50" s="17" t="n">
        <v>4</v>
      </c>
      <c r="AB50" s="17" t="inlineStr">
        <is>
          <t>Flanged</t>
        </is>
      </c>
      <c r="AC50" s="17" t="inlineStr">
        <is>
          <t>N/A</t>
        </is>
      </c>
      <c r="AD50" s="17" t="inlineStr">
        <is>
          <t>N/A</t>
        </is>
      </c>
      <c r="AE50" s="17" t="inlineStr">
        <is>
          <t>0C15284.52</t>
        </is>
      </c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inlineStr">
        <is>
          <t>Levy Ostrup</t>
        </is>
      </c>
      <c r="CK50" s="17" t="n"/>
    </row>
    <row r="51">
      <c r="A51" s="17" t="n"/>
      <c r="B51" s="17" t="n"/>
      <c r="C51" s="17" t="inlineStr">
        <is>
          <t>K1B WELL PAD PROJECT</t>
        </is>
      </c>
      <c r="D51" s="17" t="inlineStr">
        <is>
          <t>CA23007</t>
        </is>
      </c>
      <c r="E51" s="17" t="inlineStr">
        <is>
          <t>KINOSIS K1B</t>
        </is>
      </c>
      <c r="F51" s="17" t="inlineStr">
        <is>
          <t>PRODUCED EMULSION</t>
        </is>
      </c>
      <c r="G51" s="17" t="inlineStr">
        <is>
          <t>29103-25J-142-01</t>
        </is>
      </c>
      <c r="H51" s="17" t="inlineStr">
        <is>
          <t>29103-4"-PE-1403-DAPC0-64H-ET</t>
        </is>
      </c>
      <c r="I51" s="17" t="inlineStr">
        <is>
          <t>29103-XV-1042</t>
        </is>
      </c>
      <c r="J51" s="17" t="n"/>
      <c r="K51" s="17" t="n"/>
      <c r="L51" s="17" t="n"/>
      <c r="M51" s="17" t="inlineStr">
        <is>
          <t>3656446-028</t>
        </is>
      </c>
      <c r="N51" s="17" t="inlineStr">
        <is>
          <t>LPC-10A-180L-DA</t>
        </is>
      </c>
      <c r="O51" s="17" t="inlineStr">
        <is>
          <t>F51+TCC</t>
        </is>
      </c>
      <c r="P51" s="17" t="inlineStr">
        <is>
          <t>F316+TCC</t>
        </is>
      </c>
      <c r="Q51" s="17" t="inlineStr">
        <is>
          <t>YDFQ25129215</t>
        </is>
      </c>
      <c r="R51" s="17" t="inlineStr">
        <is>
          <t>4TF9RBPA105N</t>
        </is>
      </c>
      <c r="S51" s="17" t="n"/>
      <c r="T51" s="17" t="n"/>
      <c r="U51" s="17" t="inlineStr">
        <is>
          <t>F005266333</t>
        </is>
      </c>
      <c r="V51" s="17" t="inlineStr">
        <is>
          <t>DVC-6200 AD</t>
        </is>
      </c>
      <c r="W51" s="17" t="inlineStr">
        <is>
          <t>V</t>
        </is>
      </c>
      <c r="X51" s="17" t="n">
        <v>900</v>
      </c>
      <c r="Y51" s="17" t="inlineStr">
        <is>
          <t>N/A</t>
        </is>
      </c>
      <c r="Z51" s="17" t="inlineStr">
        <is>
          <t>N/A</t>
        </is>
      </c>
      <c r="AA51" s="17" t="n">
        <v>4</v>
      </c>
      <c r="AB51" s="17" t="inlineStr">
        <is>
          <t>Flanged</t>
        </is>
      </c>
      <c r="AC51" s="17" t="inlineStr">
        <is>
          <t>N/A</t>
        </is>
      </c>
      <c r="AD51" s="17" t="inlineStr">
        <is>
          <t>N/A</t>
        </is>
      </c>
      <c r="AE51" s="17" t="inlineStr">
        <is>
          <t>0C15284.52</t>
        </is>
      </c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inlineStr">
        <is>
          <t>Levy Ostrup</t>
        </is>
      </c>
      <c r="CK51" s="17" t="n"/>
    </row>
    <row r="52">
      <c r="A52" s="17" t="n"/>
      <c r="B52" s="17" t="n"/>
      <c r="C52" s="17" t="inlineStr">
        <is>
          <t>K1B WELL PAD PROJECT</t>
        </is>
      </c>
      <c r="D52" s="17" t="inlineStr">
        <is>
          <t>CA23007</t>
        </is>
      </c>
      <c r="E52" s="17" t="inlineStr">
        <is>
          <t>KINOSIS K1B</t>
        </is>
      </c>
      <c r="F52" s="17" t="inlineStr">
        <is>
          <t>PRODUCED EMULSION</t>
        </is>
      </c>
      <c r="G52" s="17" t="inlineStr">
        <is>
          <t>29103-25J-152-01</t>
        </is>
      </c>
      <c r="H52" s="17" t="inlineStr">
        <is>
          <t>29103-4"-PE-1502-DAPC0-64H-ET</t>
        </is>
      </c>
      <c r="I52" s="17" t="inlineStr">
        <is>
          <t>29103-XV-1051</t>
        </is>
      </c>
      <c r="J52" s="17" t="n"/>
      <c r="K52" s="17" t="n"/>
      <c r="L52" s="17" t="n"/>
      <c r="M52" s="17" t="inlineStr">
        <is>
          <t>3656446-027</t>
        </is>
      </c>
      <c r="N52" s="17" t="inlineStr">
        <is>
          <t>LPC-10A-180L-DA</t>
        </is>
      </c>
      <c r="O52" s="17" t="inlineStr">
        <is>
          <t>F51+TCC</t>
        </is>
      </c>
      <c r="P52" s="17" t="inlineStr">
        <is>
          <t>F316+TCC</t>
        </is>
      </c>
      <c r="Q52" s="17" t="inlineStr">
        <is>
          <t>YDFQ25129216</t>
        </is>
      </c>
      <c r="R52" s="17" t="inlineStr">
        <is>
          <t>4TF9RBPA105N</t>
        </is>
      </c>
      <c r="S52" s="17" t="n"/>
      <c r="T52" s="17" t="n"/>
      <c r="U52" s="17" t="inlineStr">
        <is>
          <t>F005266347</t>
        </is>
      </c>
      <c r="V52" s="17" t="inlineStr">
        <is>
          <t>DVC-6200 AD</t>
        </is>
      </c>
      <c r="W52" s="17" t="inlineStr">
        <is>
          <t>V</t>
        </is>
      </c>
      <c r="X52" s="17" t="n">
        <v>900</v>
      </c>
      <c r="Y52" s="17" t="inlineStr">
        <is>
          <t>N/A</t>
        </is>
      </c>
      <c r="Z52" s="17" t="inlineStr">
        <is>
          <t>N/A</t>
        </is>
      </c>
      <c r="AA52" s="17" t="n">
        <v>4</v>
      </c>
      <c r="AB52" s="17" t="inlineStr">
        <is>
          <t>Flanged</t>
        </is>
      </c>
      <c r="AC52" s="17" t="inlineStr">
        <is>
          <t>N/A</t>
        </is>
      </c>
      <c r="AD52" s="17" t="inlineStr">
        <is>
          <t>N/A</t>
        </is>
      </c>
      <c r="AE52" s="17" t="inlineStr">
        <is>
          <t>0C15284.52</t>
        </is>
      </c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inlineStr">
        <is>
          <t>Levy Ostrup</t>
        </is>
      </c>
      <c r="CK52" s="17" t="n"/>
    </row>
    <row r="53">
      <c r="A53" s="17" t="n"/>
      <c r="B53" s="17" t="n"/>
      <c r="C53" s="17" t="inlineStr">
        <is>
          <t>K1B WELL PAD PROJECT</t>
        </is>
      </c>
      <c r="D53" s="17" t="inlineStr">
        <is>
          <t>CA23007</t>
        </is>
      </c>
      <c r="E53" s="17" t="inlineStr">
        <is>
          <t>KINOSIS K1B</t>
        </is>
      </c>
      <c r="F53" s="17" t="inlineStr">
        <is>
          <t>PRODUCED EMULSION</t>
        </is>
      </c>
      <c r="G53" s="17" t="inlineStr">
        <is>
          <t>29103-25J-152-01</t>
        </is>
      </c>
      <c r="H53" s="17" t="inlineStr">
        <is>
          <t>29103-4"-PE-1503-DAPC0-64H-ET</t>
        </is>
      </c>
      <c r="I53" s="17" t="inlineStr">
        <is>
          <t>29103-XV-1052</t>
        </is>
      </c>
      <c r="J53" s="17" t="n"/>
      <c r="K53" s="17" t="n"/>
      <c r="L53" s="17" t="n"/>
      <c r="M53" s="17" t="inlineStr">
        <is>
          <t>3656446-021</t>
        </is>
      </c>
      <c r="N53" s="17" t="inlineStr">
        <is>
          <t>LPC-10A-180L-DA</t>
        </is>
      </c>
      <c r="O53" s="17" t="inlineStr">
        <is>
          <t>F51+TCC</t>
        </is>
      </c>
      <c r="P53" s="17" t="inlineStr">
        <is>
          <t>F316+TCC</t>
        </is>
      </c>
      <c r="Q53" s="17" t="inlineStr">
        <is>
          <t>YDFQ25129217</t>
        </is>
      </c>
      <c r="R53" s="17" t="inlineStr">
        <is>
          <t>4TF9RBPA105N</t>
        </is>
      </c>
      <c r="S53" s="17" t="n"/>
      <c r="T53" s="17" t="n"/>
      <c r="U53" s="17" t="inlineStr">
        <is>
          <t>F005266329</t>
        </is>
      </c>
      <c r="V53" s="17" t="inlineStr">
        <is>
          <t>DVC-6200 AD</t>
        </is>
      </c>
      <c r="W53" s="17" t="inlineStr">
        <is>
          <t>V</t>
        </is>
      </c>
      <c r="X53" s="17" t="n">
        <v>900</v>
      </c>
      <c r="Y53" s="17" t="inlineStr">
        <is>
          <t>N/A</t>
        </is>
      </c>
      <c r="Z53" s="17" t="inlineStr">
        <is>
          <t>N/A</t>
        </is>
      </c>
      <c r="AA53" s="17" t="n">
        <v>4</v>
      </c>
      <c r="AB53" s="17" t="inlineStr">
        <is>
          <t>Flanged</t>
        </is>
      </c>
      <c r="AC53" s="17" t="inlineStr">
        <is>
          <t>N/A</t>
        </is>
      </c>
      <c r="AD53" s="17" t="inlineStr">
        <is>
          <t>N/A</t>
        </is>
      </c>
      <c r="AE53" s="17" t="inlineStr">
        <is>
          <t>0C15284.52</t>
        </is>
      </c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inlineStr">
        <is>
          <t>Levy Ostrup</t>
        </is>
      </c>
      <c r="CK53" s="17" t="n"/>
    </row>
    <row r="54">
      <c r="A54" s="17" t="n"/>
      <c r="B54" s="17" t="n"/>
      <c r="C54" s="17" t="inlineStr">
        <is>
          <t>K1B WELL PAD PROJECT</t>
        </is>
      </c>
      <c r="D54" s="17" t="inlineStr">
        <is>
          <t>CA23007</t>
        </is>
      </c>
      <c r="E54" s="17" t="inlineStr">
        <is>
          <t>KINOSIS K1B</t>
        </is>
      </c>
      <c r="F54" s="17" t="inlineStr">
        <is>
          <t>PRODUCED EMULSION</t>
        </is>
      </c>
      <c r="G54" s="17" t="inlineStr">
        <is>
          <t>29103-25J-162-01</t>
        </is>
      </c>
      <c r="H54" s="17" t="inlineStr">
        <is>
          <t>29103-4"-PE-1602-DAPC0-64H-ET</t>
        </is>
      </c>
      <c r="I54" s="17" t="inlineStr">
        <is>
          <t>29103-XV-1061</t>
        </is>
      </c>
      <c r="J54" s="17" t="n"/>
      <c r="K54" s="17" t="n"/>
      <c r="L54" s="17" t="n"/>
      <c r="M54" s="17" t="inlineStr">
        <is>
          <t>3656446-025</t>
        </is>
      </c>
      <c r="N54" s="17" t="inlineStr">
        <is>
          <t>LPC-10A-180L-DA</t>
        </is>
      </c>
      <c r="O54" s="17" t="inlineStr">
        <is>
          <t>F51+TCC</t>
        </is>
      </c>
      <c r="P54" s="17" t="inlineStr">
        <is>
          <t>F316+TCC</t>
        </is>
      </c>
      <c r="Q54" s="17" t="inlineStr">
        <is>
          <t>YDFQ25129218</t>
        </is>
      </c>
      <c r="R54" s="17" t="inlineStr">
        <is>
          <t>4TF9RBPA105N</t>
        </is>
      </c>
      <c r="S54" s="17" t="n"/>
      <c r="T54" s="17" t="n"/>
      <c r="U54" s="17" t="inlineStr">
        <is>
          <t>F005266349</t>
        </is>
      </c>
      <c r="V54" s="17" t="inlineStr">
        <is>
          <t>DVC-6200 AD</t>
        </is>
      </c>
      <c r="W54" s="17" t="inlineStr">
        <is>
          <t>V</t>
        </is>
      </c>
      <c r="X54" s="17" t="n">
        <v>900</v>
      </c>
      <c r="Y54" s="17" t="inlineStr">
        <is>
          <t>N/A</t>
        </is>
      </c>
      <c r="Z54" s="17" t="inlineStr">
        <is>
          <t>N/A</t>
        </is>
      </c>
      <c r="AA54" s="17" t="n">
        <v>4</v>
      </c>
      <c r="AB54" s="17" t="inlineStr">
        <is>
          <t>Flanged</t>
        </is>
      </c>
      <c r="AC54" s="17" t="inlineStr">
        <is>
          <t>N/A</t>
        </is>
      </c>
      <c r="AD54" s="17" t="inlineStr">
        <is>
          <t>N/A</t>
        </is>
      </c>
      <c r="AE54" s="17" t="inlineStr">
        <is>
          <t>0C15284.52</t>
        </is>
      </c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inlineStr">
        <is>
          <t>Levy Ostrup</t>
        </is>
      </c>
      <c r="CK54" s="17" t="n"/>
    </row>
    <row r="55">
      <c r="A55" s="17" t="n"/>
      <c r="B55" s="17" t="n"/>
      <c r="C55" s="17" t="inlineStr">
        <is>
          <t>K1B WELL PAD PROJECT</t>
        </is>
      </c>
      <c r="D55" s="17" t="inlineStr">
        <is>
          <t>CA23007</t>
        </is>
      </c>
      <c r="E55" s="17" t="inlineStr">
        <is>
          <t>KINOSIS K1B</t>
        </is>
      </c>
      <c r="F55" s="17" t="inlineStr">
        <is>
          <t>PRODUCED EMULSION</t>
        </is>
      </c>
      <c r="G55" s="17" t="inlineStr">
        <is>
          <t>29103-25J-162-01</t>
        </is>
      </c>
      <c r="H55" s="17" t="inlineStr">
        <is>
          <t>29103-4"-PE-1603-DAPC0-64H-ET</t>
        </is>
      </c>
      <c r="I55" s="17" t="inlineStr">
        <is>
          <t>29103-XV-1062</t>
        </is>
      </c>
      <c r="J55" s="17" t="n"/>
      <c r="K55" s="17" t="n"/>
      <c r="L55" s="17" t="n"/>
      <c r="M55" s="17" t="inlineStr">
        <is>
          <t>3656446-022</t>
        </is>
      </c>
      <c r="N55" s="17" t="inlineStr">
        <is>
          <t>LPC-10A-180L-DA</t>
        </is>
      </c>
      <c r="O55" s="17" t="inlineStr">
        <is>
          <t>F51+TCC</t>
        </is>
      </c>
      <c r="P55" s="17" t="inlineStr">
        <is>
          <t>F316+TCC</t>
        </is>
      </c>
      <c r="Q55" s="17" t="inlineStr">
        <is>
          <t>YDFQ25129219</t>
        </is>
      </c>
      <c r="R55" s="17" t="inlineStr">
        <is>
          <t>4TF9RBPA105N</t>
        </is>
      </c>
      <c r="S55" s="17" t="n"/>
      <c r="T55" s="17" t="n"/>
      <c r="U55" s="17" t="inlineStr">
        <is>
          <t>F005266338</t>
        </is>
      </c>
      <c r="V55" s="17" t="inlineStr">
        <is>
          <t>DVC-6200 AD</t>
        </is>
      </c>
      <c r="W55" s="17" t="inlineStr">
        <is>
          <t>V</t>
        </is>
      </c>
      <c r="X55" s="17" t="n">
        <v>900</v>
      </c>
      <c r="Y55" s="17" t="inlineStr">
        <is>
          <t>N/A</t>
        </is>
      </c>
      <c r="Z55" s="17" t="inlineStr">
        <is>
          <t>N/A</t>
        </is>
      </c>
      <c r="AA55" s="17" t="n">
        <v>4</v>
      </c>
      <c r="AB55" s="17" t="inlineStr">
        <is>
          <t>Flanged</t>
        </is>
      </c>
      <c r="AC55" s="17" t="inlineStr">
        <is>
          <t>N/A</t>
        </is>
      </c>
      <c r="AD55" s="17" t="inlineStr">
        <is>
          <t>N/A</t>
        </is>
      </c>
      <c r="AE55" s="17" t="inlineStr">
        <is>
          <t>0C15284.52</t>
        </is>
      </c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inlineStr">
        <is>
          <t>Levy Ostrup</t>
        </is>
      </c>
      <c r="CK55" s="17" t="n"/>
    </row>
    <row r="56">
      <c r="A56" s="17" t="n"/>
      <c r="B56" s="17" t="n"/>
      <c r="C56" s="17" t="inlineStr">
        <is>
          <t>K1B WELL PAD PROJECT</t>
        </is>
      </c>
      <c r="D56" s="17" t="inlineStr">
        <is>
          <t>CA23007</t>
        </is>
      </c>
      <c r="E56" s="17" t="inlineStr">
        <is>
          <t>KINOSIS K1B</t>
        </is>
      </c>
      <c r="F56" s="17" t="inlineStr">
        <is>
          <t>PRODUCED EMULSION</t>
        </is>
      </c>
      <c r="G56" s="17" t="inlineStr">
        <is>
          <t>29103-25J-172-01</t>
        </is>
      </c>
      <c r="H56" s="17" t="inlineStr">
        <is>
          <t>29103-4"-PE-1702-DAPC0-64H-ET</t>
        </is>
      </c>
      <c r="I56" s="17" t="inlineStr">
        <is>
          <t>29103-XV-1071</t>
        </is>
      </c>
      <c r="J56" s="17" t="n"/>
      <c r="K56" s="17" t="n"/>
      <c r="L56" s="17" t="n"/>
      <c r="M56" s="17" t="inlineStr">
        <is>
          <t>3656446-008</t>
        </is>
      </c>
      <c r="N56" s="17" t="inlineStr">
        <is>
          <t>LPC-10A-180L-DA</t>
        </is>
      </c>
      <c r="O56" s="17" t="inlineStr">
        <is>
          <t>F51+TCC</t>
        </is>
      </c>
      <c r="P56" s="17" t="inlineStr">
        <is>
          <t>F316+TCC</t>
        </is>
      </c>
      <c r="Q56" s="17" t="inlineStr">
        <is>
          <t>YDFQ25129220</t>
        </is>
      </c>
      <c r="R56" s="17" t="inlineStr">
        <is>
          <t>4TF9RBPA105N</t>
        </is>
      </c>
      <c r="S56" s="17" t="n"/>
      <c r="T56" s="17" t="n"/>
      <c r="U56" s="17" t="inlineStr">
        <is>
          <t>F005266331</t>
        </is>
      </c>
      <c r="V56" s="17" t="inlineStr">
        <is>
          <t>DVC-6200 AD</t>
        </is>
      </c>
      <c r="W56" s="17" t="inlineStr">
        <is>
          <t>V</t>
        </is>
      </c>
      <c r="X56" s="17" t="n">
        <v>900</v>
      </c>
      <c r="Y56" s="17" t="inlineStr">
        <is>
          <t>N/A</t>
        </is>
      </c>
      <c r="Z56" s="17" t="inlineStr">
        <is>
          <t>N/A</t>
        </is>
      </c>
      <c r="AA56" s="17" t="n">
        <v>4</v>
      </c>
      <c r="AB56" s="17" t="inlineStr">
        <is>
          <t>Flanged</t>
        </is>
      </c>
      <c r="AC56" s="17" t="inlineStr">
        <is>
          <t>N/A</t>
        </is>
      </c>
      <c r="AD56" s="17" t="inlineStr">
        <is>
          <t>N/A</t>
        </is>
      </c>
      <c r="AE56" s="17" t="inlineStr">
        <is>
          <t>0C15284.52</t>
        </is>
      </c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inlineStr">
        <is>
          <t>Levy Ostrup</t>
        </is>
      </c>
      <c r="CK56" s="17" t="n"/>
    </row>
    <row r="57">
      <c r="A57" s="17" t="n"/>
      <c r="B57" s="17" t="n"/>
      <c r="C57" s="17" t="inlineStr">
        <is>
          <t>K1B WELL PAD PROJECT</t>
        </is>
      </c>
      <c r="D57" s="17" t="inlineStr">
        <is>
          <t>CA23007</t>
        </is>
      </c>
      <c r="E57" s="17" t="inlineStr">
        <is>
          <t>KINOSIS K1B</t>
        </is>
      </c>
      <c r="F57" s="17" t="inlineStr">
        <is>
          <t>PRODUCED EMULSION</t>
        </is>
      </c>
      <c r="G57" s="17" t="inlineStr">
        <is>
          <t>29103-25J-172-01</t>
        </is>
      </c>
      <c r="H57" s="17" t="inlineStr">
        <is>
          <t>29103-4"-PE-1703-DAPC0-64H-ET</t>
        </is>
      </c>
      <c r="I57" s="17" t="inlineStr">
        <is>
          <t>29103-XV-1072</t>
        </is>
      </c>
      <c r="J57" s="17" t="n"/>
      <c r="K57" s="17" t="n"/>
      <c r="L57" s="17" t="n"/>
      <c r="M57" s="17" t="inlineStr">
        <is>
          <t>3656446-007</t>
        </is>
      </c>
      <c r="N57" s="17" t="inlineStr">
        <is>
          <t>LPC-10A-180L-DA</t>
        </is>
      </c>
      <c r="O57" s="17" t="inlineStr">
        <is>
          <t>F51+TCC</t>
        </is>
      </c>
      <c r="P57" s="17" t="inlineStr">
        <is>
          <t>F316+TCC</t>
        </is>
      </c>
      <c r="Q57" s="17" t="inlineStr">
        <is>
          <t>YDFQ25129221</t>
        </is>
      </c>
      <c r="R57" s="17" t="inlineStr">
        <is>
          <t>4TF9RBPA105N</t>
        </is>
      </c>
      <c r="S57" s="17" t="n"/>
      <c r="T57" s="17" t="n"/>
      <c r="U57" s="17" t="inlineStr">
        <is>
          <t>F005266325</t>
        </is>
      </c>
      <c r="V57" s="17" t="inlineStr">
        <is>
          <t>DVC-6200 AD</t>
        </is>
      </c>
      <c r="W57" s="17" t="inlineStr">
        <is>
          <t>V</t>
        </is>
      </c>
      <c r="X57" s="17" t="n">
        <v>900</v>
      </c>
      <c r="Y57" s="17" t="inlineStr">
        <is>
          <t>N/A</t>
        </is>
      </c>
      <c r="Z57" s="17" t="inlineStr">
        <is>
          <t>N/A</t>
        </is>
      </c>
      <c r="AA57" s="17" t="n">
        <v>4</v>
      </c>
      <c r="AB57" s="17" t="inlineStr">
        <is>
          <t>Flanged</t>
        </is>
      </c>
      <c r="AC57" s="17" t="inlineStr">
        <is>
          <t>N/A</t>
        </is>
      </c>
      <c r="AD57" s="17" t="inlineStr">
        <is>
          <t>N/A</t>
        </is>
      </c>
      <c r="AE57" s="17" t="inlineStr">
        <is>
          <t>0C15284.52</t>
        </is>
      </c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inlineStr">
        <is>
          <t>Levy Ostrup</t>
        </is>
      </c>
      <c r="CK57" s="17" t="n"/>
    </row>
    <row r="58">
      <c r="A58" s="17" t="n"/>
      <c r="B58" s="17" t="n"/>
      <c r="C58" s="17" t="inlineStr">
        <is>
          <t>K1B WELL PAD PROJECT</t>
        </is>
      </c>
      <c r="D58" s="17" t="inlineStr">
        <is>
          <t>CA23007</t>
        </is>
      </c>
      <c r="E58" s="17" t="inlineStr">
        <is>
          <t>KINOSIS K1B</t>
        </is>
      </c>
      <c r="F58" s="17" t="inlineStr">
        <is>
          <t>PRODUCED EMULSION</t>
        </is>
      </c>
      <c r="G58" s="17" t="inlineStr">
        <is>
          <t>29103-25J-106-01</t>
        </is>
      </c>
      <c r="H58" s="17" t="inlineStr">
        <is>
          <t>29103-10"-PE-1802-DAPC0-64H-ET</t>
        </is>
      </c>
      <c r="I58" s="17" t="inlineStr">
        <is>
          <t>29103-XV-1520</t>
        </is>
      </c>
      <c r="J58" s="17" t="n"/>
      <c r="K58" s="17" t="n"/>
      <c r="L58" s="17" t="n"/>
      <c r="M58" s="17" t="inlineStr">
        <is>
          <t>3656469-001</t>
        </is>
      </c>
      <c r="N58" s="17" t="inlineStr">
        <is>
          <t>LPS-25A-485L-FC4-2</t>
        </is>
      </c>
      <c r="O58" s="17" t="inlineStr">
        <is>
          <t>F51+TCC</t>
        </is>
      </c>
      <c r="P58" s="17" t="inlineStr">
        <is>
          <t>F316+TCC</t>
        </is>
      </c>
      <c r="Q58" s="17" t="inlineStr">
        <is>
          <t>YDFQ25129207</t>
        </is>
      </c>
      <c r="R58" s="17" t="inlineStr">
        <is>
          <t>10TF9RBPA105N</t>
        </is>
      </c>
      <c r="S58" s="17" t="n"/>
      <c r="T58" s="17" t="n"/>
      <c r="U58" s="17" t="inlineStr">
        <is>
          <t>F005266356</t>
        </is>
      </c>
      <c r="V58" s="17" t="inlineStr">
        <is>
          <t>DVC-6200 AD</t>
        </is>
      </c>
      <c r="W58" s="17" t="inlineStr">
        <is>
          <t>V</t>
        </is>
      </c>
      <c r="X58" s="17" t="inlineStr">
        <is>
          <t>900</t>
        </is>
      </c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4" dxfId="0">
      <formula>LEN(TRIM(A5))&gt;0</formula>
    </cfRule>
  </conditionalFormatting>
  <conditionalFormatting sqref="M1:M1048576">
    <cfRule type="cellIs" priority="1" operator="equal" dxfId="2">
      <formula>"N/A"</formula>
    </cfRule>
  </conditionalFormatting>
  <conditionalFormatting sqref="U1:U1048576">
    <cfRule type="cellIs" priority="3" operator="equal" dxfId="2">
      <formula>"N/A"</formula>
    </cfRule>
  </conditionalFormatting>
  <conditionalFormatting sqref="U4:U57">
    <cfRule type="cellIs" priority="2" operator="notEqual" dxfId="0">
      <formula>"N/A"</formula>
    </cfRule>
  </conditionalFormatting>
  <dataValidations count="11">
    <dataValidation sqref="BL5:BL304" showDropDown="0" showInputMessage="0" showErrorMessage="0" allowBlank="1" type="list">
      <formula1>L_command_signal_type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A5:A304 AK5:AX304 BA5:BA304" showDropDown="0" showInputMessage="0" showErrorMessage="0" allowBlank="1" type="list">
      <formula1>L_asme_code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5">
    <outlinePr summaryBelow="1" summaryRight="1"/>
    <pageSetUpPr/>
  </sheetPr>
  <dimension ref="A1:F303"/>
  <sheetViews>
    <sheetView zoomScaleNormal="100" workbookViewId="0">
      <pane ySplit="3" topLeftCell="A87" activePane="bottomLeft" state="frozen"/>
      <selection pane="bottomLeft" activeCell="D1" sqref="D1:F1"/>
    </sheetView>
  </sheetViews>
  <sheetFormatPr baseColWidth="8" defaultColWidth="8.7109375" defaultRowHeight="15"/>
  <cols>
    <col width="8" customWidth="1" style="65" min="1" max="1"/>
    <col width="20" customWidth="1" style="65" min="2" max="2"/>
    <col width="10" customWidth="1" style="65" min="3" max="3"/>
    <col width="20" customWidth="1" style="65" min="4" max="5"/>
  </cols>
  <sheetData>
    <row r="1" ht="19.5" customHeight="1" s="65">
      <c r="A1" s="7">
        <f>HYPERLINK("#Dashboard!A1","&lt;&lt; Dashboard")</f>
        <v/>
      </c>
      <c r="D1" s="80">
        <f>HYPERLINK("#'Transmitter Log'!A1","Open full Transmitter Log &gt;&gt;")</f>
        <v/>
      </c>
    </row>
    <row r="3">
      <c r="A3" s="70" t="inlineStr">
        <is>
          <t>Row #</t>
        </is>
      </c>
      <c r="B3" s="70" t="inlineStr">
        <is>
          <t>Tag</t>
        </is>
      </c>
      <c r="C3" s="70" t="inlineStr">
        <is>
          <t>Export?</t>
        </is>
      </c>
      <c r="D3" s="70" t="inlineStr">
        <is>
          <t>System</t>
        </is>
      </c>
      <c r="E3" s="70" t="inlineStr">
        <is>
          <t>Type</t>
        </is>
      </c>
    </row>
    <row r="4">
      <c r="A4" s="18">
        <f>HYPERLINK("#'Transmitter Log'!A5",5)</f>
        <v/>
      </c>
      <c r="B4" s="17">
        <f>IF('Transmitter Log 100'!F5="","",'Transmitter Log 100'!F5)</f>
        <v/>
      </c>
      <c r="C4" s="17">
        <f>IF('Transmitter Log 100'!A5="","",'Transmitter Log 100'!A5)</f>
        <v/>
      </c>
      <c r="D4" s="17">
        <f>IF('Transmitter Log 100'!H5="","",'Transmitter Log 100'!H5)</f>
        <v/>
      </c>
      <c r="E4" s="17">
        <f>IF('Transmitter Log 100'!G5="","",'Transmitter Log 100'!G5)</f>
        <v/>
      </c>
    </row>
    <row r="5">
      <c r="A5" s="18">
        <f>HYPERLINK("#'Transmitter Log'!A6",6)</f>
        <v/>
      </c>
      <c r="B5" s="17">
        <f>IF('Transmitter Log 100'!F6="","",'Transmitter Log 100'!F6)</f>
        <v/>
      </c>
      <c r="C5" s="17">
        <f>IF('Transmitter Log 100'!A6="","",'Transmitter Log 100'!A6)</f>
        <v/>
      </c>
      <c r="D5" s="17">
        <f>IF('Transmitter Log 100'!H6="","",'Transmitter Log 100'!H6)</f>
        <v/>
      </c>
      <c r="E5" s="17">
        <f>IF('Transmitter Log 100'!G6="","",'Transmitter Log 100'!G6)</f>
        <v/>
      </c>
    </row>
    <row r="6">
      <c r="A6" s="18">
        <f>HYPERLINK("#'Transmitter Log'!A7",7)</f>
        <v/>
      </c>
      <c r="B6" s="17">
        <f>IF('Transmitter Log 100'!F7="","",'Transmitter Log 100'!F7)</f>
        <v/>
      </c>
      <c r="C6" s="17">
        <f>IF('Transmitter Log 100'!A7="","",'Transmitter Log 100'!A7)</f>
        <v/>
      </c>
      <c r="D6" s="17">
        <f>IF('Transmitter Log 100'!H7="","",'Transmitter Log 100'!H7)</f>
        <v/>
      </c>
      <c r="E6" s="17">
        <f>IF('Transmitter Log 100'!G7="","",'Transmitter Log 100'!G7)</f>
        <v/>
      </c>
    </row>
    <row r="7">
      <c r="A7" s="18">
        <f>HYPERLINK("#'Transmitter Log'!A8",8)</f>
        <v/>
      </c>
      <c r="B7" s="17">
        <f>IF('Transmitter Log 100'!F8="","",'Transmitter Log 100'!F8)</f>
        <v/>
      </c>
      <c r="C7" s="17">
        <f>IF('Transmitter Log 100'!A8="","",'Transmitter Log 100'!A8)</f>
        <v/>
      </c>
      <c r="D7" s="17">
        <f>IF('Transmitter Log 100'!H8="","",'Transmitter Log 100'!H8)</f>
        <v/>
      </c>
      <c r="E7" s="17">
        <f>IF('Transmitter Log 100'!G8="","",'Transmitter Log 100'!G8)</f>
        <v/>
      </c>
    </row>
    <row r="8">
      <c r="A8" s="18">
        <f>HYPERLINK("#'Transmitter Log'!A9",9)</f>
        <v/>
      </c>
      <c r="B8" s="17">
        <f>IF('Transmitter Log 100'!F9="","",'Transmitter Log 100'!F9)</f>
        <v/>
      </c>
      <c r="C8" s="17">
        <f>IF('Transmitter Log 100'!A9="","",'Transmitter Log 100'!A9)</f>
        <v/>
      </c>
      <c r="D8" s="17">
        <f>IF('Transmitter Log 100'!H9="","",'Transmitter Log 100'!H9)</f>
        <v/>
      </c>
      <c r="E8" s="17">
        <f>IF('Transmitter Log 100'!G9="","",'Transmitter Log 100'!G9)</f>
        <v/>
      </c>
    </row>
    <row r="9">
      <c r="A9" s="18">
        <f>HYPERLINK("#'Transmitter Log'!A10",10)</f>
        <v/>
      </c>
      <c r="B9" s="17">
        <f>IF('Transmitter Log 100'!F10="","",'Transmitter Log 100'!F10)</f>
        <v/>
      </c>
      <c r="C9" s="17">
        <f>IF('Transmitter Log 100'!A10="","",'Transmitter Log 100'!A10)</f>
        <v/>
      </c>
      <c r="D9" s="17">
        <f>IF('Transmitter Log 100'!H10="","",'Transmitter Log 100'!H10)</f>
        <v/>
      </c>
      <c r="E9" s="17">
        <f>IF('Transmitter Log 100'!G10="","",'Transmitter Log 100'!G10)</f>
        <v/>
      </c>
    </row>
    <row r="10">
      <c r="A10" s="18">
        <f>HYPERLINK("#'Transmitter Log'!A11",11)</f>
        <v/>
      </c>
      <c r="B10" s="17">
        <f>IF('Transmitter Log 100'!F11="","",'Transmitter Log 100'!F11)</f>
        <v/>
      </c>
      <c r="C10" s="17">
        <f>IF('Transmitter Log 100'!A11="","",'Transmitter Log 100'!A11)</f>
        <v/>
      </c>
      <c r="D10" s="17">
        <f>IF('Transmitter Log 100'!H11="","",'Transmitter Log 100'!H11)</f>
        <v/>
      </c>
      <c r="E10" s="17">
        <f>IF('Transmitter Log 100'!G11="","",'Transmitter Log 100'!G11)</f>
        <v/>
      </c>
    </row>
    <row r="11">
      <c r="A11" s="18">
        <f>HYPERLINK("#'Transmitter Log'!A12",12)</f>
        <v/>
      </c>
      <c r="B11" s="17">
        <f>IF('Transmitter Log 100'!F12="","",'Transmitter Log 100'!F12)</f>
        <v/>
      </c>
      <c r="C11" s="17">
        <f>IF('Transmitter Log 100'!A12="","",'Transmitter Log 100'!A12)</f>
        <v/>
      </c>
      <c r="D11" s="17">
        <f>IF('Transmitter Log 100'!H12="","",'Transmitter Log 100'!H12)</f>
        <v/>
      </c>
      <c r="E11" s="17">
        <f>IF('Transmitter Log 100'!G12="","",'Transmitter Log 100'!G12)</f>
        <v/>
      </c>
    </row>
    <row r="12">
      <c r="A12" s="18">
        <f>HYPERLINK("#'Transmitter Log'!A13",13)</f>
        <v/>
      </c>
      <c r="B12" s="17">
        <f>IF('Transmitter Log 100'!F13="","",'Transmitter Log 100'!F13)</f>
        <v/>
      </c>
      <c r="C12" s="17">
        <f>IF('Transmitter Log 100'!A13="","",'Transmitter Log 100'!A13)</f>
        <v/>
      </c>
      <c r="D12" s="17">
        <f>IF('Transmitter Log 100'!H13="","",'Transmitter Log 100'!H13)</f>
        <v/>
      </c>
      <c r="E12" s="17">
        <f>IF('Transmitter Log 100'!G13="","",'Transmitter Log 100'!G13)</f>
        <v/>
      </c>
    </row>
    <row r="13">
      <c r="A13" s="18">
        <f>HYPERLINK("#'Transmitter Log'!A14",14)</f>
        <v/>
      </c>
      <c r="B13" s="17">
        <f>IF('Transmitter Log 100'!F14="","",'Transmitter Log 100'!F14)</f>
        <v/>
      </c>
      <c r="C13" s="17">
        <f>IF('Transmitter Log 100'!A14="","",'Transmitter Log 100'!A14)</f>
        <v/>
      </c>
      <c r="D13" s="17">
        <f>IF('Transmitter Log 100'!H14="","",'Transmitter Log 100'!H14)</f>
        <v/>
      </c>
      <c r="E13" s="17">
        <f>IF('Transmitter Log 100'!G14="","",'Transmitter Log 100'!G14)</f>
        <v/>
      </c>
    </row>
    <row r="14">
      <c r="A14" s="18">
        <f>HYPERLINK("#'Transmitter Log'!A15",15)</f>
        <v/>
      </c>
      <c r="B14" s="17">
        <f>IF('Transmitter Log 100'!F15="","",'Transmitter Log 100'!F15)</f>
        <v/>
      </c>
      <c r="C14" s="17">
        <f>IF('Transmitter Log 100'!A15="","",'Transmitter Log 100'!A15)</f>
        <v/>
      </c>
      <c r="D14" s="17">
        <f>IF('Transmitter Log 100'!H15="","",'Transmitter Log 100'!H15)</f>
        <v/>
      </c>
      <c r="E14" s="17">
        <f>IF('Transmitter Log 100'!G15="","",'Transmitter Log 100'!G15)</f>
        <v/>
      </c>
    </row>
    <row r="15">
      <c r="A15" s="18">
        <f>HYPERLINK("#'Transmitter Log'!A16",16)</f>
        <v/>
      </c>
      <c r="B15" s="17">
        <f>IF('Transmitter Log 100'!F16="","",'Transmitter Log 100'!F16)</f>
        <v/>
      </c>
      <c r="C15" s="17">
        <f>IF('Transmitter Log 100'!A16="","",'Transmitter Log 100'!A16)</f>
        <v/>
      </c>
      <c r="D15" s="17">
        <f>IF('Transmitter Log 100'!H16="","",'Transmitter Log 100'!H16)</f>
        <v/>
      </c>
      <c r="E15" s="17">
        <f>IF('Transmitter Log 100'!G16="","",'Transmitter Log 100'!G16)</f>
        <v/>
      </c>
    </row>
    <row r="16">
      <c r="A16" s="18">
        <f>HYPERLINK("#'Transmitter Log'!A17",17)</f>
        <v/>
      </c>
      <c r="B16" s="17">
        <f>IF('Transmitter Log 100'!F17="","",'Transmitter Log 100'!F17)</f>
        <v/>
      </c>
      <c r="C16" s="17">
        <f>IF('Transmitter Log 100'!A17="","",'Transmitter Log 100'!A17)</f>
        <v/>
      </c>
      <c r="D16" s="17">
        <f>IF('Transmitter Log 100'!H17="","",'Transmitter Log 100'!H17)</f>
        <v/>
      </c>
      <c r="E16" s="17">
        <f>IF('Transmitter Log 100'!G17="","",'Transmitter Log 100'!G17)</f>
        <v/>
      </c>
    </row>
    <row r="17">
      <c r="A17" s="18">
        <f>HYPERLINK("#'Transmitter Log'!A18",18)</f>
        <v/>
      </c>
      <c r="B17" s="17">
        <f>IF('Transmitter Log 100'!F18="","",'Transmitter Log 100'!F18)</f>
        <v/>
      </c>
      <c r="C17" s="17">
        <f>IF('Transmitter Log 100'!A18="","",'Transmitter Log 100'!A18)</f>
        <v/>
      </c>
      <c r="D17" s="17">
        <f>IF('Transmitter Log 100'!H18="","",'Transmitter Log 100'!H18)</f>
        <v/>
      </c>
      <c r="E17" s="17">
        <f>IF('Transmitter Log 100'!G18="","",'Transmitter Log 100'!G18)</f>
        <v/>
      </c>
    </row>
    <row r="18">
      <c r="A18" s="18">
        <f>HYPERLINK("#'Transmitter Log'!A19",19)</f>
        <v/>
      </c>
      <c r="B18" s="17">
        <f>IF('Transmitter Log 100'!F19="","",'Transmitter Log 100'!F19)</f>
        <v/>
      </c>
      <c r="C18" s="17">
        <f>IF('Transmitter Log 100'!A19="","",'Transmitter Log 100'!A19)</f>
        <v/>
      </c>
      <c r="D18" s="17">
        <f>IF('Transmitter Log 100'!H19="","",'Transmitter Log 100'!H19)</f>
        <v/>
      </c>
      <c r="E18" s="17">
        <f>IF('Transmitter Log 100'!G19="","",'Transmitter Log 100'!G19)</f>
        <v/>
      </c>
    </row>
    <row r="19">
      <c r="A19" s="18">
        <f>HYPERLINK("#'Transmitter Log'!A20",20)</f>
        <v/>
      </c>
      <c r="B19" s="17">
        <f>IF('Transmitter Log 100'!F20="","",'Transmitter Log 100'!F20)</f>
        <v/>
      </c>
      <c r="C19" s="17">
        <f>IF('Transmitter Log 100'!A20="","",'Transmitter Log 100'!A20)</f>
        <v/>
      </c>
      <c r="D19" s="17">
        <f>IF('Transmitter Log 100'!H20="","",'Transmitter Log 100'!H20)</f>
        <v/>
      </c>
      <c r="E19" s="17">
        <f>IF('Transmitter Log 100'!G20="","",'Transmitter Log 100'!G20)</f>
        <v/>
      </c>
    </row>
    <row r="20">
      <c r="A20" s="18">
        <f>HYPERLINK("#'Transmitter Log'!A21",21)</f>
        <v/>
      </c>
      <c r="B20" s="17">
        <f>IF('Transmitter Log 100'!F21="","",'Transmitter Log 100'!F21)</f>
        <v/>
      </c>
      <c r="C20" s="17">
        <f>IF('Transmitter Log 100'!A21="","",'Transmitter Log 100'!A21)</f>
        <v/>
      </c>
      <c r="D20" s="17">
        <f>IF('Transmitter Log 100'!H21="","",'Transmitter Log 100'!H21)</f>
        <v/>
      </c>
      <c r="E20" s="17">
        <f>IF('Transmitter Log 100'!G21="","",'Transmitter Log 100'!G21)</f>
        <v/>
      </c>
    </row>
    <row r="21">
      <c r="A21" s="18">
        <f>HYPERLINK("#'Transmitter Log'!A22",22)</f>
        <v/>
      </c>
      <c r="B21" s="17">
        <f>IF('Transmitter Log 100'!F22="","",'Transmitter Log 100'!F22)</f>
        <v/>
      </c>
      <c r="C21" s="17">
        <f>IF('Transmitter Log 100'!A22="","",'Transmitter Log 100'!A22)</f>
        <v/>
      </c>
      <c r="D21" s="17">
        <f>IF('Transmitter Log 100'!H22="","",'Transmitter Log 100'!H22)</f>
        <v/>
      </c>
      <c r="E21" s="17">
        <f>IF('Transmitter Log 100'!G22="","",'Transmitter Log 100'!G22)</f>
        <v/>
      </c>
    </row>
    <row r="22">
      <c r="A22" s="18">
        <f>HYPERLINK("#'Transmitter Log'!A23",23)</f>
        <v/>
      </c>
      <c r="B22" s="17">
        <f>IF('Transmitter Log 100'!F23="","",'Transmitter Log 100'!F23)</f>
        <v/>
      </c>
      <c r="C22" s="17">
        <f>IF('Transmitter Log 100'!A23="","",'Transmitter Log 100'!A23)</f>
        <v/>
      </c>
      <c r="D22" s="17">
        <f>IF('Transmitter Log 100'!H23="","",'Transmitter Log 100'!H23)</f>
        <v/>
      </c>
      <c r="E22" s="17">
        <f>IF('Transmitter Log 100'!G23="","",'Transmitter Log 100'!G23)</f>
        <v/>
      </c>
    </row>
    <row r="23">
      <c r="A23" s="18">
        <f>HYPERLINK("#'Transmitter Log'!A24",24)</f>
        <v/>
      </c>
      <c r="B23" s="17">
        <f>IF('Transmitter Log 100'!F24="","",'Transmitter Log 100'!F24)</f>
        <v/>
      </c>
      <c r="C23" s="17">
        <f>IF('Transmitter Log 100'!A24="","",'Transmitter Log 100'!A24)</f>
        <v/>
      </c>
      <c r="D23" s="17">
        <f>IF('Transmitter Log 100'!H24="","",'Transmitter Log 100'!H24)</f>
        <v/>
      </c>
      <c r="E23" s="17">
        <f>IF('Transmitter Log 100'!G24="","",'Transmitter Log 100'!G24)</f>
        <v/>
      </c>
    </row>
    <row r="24">
      <c r="A24" s="18">
        <f>HYPERLINK("#'Transmitter Log'!A25",25)</f>
        <v/>
      </c>
      <c r="B24" s="17">
        <f>IF('Transmitter Log 100'!F25="","",'Transmitter Log 100'!F25)</f>
        <v/>
      </c>
      <c r="C24" s="17">
        <f>IF('Transmitter Log 100'!A25="","",'Transmitter Log 100'!A25)</f>
        <v/>
      </c>
      <c r="D24" s="17">
        <f>IF('Transmitter Log 100'!H25="","",'Transmitter Log 100'!H25)</f>
        <v/>
      </c>
      <c r="E24" s="17">
        <f>IF('Transmitter Log 100'!G25="","",'Transmitter Log 100'!G25)</f>
        <v/>
      </c>
    </row>
    <row r="25">
      <c r="A25" s="18">
        <f>HYPERLINK("#'Transmitter Log'!A26",26)</f>
        <v/>
      </c>
      <c r="B25" s="17">
        <f>IF('Transmitter Log 100'!F26="","",'Transmitter Log 100'!F26)</f>
        <v/>
      </c>
      <c r="C25" s="17">
        <f>IF('Transmitter Log 100'!A26="","",'Transmitter Log 100'!A26)</f>
        <v/>
      </c>
      <c r="D25" s="17">
        <f>IF('Transmitter Log 100'!H26="","",'Transmitter Log 100'!H26)</f>
        <v/>
      </c>
      <c r="E25" s="17">
        <f>IF('Transmitter Log 100'!G26="","",'Transmitter Log 100'!G26)</f>
        <v/>
      </c>
    </row>
    <row r="26">
      <c r="A26" s="18">
        <f>HYPERLINK("#'Transmitter Log'!A27",27)</f>
        <v/>
      </c>
      <c r="B26" s="17">
        <f>IF('Transmitter Log 100'!F27="","",'Transmitter Log 100'!F27)</f>
        <v/>
      </c>
      <c r="C26" s="17">
        <f>IF('Transmitter Log 100'!A27="","",'Transmitter Log 100'!A27)</f>
        <v/>
      </c>
      <c r="D26" s="17">
        <f>IF('Transmitter Log 100'!H27="","",'Transmitter Log 100'!H27)</f>
        <v/>
      </c>
      <c r="E26" s="17">
        <f>IF('Transmitter Log 100'!G27="","",'Transmitter Log 100'!G27)</f>
        <v/>
      </c>
    </row>
    <row r="27">
      <c r="A27" s="18">
        <f>HYPERLINK("#'Transmitter Log'!A28",28)</f>
        <v/>
      </c>
      <c r="B27" s="17">
        <f>IF('Transmitter Log 100'!F28="","",'Transmitter Log 100'!F28)</f>
        <v/>
      </c>
      <c r="C27" s="17">
        <f>IF('Transmitter Log 100'!A28="","",'Transmitter Log 100'!A28)</f>
        <v/>
      </c>
      <c r="D27" s="17">
        <f>IF('Transmitter Log 100'!H28="","",'Transmitter Log 100'!H28)</f>
        <v/>
      </c>
      <c r="E27" s="17">
        <f>IF('Transmitter Log 100'!G28="","",'Transmitter Log 100'!G28)</f>
        <v/>
      </c>
    </row>
    <row r="28">
      <c r="A28" s="18">
        <f>HYPERLINK("#'Transmitter Log'!A29",29)</f>
        <v/>
      </c>
      <c r="B28" s="17">
        <f>IF('Transmitter Log 100'!F29="","",'Transmitter Log 100'!F29)</f>
        <v/>
      </c>
      <c r="C28" s="17">
        <f>IF('Transmitter Log 100'!A29="","",'Transmitter Log 100'!A29)</f>
        <v/>
      </c>
      <c r="D28" s="17">
        <f>IF('Transmitter Log 100'!H29="","",'Transmitter Log 100'!H29)</f>
        <v/>
      </c>
      <c r="E28" s="17">
        <f>IF('Transmitter Log 100'!G29="","",'Transmitter Log 100'!G29)</f>
        <v/>
      </c>
    </row>
    <row r="29">
      <c r="A29" s="18">
        <f>HYPERLINK("#'Transmitter Log'!A30",30)</f>
        <v/>
      </c>
      <c r="B29" s="17">
        <f>IF('Transmitter Log 100'!F30="","",'Transmitter Log 100'!F30)</f>
        <v/>
      </c>
      <c r="C29" s="17">
        <f>IF('Transmitter Log 100'!A30="","",'Transmitter Log 100'!A30)</f>
        <v/>
      </c>
      <c r="D29" s="17">
        <f>IF('Transmitter Log 100'!H30="","",'Transmitter Log 100'!H30)</f>
        <v/>
      </c>
      <c r="E29" s="17">
        <f>IF('Transmitter Log 100'!G30="","",'Transmitter Log 100'!G30)</f>
        <v/>
      </c>
    </row>
    <row r="30">
      <c r="A30" s="18">
        <f>HYPERLINK("#'Transmitter Log'!A31",31)</f>
        <v/>
      </c>
      <c r="B30" s="17">
        <f>IF('Transmitter Log 100'!F31="","",'Transmitter Log 100'!F31)</f>
        <v/>
      </c>
      <c r="C30" s="17">
        <f>IF('Transmitter Log 100'!A31="","",'Transmitter Log 100'!A31)</f>
        <v/>
      </c>
      <c r="D30" s="17">
        <f>IF('Transmitter Log 100'!H31="","",'Transmitter Log 100'!H31)</f>
        <v/>
      </c>
      <c r="E30" s="17">
        <f>IF('Transmitter Log 100'!G31="","",'Transmitter Log 100'!G31)</f>
        <v/>
      </c>
    </row>
    <row r="31">
      <c r="A31" s="18">
        <f>HYPERLINK("#'Transmitter Log'!A32",32)</f>
        <v/>
      </c>
      <c r="B31" s="17">
        <f>IF('Transmitter Log 100'!F32="","",'Transmitter Log 100'!F32)</f>
        <v/>
      </c>
      <c r="C31" s="17">
        <f>IF('Transmitter Log 100'!A32="","",'Transmitter Log 100'!A32)</f>
        <v/>
      </c>
      <c r="D31" s="17">
        <f>IF('Transmitter Log 100'!H32="","",'Transmitter Log 100'!H32)</f>
        <v/>
      </c>
      <c r="E31" s="17">
        <f>IF('Transmitter Log 100'!G32="","",'Transmitter Log 100'!G32)</f>
        <v/>
      </c>
    </row>
    <row r="32">
      <c r="A32" s="18">
        <f>HYPERLINK("#'Transmitter Log'!A33",33)</f>
        <v/>
      </c>
      <c r="B32" s="17">
        <f>IF('Transmitter Log 100'!F33="","",'Transmitter Log 100'!F33)</f>
        <v/>
      </c>
      <c r="C32" s="17">
        <f>IF('Transmitter Log 100'!A33="","",'Transmitter Log 100'!A33)</f>
        <v/>
      </c>
      <c r="D32" s="17">
        <f>IF('Transmitter Log 100'!H33="","",'Transmitter Log 100'!H33)</f>
        <v/>
      </c>
      <c r="E32" s="17">
        <f>IF('Transmitter Log 100'!G33="","",'Transmitter Log 100'!G33)</f>
        <v/>
      </c>
    </row>
    <row r="33">
      <c r="A33" s="18">
        <f>HYPERLINK("#'Transmitter Log'!A34",34)</f>
        <v/>
      </c>
      <c r="B33" s="17">
        <f>IF('Transmitter Log 100'!F34="","",'Transmitter Log 100'!F34)</f>
        <v/>
      </c>
      <c r="C33" s="17">
        <f>IF('Transmitter Log 100'!A34="","",'Transmitter Log 100'!A34)</f>
        <v/>
      </c>
      <c r="D33" s="17">
        <f>IF('Transmitter Log 100'!H34="","",'Transmitter Log 100'!H34)</f>
        <v/>
      </c>
      <c r="E33" s="17">
        <f>IF('Transmitter Log 100'!G34="","",'Transmitter Log 100'!G34)</f>
        <v/>
      </c>
    </row>
    <row r="34">
      <c r="A34" s="18">
        <f>HYPERLINK("#'Transmitter Log'!A35",35)</f>
        <v/>
      </c>
      <c r="B34" s="17">
        <f>IF('Transmitter Log 100'!F35="","",'Transmitter Log 100'!F35)</f>
        <v/>
      </c>
      <c r="C34" s="17">
        <f>IF('Transmitter Log 100'!A35="","",'Transmitter Log 100'!A35)</f>
        <v/>
      </c>
      <c r="D34" s="17">
        <f>IF('Transmitter Log 100'!H35="","",'Transmitter Log 100'!H35)</f>
        <v/>
      </c>
      <c r="E34" s="17">
        <f>IF('Transmitter Log 100'!G35="","",'Transmitter Log 100'!G35)</f>
        <v/>
      </c>
    </row>
    <row r="35">
      <c r="A35" s="18">
        <f>HYPERLINK("#'Transmitter Log'!A36",36)</f>
        <v/>
      </c>
      <c r="B35" s="17">
        <f>IF('Transmitter Log 100'!F36="","",'Transmitter Log 100'!F36)</f>
        <v/>
      </c>
      <c r="C35" s="17">
        <f>IF('Transmitter Log 100'!A36="","",'Transmitter Log 100'!A36)</f>
        <v/>
      </c>
      <c r="D35" s="17">
        <f>IF('Transmitter Log 100'!H36="","",'Transmitter Log 100'!H36)</f>
        <v/>
      </c>
      <c r="E35" s="17">
        <f>IF('Transmitter Log 100'!G36="","",'Transmitter Log 100'!G36)</f>
        <v/>
      </c>
    </row>
    <row r="36">
      <c r="A36" s="18">
        <f>HYPERLINK("#'Transmitter Log'!A37",37)</f>
        <v/>
      </c>
      <c r="B36" s="17">
        <f>IF('Transmitter Log 100'!F37="","",'Transmitter Log 100'!F37)</f>
        <v/>
      </c>
      <c r="C36" s="17">
        <f>IF('Transmitter Log 100'!A37="","",'Transmitter Log 100'!A37)</f>
        <v/>
      </c>
      <c r="D36" s="17">
        <f>IF('Transmitter Log 100'!H37="","",'Transmitter Log 100'!H37)</f>
        <v/>
      </c>
      <c r="E36" s="17">
        <f>IF('Transmitter Log 100'!G37="","",'Transmitter Log 100'!G37)</f>
        <v/>
      </c>
    </row>
    <row r="37">
      <c r="A37" s="18">
        <f>HYPERLINK("#'Transmitter Log'!A39",39)</f>
        <v/>
      </c>
      <c r="B37" s="17">
        <f>IF('Transmitter Log 100'!F39="","",'Transmitter Log 100'!F39)</f>
        <v/>
      </c>
      <c r="C37" s="17">
        <f>IF('Transmitter Log 100'!A39="","",'Transmitter Log 100'!A39)</f>
        <v/>
      </c>
      <c r="D37" s="17">
        <f>IF('Transmitter Log 100'!H39="","",'Transmitter Log 100'!H39)</f>
        <v/>
      </c>
      <c r="E37" s="17">
        <f>IF('Transmitter Log 100'!G39="","",'Transmitter Log 100'!G39)</f>
        <v/>
      </c>
    </row>
    <row r="38">
      <c r="A38" s="18">
        <f>HYPERLINK("#'Transmitter Log'!A40",40)</f>
        <v/>
      </c>
      <c r="B38" s="17">
        <f>IF('Transmitter Log 100'!F40="","",'Transmitter Log 100'!F40)</f>
        <v/>
      </c>
      <c r="C38" s="17">
        <f>IF('Transmitter Log 100'!A40="","",'Transmitter Log 100'!A40)</f>
        <v/>
      </c>
      <c r="D38" s="17">
        <f>IF('Transmitter Log 100'!H40="","",'Transmitter Log 100'!H40)</f>
        <v/>
      </c>
      <c r="E38" s="17">
        <f>IF('Transmitter Log 100'!G40="","",'Transmitter Log 100'!G40)</f>
        <v/>
      </c>
    </row>
    <row r="39">
      <c r="A39" s="18">
        <f>HYPERLINK("#'Transmitter Log'!A42",42)</f>
        <v/>
      </c>
      <c r="B39" s="17">
        <f>IF('Transmitter Log 100'!F42="","",'Transmitter Log 100'!F42)</f>
        <v/>
      </c>
      <c r="C39" s="17">
        <f>IF('Transmitter Log 100'!A42="","",'Transmitter Log 100'!A42)</f>
        <v/>
      </c>
      <c r="D39" s="17">
        <f>IF('Transmitter Log 100'!H42="","",'Transmitter Log 100'!H42)</f>
        <v/>
      </c>
      <c r="E39" s="17">
        <f>IF('Transmitter Log 100'!G42="","",'Transmitter Log 100'!G42)</f>
        <v/>
      </c>
    </row>
    <row r="40">
      <c r="A40" s="18">
        <f>HYPERLINK("#'Transmitter Log'!A43",43)</f>
        <v/>
      </c>
      <c r="B40" s="17">
        <f>IF('Transmitter Log 100'!F43="","",'Transmitter Log 100'!F43)</f>
        <v/>
      </c>
      <c r="C40" s="17">
        <f>IF('Transmitter Log 100'!A43="","",'Transmitter Log 100'!A43)</f>
        <v/>
      </c>
      <c r="D40" s="17">
        <f>IF('Transmitter Log 100'!H43="","",'Transmitter Log 100'!H43)</f>
        <v/>
      </c>
      <c r="E40" s="17">
        <f>IF('Transmitter Log 100'!G43="","",'Transmitter Log 100'!G43)</f>
        <v/>
      </c>
    </row>
    <row r="41">
      <c r="A41" s="18">
        <f>HYPERLINK("#'Transmitter Log'!A45",45)</f>
        <v/>
      </c>
      <c r="B41" s="17">
        <f>IF('Transmitter Log 100'!F45="","",'Transmitter Log 100'!F45)</f>
        <v/>
      </c>
      <c r="C41" s="17">
        <f>IF('Transmitter Log 100'!A45="","",'Transmitter Log 100'!A45)</f>
        <v/>
      </c>
      <c r="D41" s="17">
        <f>IF('Transmitter Log 100'!H45="","",'Transmitter Log 100'!H45)</f>
        <v/>
      </c>
      <c r="E41" s="17">
        <f>IF('Transmitter Log 100'!G45="","",'Transmitter Log 100'!G45)</f>
        <v/>
      </c>
    </row>
    <row r="42">
      <c r="A42" s="18">
        <f>HYPERLINK("#'Transmitter Log'!A46",46)</f>
        <v/>
      </c>
      <c r="B42" s="17">
        <f>IF('Transmitter Log 100'!F46="","",'Transmitter Log 100'!F46)</f>
        <v/>
      </c>
      <c r="C42" s="17">
        <f>IF('Transmitter Log 100'!A46="","",'Transmitter Log 100'!A46)</f>
        <v/>
      </c>
      <c r="D42" s="17">
        <f>IF('Transmitter Log 100'!H46="","",'Transmitter Log 100'!H46)</f>
        <v/>
      </c>
      <c r="E42" s="17">
        <f>IF('Transmitter Log 100'!G46="","",'Transmitter Log 100'!G46)</f>
        <v/>
      </c>
    </row>
    <row r="43">
      <c r="A43" s="18">
        <f>HYPERLINK("#'Transmitter Log'!A48",48)</f>
        <v/>
      </c>
      <c r="B43" s="17">
        <f>IF('Transmitter Log 100'!F48="","",'Transmitter Log 100'!F48)</f>
        <v/>
      </c>
      <c r="C43" s="17">
        <f>IF('Transmitter Log 100'!A48="","",'Transmitter Log 100'!A48)</f>
        <v/>
      </c>
      <c r="D43" s="17">
        <f>IF('Transmitter Log 100'!H48="","",'Transmitter Log 100'!H48)</f>
        <v/>
      </c>
      <c r="E43" s="17">
        <f>IF('Transmitter Log 100'!G48="","",'Transmitter Log 100'!G48)</f>
        <v/>
      </c>
    </row>
    <row r="44">
      <c r="A44" s="18">
        <f>HYPERLINK("#'Transmitter Log'!A49",49)</f>
        <v/>
      </c>
      <c r="B44" s="17">
        <f>IF('Transmitter Log 100'!F49="","",'Transmitter Log 100'!F49)</f>
        <v/>
      </c>
      <c r="C44" s="17">
        <f>IF('Transmitter Log 100'!A49="","",'Transmitter Log 100'!A49)</f>
        <v/>
      </c>
      <c r="D44" s="17">
        <f>IF('Transmitter Log 100'!H49="","",'Transmitter Log 100'!H49)</f>
        <v/>
      </c>
      <c r="E44" s="17">
        <f>IF('Transmitter Log 100'!G49="","",'Transmitter Log 100'!G49)</f>
        <v/>
      </c>
    </row>
    <row r="45">
      <c r="A45" s="18">
        <f>HYPERLINK("#'Transmitter Log'!A51",51)</f>
        <v/>
      </c>
      <c r="B45" s="17">
        <f>IF('Transmitter Log 100'!F51="","",'Transmitter Log 100'!F51)</f>
        <v/>
      </c>
      <c r="C45" s="17">
        <f>IF('Transmitter Log 100'!A51="","",'Transmitter Log 100'!A51)</f>
        <v/>
      </c>
      <c r="D45" s="17">
        <f>IF('Transmitter Log 100'!H51="","",'Transmitter Log 100'!H51)</f>
        <v/>
      </c>
      <c r="E45" s="17">
        <f>IF('Transmitter Log 100'!G51="","",'Transmitter Log 100'!G51)</f>
        <v/>
      </c>
    </row>
    <row r="46">
      <c r="A46" s="18">
        <f>HYPERLINK("#'Transmitter Log'!A52",52)</f>
        <v/>
      </c>
      <c r="B46" s="17">
        <f>IF('Transmitter Log 100'!F52="","",'Transmitter Log 100'!F52)</f>
        <v/>
      </c>
      <c r="C46" s="17">
        <f>IF('Transmitter Log 100'!A52="","",'Transmitter Log 100'!A52)</f>
        <v/>
      </c>
      <c r="D46" s="17">
        <f>IF('Transmitter Log 100'!H52="","",'Transmitter Log 100'!H52)</f>
        <v/>
      </c>
      <c r="E46" s="17">
        <f>IF('Transmitter Log 100'!G52="","",'Transmitter Log 100'!G52)</f>
        <v/>
      </c>
    </row>
    <row r="47">
      <c r="A47" s="18">
        <f>HYPERLINK("#'Transmitter Log'!A54",54)</f>
        <v/>
      </c>
      <c r="B47" s="17">
        <f>IF('Transmitter Log 100'!F54="","",'Transmitter Log 100'!F54)</f>
        <v/>
      </c>
      <c r="C47" s="17">
        <f>IF('Transmitter Log 100'!A54="","",'Transmitter Log 100'!A54)</f>
        <v/>
      </c>
      <c r="D47" s="17">
        <f>IF('Transmitter Log 100'!H54="","",'Transmitter Log 100'!H54)</f>
        <v/>
      </c>
      <c r="E47" s="17">
        <f>IF('Transmitter Log 100'!G54="","",'Transmitter Log 100'!G54)</f>
        <v/>
      </c>
    </row>
    <row r="48">
      <c r="A48" s="18">
        <f>HYPERLINK("#'Transmitter Log'!A55",55)</f>
        <v/>
      </c>
      <c r="B48" s="17">
        <f>IF('Transmitter Log 100'!F55="","",'Transmitter Log 100'!F55)</f>
        <v/>
      </c>
      <c r="C48" s="17">
        <f>IF('Transmitter Log 100'!A55="","",'Transmitter Log 100'!A55)</f>
        <v/>
      </c>
      <c r="D48" s="17">
        <f>IF('Transmitter Log 100'!H55="","",'Transmitter Log 100'!H55)</f>
        <v/>
      </c>
      <c r="E48" s="17">
        <f>IF('Transmitter Log 100'!G55="","",'Transmitter Log 100'!G55)</f>
        <v/>
      </c>
    </row>
    <row r="49">
      <c r="A49" s="18">
        <f>HYPERLINK("#'Transmitter Log'!A57",57)</f>
        <v/>
      </c>
      <c r="B49" s="17">
        <f>IF('Transmitter Log 100'!F57="","",'Transmitter Log 100'!F57)</f>
        <v/>
      </c>
      <c r="C49" s="17">
        <f>IF('Transmitter Log 100'!A57="","",'Transmitter Log 100'!A57)</f>
        <v/>
      </c>
      <c r="D49" s="17">
        <f>IF('Transmitter Log 100'!H57="","",'Transmitter Log 100'!H57)</f>
        <v/>
      </c>
      <c r="E49" s="17">
        <f>IF('Transmitter Log 100'!G57="","",'Transmitter Log 100'!G57)</f>
        <v/>
      </c>
    </row>
    <row r="50">
      <c r="A50" s="18">
        <f>HYPERLINK("#'Transmitter Log'!A58",58)</f>
        <v/>
      </c>
      <c r="B50" s="17">
        <f>IF('Transmitter Log 100'!F58="","",'Transmitter Log 100'!F58)</f>
        <v/>
      </c>
      <c r="C50" s="17">
        <f>IF('Transmitter Log 100'!A58="","",'Transmitter Log 100'!A58)</f>
        <v/>
      </c>
      <c r="D50" s="17">
        <f>IF('Transmitter Log 100'!H58="","",'Transmitter Log 100'!H58)</f>
        <v/>
      </c>
      <c r="E50" s="17">
        <f>IF('Transmitter Log 100'!G58="","",'Transmitter Log 100'!G58)</f>
        <v/>
      </c>
    </row>
    <row r="51">
      <c r="A51" s="18">
        <f>HYPERLINK("#'Transmitter Log'!A59",59)</f>
        <v/>
      </c>
      <c r="B51" s="17">
        <f>IF('Transmitter Log 100'!F59="","",'Transmitter Log 100'!F59)</f>
        <v/>
      </c>
      <c r="C51" s="17">
        <f>IF('Transmitter Log 100'!A59="","",'Transmitter Log 100'!A59)</f>
        <v/>
      </c>
      <c r="D51" s="17">
        <f>IF('Transmitter Log 100'!H59="","",'Transmitter Log 100'!H59)</f>
        <v/>
      </c>
      <c r="E51" s="17">
        <f>IF('Transmitter Log 100'!G59="","",'Transmitter Log 100'!G59)</f>
        <v/>
      </c>
    </row>
    <row r="52">
      <c r="A52" s="18">
        <f>HYPERLINK("#'Transmitter Log'!A60",60)</f>
        <v/>
      </c>
      <c r="B52" s="17">
        <f>IF('Transmitter Log 100'!F60="","",'Transmitter Log 100'!F60)</f>
        <v/>
      </c>
      <c r="C52" s="17">
        <f>IF('Transmitter Log 100'!A60="","",'Transmitter Log 100'!A60)</f>
        <v/>
      </c>
      <c r="D52" s="17">
        <f>IF('Transmitter Log 100'!H60="","",'Transmitter Log 100'!H60)</f>
        <v/>
      </c>
      <c r="E52" s="17">
        <f>IF('Transmitter Log 100'!G60="","",'Transmitter Log 100'!G60)</f>
        <v/>
      </c>
    </row>
    <row r="53">
      <c r="A53" s="18">
        <f>HYPERLINK("#'Transmitter Log'!A61",61)</f>
        <v/>
      </c>
      <c r="B53" s="17">
        <f>IF('Transmitter Log 100'!F61="","",'Transmitter Log 100'!F61)</f>
        <v/>
      </c>
      <c r="C53" s="17">
        <f>IF('Transmitter Log 100'!A61="","",'Transmitter Log 100'!A61)</f>
        <v/>
      </c>
      <c r="D53" s="17">
        <f>IF('Transmitter Log 100'!H61="","",'Transmitter Log 100'!H61)</f>
        <v/>
      </c>
      <c r="E53" s="17">
        <f>IF('Transmitter Log 100'!G61="","",'Transmitter Log 100'!G61)</f>
        <v/>
      </c>
    </row>
    <row r="54">
      <c r="A54" s="18">
        <f>HYPERLINK("#'Transmitter Log'!A62",62)</f>
        <v/>
      </c>
      <c r="B54" s="17">
        <f>IF('Transmitter Log 100'!F62="","",'Transmitter Log 100'!F62)</f>
        <v/>
      </c>
      <c r="C54" s="17">
        <f>IF('Transmitter Log 100'!A62="","",'Transmitter Log 100'!A62)</f>
        <v/>
      </c>
      <c r="D54" s="17">
        <f>IF('Transmitter Log 100'!H62="","",'Transmitter Log 100'!H62)</f>
        <v/>
      </c>
      <c r="E54" s="17">
        <f>IF('Transmitter Log 100'!G62="","",'Transmitter Log 100'!G62)</f>
        <v/>
      </c>
    </row>
    <row r="55">
      <c r="A55" s="18">
        <f>HYPERLINK("#'Transmitter Log'!A63",63)</f>
        <v/>
      </c>
      <c r="B55" s="17">
        <f>IF('Transmitter Log 100'!F63="","",'Transmitter Log 100'!F63)</f>
        <v/>
      </c>
      <c r="C55" s="17">
        <f>IF('Transmitter Log 100'!A63="","",'Transmitter Log 100'!A63)</f>
        <v/>
      </c>
      <c r="D55" s="17">
        <f>IF('Transmitter Log 100'!H63="","",'Transmitter Log 100'!H63)</f>
        <v/>
      </c>
      <c r="E55" s="17">
        <f>IF('Transmitter Log 100'!G63="","",'Transmitter Log 100'!G63)</f>
        <v/>
      </c>
    </row>
    <row r="56">
      <c r="A56" s="18">
        <f>HYPERLINK("#'Transmitter Log'!A64",64)</f>
        <v/>
      </c>
      <c r="B56" s="17">
        <f>IF('Transmitter Log 100'!F64="","",'Transmitter Log 100'!F64)</f>
        <v/>
      </c>
      <c r="C56" s="17">
        <f>IF('Transmitter Log 100'!A64="","",'Transmitter Log 100'!A64)</f>
        <v/>
      </c>
      <c r="D56" s="17">
        <f>IF('Transmitter Log 100'!H64="","",'Transmitter Log 100'!H64)</f>
        <v/>
      </c>
      <c r="E56" s="17">
        <f>IF('Transmitter Log 100'!G64="","",'Transmitter Log 100'!G64)</f>
        <v/>
      </c>
    </row>
    <row r="57">
      <c r="A57" s="18">
        <f>HYPERLINK("#'Transmitter Log'!A65",65)</f>
        <v/>
      </c>
      <c r="B57" s="17">
        <f>IF('Transmitter Log 100'!F65="","",'Transmitter Log 100'!F65)</f>
        <v/>
      </c>
      <c r="C57" s="17">
        <f>IF('Transmitter Log 100'!A65="","",'Transmitter Log 100'!A65)</f>
        <v/>
      </c>
      <c r="D57" s="17">
        <f>IF('Transmitter Log 100'!H65="","",'Transmitter Log 100'!H65)</f>
        <v/>
      </c>
      <c r="E57" s="17">
        <f>IF('Transmitter Log 100'!G65="","",'Transmitter Log 100'!G65)</f>
        <v/>
      </c>
    </row>
    <row r="58">
      <c r="A58" s="18">
        <f>HYPERLINK("#'Transmitter Log'!A66",66)</f>
        <v/>
      </c>
      <c r="B58" s="17">
        <f>IF('Transmitter Log 100'!F66="","",'Transmitter Log 100'!F66)</f>
        <v/>
      </c>
      <c r="C58" s="17">
        <f>IF('Transmitter Log 100'!A66="","",'Transmitter Log 100'!A66)</f>
        <v/>
      </c>
      <c r="D58" s="17">
        <f>IF('Transmitter Log 100'!H66="","",'Transmitter Log 100'!H66)</f>
        <v/>
      </c>
      <c r="E58" s="17">
        <f>IF('Transmitter Log 100'!G66="","",'Transmitter Log 100'!G66)</f>
        <v/>
      </c>
    </row>
    <row r="59">
      <c r="A59" s="18">
        <f>HYPERLINK("#'Transmitter Log'!A67",67)</f>
        <v/>
      </c>
      <c r="B59" s="17">
        <f>IF('Transmitter Log 100'!F67="","",'Transmitter Log 100'!F67)</f>
        <v/>
      </c>
      <c r="C59" s="17">
        <f>IF('Transmitter Log 100'!A67="","",'Transmitter Log 100'!A67)</f>
        <v/>
      </c>
      <c r="D59" s="17">
        <f>IF('Transmitter Log 100'!H67="","",'Transmitter Log 100'!H67)</f>
        <v/>
      </c>
      <c r="E59" s="17">
        <f>IF('Transmitter Log 100'!G67="","",'Transmitter Log 100'!G67)</f>
        <v/>
      </c>
    </row>
    <row r="60">
      <c r="A60" s="18">
        <f>HYPERLINK("#'Transmitter Log'!A68",68)</f>
        <v/>
      </c>
      <c r="B60" s="17">
        <f>IF('Transmitter Log 100'!F68="","",'Transmitter Log 100'!F68)</f>
        <v/>
      </c>
      <c r="C60" s="17">
        <f>IF('Transmitter Log 100'!A68="","",'Transmitter Log 100'!A68)</f>
        <v/>
      </c>
      <c r="D60" s="17">
        <f>IF('Transmitter Log 100'!H68="","",'Transmitter Log 100'!H68)</f>
        <v/>
      </c>
      <c r="E60" s="17">
        <f>IF('Transmitter Log 100'!G68="","",'Transmitter Log 100'!G68)</f>
        <v/>
      </c>
    </row>
    <row r="61">
      <c r="A61" s="18">
        <f>HYPERLINK("#'Transmitter Log'!A69",69)</f>
        <v/>
      </c>
      <c r="B61" s="17">
        <f>IF('Transmitter Log 100'!F69="","",'Transmitter Log 100'!F69)</f>
        <v/>
      </c>
      <c r="C61" s="17">
        <f>IF('Transmitter Log 100'!A69="","",'Transmitter Log 100'!A69)</f>
        <v/>
      </c>
      <c r="D61" s="17">
        <f>IF('Transmitter Log 100'!H69="","",'Transmitter Log 100'!H69)</f>
        <v/>
      </c>
      <c r="E61" s="17">
        <f>IF('Transmitter Log 100'!G69="","",'Transmitter Log 100'!G69)</f>
        <v/>
      </c>
    </row>
    <row r="62">
      <c r="A62" s="18">
        <f>HYPERLINK("#'Transmitter Log'!A70",70)</f>
        <v/>
      </c>
      <c r="B62" s="17">
        <f>IF('Transmitter Log 100'!F70="","",'Transmitter Log 100'!F70)</f>
        <v/>
      </c>
      <c r="C62" s="17">
        <f>IF('Transmitter Log 100'!A70="","",'Transmitter Log 100'!A70)</f>
        <v/>
      </c>
      <c r="D62" s="17">
        <f>IF('Transmitter Log 100'!H70="","",'Transmitter Log 100'!H70)</f>
        <v/>
      </c>
      <c r="E62" s="17">
        <f>IF('Transmitter Log 100'!G70="","",'Transmitter Log 100'!G70)</f>
        <v/>
      </c>
    </row>
    <row r="63">
      <c r="A63" s="18">
        <f>HYPERLINK("#'Transmitter Log'!A71",71)</f>
        <v/>
      </c>
      <c r="B63" s="17">
        <f>IF('Transmitter Log 100'!F71="","",'Transmitter Log 100'!F71)</f>
        <v/>
      </c>
      <c r="C63" s="17">
        <f>IF('Transmitter Log 100'!A71="","",'Transmitter Log 100'!A71)</f>
        <v/>
      </c>
      <c r="D63" s="17">
        <f>IF('Transmitter Log 100'!H71="","",'Transmitter Log 100'!H71)</f>
        <v/>
      </c>
      <c r="E63" s="17">
        <f>IF('Transmitter Log 100'!G71="","",'Transmitter Log 100'!G71)</f>
        <v/>
      </c>
    </row>
    <row r="64">
      <c r="A64" s="18">
        <f>HYPERLINK("#'Transmitter Log'!A72",72)</f>
        <v/>
      </c>
      <c r="B64" s="17">
        <f>IF('Transmitter Log 100'!F72="","",'Transmitter Log 100'!F72)</f>
        <v/>
      </c>
      <c r="C64" s="17">
        <f>IF('Transmitter Log 100'!A72="","",'Transmitter Log 100'!A72)</f>
        <v/>
      </c>
      <c r="D64" s="17">
        <f>IF('Transmitter Log 100'!H72="","",'Transmitter Log 100'!H72)</f>
        <v/>
      </c>
      <c r="E64" s="17">
        <f>IF('Transmitter Log 100'!G72="","",'Transmitter Log 100'!G72)</f>
        <v/>
      </c>
    </row>
    <row r="65">
      <c r="A65" s="18">
        <f>HYPERLINK("#'Transmitter Log'!A73",73)</f>
        <v/>
      </c>
      <c r="B65" s="17">
        <f>IF('Transmitter Log 100'!F73="","",'Transmitter Log 100'!F73)</f>
        <v/>
      </c>
      <c r="C65" s="17">
        <f>IF('Transmitter Log 100'!A73="","",'Transmitter Log 100'!A73)</f>
        <v/>
      </c>
      <c r="D65" s="17">
        <f>IF('Transmitter Log 100'!H73="","",'Transmitter Log 100'!H73)</f>
        <v/>
      </c>
      <c r="E65" s="17">
        <f>IF('Transmitter Log 100'!G73="","",'Transmitter Log 100'!G73)</f>
        <v/>
      </c>
    </row>
    <row r="66">
      <c r="A66" s="18">
        <f>HYPERLINK("#'Transmitter Log'!A74",74)</f>
        <v/>
      </c>
      <c r="B66" s="17">
        <f>IF('Transmitter Log 100'!F74="","",'Transmitter Log 100'!F74)</f>
        <v/>
      </c>
      <c r="C66" s="17">
        <f>IF('Transmitter Log 100'!A74="","",'Transmitter Log 100'!A74)</f>
        <v/>
      </c>
      <c r="D66" s="17">
        <f>IF('Transmitter Log 100'!H74="","",'Transmitter Log 100'!H74)</f>
        <v/>
      </c>
      <c r="E66" s="17">
        <f>IF('Transmitter Log 100'!G74="","",'Transmitter Log 100'!G74)</f>
        <v/>
      </c>
    </row>
    <row r="67">
      <c r="A67" s="18">
        <f>HYPERLINK("#'Transmitter Log'!A75",75)</f>
        <v/>
      </c>
      <c r="B67" s="17">
        <f>IF('Transmitter Log 100'!F75="","",'Transmitter Log 100'!F75)</f>
        <v/>
      </c>
      <c r="C67" s="17">
        <f>IF('Transmitter Log 100'!A75="","",'Transmitter Log 100'!A75)</f>
        <v/>
      </c>
      <c r="D67" s="17">
        <f>IF('Transmitter Log 100'!H75="","",'Transmitter Log 100'!H75)</f>
        <v/>
      </c>
      <c r="E67" s="17">
        <f>IF('Transmitter Log 100'!G75="","",'Transmitter Log 100'!G75)</f>
        <v/>
      </c>
    </row>
    <row r="68">
      <c r="A68" s="18">
        <f>HYPERLINK("#'Transmitter Log'!A76",76)</f>
        <v/>
      </c>
      <c r="B68" s="17">
        <f>IF('Transmitter Log 100'!F76="","",'Transmitter Log 100'!F76)</f>
        <v/>
      </c>
      <c r="C68" s="17">
        <f>IF('Transmitter Log 100'!A76="","",'Transmitter Log 100'!A76)</f>
        <v/>
      </c>
      <c r="D68" s="17">
        <f>IF('Transmitter Log 100'!H76="","",'Transmitter Log 100'!H76)</f>
        <v/>
      </c>
      <c r="E68" s="17">
        <f>IF('Transmitter Log 100'!G76="","",'Transmitter Log 100'!G76)</f>
        <v/>
      </c>
    </row>
    <row r="69">
      <c r="A69" s="18">
        <f>HYPERLINK("#'Transmitter Log'!A77",77)</f>
        <v/>
      </c>
      <c r="B69" s="17">
        <f>IF('Transmitter Log 100'!F77="","",'Transmitter Log 100'!F77)</f>
        <v/>
      </c>
      <c r="C69" s="17">
        <f>IF('Transmitter Log 100'!A77="","",'Transmitter Log 100'!A77)</f>
        <v/>
      </c>
      <c r="D69" s="17">
        <f>IF('Transmitter Log 100'!H77="","",'Transmitter Log 100'!H77)</f>
        <v/>
      </c>
      <c r="E69" s="17">
        <f>IF('Transmitter Log 100'!G77="","",'Transmitter Log 100'!G77)</f>
        <v/>
      </c>
    </row>
    <row r="70">
      <c r="A70" s="18">
        <f>HYPERLINK("#'Transmitter Log'!A78",78)</f>
        <v/>
      </c>
      <c r="B70" s="17">
        <f>IF('Transmitter Log 100'!F78="","",'Transmitter Log 100'!F78)</f>
        <v/>
      </c>
      <c r="C70" s="17">
        <f>IF('Transmitter Log 100'!A78="","",'Transmitter Log 100'!A78)</f>
        <v/>
      </c>
      <c r="D70" s="17">
        <f>IF('Transmitter Log 100'!H78="","",'Transmitter Log 100'!H78)</f>
        <v/>
      </c>
      <c r="E70" s="17">
        <f>IF('Transmitter Log 100'!G78="","",'Transmitter Log 100'!G78)</f>
        <v/>
      </c>
    </row>
    <row r="71">
      <c r="A71" s="18">
        <f>HYPERLINK("#'Transmitter Log'!A79",79)</f>
        <v/>
      </c>
      <c r="B71" s="17">
        <f>IF('Transmitter Log 100'!F79="","",'Transmitter Log 100'!F79)</f>
        <v/>
      </c>
      <c r="C71" s="17">
        <f>IF('Transmitter Log 100'!A79="","",'Transmitter Log 100'!A79)</f>
        <v/>
      </c>
      <c r="D71" s="17">
        <f>IF('Transmitter Log 100'!H79="","",'Transmitter Log 100'!H79)</f>
        <v/>
      </c>
      <c r="E71" s="17">
        <f>IF('Transmitter Log 100'!G79="","",'Transmitter Log 100'!G79)</f>
        <v/>
      </c>
    </row>
    <row r="72">
      <c r="A72" s="18">
        <f>HYPERLINK("#'Transmitter Log'!A80",80)</f>
        <v/>
      </c>
      <c r="B72" s="17">
        <f>IF('Transmitter Log 100'!F80="","",'Transmitter Log 100'!F80)</f>
        <v/>
      </c>
      <c r="C72" s="17">
        <f>IF('Transmitter Log 100'!A80="","",'Transmitter Log 100'!A80)</f>
        <v/>
      </c>
      <c r="D72" s="17">
        <f>IF('Transmitter Log 100'!H80="","",'Transmitter Log 100'!H80)</f>
        <v/>
      </c>
      <c r="E72" s="17">
        <f>IF('Transmitter Log 100'!G80="","",'Transmitter Log 100'!G80)</f>
        <v/>
      </c>
    </row>
    <row r="73">
      <c r="A73" s="18">
        <f>HYPERLINK("#'Transmitter Log'!A81",81)</f>
        <v/>
      </c>
      <c r="B73" s="17">
        <f>IF('Transmitter Log 100'!F81="","",'Transmitter Log 100'!F81)</f>
        <v/>
      </c>
      <c r="C73" s="17">
        <f>IF('Transmitter Log 100'!A81="","",'Transmitter Log 100'!A81)</f>
        <v/>
      </c>
      <c r="D73" s="17">
        <f>IF('Transmitter Log 100'!H81="","",'Transmitter Log 100'!H81)</f>
        <v/>
      </c>
      <c r="E73" s="17">
        <f>IF('Transmitter Log 100'!G81="","",'Transmitter Log 100'!G81)</f>
        <v/>
      </c>
    </row>
    <row r="74">
      <c r="A74" s="18">
        <f>HYPERLINK("#'Transmitter Log'!A82",82)</f>
        <v/>
      </c>
      <c r="B74" s="17">
        <f>IF('Transmitter Log 100'!F82="","",'Transmitter Log 100'!F82)</f>
        <v/>
      </c>
      <c r="C74" s="17">
        <f>IF('Transmitter Log 100'!A82="","",'Transmitter Log 100'!A82)</f>
        <v/>
      </c>
      <c r="D74" s="17">
        <f>IF('Transmitter Log 100'!H82="","",'Transmitter Log 100'!H82)</f>
        <v/>
      </c>
      <c r="E74" s="17">
        <f>IF('Transmitter Log 100'!G82="","",'Transmitter Log 100'!G82)</f>
        <v/>
      </c>
    </row>
    <row r="75">
      <c r="A75" s="18">
        <f>HYPERLINK("#'Transmitter Log'!A83",83)</f>
        <v/>
      </c>
      <c r="B75" s="17">
        <f>IF('Transmitter Log 100'!F83="","",'Transmitter Log 100'!F83)</f>
        <v/>
      </c>
      <c r="C75" s="17">
        <f>IF('Transmitter Log 100'!A83="","",'Transmitter Log 100'!A83)</f>
        <v/>
      </c>
      <c r="D75" s="17">
        <f>IF('Transmitter Log 100'!H83="","",'Transmitter Log 100'!H83)</f>
        <v/>
      </c>
      <c r="E75" s="17">
        <f>IF('Transmitter Log 100'!G83="","",'Transmitter Log 100'!G83)</f>
        <v/>
      </c>
    </row>
    <row r="76">
      <c r="A76" s="18">
        <f>HYPERLINK("#'Transmitter Log'!A84",84)</f>
        <v/>
      </c>
      <c r="B76" s="17">
        <f>IF('Transmitter Log 100'!F84="","",'Transmitter Log 100'!F84)</f>
        <v/>
      </c>
      <c r="C76" s="17">
        <f>IF('Transmitter Log 100'!A84="","",'Transmitter Log 100'!A84)</f>
        <v/>
      </c>
      <c r="D76" s="17">
        <f>IF('Transmitter Log 100'!H84="","",'Transmitter Log 100'!H84)</f>
        <v/>
      </c>
      <c r="E76" s="17">
        <f>IF('Transmitter Log 100'!G84="","",'Transmitter Log 100'!G84)</f>
        <v/>
      </c>
    </row>
    <row r="77">
      <c r="A77" s="18">
        <f>HYPERLINK("#'Transmitter Log'!A85",85)</f>
        <v/>
      </c>
      <c r="B77" s="17">
        <f>IF('Transmitter Log 100'!F85="","",'Transmitter Log 100'!F85)</f>
        <v/>
      </c>
      <c r="C77" s="17">
        <f>IF('Transmitter Log 100'!A85="","",'Transmitter Log 100'!A85)</f>
        <v/>
      </c>
      <c r="D77" s="17">
        <f>IF('Transmitter Log 100'!H85="","",'Transmitter Log 100'!H85)</f>
        <v/>
      </c>
      <c r="E77" s="17">
        <f>IF('Transmitter Log 100'!G85="","",'Transmitter Log 100'!G85)</f>
        <v/>
      </c>
    </row>
    <row r="78">
      <c r="A78" s="18">
        <f>HYPERLINK("#'Transmitter Log'!A86",86)</f>
        <v/>
      </c>
      <c r="B78" s="17">
        <f>IF('Transmitter Log 100'!F86="","",'Transmitter Log 100'!F86)</f>
        <v/>
      </c>
      <c r="C78" s="17">
        <f>IF('Transmitter Log 100'!A86="","",'Transmitter Log 100'!A86)</f>
        <v/>
      </c>
      <c r="D78" s="17">
        <f>IF('Transmitter Log 100'!H86="","",'Transmitter Log 100'!H86)</f>
        <v/>
      </c>
      <c r="E78" s="17">
        <f>IF('Transmitter Log 100'!G86="","",'Transmitter Log 100'!G86)</f>
        <v/>
      </c>
    </row>
    <row r="79">
      <c r="A79" s="18">
        <f>HYPERLINK("#'Transmitter Log'!A87",87)</f>
        <v/>
      </c>
      <c r="B79" s="17">
        <f>IF('Transmitter Log 100'!F87="","",'Transmitter Log 100'!F87)</f>
        <v/>
      </c>
      <c r="C79" s="17">
        <f>IF('Transmitter Log 100'!A87="","",'Transmitter Log 100'!A87)</f>
        <v/>
      </c>
      <c r="D79" s="17">
        <f>IF('Transmitter Log 100'!H87="","",'Transmitter Log 100'!H87)</f>
        <v/>
      </c>
      <c r="E79" s="17">
        <f>IF('Transmitter Log 100'!G87="","",'Transmitter Log 100'!G87)</f>
        <v/>
      </c>
    </row>
    <row r="80">
      <c r="A80" s="18">
        <f>HYPERLINK("#'Transmitter Log'!A88",88)</f>
        <v/>
      </c>
      <c r="B80" s="17">
        <f>IF('Transmitter Log 100'!F88="","",'Transmitter Log 100'!F88)</f>
        <v/>
      </c>
      <c r="C80" s="17">
        <f>IF('Transmitter Log 100'!A88="","",'Transmitter Log 100'!A88)</f>
        <v/>
      </c>
      <c r="D80" s="17">
        <f>IF('Transmitter Log 100'!H88="","",'Transmitter Log 100'!H88)</f>
        <v/>
      </c>
      <c r="E80" s="17">
        <f>IF('Transmitter Log 100'!G88="","",'Transmitter Log 100'!G88)</f>
        <v/>
      </c>
    </row>
    <row r="81">
      <c r="A81" s="18">
        <f>HYPERLINK("#'Transmitter Log'!A89",89)</f>
        <v/>
      </c>
      <c r="B81" s="17">
        <f>IF('Transmitter Log 100'!F89="","",'Transmitter Log 100'!F89)</f>
        <v/>
      </c>
      <c r="C81" s="17">
        <f>IF('Transmitter Log 100'!A89="","",'Transmitter Log 100'!A89)</f>
        <v/>
      </c>
      <c r="D81" s="17">
        <f>IF('Transmitter Log 100'!H89="","",'Transmitter Log 100'!H89)</f>
        <v/>
      </c>
      <c r="E81" s="17">
        <f>IF('Transmitter Log 100'!G89="","",'Transmitter Log 100'!G89)</f>
        <v/>
      </c>
    </row>
    <row r="82">
      <c r="A82" s="18">
        <f>HYPERLINK("#'Transmitter Log'!A90",90)</f>
        <v/>
      </c>
      <c r="B82" s="17">
        <f>IF('Transmitter Log 100'!F90="","",'Transmitter Log 100'!F90)</f>
        <v/>
      </c>
      <c r="C82" s="17">
        <f>IF('Transmitter Log 100'!A90="","",'Transmitter Log 100'!A90)</f>
        <v/>
      </c>
      <c r="D82" s="17">
        <f>IF('Transmitter Log 100'!H90="","",'Transmitter Log 100'!H90)</f>
        <v/>
      </c>
      <c r="E82" s="17">
        <f>IF('Transmitter Log 100'!G90="","",'Transmitter Log 100'!G90)</f>
        <v/>
      </c>
    </row>
    <row r="83">
      <c r="A83" s="18">
        <f>HYPERLINK("#'Transmitter Log'!A91",91)</f>
        <v/>
      </c>
      <c r="B83" s="17">
        <f>IF('Transmitter Log 100'!F91="","",'Transmitter Log 100'!F91)</f>
        <v/>
      </c>
      <c r="C83" s="17">
        <f>IF('Transmitter Log 100'!A91="","",'Transmitter Log 100'!A91)</f>
        <v/>
      </c>
      <c r="D83" s="17">
        <f>IF('Transmitter Log 100'!H91="","",'Transmitter Log 100'!H91)</f>
        <v/>
      </c>
      <c r="E83" s="17">
        <f>IF('Transmitter Log 100'!G91="","",'Transmitter Log 100'!G91)</f>
        <v/>
      </c>
    </row>
    <row r="84">
      <c r="A84" s="18">
        <f>HYPERLINK("#'Transmitter Log'!A92",92)</f>
        <v/>
      </c>
      <c r="B84" s="17">
        <f>IF('Transmitter Log 100'!F92="","",'Transmitter Log 100'!F92)</f>
        <v/>
      </c>
      <c r="C84" s="17">
        <f>IF('Transmitter Log 100'!A92="","",'Transmitter Log 100'!A92)</f>
        <v/>
      </c>
      <c r="D84" s="17">
        <f>IF('Transmitter Log 100'!H92="","",'Transmitter Log 100'!H92)</f>
        <v/>
      </c>
      <c r="E84" s="17">
        <f>IF('Transmitter Log 100'!G92="","",'Transmitter Log 100'!G92)</f>
        <v/>
      </c>
    </row>
    <row r="85">
      <c r="A85" s="18">
        <f>HYPERLINK("#'Transmitter Log'!A93",93)</f>
        <v/>
      </c>
      <c r="B85" s="17">
        <f>IF('Transmitter Log 100'!F93="","",'Transmitter Log 100'!F93)</f>
        <v/>
      </c>
      <c r="C85" s="17">
        <f>IF('Transmitter Log 100'!A93="","",'Transmitter Log 100'!A93)</f>
        <v/>
      </c>
      <c r="D85" s="17">
        <f>IF('Transmitter Log 100'!H93="","",'Transmitter Log 100'!H93)</f>
        <v/>
      </c>
      <c r="E85" s="17">
        <f>IF('Transmitter Log 100'!G93="","",'Transmitter Log 100'!G93)</f>
        <v/>
      </c>
    </row>
    <row r="86">
      <c r="A86" s="18">
        <f>HYPERLINK("#'Transmitter Log'!A94",94)</f>
        <v/>
      </c>
      <c r="B86" s="17">
        <f>IF('Transmitter Log 100'!F94="","",'Transmitter Log 100'!F94)</f>
        <v/>
      </c>
      <c r="C86" s="17">
        <f>IF('Transmitter Log 100'!A94="","",'Transmitter Log 100'!A94)</f>
        <v/>
      </c>
      <c r="D86" s="17">
        <f>IF('Transmitter Log 100'!H94="","",'Transmitter Log 100'!H94)</f>
        <v/>
      </c>
      <c r="E86" s="17">
        <f>IF('Transmitter Log 100'!G94="","",'Transmitter Log 100'!G94)</f>
        <v/>
      </c>
    </row>
    <row r="87">
      <c r="A87" s="18">
        <f>HYPERLINK("#'Transmitter Log'!A95",95)</f>
        <v/>
      </c>
      <c r="B87" s="17">
        <f>IF('Transmitter Log 100'!F95="","",'Transmitter Log 100'!F95)</f>
        <v/>
      </c>
      <c r="C87" s="17">
        <f>IF('Transmitter Log 100'!A95="","",'Transmitter Log 100'!A95)</f>
        <v/>
      </c>
      <c r="D87" s="17">
        <f>IF('Transmitter Log 100'!H95="","",'Transmitter Log 100'!H95)</f>
        <v/>
      </c>
      <c r="E87" s="17">
        <f>IF('Transmitter Log 100'!G95="","",'Transmitter Log 100'!G95)</f>
        <v/>
      </c>
    </row>
    <row r="88">
      <c r="A88" s="18">
        <f>HYPERLINK("#'Transmitter Log'!A96",96)</f>
        <v/>
      </c>
      <c r="B88" s="17">
        <f>IF('Transmitter Log 100'!F96="","",'Transmitter Log 100'!F96)</f>
        <v/>
      </c>
      <c r="C88" s="17">
        <f>IF('Transmitter Log 100'!A96="","",'Transmitter Log 100'!A96)</f>
        <v/>
      </c>
      <c r="D88" s="17">
        <f>IF('Transmitter Log 100'!H96="","",'Transmitter Log 100'!H96)</f>
        <v/>
      </c>
      <c r="E88" s="17">
        <f>IF('Transmitter Log 100'!G96="","",'Transmitter Log 100'!G96)</f>
        <v/>
      </c>
    </row>
    <row r="89">
      <c r="A89" s="18">
        <f>HYPERLINK("#'Transmitter Log'!A97",97)</f>
        <v/>
      </c>
      <c r="B89" s="17">
        <f>IF('Transmitter Log 100'!F97="","",'Transmitter Log 100'!F97)</f>
        <v/>
      </c>
      <c r="C89" s="17">
        <f>IF('Transmitter Log 100'!A97="","",'Transmitter Log 100'!A97)</f>
        <v/>
      </c>
      <c r="D89" s="17">
        <f>IF('Transmitter Log 100'!H97="","",'Transmitter Log 100'!H97)</f>
        <v/>
      </c>
      <c r="E89" s="17">
        <f>IF('Transmitter Log 100'!G97="","",'Transmitter Log 100'!G97)</f>
        <v/>
      </c>
    </row>
    <row r="90">
      <c r="A90" s="18">
        <f>HYPERLINK("#'Transmitter Log'!A98",98)</f>
        <v/>
      </c>
      <c r="B90" s="17">
        <f>IF('Transmitter Log 100'!F98="","",'Transmitter Log 100'!F98)</f>
        <v/>
      </c>
      <c r="C90" s="17">
        <f>IF('Transmitter Log 100'!A98="","",'Transmitter Log 100'!A98)</f>
        <v/>
      </c>
      <c r="D90" s="17">
        <f>IF('Transmitter Log 100'!H98="","",'Transmitter Log 100'!H98)</f>
        <v/>
      </c>
      <c r="E90" s="17">
        <f>IF('Transmitter Log 100'!G98="","",'Transmitter Log 100'!G98)</f>
        <v/>
      </c>
    </row>
    <row r="91">
      <c r="A91" s="18">
        <f>HYPERLINK("#'Transmitter Log'!A99",99)</f>
        <v/>
      </c>
      <c r="B91" s="17">
        <f>IF('Transmitter Log 100'!F99="","",'Transmitter Log 100'!F99)</f>
        <v/>
      </c>
      <c r="C91" s="17">
        <f>IF('Transmitter Log 100'!A99="","",'Transmitter Log 100'!A99)</f>
        <v/>
      </c>
      <c r="D91" s="17">
        <f>IF('Transmitter Log 100'!H99="","",'Transmitter Log 100'!H99)</f>
        <v/>
      </c>
      <c r="E91" s="17">
        <f>IF('Transmitter Log 100'!G99="","",'Transmitter Log 100'!G99)</f>
        <v/>
      </c>
    </row>
    <row r="92">
      <c r="A92" s="18">
        <f>HYPERLINK("#'Transmitter Log'!A100",100)</f>
        <v/>
      </c>
      <c r="B92" s="17">
        <f>IF('Transmitter Log 100'!F100="","",'Transmitter Log 100'!F100)</f>
        <v/>
      </c>
      <c r="C92" s="17">
        <f>IF('Transmitter Log 100'!A100="","",'Transmitter Log 100'!A100)</f>
        <v/>
      </c>
      <c r="D92" s="17">
        <f>IF('Transmitter Log 100'!H100="","",'Transmitter Log 100'!H100)</f>
        <v/>
      </c>
      <c r="E92" s="17">
        <f>IF('Transmitter Log 100'!G100="","",'Transmitter Log 100'!G100)</f>
        <v/>
      </c>
    </row>
    <row r="93">
      <c r="A93" s="18">
        <f>HYPERLINK("#'Transmitter Log'!A101",101)</f>
        <v/>
      </c>
      <c r="B93" s="17">
        <f>IF('Transmitter Log 100'!F101="","",'Transmitter Log 100'!F101)</f>
        <v/>
      </c>
      <c r="C93" s="17">
        <f>IF('Transmitter Log 100'!A101="","",'Transmitter Log 100'!A101)</f>
        <v/>
      </c>
      <c r="D93" s="17">
        <f>IF('Transmitter Log 100'!H101="","",'Transmitter Log 100'!H101)</f>
        <v/>
      </c>
      <c r="E93" s="17">
        <f>IF('Transmitter Log 100'!G101="","",'Transmitter Log 100'!G101)</f>
        <v/>
      </c>
    </row>
    <row r="94">
      <c r="A94" s="18">
        <f>HYPERLINK("#'Transmitter Log'!A102",102)</f>
        <v/>
      </c>
      <c r="B94" s="17">
        <f>IF('Transmitter Log 100'!F102="","",'Transmitter Log 100'!F102)</f>
        <v/>
      </c>
      <c r="C94" s="17">
        <f>IF('Transmitter Log 100'!A102="","",'Transmitter Log 100'!A102)</f>
        <v/>
      </c>
      <c r="D94" s="17">
        <f>IF('Transmitter Log 100'!H102="","",'Transmitter Log 100'!H102)</f>
        <v/>
      </c>
      <c r="E94" s="17">
        <f>IF('Transmitter Log 100'!G102="","",'Transmitter Log 100'!G102)</f>
        <v/>
      </c>
    </row>
    <row r="95">
      <c r="A95" s="18">
        <f>HYPERLINK("#'Transmitter Log'!A103",103)</f>
        <v/>
      </c>
      <c r="B95" s="17">
        <f>IF('Transmitter Log 100'!F103="","",'Transmitter Log 100'!F103)</f>
        <v/>
      </c>
      <c r="C95" s="17">
        <f>IF('Transmitter Log 100'!A103="","",'Transmitter Log 100'!A103)</f>
        <v/>
      </c>
      <c r="D95" s="17">
        <f>IF('Transmitter Log 100'!H103="","",'Transmitter Log 100'!H103)</f>
        <v/>
      </c>
      <c r="E95" s="17">
        <f>IF('Transmitter Log 100'!G103="","",'Transmitter Log 100'!G103)</f>
        <v/>
      </c>
    </row>
    <row r="96">
      <c r="A96" s="18">
        <f>HYPERLINK("#'Transmitter Log'!A104",104)</f>
        <v/>
      </c>
      <c r="B96" s="17">
        <f>IF('Transmitter Log 100'!F104="","",'Transmitter Log 100'!F104)</f>
        <v/>
      </c>
      <c r="C96" s="17">
        <f>IF('Transmitter Log 100'!A104="","",'Transmitter Log 100'!A104)</f>
        <v/>
      </c>
      <c r="D96" s="17">
        <f>IF('Transmitter Log 100'!H104="","",'Transmitter Log 100'!H104)</f>
        <v/>
      </c>
      <c r="E96" s="17">
        <f>IF('Transmitter Log 100'!G104="","",'Transmitter Log 100'!G104)</f>
        <v/>
      </c>
    </row>
    <row r="97">
      <c r="A97" s="18">
        <f>HYPERLINK("#'Transmitter Log'!A105",105)</f>
        <v/>
      </c>
      <c r="B97" s="17">
        <f>IF('Transmitter Log 100'!F105="","",'Transmitter Log 100'!F105)</f>
        <v/>
      </c>
      <c r="C97" s="17">
        <f>IF('Transmitter Log 100'!A105="","",'Transmitter Log 100'!A105)</f>
        <v/>
      </c>
      <c r="D97" s="17">
        <f>IF('Transmitter Log 100'!H105="","",'Transmitter Log 100'!H105)</f>
        <v/>
      </c>
      <c r="E97" s="17">
        <f>IF('Transmitter Log 100'!G105="","",'Transmitter Log 100'!G105)</f>
        <v/>
      </c>
    </row>
    <row r="98">
      <c r="A98" s="18">
        <f>HYPERLINK("#'Transmitter Log'!A106",106)</f>
        <v/>
      </c>
      <c r="B98" s="17">
        <f>IF('Transmitter Log 100'!F106="","",'Transmitter Log 100'!F106)</f>
        <v/>
      </c>
      <c r="C98" s="17">
        <f>IF('Transmitter Log 100'!A106="","",'Transmitter Log 100'!A106)</f>
        <v/>
      </c>
      <c r="D98" s="17">
        <f>IF('Transmitter Log 100'!H106="","",'Transmitter Log 100'!H106)</f>
        <v/>
      </c>
      <c r="E98" s="17">
        <f>IF('Transmitter Log 100'!G106="","",'Transmitter Log 100'!G106)</f>
        <v/>
      </c>
    </row>
    <row r="99">
      <c r="A99" s="18">
        <f>HYPERLINK("#'Transmitter Log'!A107",107)</f>
        <v/>
      </c>
      <c r="B99" s="17">
        <f>IF('Transmitter Log 100'!F107="","",'Transmitter Log 100'!F107)</f>
        <v/>
      </c>
      <c r="C99" s="17">
        <f>IF('Transmitter Log 100'!A107="","",'Transmitter Log 100'!A107)</f>
        <v/>
      </c>
      <c r="D99" s="17">
        <f>IF('Transmitter Log 100'!H107="","",'Transmitter Log 100'!H107)</f>
        <v/>
      </c>
      <c r="E99" s="17">
        <f>IF('Transmitter Log 100'!G107="","",'Transmitter Log 100'!G107)</f>
        <v/>
      </c>
    </row>
    <row r="100">
      <c r="A100" s="18">
        <f>HYPERLINK("#'Transmitter Log'!A108",108)</f>
        <v/>
      </c>
      <c r="B100" s="17">
        <f>IF('Transmitter Log 100'!F108="","",'Transmitter Log 100'!F108)</f>
        <v/>
      </c>
      <c r="C100" s="17">
        <f>IF('Transmitter Log 100'!A108="","",'Transmitter Log 100'!A108)</f>
        <v/>
      </c>
      <c r="D100" s="17">
        <f>IF('Transmitter Log 100'!H108="","",'Transmitter Log 100'!H108)</f>
        <v/>
      </c>
      <c r="E100" s="17">
        <f>IF('Transmitter Log 100'!G108="","",'Transmitter Log 100'!G108)</f>
        <v/>
      </c>
    </row>
    <row r="101">
      <c r="A101" s="18">
        <f>HYPERLINK("#'Transmitter Log'!A109",109)</f>
        <v/>
      </c>
      <c r="B101" s="17">
        <f>IF('Transmitter Log 100'!F109="","",'Transmitter Log 100'!F109)</f>
        <v/>
      </c>
      <c r="C101" s="17">
        <f>IF('Transmitter Log 100'!A109="","",'Transmitter Log 100'!A109)</f>
        <v/>
      </c>
      <c r="D101" s="17">
        <f>IF('Transmitter Log 100'!H109="","",'Transmitter Log 100'!H109)</f>
        <v/>
      </c>
      <c r="E101" s="17">
        <f>IF('Transmitter Log 100'!G109="","",'Transmitter Log 100'!G109)</f>
        <v/>
      </c>
    </row>
    <row r="102">
      <c r="A102" s="18">
        <f>HYPERLINK("#'Transmitter Log'!A38",38)</f>
        <v/>
      </c>
      <c r="B102" s="17">
        <f>IF('Transmitter Log 100'!F38="","",'Transmitter Log 100'!F38)</f>
        <v/>
      </c>
      <c r="C102" s="17">
        <f>IF('Transmitter Log 100'!A38="","",'Transmitter Log 100'!A38)</f>
        <v/>
      </c>
      <c r="D102" s="17">
        <f>IF('Transmitter Log 100'!H38="","",'Transmitter Log 100'!H38)</f>
        <v/>
      </c>
      <c r="E102" s="17">
        <f>IF('Transmitter Log 100'!G38="","",'Transmitter Log 100'!G38)</f>
        <v/>
      </c>
    </row>
    <row r="103">
      <c r="A103" s="18">
        <f>HYPERLINK("#'Transmitter Log'!A41",41)</f>
        <v/>
      </c>
      <c r="B103" s="17">
        <f>IF('Transmitter Log 100'!F41="","",'Transmitter Log 100'!F41)</f>
        <v/>
      </c>
      <c r="C103" s="17">
        <f>IF('Transmitter Log 100'!A41="","",'Transmitter Log 100'!A41)</f>
        <v/>
      </c>
      <c r="D103" s="17">
        <f>IF('Transmitter Log 100'!H41="","",'Transmitter Log 100'!H41)</f>
        <v/>
      </c>
      <c r="E103" s="17">
        <f>IF('Transmitter Log 100'!G41="","",'Transmitter Log 100'!G41)</f>
        <v/>
      </c>
    </row>
    <row r="104">
      <c r="A104" s="18">
        <f>HYPERLINK("#'Transmitter Log'!A44",44)</f>
        <v/>
      </c>
      <c r="B104" s="17">
        <f>IF('Transmitter Log 100'!F44="","",'Transmitter Log 100'!F44)</f>
        <v/>
      </c>
      <c r="C104" s="17">
        <f>IF('Transmitter Log 100'!A44="","",'Transmitter Log 100'!A44)</f>
        <v/>
      </c>
      <c r="D104" s="17">
        <f>IF('Transmitter Log 100'!H44="","",'Transmitter Log 100'!H44)</f>
        <v/>
      </c>
      <c r="E104" s="17">
        <f>IF('Transmitter Log 100'!G44="","",'Transmitter Log 100'!G44)</f>
        <v/>
      </c>
    </row>
    <row r="105">
      <c r="A105" s="18">
        <f>HYPERLINK("#'Transmitter Log'!A47",47)</f>
        <v/>
      </c>
      <c r="B105" s="17">
        <f>IF('Transmitter Log 100'!F47="","",'Transmitter Log 100'!F47)</f>
        <v/>
      </c>
      <c r="C105" s="17">
        <f>IF('Transmitter Log 100'!A47="","",'Transmitter Log 100'!A47)</f>
        <v/>
      </c>
      <c r="D105" s="17">
        <f>IF('Transmitter Log 100'!H47="","",'Transmitter Log 100'!H47)</f>
        <v/>
      </c>
      <c r="E105" s="17">
        <f>IF('Transmitter Log 100'!G47="","",'Transmitter Log 100'!G47)</f>
        <v/>
      </c>
    </row>
    <row r="106">
      <c r="A106" s="18">
        <f>HYPERLINK("#'Transmitter Log'!A50",50)</f>
        <v/>
      </c>
      <c r="B106" s="17">
        <f>IF('Transmitter Log 100'!F50="","",'Transmitter Log 100'!F50)</f>
        <v/>
      </c>
      <c r="C106" s="17">
        <f>IF('Transmitter Log 100'!A50="","",'Transmitter Log 100'!A50)</f>
        <v/>
      </c>
      <c r="D106" s="17">
        <f>IF('Transmitter Log 100'!H50="","",'Transmitter Log 100'!H50)</f>
        <v/>
      </c>
      <c r="E106" s="17">
        <f>IF('Transmitter Log 100'!G50="","",'Transmitter Log 100'!G50)</f>
        <v/>
      </c>
    </row>
    <row r="107">
      <c r="A107" s="18">
        <f>HYPERLINK("#'Transmitter Log'!A53",53)</f>
        <v/>
      </c>
      <c r="B107" s="17">
        <f>IF('Transmitter Log 100'!F53="","",'Transmitter Log 100'!F53)</f>
        <v/>
      </c>
      <c r="C107" s="17">
        <f>IF('Transmitter Log 100'!A53="","",'Transmitter Log 100'!A53)</f>
        <v/>
      </c>
      <c r="D107" s="17">
        <f>IF('Transmitter Log 100'!H53="","",'Transmitter Log 100'!H53)</f>
        <v/>
      </c>
      <c r="E107" s="17">
        <f>IF('Transmitter Log 100'!G53="","",'Transmitter Log 100'!G53)</f>
        <v/>
      </c>
    </row>
    <row r="108">
      <c r="A108" s="18">
        <f>HYPERLINK("#'Transmitter Log'!A56",56)</f>
        <v/>
      </c>
      <c r="B108" s="17">
        <f>IF('Transmitter Log 100'!F56="","",'Transmitter Log 100'!F56)</f>
        <v/>
      </c>
      <c r="C108" s="17">
        <f>IF('Transmitter Log 100'!A56="","",'Transmitter Log 100'!A56)</f>
        <v/>
      </c>
      <c r="D108" s="17">
        <f>IF('Transmitter Log 100'!H56="","",'Transmitter Log 100'!H56)</f>
        <v/>
      </c>
      <c r="E108" s="17">
        <f>IF('Transmitter Log 100'!G56="","",'Transmitter Log 100'!G56)</f>
        <v/>
      </c>
    </row>
    <row r="109">
      <c r="A109" s="18">
        <f>HYPERLINK("#'Transmitter Log'!A110",110)</f>
        <v/>
      </c>
      <c r="B109" s="17">
        <f>IF('Transmitter Log 100'!F110="","",'Transmitter Log 100'!F110)</f>
        <v/>
      </c>
      <c r="C109" s="17">
        <f>IF('Transmitter Log 100'!A110="","",'Transmitter Log 100'!A110)</f>
        <v/>
      </c>
      <c r="D109" s="17">
        <f>IF('Transmitter Log 100'!H110="","",'Transmitter Log 100'!H110)</f>
        <v/>
      </c>
      <c r="E109" s="17">
        <f>IF('Transmitter Log 100'!G110="","",'Transmitter Log 100'!G110)</f>
        <v/>
      </c>
    </row>
    <row r="110">
      <c r="A110" s="18">
        <f>HYPERLINK("#'Transmitter Log'!A111",111)</f>
        <v/>
      </c>
      <c r="B110" s="17">
        <f>IF('Transmitter Log 100'!F111="","",'Transmitter Log 100'!F111)</f>
        <v/>
      </c>
      <c r="C110" s="17">
        <f>IF('Transmitter Log 100'!A111="","",'Transmitter Log 100'!A111)</f>
        <v/>
      </c>
      <c r="D110" s="17">
        <f>IF('Transmitter Log 100'!H111="","",'Transmitter Log 100'!H111)</f>
        <v/>
      </c>
      <c r="E110" s="17">
        <f>IF('Transmitter Log 100'!G111="","",'Transmitter Log 100'!G111)</f>
        <v/>
      </c>
    </row>
    <row r="111">
      <c r="A111" s="18">
        <f>HYPERLINK("#'Transmitter Log'!A112",112)</f>
        <v/>
      </c>
      <c r="B111" s="17">
        <f>IF('Transmitter Log 100'!F112="","",'Transmitter Log 100'!F112)</f>
        <v/>
      </c>
      <c r="C111" s="17">
        <f>IF('Transmitter Log 100'!A112="","",'Transmitter Log 100'!A112)</f>
        <v/>
      </c>
      <c r="D111" s="17">
        <f>IF('Transmitter Log 100'!H112="","",'Transmitter Log 100'!H112)</f>
        <v/>
      </c>
      <c r="E111" s="17">
        <f>IF('Transmitter Log 100'!G112="","",'Transmitter Log 100'!G112)</f>
        <v/>
      </c>
    </row>
    <row r="112">
      <c r="A112" s="18">
        <f>HYPERLINK("#'Transmitter Log'!A113",113)</f>
        <v/>
      </c>
      <c r="B112" s="17">
        <f>IF('Transmitter Log 100'!F113="","",'Transmitter Log 100'!F113)</f>
        <v/>
      </c>
      <c r="C112" s="17">
        <f>IF('Transmitter Log 100'!A113="","",'Transmitter Log 100'!A113)</f>
        <v/>
      </c>
      <c r="D112" s="17">
        <f>IF('Transmitter Log 100'!H113="","",'Transmitter Log 100'!H113)</f>
        <v/>
      </c>
      <c r="E112" s="17">
        <f>IF('Transmitter Log 100'!G113="","",'Transmitter Log 100'!G113)</f>
        <v/>
      </c>
    </row>
    <row r="113">
      <c r="A113" s="18">
        <f>HYPERLINK("#'Transmitter Log'!A114",114)</f>
        <v/>
      </c>
      <c r="B113" s="17">
        <f>IF('Transmitter Log 100'!F114="","",'Transmitter Log 100'!F114)</f>
        <v/>
      </c>
      <c r="C113" s="17">
        <f>IF('Transmitter Log 100'!A114="","",'Transmitter Log 100'!A114)</f>
        <v/>
      </c>
      <c r="D113" s="17">
        <f>IF('Transmitter Log 100'!H114="","",'Transmitter Log 100'!H114)</f>
        <v/>
      </c>
      <c r="E113" s="17">
        <f>IF('Transmitter Log 100'!G114="","",'Transmitter Log 100'!G114)</f>
        <v/>
      </c>
    </row>
    <row r="114">
      <c r="A114" s="18">
        <f>HYPERLINK("#'Transmitter Log'!A115",115)</f>
        <v/>
      </c>
      <c r="B114" s="17">
        <f>IF('Transmitter Log 100'!F115="","",'Transmitter Log 100'!F115)</f>
        <v/>
      </c>
      <c r="C114" s="17">
        <f>IF('Transmitter Log 100'!A115="","",'Transmitter Log 100'!A115)</f>
        <v/>
      </c>
      <c r="D114" s="17">
        <f>IF('Transmitter Log 100'!H115="","",'Transmitter Log 100'!H115)</f>
        <v/>
      </c>
      <c r="E114" s="17">
        <f>IF('Transmitter Log 100'!G115="","",'Transmitter Log 100'!G115)</f>
        <v/>
      </c>
    </row>
    <row r="115">
      <c r="A115" s="18">
        <f>HYPERLINK("#'Transmitter Log'!A116",116)</f>
        <v/>
      </c>
      <c r="B115" s="17">
        <f>IF('Transmitter Log 100'!F116="","",'Transmitter Log 100'!F116)</f>
        <v/>
      </c>
      <c r="C115" s="17">
        <f>IF('Transmitter Log 100'!A116="","",'Transmitter Log 100'!A116)</f>
        <v/>
      </c>
      <c r="D115" s="17">
        <f>IF('Transmitter Log 100'!H116="","",'Transmitter Log 100'!H116)</f>
        <v/>
      </c>
      <c r="E115" s="17">
        <f>IF('Transmitter Log 100'!G116="","",'Transmitter Log 100'!G116)</f>
        <v/>
      </c>
    </row>
    <row r="116">
      <c r="A116" s="18">
        <f>HYPERLINK("#'Transmitter Log'!A117",117)</f>
        <v/>
      </c>
      <c r="B116" s="17">
        <f>IF('Transmitter Log 100'!F117="","",'Transmitter Log 100'!F117)</f>
        <v/>
      </c>
      <c r="C116" s="17">
        <f>IF('Transmitter Log 100'!A117="","",'Transmitter Log 100'!A117)</f>
        <v/>
      </c>
      <c r="D116" s="17">
        <f>IF('Transmitter Log 100'!H117="","",'Transmitter Log 100'!H117)</f>
        <v/>
      </c>
      <c r="E116" s="17">
        <f>IF('Transmitter Log 100'!G117="","",'Transmitter Log 100'!G117)</f>
        <v/>
      </c>
    </row>
    <row r="117">
      <c r="A117" s="18">
        <f>HYPERLINK("#'Transmitter Log'!A118",118)</f>
        <v/>
      </c>
      <c r="B117" s="17">
        <f>IF('Transmitter Log 100'!F118="","",'Transmitter Log 100'!F118)</f>
        <v/>
      </c>
      <c r="C117" s="17">
        <f>IF('Transmitter Log 100'!A118="","",'Transmitter Log 100'!A118)</f>
        <v/>
      </c>
      <c r="D117" s="17">
        <f>IF('Transmitter Log 100'!H118="","",'Transmitter Log 100'!H118)</f>
        <v/>
      </c>
      <c r="E117" s="17">
        <f>IF('Transmitter Log 100'!G118="","",'Transmitter Log 100'!G118)</f>
        <v/>
      </c>
    </row>
    <row r="118">
      <c r="A118" s="18">
        <f>HYPERLINK("#'Transmitter Log'!A119",119)</f>
        <v/>
      </c>
      <c r="B118" s="17">
        <f>IF('Transmitter Log 100'!F119="","",'Transmitter Log 100'!F119)</f>
        <v/>
      </c>
      <c r="C118" s="17">
        <f>IF('Transmitter Log 100'!A119="","",'Transmitter Log 100'!A119)</f>
        <v/>
      </c>
      <c r="D118" s="17">
        <f>IF('Transmitter Log 100'!H119="","",'Transmitter Log 100'!H119)</f>
        <v/>
      </c>
      <c r="E118" s="17">
        <f>IF('Transmitter Log 100'!G119="","",'Transmitter Log 100'!G119)</f>
        <v/>
      </c>
    </row>
    <row r="119">
      <c r="A119" s="18">
        <f>HYPERLINK("#'Transmitter Log'!A120",120)</f>
        <v/>
      </c>
      <c r="B119" s="17">
        <f>IF('Transmitter Log 100'!F120="","",'Transmitter Log 100'!F120)</f>
        <v/>
      </c>
      <c r="C119" s="17">
        <f>IF('Transmitter Log 100'!A120="","",'Transmitter Log 100'!A120)</f>
        <v/>
      </c>
      <c r="D119" s="17">
        <f>IF('Transmitter Log 100'!H120="","",'Transmitter Log 100'!H120)</f>
        <v/>
      </c>
      <c r="E119" s="17">
        <f>IF('Transmitter Log 100'!G120="","",'Transmitter Log 100'!G120)</f>
        <v/>
      </c>
    </row>
    <row r="120">
      <c r="A120" s="18">
        <f>HYPERLINK("#'Transmitter Log'!A121",121)</f>
        <v/>
      </c>
      <c r="B120" s="17">
        <f>IF('Transmitter Log 100'!F121="","",'Transmitter Log 100'!F121)</f>
        <v/>
      </c>
      <c r="C120" s="17">
        <f>IF('Transmitter Log 100'!A121="","",'Transmitter Log 100'!A121)</f>
        <v/>
      </c>
      <c r="D120" s="17">
        <f>IF('Transmitter Log 100'!H121="","",'Transmitter Log 100'!H121)</f>
        <v/>
      </c>
      <c r="E120" s="17">
        <f>IF('Transmitter Log 100'!G121="","",'Transmitter Log 100'!G121)</f>
        <v/>
      </c>
    </row>
    <row r="121">
      <c r="A121" s="18">
        <f>HYPERLINK("#'Transmitter Log'!A122",122)</f>
        <v/>
      </c>
      <c r="B121" s="17">
        <f>IF('Transmitter Log 100'!F122="","",'Transmitter Log 100'!F122)</f>
        <v/>
      </c>
      <c r="C121" s="17">
        <f>IF('Transmitter Log 100'!A122="","",'Transmitter Log 100'!A122)</f>
        <v/>
      </c>
      <c r="D121" s="17">
        <f>IF('Transmitter Log 100'!H122="","",'Transmitter Log 100'!H122)</f>
        <v/>
      </c>
      <c r="E121" s="17">
        <f>IF('Transmitter Log 100'!G122="","",'Transmitter Log 100'!G122)</f>
        <v/>
      </c>
    </row>
    <row r="122">
      <c r="A122" s="18">
        <f>HYPERLINK("#'Transmitter Log'!A123",123)</f>
        <v/>
      </c>
      <c r="B122" s="17">
        <f>IF('Transmitter Log 100'!F123="","",'Transmitter Log 100'!F123)</f>
        <v/>
      </c>
      <c r="C122" s="17">
        <f>IF('Transmitter Log 100'!A123="","",'Transmitter Log 100'!A123)</f>
        <v/>
      </c>
      <c r="D122" s="17">
        <f>IF('Transmitter Log 100'!H123="","",'Transmitter Log 100'!H123)</f>
        <v/>
      </c>
      <c r="E122" s="17">
        <f>IF('Transmitter Log 100'!G123="","",'Transmitter Log 100'!G123)</f>
        <v/>
      </c>
    </row>
    <row r="123">
      <c r="A123" s="18">
        <f>HYPERLINK("#'Transmitter Log'!A124",124)</f>
        <v/>
      </c>
      <c r="B123" s="17">
        <f>IF('Transmitter Log 100'!F124="","",'Transmitter Log 100'!F124)</f>
        <v/>
      </c>
      <c r="C123" s="17">
        <f>IF('Transmitter Log 100'!A124="","",'Transmitter Log 100'!A124)</f>
        <v/>
      </c>
      <c r="D123" s="17">
        <f>IF('Transmitter Log 100'!H124="","",'Transmitter Log 100'!H124)</f>
        <v/>
      </c>
      <c r="E123" s="17">
        <f>IF('Transmitter Log 100'!G124="","",'Transmitter Log 100'!G124)</f>
        <v/>
      </c>
    </row>
    <row r="124">
      <c r="A124" s="18">
        <f>HYPERLINK("#'Transmitter Log'!A125",125)</f>
        <v/>
      </c>
      <c r="B124" s="17">
        <f>IF('Transmitter Log 100'!F125="","",'Transmitter Log 100'!F125)</f>
        <v/>
      </c>
      <c r="C124" s="17">
        <f>IF('Transmitter Log 100'!A125="","",'Transmitter Log 100'!A125)</f>
        <v/>
      </c>
      <c r="D124" s="17">
        <f>IF('Transmitter Log 100'!H125="","",'Transmitter Log 100'!H125)</f>
        <v/>
      </c>
      <c r="E124" s="17">
        <f>IF('Transmitter Log 100'!G125="","",'Transmitter Log 100'!G125)</f>
        <v/>
      </c>
    </row>
    <row r="125">
      <c r="A125" s="18">
        <f>HYPERLINK("#'Transmitter Log'!A126",126)</f>
        <v/>
      </c>
      <c r="B125" s="17">
        <f>IF('Transmitter Log 100'!F126="","",'Transmitter Log 100'!F126)</f>
        <v/>
      </c>
      <c r="C125" s="17">
        <f>IF('Transmitter Log 100'!A126="","",'Transmitter Log 100'!A126)</f>
        <v/>
      </c>
      <c r="D125" s="17">
        <f>IF('Transmitter Log 100'!H126="","",'Transmitter Log 100'!H126)</f>
        <v/>
      </c>
      <c r="E125" s="17">
        <f>IF('Transmitter Log 100'!G126="","",'Transmitter Log 100'!G126)</f>
        <v/>
      </c>
    </row>
    <row r="126">
      <c r="A126" s="18">
        <f>HYPERLINK("#'Transmitter Log'!A127",127)</f>
        <v/>
      </c>
      <c r="B126" s="17">
        <f>IF('Transmitter Log 100'!F127="","",'Transmitter Log 100'!F127)</f>
        <v/>
      </c>
      <c r="C126" s="17">
        <f>IF('Transmitter Log 100'!A127="","",'Transmitter Log 100'!A127)</f>
        <v/>
      </c>
      <c r="D126" s="17">
        <f>IF('Transmitter Log 100'!H127="","",'Transmitter Log 100'!H127)</f>
        <v/>
      </c>
      <c r="E126" s="17">
        <f>IF('Transmitter Log 100'!G127="","",'Transmitter Log 100'!G127)</f>
        <v/>
      </c>
    </row>
    <row r="127">
      <c r="A127" s="18">
        <f>HYPERLINK("#'Transmitter Log'!A128",128)</f>
        <v/>
      </c>
      <c r="B127" s="17">
        <f>IF('Transmitter Log 100'!F128="","",'Transmitter Log 100'!F128)</f>
        <v/>
      </c>
      <c r="C127" s="17">
        <f>IF('Transmitter Log 100'!A128="","",'Transmitter Log 100'!A128)</f>
        <v/>
      </c>
      <c r="D127" s="17">
        <f>IF('Transmitter Log 100'!H128="","",'Transmitter Log 100'!H128)</f>
        <v/>
      </c>
      <c r="E127" s="17">
        <f>IF('Transmitter Log 100'!G128="","",'Transmitter Log 100'!G128)</f>
        <v/>
      </c>
    </row>
    <row r="128">
      <c r="A128" s="18">
        <f>HYPERLINK("#'Transmitter Log'!A129",129)</f>
        <v/>
      </c>
      <c r="B128" s="17">
        <f>IF('Transmitter Log 100'!F129="","",'Transmitter Log 100'!F129)</f>
        <v/>
      </c>
      <c r="C128" s="17">
        <f>IF('Transmitter Log 100'!A129="","",'Transmitter Log 100'!A129)</f>
        <v/>
      </c>
      <c r="D128" s="17">
        <f>IF('Transmitter Log 100'!H129="","",'Transmitter Log 100'!H129)</f>
        <v/>
      </c>
      <c r="E128" s="17">
        <f>IF('Transmitter Log 100'!G129="","",'Transmitter Log 100'!G129)</f>
        <v/>
      </c>
    </row>
    <row r="129">
      <c r="A129" s="18">
        <f>HYPERLINK("#'Transmitter Log'!A130",130)</f>
        <v/>
      </c>
      <c r="B129" s="17">
        <f>IF('Transmitter Log 100'!F130="","",'Transmitter Log 100'!F130)</f>
        <v/>
      </c>
      <c r="C129" s="17">
        <f>IF('Transmitter Log 100'!A130="","",'Transmitter Log 100'!A130)</f>
        <v/>
      </c>
      <c r="D129" s="17">
        <f>IF('Transmitter Log 100'!H130="","",'Transmitter Log 100'!H130)</f>
        <v/>
      </c>
      <c r="E129" s="17">
        <f>IF('Transmitter Log 100'!G130="","",'Transmitter Log 100'!G130)</f>
        <v/>
      </c>
    </row>
    <row r="130">
      <c r="A130" s="18">
        <f>HYPERLINK("#'Transmitter Log'!A131",131)</f>
        <v/>
      </c>
      <c r="B130" s="17">
        <f>IF('Transmitter Log 100'!F131="","",'Transmitter Log 100'!F131)</f>
        <v/>
      </c>
      <c r="C130" s="17">
        <f>IF('Transmitter Log 100'!A131="","",'Transmitter Log 100'!A131)</f>
        <v/>
      </c>
      <c r="D130" s="17">
        <f>IF('Transmitter Log 100'!H131="","",'Transmitter Log 100'!H131)</f>
        <v/>
      </c>
      <c r="E130" s="17">
        <f>IF('Transmitter Log 100'!G131="","",'Transmitter Log 100'!G131)</f>
        <v/>
      </c>
    </row>
    <row r="131">
      <c r="A131" s="18">
        <f>HYPERLINK("#'Transmitter Log'!A132",132)</f>
        <v/>
      </c>
      <c r="B131" s="17">
        <f>IF('Transmitter Log 100'!F132="","",'Transmitter Log 100'!F132)</f>
        <v/>
      </c>
      <c r="C131" s="17">
        <f>IF('Transmitter Log 100'!A132="","",'Transmitter Log 100'!A132)</f>
        <v/>
      </c>
      <c r="D131" s="17">
        <f>IF('Transmitter Log 100'!H132="","",'Transmitter Log 100'!H132)</f>
        <v/>
      </c>
      <c r="E131" s="17">
        <f>IF('Transmitter Log 100'!G132="","",'Transmitter Log 100'!G132)</f>
        <v/>
      </c>
    </row>
    <row r="132">
      <c r="A132" s="18">
        <f>HYPERLINK("#'Transmitter Log'!A133",133)</f>
        <v/>
      </c>
      <c r="B132" s="17">
        <f>IF('Transmitter Log 100'!F133="","",'Transmitter Log 100'!F133)</f>
        <v/>
      </c>
      <c r="C132" s="17">
        <f>IF('Transmitter Log 100'!A133="","",'Transmitter Log 100'!A133)</f>
        <v/>
      </c>
      <c r="D132" s="17">
        <f>IF('Transmitter Log 100'!H133="","",'Transmitter Log 100'!H133)</f>
        <v/>
      </c>
      <c r="E132" s="17">
        <f>IF('Transmitter Log 100'!G133="","",'Transmitter Log 100'!G133)</f>
        <v/>
      </c>
    </row>
    <row r="133">
      <c r="A133" s="18">
        <f>HYPERLINK("#'Transmitter Log'!A134",134)</f>
        <v/>
      </c>
      <c r="B133" s="17">
        <f>IF('Transmitter Log 100'!F134="","",'Transmitter Log 100'!F134)</f>
        <v/>
      </c>
      <c r="C133" s="17">
        <f>IF('Transmitter Log 100'!A134="","",'Transmitter Log 100'!A134)</f>
        <v/>
      </c>
      <c r="D133" s="17">
        <f>IF('Transmitter Log 100'!H134="","",'Transmitter Log 100'!H134)</f>
        <v/>
      </c>
      <c r="E133" s="17">
        <f>IF('Transmitter Log 100'!G134="","",'Transmitter Log 100'!G134)</f>
        <v/>
      </c>
    </row>
    <row r="134">
      <c r="A134" s="18">
        <f>HYPERLINK("#'Transmitter Log'!A135",135)</f>
        <v/>
      </c>
      <c r="B134" s="17">
        <f>IF('Transmitter Log 100'!F135="","",'Transmitter Log 100'!F135)</f>
        <v/>
      </c>
      <c r="C134" s="17">
        <f>IF('Transmitter Log 100'!A135="","",'Transmitter Log 100'!A135)</f>
        <v/>
      </c>
      <c r="D134" s="17">
        <f>IF('Transmitter Log 100'!H135="","",'Transmitter Log 100'!H135)</f>
        <v/>
      </c>
      <c r="E134" s="17">
        <f>IF('Transmitter Log 100'!G135="","",'Transmitter Log 100'!G135)</f>
        <v/>
      </c>
    </row>
    <row r="135">
      <c r="A135" s="18">
        <f>HYPERLINK("#'Transmitter Log'!A136",136)</f>
        <v/>
      </c>
      <c r="B135" s="17">
        <f>IF('Transmitter Log 100'!F136="","",'Transmitter Log 100'!F136)</f>
        <v/>
      </c>
      <c r="C135" s="17">
        <f>IF('Transmitter Log 100'!A136="","",'Transmitter Log 100'!A136)</f>
        <v/>
      </c>
      <c r="D135" s="17">
        <f>IF('Transmitter Log 100'!H136="","",'Transmitter Log 100'!H136)</f>
        <v/>
      </c>
      <c r="E135" s="17">
        <f>IF('Transmitter Log 100'!G136="","",'Transmitter Log 100'!G136)</f>
        <v/>
      </c>
    </row>
    <row r="136">
      <c r="A136" s="18">
        <f>HYPERLINK("#'Transmitter Log'!A137",137)</f>
        <v/>
      </c>
      <c r="B136" s="17">
        <f>IF('Transmitter Log 100'!F137="","",'Transmitter Log 100'!F137)</f>
        <v/>
      </c>
      <c r="C136" s="17">
        <f>IF('Transmitter Log 100'!A137="","",'Transmitter Log 100'!A137)</f>
        <v/>
      </c>
      <c r="D136" s="17">
        <f>IF('Transmitter Log 100'!H137="","",'Transmitter Log 100'!H137)</f>
        <v/>
      </c>
      <c r="E136" s="17">
        <f>IF('Transmitter Log 100'!G137="","",'Transmitter Log 100'!G137)</f>
        <v/>
      </c>
    </row>
    <row r="137">
      <c r="A137" s="18">
        <f>HYPERLINK("#'Transmitter Log'!A138",138)</f>
        <v/>
      </c>
      <c r="B137" s="17">
        <f>IF('Transmitter Log 100'!F138="","",'Transmitter Log 100'!F138)</f>
        <v/>
      </c>
      <c r="C137" s="17">
        <f>IF('Transmitter Log 100'!A138="","",'Transmitter Log 100'!A138)</f>
        <v/>
      </c>
      <c r="D137" s="17">
        <f>IF('Transmitter Log 100'!H138="","",'Transmitter Log 100'!H138)</f>
        <v/>
      </c>
      <c r="E137" s="17">
        <f>IF('Transmitter Log 100'!G138="","",'Transmitter Log 100'!G138)</f>
        <v/>
      </c>
    </row>
    <row r="138">
      <c r="A138" s="18">
        <f>HYPERLINK("#'Transmitter Log'!A139",139)</f>
        <v/>
      </c>
      <c r="B138" s="17">
        <f>IF('Transmitter Log 100'!F139="","",'Transmitter Log 100'!F139)</f>
        <v/>
      </c>
      <c r="C138" s="17">
        <f>IF('Transmitter Log 100'!A139="","",'Transmitter Log 100'!A139)</f>
        <v/>
      </c>
      <c r="D138" s="17">
        <f>IF('Transmitter Log 100'!H139="","",'Transmitter Log 100'!H139)</f>
        <v/>
      </c>
      <c r="E138" s="17">
        <f>IF('Transmitter Log 100'!G139="","",'Transmitter Log 100'!G139)</f>
        <v/>
      </c>
    </row>
    <row r="139">
      <c r="A139" s="18">
        <f>HYPERLINK("#'Transmitter Log'!A140",140)</f>
        <v/>
      </c>
      <c r="B139" s="17">
        <f>IF('Transmitter Log 100'!F140="","",'Transmitter Log 100'!F140)</f>
        <v/>
      </c>
      <c r="C139" s="17">
        <f>IF('Transmitter Log 100'!A140="","",'Transmitter Log 100'!A140)</f>
        <v/>
      </c>
      <c r="D139" s="17">
        <f>IF('Transmitter Log 100'!H140="","",'Transmitter Log 100'!H140)</f>
        <v/>
      </c>
      <c r="E139" s="17">
        <f>IF('Transmitter Log 100'!G140="","",'Transmitter Log 100'!G140)</f>
        <v/>
      </c>
    </row>
    <row r="140">
      <c r="A140" s="18">
        <f>HYPERLINK("#'Transmitter Log'!A141",141)</f>
        <v/>
      </c>
      <c r="B140" s="17">
        <f>IF('Transmitter Log 100'!F141="","",'Transmitter Log 100'!F141)</f>
        <v/>
      </c>
      <c r="C140" s="17">
        <f>IF('Transmitter Log 100'!A141="","",'Transmitter Log 100'!A141)</f>
        <v/>
      </c>
      <c r="D140" s="17">
        <f>IF('Transmitter Log 100'!H141="","",'Transmitter Log 100'!H141)</f>
        <v/>
      </c>
      <c r="E140" s="17">
        <f>IF('Transmitter Log 100'!G141="","",'Transmitter Log 100'!G141)</f>
        <v/>
      </c>
    </row>
    <row r="141">
      <c r="A141" s="18">
        <f>HYPERLINK("#'Transmitter Log'!A142",142)</f>
        <v/>
      </c>
      <c r="B141" s="17">
        <f>IF('Transmitter Log 100'!F142="","",'Transmitter Log 100'!F142)</f>
        <v/>
      </c>
      <c r="C141" s="17">
        <f>IF('Transmitter Log 100'!A142="","",'Transmitter Log 100'!A142)</f>
        <v/>
      </c>
      <c r="D141" s="17">
        <f>IF('Transmitter Log 100'!H142="","",'Transmitter Log 100'!H142)</f>
        <v/>
      </c>
      <c r="E141" s="17">
        <f>IF('Transmitter Log 100'!G142="","",'Transmitter Log 100'!G142)</f>
        <v/>
      </c>
    </row>
    <row r="142">
      <c r="A142" s="18">
        <f>HYPERLINK("#'Transmitter Log'!A143",143)</f>
        <v/>
      </c>
      <c r="B142" s="17">
        <f>IF('Transmitter Log 100'!F143="","",'Transmitter Log 100'!F143)</f>
        <v/>
      </c>
      <c r="C142" s="17">
        <f>IF('Transmitter Log 100'!A143="","",'Transmitter Log 100'!A143)</f>
        <v/>
      </c>
      <c r="D142" s="17">
        <f>IF('Transmitter Log 100'!H143="","",'Transmitter Log 100'!H143)</f>
        <v/>
      </c>
      <c r="E142" s="17">
        <f>IF('Transmitter Log 100'!G143="","",'Transmitter Log 100'!G143)</f>
        <v/>
      </c>
    </row>
    <row r="143">
      <c r="A143" s="18">
        <f>HYPERLINK("#'Transmitter Log'!A144",144)</f>
        <v/>
      </c>
      <c r="B143" s="17">
        <f>IF('Transmitter Log 100'!F144="","",'Transmitter Log 100'!F144)</f>
        <v/>
      </c>
      <c r="C143" s="17">
        <f>IF('Transmitter Log 100'!A144="","",'Transmitter Log 100'!A144)</f>
        <v/>
      </c>
      <c r="D143" s="17">
        <f>IF('Transmitter Log 100'!H144="","",'Transmitter Log 100'!H144)</f>
        <v/>
      </c>
      <c r="E143" s="17">
        <f>IF('Transmitter Log 100'!G144="","",'Transmitter Log 100'!G144)</f>
        <v/>
      </c>
    </row>
    <row r="144">
      <c r="A144" s="18">
        <f>HYPERLINK("#'Transmitter Log'!A145",145)</f>
        <v/>
      </c>
      <c r="B144" s="17">
        <f>IF('Transmitter Log 100'!F145="","",'Transmitter Log 100'!F145)</f>
        <v/>
      </c>
      <c r="C144" s="17">
        <f>IF('Transmitter Log 100'!A145="","",'Transmitter Log 100'!A145)</f>
        <v/>
      </c>
      <c r="D144" s="17">
        <f>IF('Transmitter Log 100'!H145="","",'Transmitter Log 100'!H145)</f>
        <v/>
      </c>
      <c r="E144" s="17">
        <f>IF('Transmitter Log 100'!G145="","",'Transmitter Log 100'!G145)</f>
        <v/>
      </c>
    </row>
    <row r="145">
      <c r="A145" s="18">
        <f>HYPERLINK("#'Transmitter Log'!A146",146)</f>
        <v/>
      </c>
      <c r="B145" s="17">
        <f>IF('Transmitter Log 100'!F146="","",'Transmitter Log 100'!F146)</f>
        <v/>
      </c>
      <c r="C145" s="17">
        <f>IF('Transmitter Log 100'!A146="","",'Transmitter Log 100'!A146)</f>
        <v/>
      </c>
      <c r="D145" s="17">
        <f>IF('Transmitter Log 100'!H146="","",'Transmitter Log 100'!H146)</f>
        <v/>
      </c>
      <c r="E145" s="17">
        <f>IF('Transmitter Log 100'!G146="","",'Transmitter Log 100'!G146)</f>
        <v/>
      </c>
    </row>
    <row r="146">
      <c r="A146" s="18">
        <f>HYPERLINK("#'Transmitter Log'!A147",147)</f>
        <v/>
      </c>
      <c r="B146" s="17">
        <f>IF('Transmitter Log 100'!F147="","",'Transmitter Log 100'!F147)</f>
        <v/>
      </c>
      <c r="C146" s="17">
        <f>IF('Transmitter Log 100'!A147="","",'Transmitter Log 100'!A147)</f>
        <v/>
      </c>
      <c r="D146" s="17">
        <f>IF('Transmitter Log 100'!H147="","",'Transmitter Log 100'!H147)</f>
        <v/>
      </c>
      <c r="E146" s="17">
        <f>IF('Transmitter Log 100'!G147="","",'Transmitter Log 100'!G147)</f>
        <v/>
      </c>
    </row>
    <row r="147">
      <c r="A147" s="18">
        <f>HYPERLINK("#'Transmitter Log'!A148",148)</f>
        <v/>
      </c>
      <c r="B147" s="17">
        <f>IF('Transmitter Log 100'!F148="","",'Transmitter Log 100'!F148)</f>
        <v/>
      </c>
      <c r="C147" s="17">
        <f>IF('Transmitter Log 100'!A148="","",'Transmitter Log 100'!A148)</f>
        <v/>
      </c>
      <c r="D147" s="17">
        <f>IF('Transmitter Log 100'!H148="","",'Transmitter Log 100'!H148)</f>
        <v/>
      </c>
      <c r="E147" s="17">
        <f>IF('Transmitter Log 100'!G148="","",'Transmitter Log 100'!G148)</f>
        <v/>
      </c>
    </row>
    <row r="148">
      <c r="A148" s="18">
        <f>HYPERLINK("#'Transmitter Log'!A149",149)</f>
        <v/>
      </c>
      <c r="B148" s="17">
        <f>IF('Transmitter Log 100'!F149="","",'Transmitter Log 100'!F149)</f>
        <v/>
      </c>
      <c r="C148" s="17">
        <f>IF('Transmitter Log 100'!A149="","",'Transmitter Log 100'!A149)</f>
        <v/>
      </c>
      <c r="D148" s="17">
        <f>IF('Transmitter Log 100'!H149="","",'Transmitter Log 100'!H149)</f>
        <v/>
      </c>
      <c r="E148" s="17">
        <f>IF('Transmitter Log 100'!G149="","",'Transmitter Log 100'!G149)</f>
        <v/>
      </c>
    </row>
    <row r="149">
      <c r="A149" s="18">
        <f>HYPERLINK("#'Transmitter Log'!A150",150)</f>
        <v/>
      </c>
      <c r="B149" s="17">
        <f>IF('Transmitter Log 100'!F150="","",'Transmitter Log 100'!F150)</f>
        <v/>
      </c>
      <c r="C149" s="17">
        <f>IF('Transmitter Log 100'!A150="","",'Transmitter Log 100'!A150)</f>
        <v/>
      </c>
      <c r="D149" s="17">
        <f>IF('Transmitter Log 100'!H150="","",'Transmitter Log 100'!H150)</f>
        <v/>
      </c>
      <c r="E149" s="17">
        <f>IF('Transmitter Log 100'!G150="","",'Transmitter Log 100'!G150)</f>
        <v/>
      </c>
    </row>
    <row r="150">
      <c r="A150" s="18">
        <f>HYPERLINK("#'Transmitter Log'!A151",151)</f>
        <v/>
      </c>
      <c r="B150" s="17">
        <f>IF('Transmitter Log 100'!F151="","",'Transmitter Log 100'!F151)</f>
        <v/>
      </c>
      <c r="C150" s="17">
        <f>IF('Transmitter Log 100'!A151="","",'Transmitter Log 100'!A151)</f>
        <v/>
      </c>
      <c r="D150" s="17">
        <f>IF('Transmitter Log 100'!H151="","",'Transmitter Log 100'!H151)</f>
        <v/>
      </c>
      <c r="E150" s="17">
        <f>IF('Transmitter Log 100'!G151="","",'Transmitter Log 100'!G151)</f>
        <v/>
      </c>
    </row>
    <row r="151">
      <c r="A151" s="18">
        <f>HYPERLINK("#'Transmitter Log'!A152",152)</f>
        <v/>
      </c>
      <c r="B151" s="17">
        <f>IF('Transmitter Log 100'!F152="","",'Transmitter Log 100'!F152)</f>
        <v/>
      </c>
      <c r="C151" s="17">
        <f>IF('Transmitter Log 100'!A152="","",'Transmitter Log 100'!A152)</f>
        <v/>
      </c>
      <c r="D151" s="17">
        <f>IF('Transmitter Log 100'!H152="","",'Transmitter Log 100'!H152)</f>
        <v/>
      </c>
      <c r="E151" s="17">
        <f>IF('Transmitter Log 100'!G152="","",'Transmitter Log 100'!G152)</f>
        <v/>
      </c>
    </row>
    <row r="152">
      <c r="A152" s="18">
        <f>HYPERLINK("#'Transmitter Log'!A153",153)</f>
        <v/>
      </c>
      <c r="B152" s="17">
        <f>IF('Transmitter Log 100'!F153="","",'Transmitter Log 100'!F153)</f>
        <v/>
      </c>
      <c r="C152" s="17">
        <f>IF('Transmitter Log 100'!A153="","",'Transmitter Log 100'!A153)</f>
        <v/>
      </c>
      <c r="D152" s="17">
        <f>IF('Transmitter Log 100'!H153="","",'Transmitter Log 100'!H153)</f>
        <v/>
      </c>
      <c r="E152" s="17">
        <f>IF('Transmitter Log 100'!G153="","",'Transmitter Log 100'!G153)</f>
        <v/>
      </c>
    </row>
    <row r="153">
      <c r="A153" s="18">
        <f>HYPERLINK("#'Transmitter Log'!A154",154)</f>
        <v/>
      </c>
      <c r="B153" s="17">
        <f>IF('Transmitter Log 100'!F154="","",'Transmitter Log 100'!F154)</f>
        <v/>
      </c>
      <c r="C153" s="17">
        <f>IF('Transmitter Log 100'!A154="","",'Transmitter Log 100'!A154)</f>
        <v/>
      </c>
      <c r="D153" s="17">
        <f>IF('Transmitter Log 100'!H154="","",'Transmitter Log 100'!H154)</f>
        <v/>
      </c>
      <c r="E153" s="17">
        <f>IF('Transmitter Log 100'!G154="","",'Transmitter Log 100'!G154)</f>
        <v/>
      </c>
    </row>
    <row r="154">
      <c r="A154" s="18">
        <f>HYPERLINK("#'Transmitter Log'!A155",155)</f>
        <v/>
      </c>
      <c r="B154" s="17">
        <f>IF('Transmitter Log 100'!F155="","",'Transmitter Log 100'!F155)</f>
        <v/>
      </c>
      <c r="C154" s="17">
        <f>IF('Transmitter Log 100'!A155="","",'Transmitter Log 100'!A155)</f>
        <v/>
      </c>
      <c r="D154" s="17">
        <f>IF('Transmitter Log 100'!H155="","",'Transmitter Log 100'!H155)</f>
        <v/>
      </c>
      <c r="E154" s="17">
        <f>IF('Transmitter Log 100'!G155="","",'Transmitter Log 100'!G155)</f>
        <v/>
      </c>
    </row>
    <row r="155">
      <c r="A155" s="18">
        <f>HYPERLINK("#'Transmitter Log'!A156",156)</f>
        <v/>
      </c>
      <c r="B155" s="17">
        <f>IF('Transmitter Log 100'!F156="","",'Transmitter Log 100'!F156)</f>
        <v/>
      </c>
      <c r="C155" s="17">
        <f>IF('Transmitter Log 100'!A156="","",'Transmitter Log 100'!A156)</f>
        <v/>
      </c>
      <c r="D155" s="17">
        <f>IF('Transmitter Log 100'!H156="","",'Transmitter Log 100'!H156)</f>
        <v/>
      </c>
      <c r="E155" s="17">
        <f>IF('Transmitter Log 100'!G156="","",'Transmitter Log 100'!G156)</f>
        <v/>
      </c>
    </row>
    <row r="156">
      <c r="A156" s="18">
        <f>HYPERLINK("#'Transmitter Log'!A157",157)</f>
        <v/>
      </c>
      <c r="B156" s="17">
        <f>IF('Transmitter Log 100'!F157="","",'Transmitter Log 100'!F157)</f>
        <v/>
      </c>
      <c r="C156" s="17">
        <f>IF('Transmitter Log 100'!A157="","",'Transmitter Log 100'!A157)</f>
        <v/>
      </c>
      <c r="D156" s="17">
        <f>IF('Transmitter Log 100'!H157="","",'Transmitter Log 100'!H157)</f>
        <v/>
      </c>
      <c r="E156" s="17">
        <f>IF('Transmitter Log 100'!G157="","",'Transmitter Log 100'!G157)</f>
        <v/>
      </c>
    </row>
    <row r="157">
      <c r="A157" s="18">
        <f>HYPERLINK("#'Transmitter Log'!A158",158)</f>
        <v/>
      </c>
      <c r="B157" s="17">
        <f>IF('Transmitter Log 100'!F158="","",'Transmitter Log 100'!F158)</f>
        <v/>
      </c>
      <c r="C157" s="17">
        <f>IF('Transmitter Log 100'!A158="","",'Transmitter Log 100'!A158)</f>
        <v/>
      </c>
      <c r="D157" s="17">
        <f>IF('Transmitter Log 100'!H158="","",'Transmitter Log 100'!H158)</f>
        <v/>
      </c>
      <c r="E157" s="17">
        <f>IF('Transmitter Log 100'!G158="","",'Transmitter Log 100'!G158)</f>
        <v/>
      </c>
    </row>
    <row r="158">
      <c r="A158" s="18">
        <f>HYPERLINK("#'Transmitter Log'!A159",159)</f>
        <v/>
      </c>
      <c r="B158" s="17">
        <f>IF('Transmitter Log 100'!F159="","",'Transmitter Log 100'!F159)</f>
        <v/>
      </c>
      <c r="C158" s="17">
        <f>IF('Transmitter Log 100'!A159="","",'Transmitter Log 100'!A159)</f>
        <v/>
      </c>
      <c r="D158" s="17">
        <f>IF('Transmitter Log 100'!H159="","",'Transmitter Log 100'!H159)</f>
        <v/>
      </c>
      <c r="E158" s="17">
        <f>IF('Transmitter Log 100'!G159="","",'Transmitter Log 100'!G159)</f>
        <v/>
      </c>
    </row>
    <row r="159">
      <c r="A159" s="18">
        <f>HYPERLINK("#'Transmitter Log'!A160",160)</f>
        <v/>
      </c>
      <c r="B159" s="17">
        <f>IF('Transmitter Log 100'!F160="","",'Transmitter Log 100'!F160)</f>
        <v/>
      </c>
      <c r="C159" s="17">
        <f>IF('Transmitter Log 100'!A160="","",'Transmitter Log 100'!A160)</f>
        <v/>
      </c>
      <c r="D159" s="17">
        <f>IF('Transmitter Log 100'!H160="","",'Transmitter Log 100'!H160)</f>
        <v/>
      </c>
      <c r="E159" s="17">
        <f>IF('Transmitter Log 100'!G160="","",'Transmitter Log 100'!G160)</f>
        <v/>
      </c>
    </row>
    <row r="160">
      <c r="A160" s="18">
        <f>HYPERLINK("#'Transmitter Log'!A161",161)</f>
        <v/>
      </c>
      <c r="B160" s="17">
        <f>IF('Transmitter Log 100'!F161="","",'Transmitter Log 100'!F161)</f>
        <v/>
      </c>
      <c r="C160" s="17">
        <f>IF('Transmitter Log 100'!A161="","",'Transmitter Log 100'!A161)</f>
        <v/>
      </c>
      <c r="D160" s="17">
        <f>IF('Transmitter Log 100'!H161="","",'Transmitter Log 100'!H161)</f>
        <v/>
      </c>
      <c r="E160" s="17">
        <f>IF('Transmitter Log 100'!G161="","",'Transmitter Log 100'!G161)</f>
        <v/>
      </c>
    </row>
    <row r="161">
      <c r="A161" s="18">
        <f>HYPERLINK("#'Transmitter Log'!A162",162)</f>
        <v/>
      </c>
      <c r="B161" s="17">
        <f>IF('Transmitter Log 100'!F162="","",'Transmitter Log 100'!F162)</f>
        <v/>
      </c>
      <c r="C161" s="17">
        <f>IF('Transmitter Log 100'!A162="","",'Transmitter Log 100'!A162)</f>
        <v/>
      </c>
      <c r="D161" s="17">
        <f>IF('Transmitter Log 100'!H162="","",'Transmitter Log 100'!H162)</f>
        <v/>
      </c>
      <c r="E161" s="17">
        <f>IF('Transmitter Log 100'!G162="","",'Transmitter Log 100'!G162)</f>
        <v/>
      </c>
    </row>
    <row r="162">
      <c r="A162" s="18">
        <f>HYPERLINK("#'Transmitter Log'!A163",163)</f>
        <v/>
      </c>
      <c r="B162" s="17">
        <f>IF('Transmitter Log 100'!F163="","",'Transmitter Log 100'!F163)</f>
        <v/>
      </c>
      <c r="C162" s="17">
        <f>IF('Transmitter Log 100'!A163="","",'Transmitter Log 100'!A163)</f>
        <v/>
      </c>
      <c r="D162" s="17">
        <f>IF('Transmitter Log 100'!H163="","",'Transmitter Log 100'!H163)</f>
        <v/>
      </c>
      <c r="E162" s="17">
        <f>IF('Transmitter Log 100'!G163="","",'Transmitter Log 100'!G163)</f>
        <v/>
      </c>
    </row>
    <row r="163">
      <c r="A163" s="18">
        <f>HYPERLINK("#'Transmitter Log'!A164",164)</f>
        <v/>
      </c>
      <c r="B163" s="17">
        <f>IF('Transmitter Log 100'!F164="","",'Transmitter Log 100'!F164)</f>
        <v/>
      </c>
      <c r="C163" s="17">
        <f>IF('Transmitter Log 100'!A164="","",'Transmitter Log 100'!A164)</f>
        <v/>
      </c>
      <c r="D163" s="17">
        <f>IF('Transmitter Log 100'!H164="","",'Transmitter Log 100'!H164)</f>
        <v/>
      </c>
      <c r="E163" s="17">
        <f>IF('Transmitter Log 100'!G164="","",'Transmitter Log 100'!G164)</f>
        <v/>
      </c>
    </row>
    <row r="164">
      <c r="A164" s="18">
        <f>HYPERLINK("#'Transmitter Log'!A165",165)</f>
        <v/>
      </c>
      <c r="B164" s="17">
        <f>IF('Transmitter Log 100'!F165="","",'Transmitter Log 100'!F165)</f>
        <v/>
      </c>
      <c r="C164" s="17">
        <f>IF('Transmitter Log 100'!A165="","",'Transmitter Log 100'!A165)</f>
        <v/>
      </c>
      <c r="D164" s="17">
        <f>IF('Transmitter Log 100'!H165="","",'Transmitter Log 100'!H165)</f>
        <v/>
      </c>
      <c r="E164" s="17">
        <f>IF('Transmitter Log 100'!G165="","",'Transmitter Log 100'!G165)</f>
        <v/>
      </c>
    </row>
    <row r="165">
      <c r="A165" s="18">
        <f>HYPERLINK("#'Transmitter Log'!A166",166)</f>
        <v/>
      </c>
      <c r="B165" s="17">
        <f>IF('Transmitter Log 100'!F166="","",'Transmitter Log 100'!F166)</f>
        <v/>
      </c>
      <c r="C165" s="17">
        <f>IF('Transmitter Log 100'!A166="","",'Transmitter Log 100'!A166)</f>
        <v/>
      </c>
      <c r="D165" s="17">
        <f>IF('Transmitter Log 100'!H166="","",'Transmitter Log 100'!H166)</f>
        <v/>
      </c>
      <c r="E165" s="17">
        <f>IF('Transmitter Log 100'!G166="","",'Transmitter Log 100'!G166)</f>
        <v/>
      </c>
    </row>
    <row r="166">
      <c r="A166" s="18">
        <f>HYPERLINK("#'Transmitter Log'!A167",167)</f>
        <v/>
      </c>
      <c r="B166" s="17">
        <f>IF('Transmitter Log 100'!F167="","",'Transmitter Log 100'!F167)</f>
        <v/>
      </c>
      <c r="C166" s="17">
        <f>IF('Transmitter Log 100'!A167="","",'Transmitter Log 100'!A167)</f>
        <v/>
      </c>
      <c r="D166" s="17">
        <f>IF('Transmitter Log 100'!H167="","",'Transmitter Log 100'!H167)</f>
        <v/>
      </c>
      <c r="E166" s="17">
        <f>IF('Transmitter Log 100'!G167="","",'Transmitter Log 100'!G167)</f>
        <v/>
      </c>
    </row>
    <row r="167">
      <c r="A167" s="18">
        <f>HYPERLINK("#'Transmitter Log'!A168",168)</f>
        <v/>
      </c>
      <c r="B167" s="17">
        <f>IF('Transmitter Log 100'!F168="","",'Transmitter Log 100'!F168)</f>
        <v/>
      </c>
      <c r="C167" s="17">
        <f>IF('Transmitter Log 100'!A168="","",'Transmitter Log 100'!A168)</f>
        <v/>
      </c>
      <c r="D167" s="17">
        <f>IF('Transmitter Log 100'!H168="","",'Transmitter Log 100'!H168)</f>
        <v/>
      </c>
      <c r="E167" s="17">
        <f>IF('Transmitter Log 100'!G168="","",'Transmitter Log 100'!G168)</f>
        <v/>
      </c>
    </row>
    <row r="168">
      <c r="A168" s="18">
        <f>HYPERLINK("#'Transmitter Log'!A169",169)</f>
        <v/>
      </c>
      <c r="B168" s="17">
        <f>IF('Transmitter Log 100'!F169="","",'Transmitter Log 100'!F169)</f>
        <v/>
      </c>
      <c r="C168" s="17">
        <f>IF('Transmitter Log 100'!A169="","",'Transmitter Log 100'!A169)</f>
        <v/>
      </c>
      <c r="D168" s="17">
        <f>IF('Transmitter Log 100'!H169="","",'Transmitter Log 100'!H169)</f>
        <v/>
      </c>
      <c r="E168" s="17">
        <f>IF('Transmitter Log 100'!G169="","",'Transmitter Log 100'!G169)</f>
        <v/>
      </c>
    </row>
    <row r="169">
      <c r="A169" s="18">
        <f>HYPERLINK("#'Transmitter Log'!A170",170)</f>
        <v/>
      </c>
      <c r="B169" s="17">
        <f>IF('Transmitter Log 100'!F170="","",'Transmitter Log 100'!F170)</f>
        <v/>
      </c>
      <c r="C169" s="17">
        <f>IF('Transmitter Log 100'!A170="","",'Transmitter Log 100'!A170)</f>
        <v/>
      </c>
      <c r="D169" s="17">
        <f>IF('Transmitter Log 100'!H170="","",'Transmitter Log 100'!H170)</f>
        <v/>
      </c>
      <c r="E169" s="17">
        <f>IF('Transmitter Log 100'!G170="","",'Transmitter Log 100'!G170)</f>
        <v/>
      </c>
    </row>
    <row r="170">
      <c r="A170" s="18">
        <f>HYPERLINK("#'Transmitter Log'!A171",171)</f>
        <v/>
      </c>
      <c r="B170" s="17">
        <f>IF('Transmitter Log 100'!F171="","",'Transmitter Log 100'!F171)</f>
        <v/>
      </c>
      <c r="C170" s="17">
        <f>IF('Transmitter Log 100'!A171="","",'Transmitter Log 100'!A171)</f>
        <v/>
      </c>
      <c r="D170" s="17">
        <f>IF('Transmitter Log 100'!H171="","",'Transmitter Log 100'!H171)</f>
        <v/>
      </c>
      <c r="E170" s="17">
        <f>IF('Transmitter Log 100'!G171="","",'Transmitter Log 100'!G171)</f>
        <v/>
      </c>
    </row>
    <row r="171">
      <c r="A171" s="18">
        <f>HYPERLINK("#'Transmitter Log'!A172",172)</f>
        <v/>
      </c>
      <c r="B171" s="17">
        <f>IF('Transmitter Log 100'!F172="","",'Transmitter Log 100'!F172)</f>
        <v/>
      </c>
      <c r="C171" s="17">
        <f>IF('Transmitter Log 100'!A172="","",'Transmitter Log 100'!A172)</f>
        <v/>
      </c>
      <c r="D171" s="17">
        <f>IF('Transmitter Log 100'!H172="","",'Transmitter Log 100'!H172)</f>
        <v/>
      </c>
      <c r="E171" s="17">
        <f>IF('Transmitter Log 100'!G172="","",'Transmitter Log 100'!G172)</f>
        <v/>
      </c>
    </row>
    <row r="172">
      <c r="A172" s="18">
        <f>HYPERLINK("#'Transmitter Log'!A173",173)</f>
        <v/>
      </c>
      <c r="B172" s="17">
        <f>IF('Transmitter Log 100'!F173="","",'Transmitter Log 100'!F173)</f>
        <v/>
      </c>
      <c r="C172" s="17">
        <f>IF('Transmitter Log 100'!A173="","",'Transmitter Log 100'!A173)</f>
        <v/>
      </c>
      <c r="D172" s="17">
        <f>IF('Transmitter Log 100'!H173="","",'Transmitter Log 100'!H173)</f>
        <v/>
      </c>
      <c r="E172" s="17">
        <f>IF('Transmitter Log 100'!G173="","",'Transmitter Log 100'!G173)</f>
        <v/>
      </c>
    </row>
    <row r="173">
      <c r="A173" s="18">
        <f>HYPERLINK("#'Transmitter Log'!A174",174)</f>
        <v/>
      </c>
      <c r="B173" s="17">
        <f>IF('Transmitter Log 100'!F174="","",'Transmitter Log 100'!F174)</f>
        <v/>
      </c>
      <c r="C173" s="17">
        <f>IF('Transmitter Log 100'!A174="","",'Transmitter Log 100'!A174)</f>
        <v/>
      </c>
      <c r="D173" s="17">
        <f>IF('Transmitter Log 100'!H174="","",'Transmitter Log 100'!H174)</f>
        <v/>
      </c>
      <c r="E173" s="17">
        <f>IF('Transmitter Log 100'!G174="","",'Transmitter Log 100'!G174)</f>
        <v/>
      </c>
    </row>
    <row r="174">
      <c r="A174" s="18">
        <f>HYPERLINK("#'Transmitter Log'!A175",175)</f>
        <v/>
      </c>
      <c r="B174" s="17">
        <f>IF('Transmitter Log 100'!F175="","",'Transmitter Log 100'!F175)</f>
        <v/>
      </c>
      <c r="C174" s="17">
        <f>IF('Transmitter Log 100'!A175="","",'Transmitter Log 100'!A175)</f>
        <v/>
      </c>
      <c r="D174" s="17">
        <f>IF('Transmitter Log 100'!H175="","",'Transmitter Log 100'!H175)</f>
        <v/>
      </c>
      <c r="E174" s="17">
        <f>IF('Transmitter Log 100'!G175="","",'Transmitter Log 100'!G175)</f>
        <v/>
      </c>
    </row>
    <row r="175">
      <c r="A175" s="18">
        <f>HYPERLINK("#'Transmitter Log'!A176",176)</f>
        <v/>
      </c>
      <c r="B175" s="17">
        <f>IF('Transmitter Log 100'!F176="","",'Transmitter Log 100'!F176)</f>
        <v/>
      </c>
      <c r="C175" s="17">
        <f>IF('Transmitter Log 100'!A176="","",'Transmitter Log 100'!A176)</f>
        <v/>
      </c>
      <c r="D175" s="17">
        <f>IF('Transmitter Log 100'!H176="","",'Transmitter Log 100'!H176)</f>
        <v/>
      </c>
      <c r="E175" s="17">
        <f>IF('Transmitter Log 100'!G176="","",'Transmitter Log 100'!G176)</f>
        <v/>
      </c>
    </row>
    <row r="176">
      <c r="A176" s="18">
        <f>HYPERLINK("#'Transmitter Log'!A177",177)</f>
        <v/>
      </c>
      <c r="B176" s="17">
        <f>IF('Transmitter Log 100'!F177="","",'Transmitter Log 100'!F177)</f>
        <v/>
      </c>
      <c r="C176" s="17">
        <f>IF('Transmitter Log 100'!A177="","",'Transmitter Log 100'!A177)</f>
        <v/>
      </c>
      <c r="D176" s="17">
        <f>IF('Transmitter Log 100'!H177="","",'Transmitter Log 100'!H177)</f>
        <v/>
      </c>
      <c r="E176" s="17">
        <f>IF('Transmitter Log 100'!G177="","",'Transmitter Log 100'!G177)</f>
        <v/>
      </c>
    </row>
    <row r="177">
      <c r="A177" s="18">
        <f>HYPERLINK("#'Transmitter Log'!A178",178)</f>
        <v/>
      </c>
      <c r="B177" s="17">
        <f>IF('Transmitter Log 100'!F178="","",'Transmitter Log 100'!F178)</f>
        <v/>
      </c>
      <c r="C177" s="17">
        <f>IF('Transmitter Log 100'!A178="","",'Transmitter Log 100'!A178)</f>
        <v/>
      </c>
      <c r="D177" s="17">
        <f>IF('Transmitter Log 100'!H178="","",'Transmitter Log 100'!H178)</f>
        <v/>
      </c>
      <c r="E177" s="17">
        <f>IF('Transmitter Log 100'!G178="","",'Transmitter Log 100'!G178)</f>
        <v/>
      </c>
    </row>
    <row r="178">
      <c r="A178" s="18">
        <f>HYPERLINK("#'Transmitter Log'!A179",179)</f>
        <v/>
      </c>
      <c r="B178" s="17">
        <f>IF('Transmitter Log 100'!F179="","",'Transmitter Log 100'!F179)</f>
        <v/>
      </c>
      <c r="C178" s="17">
        <f>IF('Transmitter Log 100'!A179="","",'Transmitter Log 100'!A179)</f>
        <v/>
      </c>
      <c r="D178" s="17">
        <f>IF('Transmitter Log 100'!H179="","",'Transmitter Log 100'!H179)</f>
        <v/>
      </c>
      <c r="E178" s="17">
        <f>IF('Transmitter Log 100'!G179="","",'Transmitter Log 100'!G179)</f>
        <v/>
      </c>
    </row>
    <row r="179">
      <c r="A179" s="18">
        <f>HYPERLINK("#'Transmitter Log'!A180",180)</f>
        <v/>
      </c>
      <c r="B179" s="17">
        <f>IF('Transmitter Log 100'!F180="","",'Transmitter Log 100'!F180)</f>
        <v/>
      </c>
      <c r="C179" s="17">
        <f>IF('Transmitter Log 100'!A180="","",'Transmitter Log 100'!A180)</f>
        <v/>
      </c>
      <c r="D179" s="17">
        <f>IF('Transmitter Log 100'!H180="","",'Transmitter Log 100'!H180)</f>
        <v/>
      </c>
      <c r="E179" s="17">
        <f>IF('Transmitter Log 100'!G180="","",'Transmitter Log 100'!G180)</f>
        <v/>
      </c>
    </row>
    <row r="180">
      <c r="A180" s="18">
        <f>HYPERLINK("#'Transmitter Log'!A181",181)</f>
        <v/>
      </c>
      <c r="B180" s="17">
        <f>IF('Transmitter Log 100'!F181="","",'Transmitter Log 100'!F181)</f>
        <v/>
      </c>
      <c r="C180" s="17">
        <f>IF('Transmitter Log 100'!A181="","",'Transmitter Log 100'!A181)</f>
        <v/>
      </c>
      <c r="D180" s="17">
        <f>IF('Transmitter Log 100'!H181="","",'Transmitter Log 100'!H181)</f>
        <v/>
      </c>
      <c r="E180" s="17">
        <f>IF('Transmitter Log 100'!G181="","",'Transmitter Log 100'!G181)</f>
        <v/>
      </c>
    </row>
    <row r="181">
      <c r="A181" s="18">
        <f>HYPERLINK("#'Transmitter Log'!A182",182)</f>
        <v/>
      </c>
      <c r="B181" s="17">
        <f>IF('Transmitter Log 100'!F182="","",'Transmitter Log 100'!F182)</f>
        <v/>
      </c>
      <c r="C181" s="17">
        <f>IF('Transmitter Log 100'!A182="","",'Transmitter Log 100'!A182)</f>
        <v/>
      </c>
      <c r="D181" s="17">
        <f>IF('Transmitter Log 100'!H182="","",'Transmitter Log 100'!H182)</f>
        <v/>
      </c>
      <c r="E181" s="17">
        <f>IF('Transmitter Log 100'!G182="","",'Transmitter Log 100'!G182)</f>
        <v/>
      </c>
    </row>
    <row r="182">
      <c r="A182" s="18">
        <f>HYPERLINK("#'Transmitter Log'!A183",183)</f>
        <v/>
      </c>
      <c r="B182" s="17">
        <f>IF('Transmitter Log 100'!F183="","",'Transmitter Log 100'!F183)</f>
        <v/>
      </c>
      <c r="C182" s="17">
        <f>IF('Transmitter Log 100'!A183="","",'Transmitter Log 100'!A183)</f>
        <v/>
      </c>
      <c r="D182" s="17">
        <f>IF('Transmitter Log 100'!H183="","",'Transmitter Log 100'!H183)</f>
        <v/>
      </c>
      <c r="E182" s="17">
        <f>IF('Transmitter Log 100'!G183="","",'Transmitter Log 100'!G183)</f>
        <v/>
      </c>
    </row>
    <row r="183">
      <c r="A183" s="18">
        <f>HYPERLINK("#'Transmitter Log'!A184",184)</f>
        <v/>
      </c>
      <c r="B183" s="17">
        <f>IF('Transmitter Log 100'!F184="","",'Transmitter Log 100'!F184)</f>
        <v/>
      </c>
      <c r="C183" s="17">
        <f>IF('Transmitter Log 100'!A184="","",'Transmitter Log 100'!A184)</f>
        <v/>
      </c>
      <c r="D183" s="17">
        <f>IF('Transmitter Log 100'!H184="","",'Transmitter Log 100'!H184)</f>
        <v/>
      </c>
      <c r="E183" s="17">
        <f>IF('Transmitter Log 100'!G184="","",'Transmitter Log 100'!G184)</f>
        <v/>
      </c>
    </row>
    <row r="184">
      <c r="A184" s="18">
        <f>HYPERLINK("#'Transmitter Log'!A185",185)</f>
        <v/>
      </c>
      <c r="B184" s="17">
        <f>IF('Transmitter Log 100'!F185="","",'Transmitter Log 100'!F185)</f>
        <v/>
      </c>
      <c r="C184" s="17">
        <f>IF('Transmitter Log 100'!A185="","",'Transmitter Log 100'!A185)</f>
        <v/>
      </c>
      <c r="D184" s="17">
        <f>IF('Transmitter Log 100'!H185="","",'Transmitter Log 100'!H185)</f>
        <v/>
      </c>
      <c r="E184" s="17">
        <f>IF('Transmitter Log 100'!G185="","",'Transmitter Log 100'!G185)</f>
        <v/>
      </c>
    </row>
    <row r="185">
      <c r="A185" s="18">
        <f>HYPERLINK("#'Transmitter Log'!A186",186)</f>
        <v/>
      </c>
      <c r="B185" s="17">
        <f>IF('Transmitter Log 100'!F186="","",'Transmitter Log 100'!F186)</f>
        <v/>
      </c>
      <c r="C185" s="17">
        <f>IF('Transmitter Log 100'!A186="","",'Transmitter Log 100'!A186)</f>
        <v/>
      </c>
      <c r="D185" s="17">
        <f>IF('Transmitter Log 100'!H186="","",'Transmitter Log 100'!H186)</f>
        <v/>
      </c>
      <c r="E185" s="17">
        <f>IF('Transmitter Log 100'!G186="","",'Transmitter Log 100'!G186)</f>
        <v/>
      </c>
    </row>
    <row r="186">
      <c r="A186" s="18">
        <f>HYPERLINK("#'Transmitter Log'!A187",187)</f>
        <v/>
      </c>
      <c r="B186" s="17">
        <f>IF('Transmitter Log 100'!F187="","",'Transmitter Log 100'!F187)</f>
        <v/>
      </c>
      <c r="C186" s="17">
        <f>IF('Transmitter Log 100'!A187="","",'Transmitter Log 100'!A187)</f>
        <v/>
      </c>
      <c r="D186" s="17">
        <f>IF('Transmitter Log 100'!H187="","",'Transmitter Log 100'!H187)</f>
        <v/>
      </c>
      <c r="E186" s="17">
        <f>IF('Transmitter Log 100'!G187="","",'Transmitter Log 100'!G187)</f>
        <v/>
      </c>
    </row>
    <row r="187">
      <c r="A187" s="18">
        <f>HYPERLINK("#'Transmitter Log'!A188",188)</f>
        <v/>
      </c>
      <c r="B187" s="17">
        <f>IF('Transmitter Log 100'!F188="","",'Transmitter Log 100'!F188)</f>
        <v/>
      </c>
      <c r="C187" s="17">
        <f>IF('Transmitter Log 100'!A188="","",'Transmitter Log 100'!A188)</f>
        <v/>
      </c>
      <c r="D187" s="17">
        <f>IF('Transmitter Log 100'!H188="","",'Transmitter Log 100'!H188)</f>
        <v/>
      </c>
      <c r="E187" s="17">
        <f>IF('Transmitter Log 100'!G188="","",'Transmitter Log 100'!G188)</f>
        <v/>
      </c>
    </row>
    <row r="188">
      <c r="A188" s="18">
        <f>HYPERLINK("#'Transmitter Log'!A189",189)</f>
        <v/>
      </c>
      <c r="B188" s="17">
        <f>IF('Transmitter Log 100'!F189="","",'Transmitter Log 100'!F189)</f>
        <v/>
      </c>
      <c r="C188" s="17">
        <f>IF('Transmitter Log 100'!A189="","",'Transmitter Log 100'!A189)</f>
        <v/>
      </c>
      <c r="D188" s="17">
        <f>IF('Transmitter Log 100'!H189="","",'Transmitter Log 100'!H189)</f>
        <v/>
      </c>
      <c r="E188" s="17">
        <f>IF('Transmitter Log 100'!G189="","",'Transmitter Log 100'!G189)</f>
        <v/>
      </c>
    </row>
    <row r="189">
      <c r="A189" s="18">
        <f>HYPERLINK("#'Transmitter Log'!A190",190)</f>
        <v/>
      </c>
      <c r="B189" s="17">
        <f>IF('Transmitter Log 100'!F190="","",'Transmitter Log 100'!F190)</f>
        <v/>
      </c>
      <c r="C189" s="17">
        <f>IF('Transmitter Log 100'!A190="","",'Transmitter Log 100'!A190)</f>
        <v/>
      </c>
      <c r="D189" s="17">
        <f>IF('Transmitter Log 100'!H190="","",'Transmitter Log 100'!H190)</f>
        <v/>
      </c>
      <c r="E189" s="17">
        <f>IF('Transmitter Log 100'!G190="","",'Transmitter Log 100'!G190)</f>
        <v/>
      </c>
    </row>
    <row r="190">
      <c r="A190" s="18">
        <f>HYPERLINK("#'Transmitter Log'!A191",191)</f>
        <v/>
      </c>
      <c r="B190" s="17">
        <f>IF('Transmitter Log 100'!F191="","",'Transmitter Log 100'!F191)</f>
        <v/>
      </c>
      <c r="C190" s="17">
        <f>IF('Transmitter Log 100'!A191="","",'Transmitter Log 100'!A191)</f>
        <v/>
      </c>
      <c r="D190" s="17">
        <f>IF('Transmitter Log 100'!H191="","",'Transmitter Log 100'!H191)</f>
        <v/>
      </c>
      <c r="E190" s="17">
        <f>IF('Transmitter Log 100'!G191="","",'Transmitter Log 100'!G191)</f>
        <v/>
      </c>
    </row>
    <row r="191">
      <c r="A191" s="18">
        <f>HYPERLINK("#'Transmitter Log'!A192",192)</f>
        <v/>
      </c>
      <c r="B191" s="17">
        <f>IF('Transmitter Log 100'!F192="","",'Transmitter Log 100'!F192)</f>
        <v/>
      </c>
      <c r="C191" s="17">
        <f>IF('Transmitter Log 100'!A192="","",'Transmitter Log 100'!A192)</f>
        <v/>
      </c>
      <c r="D191" s="17">
        <f>IF('Transmitter Log 100'!H192="","",'Transmitter Log 100'!H192)</f>
        <v/>
      </c>
      <c r="E191" s="17">
        <f>IF('Transmitter Log 100'!G192="","",'Transmitter Log 100'!G192)</f>
        <v/>
      </c>
    </row>
    <row r="192">
      <c r="A192" s="18">
        <f>HYPERLINK("#'Transmitter Log'!A193",193)</f>
        <v/>
      </c>
      <c r="B192" s="17">
        <f>IF('Transmitter Log 100'!F193="","",'Transmitter Log 100'!F193)</f>
        <v/>
      </c>
      <c r="C192" s="17">
        <f>IF('Transmitter Log 100'!A193="","",'Transmitter Log 100'!A193)</f>
        <v/>
      </c>
      <c r="D192" s="17">
        <f>IF('Transmitter Log 100'!H193="","",'Transmitter Log 100'!H193)</f>
        <v/>
      </c>
      <c r="E192" s="17">
        <f>IF('Transmitter Log 100'!G193="","",'Transmitter Log 100'!G193)</f>
        <v/>
      </c>
    </row>
    <row r="193">
      <c r="A193" s="18">
        <f>HYPERLINK("#'Transmitter Log'!A194",194)</f>
        <v/>
      </c>
      <c r="B193" s="17">
        <f>IF('Transmitter Log 100'!F194="","",'Transmitter Log 100'!F194)</f>
        <v/>
      </c>
      <c r="C193" s="17">
        <f>IF('Transmitter Log 100'!A194="","",'Transmitter Log 100'!A194)</f>
        <v/>
      </c>
      <c r="D193" s="17">
        <f>IF('Transmitter Log 100'!H194="","",'Transmitter Log 100'!H194)</f>
        <v/>
      </c>
      <c r="E193" s="17">
        <f>IF('Transmitter Log 100'!G194="","",'Transmitter Log 100'!G194)</f>
        <v/>
      </c>
    </row>
    <row r="194">
      <c r="A194" s="18">
        <f>HYPERLINK("#'Transmitter Log'!A195",195)</f>
        <v/>
      </c>
      <c r="B194" s="17">
        <f>IF('Transmitter Log 100'!F195="","",'Transmitter Log 100'!F195)</f>
        <v/>
      </c>
      <c r="C194" s="17">
        <f>IF('Transmitter Log 100'!A195="","",'Transmitter Log 100'!A195)</f>
        <v/>
      </c>
      <c r="D194" s="17">
        <f>IF('Transmitter Log 100'!H195="","",'Transmitter Log 100'!H195)</f>
        <v/>
      </c>
      <c r="E194" s="17">
        <f>IF('Transmitter Log 100'!G195="","",'Transmitter Log 100'!G195)</f>
        <v/>
      </c>
    </row>
    <row r="195">
      <c r="A195" s="18">
        <f>HYPERLINK("#'Transmitter Log'!A196",196)</f>
        <v/>
      </c>
      <c r="B195" s="17">
        <f>IF('Transmitter Log 100'!F196="","",'Transmitter Log 100'!F196)</f>
        <v/>
      </c>
      <c r="C195" s="17">
        <f>IF('Transmitter Log 100'!A196="","",'Transmitter Log 100'!A196)</f>
        <v/>
      </c>
      <c r="D195" s="17">
        <f>IF('Transmitter Log 100'!H196="","",'Transmitter Log 100'!H196)</f>
        <v/>
      </c>
      <c r="E195" s="17">
        <f>IF('Transmitter Log 100'!G196="","",'Transmitter Log 100'!G196)</f>
        <v/>
      </c>
    </row>
    <row r="196">
      <c r="A196" s="18">
        <f>HYPERLINK("#'Transmitter Log'!A197",197)</f>
        <v/>
      </c>
      <c r="B196" s="17">
        <f>IF('Transmitter Log 100'!F197="","",'Transmitter Log 100'!F197)</f>
        <v/>
      </c>
      <c r="C196" s="17">
        <f>IF('Transmitter Log 100'!A197="","",'Transmitter Log 100'!A197)</f>
        <v/>
      </c>
      <c r="D196" s="17">
        <f>IF('Transmitter Log 100'!H197="","",'Transmitter Log 100'!H197)</f>
        <v/>
      </c>
      <c r="E196" s="17">
        <f>IF('Transmitter Log 100'!G197="","",'Transmitter Log 100'!G197)</f>
        <v/>
      </c>
    </row>
    <row r="197">
      <c r="A197" s="18">
        <f>HYPERLINK("#'Transmitter Log'!A198",198)</f>
        <v/>
      </c>
      <c r="B197" s="17">
        <f>IF('Transmitter Log 100'!F198="","",'Transmitter Log 100'!F198)</f>
        <v/>
      </c>
      <c r="C197" s="17">
        <f>IF('Transmitter Log 100'!A198="","",'Transmitter Log 100'!A198)</f>
        <v/>
      </c>
      <c r="D197" s="17">
        <f>IF('Transmitter Log 100'!H198="","",'Transmitter Log 100'!H198)</f>
        <v/>
      </c>
      <c r="E197" s="17">
        <f>IF('Transmitter Log 100'!G198="","",'Transmitter Log 100'!G198)</f>
        <v/>
      </c>
    </row>
    <row r="198">
      <c r="A198" s="18">
        <f>HYPERLINK("#'Transmitter Log'!A199",199)</f>
        <v/>
      </c>
      <c r="B198" s="17">
        <f>IF('Transmitter Log 100'!F199="","",'Transmitter Log 100'!F199)</f>
        <v/>
      </c>
      <c r="C198" s="17">
        <f>IF('Transmitter Log 100'!A199="","",'Transmitter Log 100'!A199)</f>
        <v/>
      </c>
      <c r="D198" s="17">
        <f>IF('Transmitter Log 100'!H199="","",'Transmitter Log 100'!H199)</f>
        <v/>
      </c>
      <c r="E198" s="17">
        <f>IF('Transmitter Log 100'!G199="","",'Transmitter Log 100'!G199)</f>
        <v/>
      </c>
    </row>
    <row r="199">
      <c r="A199" s="18">
        <f>HYPERLINK("#'Transmitter Log'!A200",200)</f>
        <v/>
      </c>
      <c r="B199" s="17">
        <f>IF('Transmitter Log 100'!F200="","",'Transmitter Log 100'!F200)</f>
        <v/>
      </c>
      <c r="C199" s="17">
        <f>IF('Transmitter Log 100'!A200="","",'Transmitter Log 100'!A200)</f>
        <v/>
      </c>
      <c r="D199" s="17">
        <f>IF('Transmitter Log 100'!H200="","",'Transmitter Log 100'!H200)</f>
        <v/>
      </c>
      <c r="E199" s="17">
        <f>IF('Transmitter Log 100'!G200="","",'Transmitter Log 100'!G200)</f>
        <v/>
      </c>
    </row>
    <row r="200">
      <c r="A200" s="18">
        <f>HYPERLINK("#'Transmitter Log'!A201",201)</f>
        <v/>
      </c>
      <c r="B200" s="17">
        <f>IF('Transmitter Log 100'!F201="","",'Transmitter Log 100'!F201)</f>
        <v/>
      </c>
      <c r="C200" s="17">
        <f>IF('Transmitter Log 100'!A201="","",'Transmitter Log 100'!A201)</f>
        <v/>
      </c>
      <c r="D200" s="17">
        <f>IF('Transmitter Log 100'!H201="","",'Transmitter Log 100'!H201)</f>
        <v/>
      </c>
      <c r="E200" s="17">
        <f>IF('Transmitter Log 100'!G201="","",'Transmitter Log 100'!G201)</f>
        <v/>
      </c>
    </row>
    <row r="201">
      <c r="A201" s="18">
        <f>HYPERLINK("#'Transmitter Log'!A202",202)</f>
        <v/>
      </c>
      <c r="B201" s="17">
        <f>IF('Transmitter Log 100'!F202="","",'Transmitter Log 100'!F202)</f>
        <v/>
      </c>
      <c r="C201" s="17">
        <f>IF('Transmitter Log 100'!A202="","",'Transmitter Log 100'!A202)</f>
        <v/>
      </c>
      <c r="D201" s="17">
        <f>IF('Transmitter Log 100'!H202="","",'Transmitter Log 100'!H202)</f>
        <v/>
      </c>
      <c r="E201" s="17">
        <f>IF('Transmitter Log 100'!G202="","",'Transmitter Log 100'!G202)</f>
        <v/>
      </c>
    </row>
    <row r="202">
      <c r="A202" s="18">
        <f>HYPERLINK("#'Transmitter Log'!A203",203)</f>
        <v/>
      </c>
      <c r="B202" s="17">
        <f>IF('Transmitter Log 100'!F203="","",'Transmitter Log 100'!F203)</f>
        <v/>
      </c>
      <c r="C202" s="17">
        <f>IF('Transmitter Log 100'!A203="","",'Transmitter Log 100'!A203)</f>
        <v/>
      </c>
      <c r="D202" s="17">
        <f>IF('Transmitter Log 100'!H203="","",'Transmitter Log 100'!H203)</f>
        <v/>
      </c>
      <c r="E202" s="17">
        <f>IF('Transmitter Log 100'!G203="","",'Transmitter Log 100'!G203)</f>
        <v/>
      </c>
    </row>
    <row r="203">
      <c r="A203" s="18">
        <f>HYPERLINK("#'Transmitter Log'!A204",204)</f>
        <v/>
      </c>
      <c r="B203" s="17">
        <f>IF('Transmitter Log 100'!F204="","",'Transmitter Log 100'!F204)</f>
        <v/>
      </c>
      <c r="C203" s="17">
        <f>IF('Transmitter Log 100'!A204="","",'Transmitter Log 100'!A204)</f>
        <v/>
      </c>
      <c r="D203" s="17">
        <f>IF('Transmitter Log 100'!H204="","",'Transmitter Log 100'!H204)</f>
        <v/>
      </c>
      <c r="E203" s="17">
        <f>IF('Transmitter Log 100'!G204="","",'Transmitter Log 100'!G204)</f>
        <v/>
      </c>
    </row>
    <row r="204">
      <c r="A204" s="18">
        <f>HYPERLINK("#'Transmitter Log'!A205",205)</f>
        <v/>
      </c>
      <c r="B204" s="17">
        <f>IF('Transmitter Log 100'!F205="","",'Transmitter Log 100'!F205)</f>
        <v/>
      </c>
      <c r="C204" s="17">
        <f>IF('Transmitter Log 100'!A205="","",'Transmitter Log 100'!A205)</f>
        <v/>
      </c>
      <c r="D204" s="17">
        <f>IF('Transmitter Log 100'!H205="","",'Transmitter Log 100'!H205)</f>
        <v/>
      </c>
      <c r="E204" s="17">
        <f>IF('Transmitter Log 100'!G205="","",'Transmitter Log 100'!G205)</f>
        <v/>
      </c>
    </row>
    <row r="205">
      <c r="A205" s="18">
        <f>HYPERLINK("#'Transmitter Log'!A206",206)</f>
        <v/>
      </c>
      <c r="B205" s="17">
        <f>IF('Transmitter Log 100'!F206="","",'Transmitter Log 100'!F206)</f>
        <v/>
      </c>
      <c r="C205" s="17">
        <f>IF('Transmitter Log 100'!A206="","",'Transmitter Log 100'!A206)</f>
        <v/>
      </c>
      <c r="D205" s="17">
        <f>IF('Transmitter Log 100'!H206="","",'Transmitter Log 100'!H206)</f>
        <v/>
      </c>
      <c r="E205" s="17">
        <f>IF('Transmitter Log 100'!G206="","",'Transmitter Log 100'!G206)</f>
        <v/>
      </c>
    </row>
    <row r="206">
      <c r="A206" s="18">
        <f>HYPERLINK("#'Transmitter Log'!A207",207)</f>
        <v/>
      </c>
      <c r="B206" s="17">
        <f>IF('Transmitter Log 100'!F207="","",'Transmitter Log 100'!F207)</f>
        <v/>
      </c>
      <c r="C206" s="17">
        <f>IF('Transmitter Log 100'!A207="","",'Transmitter Log 100'!A207)</f>
        <v/>
      </c>
      <c r="D206" s="17">
        <f>IF('Transmitter Log 100'!H207="","",'Transmitter Log 100'!H207)</f>
        <v/>
      </c>
      <c r="E206" s="17">
        <f>IF('Transmitter Log 100'!G207="","",'Transmitter Log 100'!G207)</f>
        <v/>
      </c>
    </row>
    <row r="207">
      <c r="A207" s="18">
        <f>HYPERLINK("#'Transmitter Log'!A208",208)</f>
        <v/>
      </c>
      <c r="B207" s="17">
        <f>IF('Transmitter Log 100'!F208="","",'Transmitter Log 100'!F208)</f>
        <v/>
      </c>
      <c r="C207" s="17">
        <f>IF('Transmitter Log 100'!A208="","",'Transmitter Log 100'!A208)</f>
        <v/>
      </c>
      <c r="D207" s="17">
        <f>IF('Transmitter Log 100'!H208="","",'Transmitter Log 100'!H208)</f>
        <v/>
      </c>
      <c r="E207" s="17">
        <f>IF('Transmitter Log 100'!G208="","",'Transmitter Log 100'!G208)</f>
        <v/>
      </c>
    </row>
    <row r="208">
      <c r="A208" s="18">
        <f>HYPERLINK("#'Transmitter Log'!A209",209)</f>
        <v/>
      </c>
      <c r="B208" s="17">
        <f>IF('Transmitter Log 100'!F209="","",'Transmitter Log 100'!F209)</f>
        <v/>
      </c>
      <c r="C208" s="17">
        <f>IF('Transmitter Log 100'!A209="","",'Transmitter Log 100'!A209)</f>
        <v/>
      </c>
      <c r="D208" s="17">
        <f>IF('Transmitter Log 100'!H209="","",'Transmitter Log 100'!H209)</f>
        <v/>
      </c>
      <c r="E208" s="17">
        <f>IF('Transmitter Log 100'!G209="","",'Transmitter Log 100'!G209)</f>
        <v/>
      </c>
    </row>
    <row r="209">
      <c r="A209" s="18">
        <f>HYPERLINK("#'Transmitter Log'!A210",210)</f>
        <v/>
      </c>
      <c r="B209" s="17">
        <f>IF('Transmitter Log 100'!F210="","",'Transmitter Log 100'!F210)</f>
        <v/>
      </c>
      <c r="C209" s="17">
        <f>IF('Transmitter Log 100'!A210="","",'Transmitter Log 100'!A210)</f>
        <v/>
      </c>
      <c r="D209" s="17">
        <f>IF('Transmitter Log 100'!H210="","",'Transmitter Log 100'!H210)</f>
        <v/>
      </c>
      <c r="E209" s="17">
        <f>IF('Transmitter Log 100'!G210="","",'Transmitter Log 100'!G210)</f>
        <v/>
      </c>
    </row>
    <row r="210">
      <c r="A210" s="18">
        <f>HYPERLINK("#'Transmitter Log'!A211",211)</f>
        <v/>
      </c>
      <c r="B210" s="17">
        <f>IF('Transmitter Log 100'!F211="","",'Transmitter Log 100'!F211)</f>
        <v/>
      </c>
      <c r="C210" s="17">
        <f>IF('Transmitter Log 100'!A211="","",'Transmitter Log 100'!A211)</f>
        <v/>
      </c>
      <c r="D210" s="17">
        <f>IF('Transmitter Log 100'!H211="","",'Transmitter Log 100'!H211)</f>
        <v/>
      </c>
      <c r="E210" s="17">
        <f>IF('Transmitter Log 100'!G211="","",'Transmitter Log 100'!G211)</f>
        <v/>
      </c>
    </row>
    <row r="211">
      <c r="A211" s="18">
        <f>HYPERLINK("#'Transmitter Log'!A212",212)</f>
        <v/>
      </c>
      <c r="B211" s="17">
        <f>IF('Transmitter Log 100'!F212="","",'Transmitter Log 100'!F212)</f>
        <v/>
      </c>
      <c r="C211" s="17">
        <f>IF('Transmitter Log 100'!A212="","",'Transmitter Log 100'!A212)</f>
        <v/>
      </c>
      <c r="D211" s="17">
        <f>IF('Transmitter Log 100'!H212="","",'Transmitter Log 100'!H212)</f>
        <v/>
      </c>
      <c r="E211" s="17">
        <f>IF('Transmitter Log 100'!G212="","",'Transmitter Log 100'!G212)</f>
        <v/>
      </c>
    </row>
    <row r="212">
      <c r="A212" s="18">
        <f>HYPERLINK("#'Transmitter Log'!A213",213)</f>
        <v/>
      </c>
      <c r="B212" s="17">
        <f>IF('Transmitter Log 100'!F213="","",'Transmitter Log 100'!F213)</f>
        <v/>
      </c>
      <c r="C212" s="17">
        <f>IF('Transmitter Log 100'!A213="","",'Transmitter Log 100'!A213)</f>
        <v/>
      </c>
      <c r="D212" s="17">
        <f>IF('Transmitter Log 100'!H213="","",'Transmitter Log 100'!H213)</f>
        <v/>
      </c>
      <c r="E212" s="17">
        <f>IF('Transmitter Log 100'!G213="","",'Transmitter Log 100'!G213)</f>
        <v/>
      </c>
    </row>
    <row r="213">
      <c r="A213" s="18">
        <f>HYPERLINK("#'Transmitter Log'!A214",214)</f>
        <v/>
      </c>
      <c r="B213" s="17">
        <f>IF('Transmitter Log 100'!F214="","",'Transmitter Log 100'!F214)</f>
        <v/>
      </c>
      <c r="C213" s="17">
        <f>IF('Transmitter Log 100'!A214="","",'Transmitter Log 100'!A214)</f>
        <v/>
      </c>
      <c r="D213" s="17">
        <f>IF('Transmitter Log 100'!H214="","",'Transmitter Log 100'!H214)</f>
        <v/>
      </c>
      <c r="E213" s="17">
        <f>IF('Transmitter Log 100'!G214="","",'Transmitter Log 100'!G214)</f>
        <v/>
      </c>
    </row>
    <row r="214">
      <c r="A214" s="18">
        <f>HYPERLINK("#'Transmitter Log'!A215",215)</f>
        <v/>
      </c>
      <c r="B214" s="17">
        <f>IF('Transmitter Log 100'!F215="","",'Transmitter Log 100'!F215)</f>
        <v/>
      </c>
      <c r="C214" s="17">
        <f>IF('Transmitter Log 100'!A215="","",'Transmitter Log 100'!A215)</f>
        <v/>
      </c>
      <c r="D214" s="17">
        <f>IF('Transmitter Log 100'!H215="","",'Transmitter Log 100'!H215)</f>
        <v/>
      </c>
      <c r="E214" s="17">
        <f>IF('Transmitter Log 100'!G215="","",'Transmitter Log 100'!G215)</f>
        <v/>
      </c>
    </row>
    <row r="215">
      <c r="A215" s="18">
        <f>HYPERLINK("#'Transmitter Log'!A216",216)</f>
        <v/>
      </c>
      <c r="B215" s="17">
        <f>IF('Transmitter Log 100'!F216="","",'Transmitter Log 100'!F216)</f>
        <v/>
      </c>
      <c r="C215" s="17">
        <f>IF('Transmitter Log 100'!A216="","",'Transmitter Log 100'!A216)</f>
        <v/>
      </c>
      <c r="D215" s="17">
        <f>IF('Transmitter Log 100'!H216="","",'Transmitter Log 100'!H216)</f>
        <v/>
      </c>
      <c r="E215" s="17">
        <f>IF('Transmitter Log 100'!G216="","",'Transmitter Log 100'!G216)</f>
        <v/>
      </c>
    </row>
    <row r="216">
      <c r="A216" s="18">
        <f>HYPERLINK("#'Transmitter Log'!A217",217)</f>
        <v/>
      </c>
      <c r="B216" s="17">
        <f>IF('Transmitter Log 100'!F217="","",'Transmitter Log 100'!F217)</f>
        <v/>
      </c>
      <c r="C216" s="17">
        <f>IF('Transmitter Log 100'!A217="","",'Transmitter Log 100'!A217)</f>
        <v/>
      </c>
      <c r="D216" s="17">
        <f>IF('Transmitter Log 100'!H217="","",'Transmitter Log 100'!H217)</f>
        <v/>
      </c>
      <c r="E216" s="17">
        <f>IF('Transmitter Log 100'!G217="","",'Transmitter Log 100'!G217)</f>
        <v/>
      </c>
    </row>
    <row r="217">
      <c r="A217" s="18">
        <f>HYPERLINK("#'Transmitter Log'!A218",218)</f>
        <v/>
      </c>
      <c r="B217" s="17">
        <f>IF('Transmitter Log 100'!F218="","",'Transmitter Log 100'!F218)</f>
        <v/>
      </c>
      <c r="C217" s="17">
        <f>IF('Transmitter Log 100'!A218="","",'Transmitter Log 100'!A218)</f>
        <v/>
      </c>
      <c r="D217" s="17">
        <f>IF('Transmitter Log 100'!H218="","",'Transmitter Log 100'!H218)</f>
        <v/>
      </c>
      <c r="E217" s="17">
        <f>IF('Transmitter Log 100'!G218="","",'Transmitter Log 100'!G218)</f>
        <v/>
      </c>
    </row>
    <row r="218">
      <c r="A218" s="18">
        <f>HYPERLINK("#'Transmitter Log'!A219",219)</f>
        <v/>
      </c>
      <c r="B218" s="17">
        <f>IF('Transmitter Log 100'!F219="","",'Transmitter Log 100'!F219)</f>
        <v/>
      </c>
      <c r="C218" s="17">
        <f>IF('Transmitter Log 100'!A219="","",'Transmitter Log 100'!A219)</f>
        <v/>
      </c>
      <c r="D218" s="17">
        <f>IF('Transmitter Log 100'!H219="","",'Transmitter Log 100'!H219)</f>
        <v/>
      </c>
      <c r="E218" s="17">
        <f>IF('Transmitter Log 100'!G219="","",'Transmitter Log 100'!G219)</f>
        <v/>
      </c>
    </row>
    <row r="219">
      <c r="A219" s="18">
        <f>HYPERLINK("#'Transmitter Log'!A220",220)</f>
        <v/>
      </c>
      <c r="B219" s="17">
        <f>IF('Transmitter Log 100'!F220="","",'Transmitter Log 100'!F220)</f>
        <v/>
      </c>
      <c r="C219" s="17">
        <f>IF('Transmitter Log 100'!A220="","",'Transmitter Log 100'!A220)</f>
        <v/>
      </c>
      <c r="D219" s="17">
        <f>IF('Transmitter Log 100'!H220="","",'Transmitter Log 100'!H220)</f>
        <v/>
      </c>
      <c r="E219" s="17">
        <f>IF('Transmitter Log 100'!G220="","",'Transmitter Log 100'!G220)</f>
        <v/>
      </c>
    </row>
    <row r="220">
      <c r="A220" s="18">
        <f>HYPERLINK("#'Transmitter Log'!A221",221)</f>
        <v/>
      </c>
      <c r="B220" s="17">
        <f>IF('Transmitter Log 100'!F221="","",'Transmitter Log 100'!F221)</f>
        <v/>
      </c>
      <c r="C220" s="17">
        <f>IF('Transmitter Log 100'!A221="","",'Transmitter Log 100'!A221)</f>
        <v/>
      </c>
      <c r="D220" s="17">
        <f>IF('Transmitter Log 100'!H221="","",'Transmitter Log 100'!H221)</f>
        <v/>
      </c>
      <c r="E220" s="17">
        <f>IF('Transmitter Log 100'!G221="","",'Transmitter Log 100'!G221)</f>
        <v/>
      </c>
    </row>
    <row r="221">
      <c r="A221" s="18">
        <f>HYPERLINK("#'Transmitter Log'!A222",222)</f>
        <v/>
      </c>
      <c r="B221" s="17">
        <f>IF('Transmitter Log 100'!F222="","",'Transmitter Log 100'!F222)</f>
        <v/>
      </c>
      <c r="C221" s="17">
        <f>IF('Transmitter Log 100'!A222="","",'Transmitter Log 100'!A222)</f>
        <v/>
      </c>
      <c r="D221" s="17">
        <f>IF('Transmitter Log 100'!H222="","",'Transmitter Log 100'!H222)</f>
        <v/>
      </c>
      <c r="E221" s="17">
        <f>IF('Transmitter Log 100'!G222="","",'Transmitter Log 100'!G222)</f>
        <v/>
      </c>
    </row>
    <row r="222">
      <c r="A222" s="18">
        <f>HYPERLINK("#'Transmitter Log'!A223",223)</f>
        <v/>
      </c>
      <c r="B222" s="17">
        <f>IF('Transmitter Log 100'!F223="","",'Transmitter Log 100'!F223)</f>
        <v/>
      </c>
      <c r="C222" s="17">
        <f>IF('Transmitter Log 100'!A223="","",'Transmitter Log 100'!A223)</f>
        <v/>
      </c>
      <c r="D222" s="17">
        <f>IF('Transmitter Log 100'!H223="","",'Transmitter Log 100'!H223)</f>
        <v/>
      </c>
      <c r="E222" s="17">
        <f>IF('Transmitter Log 100'!G223="","",'Transmitter Log 100'!G223)</f>
        <v/>
      </c>
    </row>
    <row r="223">
      <c r="A223" s="18">
        <f>HYPERLINK("#'Transmitter Log'!A224",224)</f>
        <v/>
      </c>
      <c r="B223" s="17">
        <f>IF('Transmitter Log 100'!F224="","",'Transmitter Log 100'!F224)</f>
        <v/>
      </c>
      <c r="C223" s="17">
        <f>IF('Transmitter Log 100'!A224="","",'Transmitter Log 100'!A224)</f>
        <v/>
      </c>
      <c r="D223" s="17">
        <f>IF('Transmitter Log 100'!H224="","",'Transmitter Log 100'!H224)</f>
        <v/>
      </c>
      <c r="E223" s="17">
        <f>IF('Transmitter Log 100'!G224="","",'Transmitter Log 100'!G224)</f>
        <v/>
      </c>
    </row>
    <row r="224">
      <c r="A224" s="18">
        <f>HYPERLINK("#'Transmitter Log'!A225",225)</f>
        <v/>
      </c>
      <c r="B224" s="17">
        <f>IF('Transmitter Log 100'!F225="","",'Transmitter Log 100'!F225)</f>
        <v/>
      </c>
      <c r="C224" s="17">
        <f>IF('Transmitter Log 100'!A225="","",'Transmitter Log 100'!A225)</f>
        <v/>
      </c>
      <c r="D224" s="17">
        <f>IF('Transmitter Log 100'!H225="","",'Transmitter Log 100'!H225)</f>
        <v/>
      </c>
      <c r="E224" s="17">
        <f>IF('Transmitter Log 100'!G225="","",'Transmitter Log 100'!G225)</f>
        <v/>
      </c>
    </row>
    <row r="225">
      <c r="A225" s="18">
        <f>HYPERLINK("#'Transmitter Log'!A226",226)</f>
        <v/>
      </c>
      <c r="B225" s="17">
        <f>IF('Transmitter Log 100'!F226="","",'Transmitter Log 100'!F226)</f>
        <v/>
      </c>
      <c r="C225" s="17">
        <f>IF('Transmitter Log 100'!A226="","",'Transmitter Log 100'!A226)</f>
        <v/>
      </c>
      <c r="D225" s="17">
        <f>IF('Transmitter Log 100'!H226="","",'Transmitter Log 100'!H226)</f>
        <v/>
      </c>
      <c r="E225" s="17">
        <f>IF('Transmitter Log 100'!G226="","",'Transmitter Log 100'!G226)</f>
        <v/>
      </c>
    </row>
    <row r="226">
      <c r="A226" s="18">
        <f>HYPERLINK("#'Transmitter Log'!A227",227)</f>
        <v/>
      </c>
      <c r="B226" s="17">
        <f>IF('Transmitter Log 100'!F227="","",'Transmitter Log 100'!F227)</f>
        <v/>
      </c>
      <c r="C226" s="17">
        <f>IF('Transmitter Log 100'!A227="","",'Transmitter Log 100'!A227)</f>
        <v/>
      </c>
      <c r="D226" s="17">
        <f>IF('Transmitter Log 100'!H227="","",'Transmitter Log 100'!H227)</f>
        <v/>
      </c>
      <c r="E226" s="17">
        <f>IF('Transmitter Log 100'!G227="","",'Transmitter Log 100'!G227)</f>
        <v/>
      </c>
    </row>
    <row r="227">
      <c r="A227" s="18">
        <f>HYPERLINK("#'Transmitter Log'!A228",228)</f>
        <v/>
      </c>
      <c r="B227" s="17">
        <f>IF('Transmitter Log 100'!F228="","",'Transmitter Log 100'!F228)</f>
        <v/>
      </c>
      <c r="C227" s="17">
        <f>IF('Transmitter Log 100'!A228="","",'Transmitter Log 100'!A228)</f>
        <v/>
      </c>
      <c r="D227" s="17">
        <f>IF('Transmitter Log 100'!H228="","",'Transmitter Log 100'!H228)</f>
        <v/>
      </c>
      <c r="E227" s="17">
        <f>IF('Transmitter Log 100'!G228="","",'Transmitter Log 100'!G228)</f>
        <v/>
      </c>
    </row>
    <row r="228">
      <c r="A228" s="18">
        <f>HYPERLINK("#'Transmitter Log'!A229",229)</f>
        <v/>
      </c>
      <c r="B228" s="17">
        <f>IF('Transmitter Log 100'!F229="","",'Transmitter Log 100'!F229)</f>
        <v/>
      </c>
      <c r="C228" s="17">
        <f>IF('Transmitter Log 100'!A229="","",'Transmitter Log 100'!A229)</f>
        <v/>
      </c>
      <c r="D228" s="17">
        <f>IF('Transmitter Log 100'!H229="","",'Transmitter Log 100'!H229)</f>
        <v/>
      </c>
      <c r="E228" s="17">
        <f>IF('Transmitter Log 100'!G229="","",'Transmitter Log 100'!G229)</f>
        <v/>
      </c>
    </row>
    <row r="229">
      <c r="A229" s="18">
        <f>HYPERLINK("#'Transmitter Log'!A230",230)</f>
        <v/>
      </c>
      <c r="B229" s="17">
        <f>IF('Transmitter Log 100'!F230="","",'Transmitter Log 100'!F230)</f>
        <v/>
      </c>
      <c r="C229" s="17">
        <f>IF('Transmitter Log 100'!A230="","",'Transmitter Log 100'!A230)</f>
        <v/>
      </c>
      <c r="D229" s="17">
        <f>IF('Transmitter Log 100'!H230="","",'Transmitter Log 100'!H230)</f>
        <v/>
      </c>
      <c r="E229" s="17">
        <f>IF('Transmitter Log 100'!G230="","",'Transmitter Log 100'!G230)</f>
        <v/>
      </c>
    </row>
    <row r="230">
      <c r="A230" s="18">
        <f>HYPERLINK("#'Transmitter Log'!A231",231)</f>
        <v/>
      </c>
      <c r="B230" s="17">
        <f>IF('Transmitter Log 100'!F231="","",'Transmitter Log 100'!F231)</f>
        <v/>
      </c>
      <c r="C230" s="17">
        <f>IF('Transmitter Log 100'!A231="","",'Transmitter Log 100'!A231)</f>
        <v/>
      </c>
      <c r="D230" s="17">
        <f>IF('Transmitter Log 100'!H231="","",'Transmitter Log 100'!H231)</f>
        <v/>
      </c>
      <c r="E230" s="17">
        <f>IF('Transmitter Log 100'!G231="","",'Transmitter Log 100'!G231)</f>
        <v/>
      </c>
    </row>
    <row r="231">
      <c r="A231" s="18">
        <f>HYPERLINK("#'Transmitter Log'!A232",232)</f>
        <v/>
      </c>
      <c r="B231" s="17">
        <f>IF('Transmitter Log 100'!F232="","",'Transmitter Log 100'!F232)</f>
        <v/>
      </c>
      <c r="C231" s="17">
        <f>IF('Transmitter Log 100'!A232="","",'Transmitter Log 100'!A232)</f>
        <v/>
      </c>
      <c r="D231" s="17">
        <f>IF('Transmitter Log 100'!H232="","",'Transmitter Log 100'!H232)</f>
        <v/>
      </c>
      <c r="E231" s="17">
        <f>IF('Transmitter Log 100'!G232="","",'Transmitter Log 100'!G232)</f>
        <v/>
      </c>
    </row>
    <row r="232">
      <c r="A232" s="18">
        <f>HYPERLINK("#'Transmitter Log'!A233",233)</f>
        <v/>
      </c>
      <c r="B232" s="17">
        <f>IF('Transmitter Log 100'!F233="","",'Transmitter Log 100'!F233)</f>
        <v/>
      </c>
      <c r="C232" s="17">
        <f>IF('Transmitter Log 100'!A233="","",'Transmitter Log 100'!A233)</f>
        <v/>
      </c>
      <c r="D232" s="17">
        <f>IF('Transmitter Log 100'!H233="","",'Transmitter Log 100'!H233)</f>
        <v/>
      </c>
      <c r="E232" s="17">
        <f>IF('Transmitter Log 100'!G233="","",'Transmitter Log 100'!G233)</f>
        <v/>
      </c>
    </row>
    <row r="233">
      <c r="A233" s="18">
        <f>HYPERLINK("#'Transmitter Log'!A234",234)</f>
        <v/>
      </c>
      <c r="B233" s="17">
        <f>IF('Transmitter Log 100'!F234="","",'Transmitter Log 100'!F234)</f>
        <v/>
      </c>
      <c r="C233" s="17">
        <f>IF('Transmitter Log 100'!A234="","",'Transmitter Log 100'!A234)</f>
        <v/>
      </c>
      <c r="D233" s="17">
        <f>IF('Transmitter Log 100'!H234="","",'Transmitter Log 100'!H234)</f>
        <v/>
      </c>
      <c r="E233" s="17">
        <f>IF('Transmitter Log 100'!G234="","",'Transmitter Log 100'!G234)</f>
        <v/>
      </c>
    </row>
    <row r="234">
      <c r="A234" s="18">
        <f>HYPERLINK("#'Transmitter Log'!A235",235)</f>
        <v/>
      </c>
      <c r="B234" s="17">
        <f>IF('Transmitter Log 100'!F235="","",'Transmitter Log 100'!F235)</f>
        <v/>
      </c>
      <c r="C234" s="17">
        <f>IF('Transmitter Log 100'!A235="","",'Transmitter Log 100'!A235)</f>
        <v/>
      </c>
      <c r="D234" s="17">
        <f>IF('Transmitter Log 100'!H235="","",'Transmitter Log 100'!H235)</f>
        <v/>
      </c>
      <c r="E234" s="17">
        <f>IF('Transmitter Log 100'!G235="","",'Transmitter Log 100'!G235)</f>
        <v/>
      </c>
    </row>
    <row r="235">
      <c r="A235" s="18">
        <f>HYPERLINK("#'Transmitter Log'!A236",236)</f>
        <v/>
      </c>
      <c r="B235" s="17">
        <f>IF('Transmitter Log 100'!F236="","",'Transmitter Log 100'!F236)</f>
        <v/>
      </c>
      <c r="C235" s="17">
        <f>IF('Transmitter Log 100'!A236="","",'Transmitter Log 100'!A236)</f>
        <v/>
      </c>
      <c r="D235" s="17">
        <f>IF('Transmitter Log 100'!H236="","",'Transmitter Log 100'!H236)</f>
        <v/>
      </c>
      <c r="E235" s="17">
        <f>IF('Transmitter Log 100'!G236="","",'Transmitter Log 100'!G236)</f>
        <v/>
      </c>
    </row>
    <row r="236">
      <c r="A236" s="18">
        <f>HYPERLINK("#'Transmitter Log'!A237",237)</f>
        <v/>
      </c>
      <c r="B236" s="17">
        <f>IF('Transmitter Log 100'!F237="","",'Transmitter Log 100'!F237)</f>
        <v/>
      </c>
      <c r="C236" s="17">
        <f>IF('Transmitter Log 100'!A237="","",'Transmitter Log 100'!A237)</f>
        <v/>
      </c>
      <c r="D236" s="17">
        <f>IF('Transmitter Log 100'!H237="","",'Transmitter Log 100'!H237)</f>
        <v/>
      </c>
      <c r="E236" s="17">
        <f>IF('Transmitter Log 100'!G237="","",'Transmitter Log 100'!G237)</f>
        <v/>
      </c>
    </row>
    <row r="237">
      <c r="A237" s="18">
        <f>HYPERLINK("#'Transmitter Log'!A238",238)</f>
        <v/>
      </c>
      <c r="B237" s="17">
        <f>IF('Transmitter Log 100'!F238="","",'Transmitter Log 100'!F238)</f>
        <v/>
      </c>
      <c r="C237" s="17">
        <f>IF('Transmitter Log 100'!A238="","",'Transmitter Log 100'!A238)</f>
        <v/>
      </c>
      <c r="D237" s="17">
        <f>IF('Transmitter Log 100'!H238="","",'Transmitter Log 100'!H238)</f>
        <v/>
      </c>
      <c r="E237" s="17">
        <f>IF('Transmitter Log 100'!G238="","",'Transmitter Log 100'!G238)</f>
        <v/>
      </c>
    </row>
    <row r="238">
      <c r="A238" s="18">
        <f>HYPERLINK("#'Transmitter Log'!A239",239)</f>
        <v/>
      </c>
      <c r="B238" s="17">
        <f>IF('Transmitter Log 100'!F239="","",'Transmitter Log 100'!F239)</f>
        <v/>
      </c>
      <c r="C238" s="17">
        <f>IF('Transmitter Log 100'!A239="","",'Transmitter Log 100'!A239)</f>
        <v/>
      </c>
      <c r="D238" s="17">
        <f>IF('Transmitter Log 100'!H239="","",'Transmitter Log 100'!H239)</f>
        <v/>
      </c>
      <c r="E238" s="17">
        <f>IF('Transmitter Log 100'!G239="","",'Transmitter Log 100'!G239)</f>
        <v/>
      </c>
    </row>
    <row r="239">
      <c r="A239" s="18">
        <f>HYPERLINK("#'Transmitter Log'!A240",240)</f>
        <v/>
      </c>
      <c r="B239" s="17">
        <f>IF('Transmitter Log 100'!F240="","",'Transmitter Log 100'!F240)</f>
        <v/>
      </c>
      <c r="C239" s="17">
        <f>IF('Transmitter Log 100'!A240="","",'Transmitter Log 100'!A240)</f>
        <v/>
      </c>
      <c r="D239" s="17">
        <f>IF('Transmitter Log 100'!H240="","",'Transmitter Log 100'!H240)</f>
        <v/>
      </c>
      <c r="E239" s="17">
        <f>IF('Transmitter Log 100'!G240="","",'Transmitter Log 100'!G240)</f>
        <v/>
      </c>
    </row>
    <row r="240">
      <c r="A240" s="18">
        <f>HYPERLINK("#'Transmitter Log'!A241",241)</f>
        <v/>
      </c>
      <c r="B240" s="17">
        <f>IF('Transmitter Log 100'!F241="","",'Transmitter Log 100'!F241)</f>
        <v/>
      </c>
      <c r="C240" s="17">
        <f>IF('Transmitter Log 100'!A241="","",'Transmitter Log 100'!A241)</f>
        <v/>
      </c>
      <c r="D240" s="17">
        <f>IF('Transmitter Log 100'!H241="","",'Transmitter Log 100'!H241)</f>
        <v/>
      </c>
      <c r="E240" s="17">
        <f>IF('Transmitter Log 100'!G241="","",'Transmitter Log 100'!G241)</f>
        <v/>
      </c>
    </row>
    <row r="241">
      <c r="A241" s="18">
        <f>HYPERLINK("#'Transmitter Log'!A242",242)</f>
        <v/>
      </c>
      <c r="B241" s="17">
        <f>IF('Transmitter Log 100'!F242="","",'Transmitter Log 100'!F242)</f>
        <v/>
      </c>
      <c r="C241" s="17">
        <f>IF('Transmitter Log 100'!A242="","",'Transmitter Log 100'!A242)</f>
        <v/>
      </c>
      <c r="D241" s="17">
        <f>IF('Transmitter Log 100'!H242="","",'Transmitter Log 100'!H242)</f>
        <v/>
      </c>
      <c r="E241" s="17">
        <f>IF('Transmitter Log 100'!G242="","",'Transmitter Log 100'!G242)</f>
        <v/>
      </c>
    </row>
    <row r="242">
      <c r="A242" s="18">
        <f>HYPERLINK("#'Transmitter Log'!A243",243)</f>
        <v/>
      </c>
      <c r="B242" s="17">
        <f>IF('Transmitter Log 100'!F243="","",'Transmitter Log 100'!F243)</f>
        <v/>
      </c>
      <c r="C242" s="17">
        <f>IF('Transmitter Log 100'!A243="","",'Transmitter Log 100'!A243)</f>
        <v/>
      </c>
      <c r="D242" s="17">
        <f>IF('Transmitter Log 100'!H243="","",'Transmitter Log 100'!H243)</f>
        <v/>
      </c>
      <c r="E242" s="17">
        <f>IF('Transmitter Log 100'!G243="","",'Transmitter Log 100'!G243)</f>
        <v/>
      </c>
    </row>
    <row r="243">
      <c r="A243" s="18">
        <f>HYPERLINK("#'Transmitter Log'!A244",244)</f>
        <v/>
      </c>
      <c r="B243" s="17">
        <f>IF('Transmitter Log 100'!F244="","",'Transmitter Log 100'!F244)</f>
        <v/>
      </c>
      <c r="C243" s="17">
        <f>IF('Transmitter Log 100'!A244="","",'Transmitter Log 100'!A244)</f>
        <v/>
      </c>
      <c r="D243" s="17">
        <f>IF('Transmitter Log 100'!H244="","",'Transmitter Log 100'!H244)</f>
        <v/>
      </c>
      <c r="E243" s="17">
        <f>IF('Transmitter Log 100'!G244="","",'Transmitter Log 100'!G244)</f>
        <v/>
      </c>
    </row>
    <row r="244">
      <c r="A244" s="18">
        <f>HYPERLINK("#'Transmitter Log'!A245",245)</f>
        <v/>
      </c>
      <c r="B244" s="17">
        <f>IF('Transmitter Log 100'!F245="","",'Transmitter Log 100'!F245)</f>
        <v/>
      </c>
      <c r="C244" s="17">
        <f>IF('Transmitter Log 100'!A245="","",'Transmitter Log 100'!A245)</f>
        <v/>
      </c>
      <c r="D244" s="17">
        <f>IF('Transmitter Log 100'!H245="","",'Transmitter Log 100'!H245)</f>
        <v/>
      </c>
      <c r="E244" s="17">
        <f>IF('Transmitter Log 100'!G245="","",'Transmitter Log 100'!G245)</f>
        <v/>
      </c>
    </row>
    <row r="245">
      <c r="A245" s="18">
        <f>HYPERLINK("#'Transmitter Log'!A246",246)</f>
        <v/>
      </c>
      <c r="B245" s="17">
        <f>IF('Transmitter Log 100'!F246="","",'Transmitter Log 100'!F246)</f>
        <v/>
      </c>
      <c r="C245" s="17">
        <f>IF('Transmitter Log 100'!A246="","",'Transmitter Log 100'!A246)</f>
        <v/>
      </c>
      <c r="D245" s="17">
        <f>IF('Transmitter Log 100'!H246="","",'Transmitter Log 100'!H246)</f>
        <v/>
      </c>
      <c r="E245" s="17">
        <f>IF('Transmitter Log 100'!G246="","",'Transmitter Log 100'!G246)</f>
        <v/>
      </c>
    </row>
    <row r="246">
      <c r="A246" s="18">
        <f>HYPERLINK("#'Transmitter Log'!A247",247)</f>
        <v/>
      </c>
      <c r="B246" s="17">
        <f>IF('Transmitter Log 100'!F247="","",'Transmitter Log 100'!F247)</f>
        <v/>
      </c>
      <c r="C246" s="17">
        <f>IF('Transmitter Log 100'!A247="","",'Transmitter Log 100'!A247)</f>
        <v/>
      </c>
      <c r="D246" s="17">
        <f>IF('Transmitter Log 100'!H247="","",'Transmitter Log 100'!H247)</f>
        <v/>
      </c>
      <c r="E246" s="17">
        <f>IF('Transmitter Log 100'!G247="","",'Transmitter Log 100'!G247)</f>
        <v/>
      </c>
    </row>
    <row r="247">
      <c r="A247" s="18">
        <f>HYPERLINK("#'Transmitter Log'!A248",248)</f>
        <v/>
      </c>
      <c r="B247" s="17">
        <f>IF('Transmitter Log 100'!F248="","",'Transmitter Log 100'!F248)</f>
        <v/>
      </c>
      <c r="C247" s="17">
        <f>IF('Transmitter Log 100'!A248="","",'Transmitter Log 100'!A248)</f>
        <v/>
      </c>
      <c r="D247" s="17">
        <f>IF('Transmitter Log 100'!H248="","",'Transmitter Log 100'!H248)</f>
        <v/>
      </c>
      <c r="E247" s="17">
        <f>IF('Transmitter Log 100'!G248="","",'Transmitter Log 100'!G248)</f>
        <v/>
      </c>
    </row>
    <row r="248">
      <c r="A248" s="18">
        <f>HYPERLINK("#'Transmitter Log'!A249",249)</f>
        <v/>
      </c>
      <c r="B248" s="17">
        <f>IF('Transmitter Log 100'!F249="","",'Transmitter Log 100'!F249)</f>
        <v/>
      </c>
      <c r="C248" s="17">
        <f>IF('Transmitter Log 100'!A249="","",'Transmitter Log 100'!A249)</f>
        <v/>
      </c>
      <c r="D248" s="17">
        <f>IF('Transmitter Log 100'!H249="","",'Transmitter Log 100'!H249)</f>
        <v/>
      </c>
      <c r="E248" s="17">
        <f>IF('Transmitter Log 100'!G249="","",'Transmitter Log 100'!G249)</f>
        <v/>
      </c>
    </row>
    <row r="249">
      <c r="A249" s="18">
        <f>HYPERLINK("#'Transmitter Log'!A250",250)</f>
        <v/>
      </c>
      <c r="B249" s="17">
        <f>IF('Transmitter Log 100'!F250="","",'Transmitter Log 100'!F250)</f>
        <v/>
      </c>
      <c r="C249" s="17">
        <f>IF('Transmitter Log 100'!A250="","",'Transmitter Log 100'!A250)</f>
        <v/>
      </c>
      <c r="D249" s="17">
        <f>IF('Transmitter Log 100'!H250="","",'Transmitter Log 100'!H250)</f>
        <v/>
      </c>
      <c r="E249" s="17">
        <f>IF('Transmitter Log 100'!G250="","",'Transmitter Log 100'!G250)</f>
        <v/>
      </c>
    </row>
    <row r="250">
      <c r="A250" s="18">
        <f>HYPERLINK("#'Transmitter Log'!A251",251)</f>
        <v/>
      </c>
      <c r="B250" s="17">
        <f>IF('Transmitter Log 100'!F251="","",'Transmitter Log 100'!F251)</f>
        <v/>
      </c>
      <c r="C250" s="17">
        <f>IF('Transmitter Log 100'!A251="","",'Transmitter Log 100'!A251)</f>
        <v/>
      </c>
      <c r="D250" s="17">
        <f>IF('Transmitter Log 100'!H251="","",'Transmitter Log 100'!H251)</f>
        <v/>
      </c>
      <c r="E250" s="17">
        <f>IF('Transmitter Log 100'!G251="","",'Transmitter Log 100'!G251)</f>
        <v/>
      </c>
    </row>
    <row r="251">
      <c r="A251" s="18">
        <f>HYPERLINK("#'Transmitter Log'!A252",252)</f>
        <v/>
      </c>
      <c r="B251" s="17">
        <f>IF('Transmitter Log 100'!F252="","",'Transmitter Log 100'!F252)</f>
        <v/>
      </c>
      <c r="C251" s="17">
        <f>IF('Transmitter Log 100'!A252="","",'Transmitter Log 100'!A252)</f>
        <v/>
      </c>
      <c r="D251" s="17">
        <f>IF('Transmitter Log 100'!H252="","",'Transmitter Log 100'!H252)</f>
        <v/>
      </c>
      <c r="E251" s="17">
        <f>IF('Transmitter Log 100'!G252="","",'Transmitter Log 100'!G252)</f>
        <v/>
      </c>
    </row>
    <row r="252">
      <c r="A252" s="18">
        <f>HYPERLINK("#'Transmitter Log'!A253",253)</f>
        <v/>
      </c>
      <c r="B252" s="17">
        <f>IF('Transmitter Log 100'!F253="","",'Transmitter Log 100'!F253)</f>
        <v/>
      </c>
      <c r="C252" s="17">
        <f>IF('Transmitter Log 100'!A253="","",'Transmitter Log 100'!A253)</f>
        <v/>
      </c>
      <c r="D252" s="17">
        <f>IF('Transmitter Log 100'!H253="","",'Transmitter Log 100'!H253)</f>
        <v/>
      </c>
      <c r="E252" s="17">
        <f>IF('Transmitter Log 100'!G253="","",'Transmitter Log 100'!G253)</f>
        <v/>
      </c>
    </row>
    <row r="253">
      <c r="A253" s="18">
        <f>HYPERLINK("#'Transmitter Log'!A254",254)</f>
        <v/>
      </c>
      <c r="B253" s="17">
        <f>IF('Transmitter Log 100'!F254="","",'Transmitter Log 100'!F254)</f>
        <v/>
      </c>
      <c r="C253" s="17">
        <f>IF('Transmitter Log 100'!A254="","",'Transmitter Log 100'!A254)</f>
        <v/>
      </c>
      <c r="D253" s="17">
        <f>IF('Transmitter Log 100'!H254="","",'Transmitter Log 100'!H254)</f>
        <v/>
      </c>
      <c r="E253" s="17">
        <f>IF('Transmitter Log 100'!G254="","",'Transmitter Log 100'!G254)</f>
        <v/>
      </c>
    </row>
    <row r="254">
      <c r="A254" s="18">
        <f>HYPERLINK("#'Transmitter Log'!A255",255)</f>
        <v/>
      </c>
      <c r="B254" s="17">
        <f>IF('Transmitter Log 100'!F255="","",'Transmitter Log 100'!F255)</f>
        <v/>
      </c>
      <c r="C254" s="17">
        <f>IF('Transmitter Log 100'!A255="","",'Transmitter Log 100'!A255)</f>
        <v/>
      </c>
      <c r="D254" s="17">
        <f>IF('Transmitter Log 100'!H255="","",'Transmitter Log 100'!H255)</f>
        <v/>
      </c>
      <c r="E254" s="17">
        <f>IF('Transmitter Log 100'!G255="","",'Transmitter Log 100'!G255)</f>
        <v/>
      </c>
    </row>
    <row r="255">
      <c r="A255" s="18">
        <f>HYPERLINK("#'Transmitter Log'!A256",256)</f>
        <v/>
      </c>
      <c r="B255" s="17">
        <f>IF('Transmitter Log 100'!F256="","",'Transmitter Log 100'!F256)</f>
        <v/>
      </c>
      <c r="C255" s="17">
        <f>IF('Transmitter Log 100'!A256="","",'Transmitter Log 100'!A256)</f>
        <v/>
      </c>
      <c r="D255" s="17">
        <f>IF('Transmitter Log 100'!H256="","",'Transmitter Log 100'!H256)</f>
        <v/>
      </c>
      <c r="E255" s="17">
        <f>IF('Transmitter Log 100'!G256="","",'Transmitter Log 100'!G256)</f>
        <v/>
      </c>
    </row>
    <row r="256">
      <c r="A256" s="18">
        <f>HYPERLINK("#'Transmitter Log'!A257",257)</f>
        <v/>
      </c>
      <c r="B256" s="17">
        <f>IF('Transmitter Log 100'!F257="","",'Transmitter Log 100'!F257)</f>
        <v/>
      </c>
      <c r="C256" s="17">
        <f>IF('Transmitter Log 100'!A257="","",'Transmitter Log 100'!A257)</f>
        <v/>
      </c>
      <c r="D256" s="17">
        <f>IF('Transmitter Log 100'!H257="","",'Transmitter Log 100'!H257)</f>
        <v/>
      </c>
      <c r="E256" s="17">
        <f>IF('Transmitter Log 100'!G257="","",'Transmitter Log 100'!G257)</f>
        <v/>
      </c>
    </row>
    <row r="257">
      <c r="A257" s="18">
        <f>HYPERLINK("#'Transmitter Log'!A258",258)</f>
        <v/>
      </c>
      <c r="B257" s="17">
        <f>IF('Transmitter Log 100'!F258="","",'Transmitter Log 100'!F258)</f>
        <v/>
      </c>
      <c r="C257" s="17">
        <f>IF('Transmitter Log 100'!A258="","",'Transmitter Log 100'!A258)</f>
        <v/>
      </c>
      <c r="D257" s="17">
        <f>IF('Transmitter Log 100'!H258="","",'Transmitter Log 100'!H258)</f>
        <v/>
      </c>
      <c r="E257" s="17">
        <f>IF('Transmitter Log 100'!G258="","",'Transmitter Log 100'!G258)</f>
        <v/>
      </c>
    </row>
    <row r="258">
      <c r="A258" s="18">
        <f>HYPERLINK("#'Transmitter Log'!A259",259)</f>
        <v/>
      </c>
      <c r="B258" s="17">
        <f>IF('Transmitter Log 100'!F259="","",'Transmitter Log 100'!F259)</f>
        <v/>
      </c>
      <c r="C258" s="17">
        <f>IF('Transmitter Log 100'!A259="","",'Transmitter Log 100'!A259)</f>
        <v/>
      </c>
      <c r="D258" s="17">
        <f>IF('Transmitter Log 100'!H259="","",'Transmitter Log 100'!H259)</f>
        <v/>
      </c>
      <c r="E258" s="17">
        <f>IF('Transmitter Log 100'!G259="","",'Transmitter Log 100'!G259)</f>
        <v/>
      </c>
    </row>
    <row r="259">
      <c r="A259" s="18">
        <f>HYPERLINK("#'Transmitter Log'!A260",260)</f>
        <v/>
      </c>
      <c r="B259" s="17">
        <f>IF('Transmitter Log 100'!F260="","",'Transmitter Log 100'!F260)</f>
        <v/>
      </c>
      <c r="C259" s="17">
        <f>IF('Transmitter Log 100'!A260="","",'Transmitter Log 100'!A260)</f>
        <v/>
      </c>
      <c r="D259" s="17">
        <f>IF('Transmitter Log 100'!H260="","",'Transmitter Log 100'!H260)</f>
        <v/>
      </c>
      <c r="E259" s="17">
        <f>IF('Transmitter Log 100'!G260="","",'Transmitter Log 100'!G260)</f>
        <v/>
      </c>
    </row>
    <row r="260">
      <c r="A260" s="18">
        <f>HYPERLINK("#'Transmitter Log'!A261",261)</f>
        <v/>
      </c>
      <c r="B260" s="17">
        <f>IF('Transmitter Log 100'!F261="","",'Transmitter Log 100'!F261)</f>
        <v/>
      </c>
      <c r="C260" s="17">
        <f>IF('Transmitter Log 100'!A261="","",'Transmitter Log 100'!A261)</f>
        <v/>
      </c>
      <c r="D260" s="17">
        <f>IF('Transmitter Log 100'!H261="","",'Transmitter Log 100'!H261)</f>
        <v/>
      </c>
      <c r="E260" s="17">
        <f>IF('Transmitter Log 100'!G261="","",'Transmitter Log 100'!G261)</f>
        <v/>
      </c>
    </row>
    <row r="261">
      <c r="A261" s="18">
        <f>HYPERLINK("#'Transmitter Log'!A262",262)</f>
        <v/>
      </c>
      <c r="B261" s="17">
        <f>IF('Transmitter Log 100'!F262="","",'Transmitter Log 100'!F262)</f>
        <v/>
      </c>
      <c r="C261" s="17">
        <f>IF('Transmitter Log 100'!A262="","",'Transmitter Log 100'!A262)</f>
        <v/>
      </c>
      <c r="D261" s="17">
        <f>IF('Transmitter Log 100'!H262="","",'Transmitter Log 100'!H262)</f>
        <v/>
      </c>
      <c r="E261" s="17">
        <f>IF('Transmitter Log 100'!G262="","",'Transmitter Log 100'!G262)</f>
        <v/>
      </c>
    </row>
    <row r="262">
      <c r="A262" s="18">
        <f>HYPERLINK("#'Transmitter Log'!A263",263)</f>
        <v/>
      </c>
      <c r="B262" s="17">
        <f>IF('Transmitter Log 100'!F263="","",'Transmitter Log 100'!F263)</f>
        <v/>
      </c>
      <c r="C262" s="17">
        <f>IF('Transmitter Log 100'!A263="","",'Transmitter Log 100'!A263)</f>
        <v/>
      </c>
      <c r="D262" s="17">
        <f>IF('Transmitter Log 100'!H263="","",'Transmitter Log 100'!H263)</f>
        <v/>
      </c>
      <c r="E262" s="17">
        <f>IF('Transmitter Log 100'!G263="","",'Transmitter Log 100'!G263)</f>
        <v/>
      </c>
    </row>
    <row r="263">
      <c r="A263" s="18">
        <f>HYPERLINK("#'Transmitter Log'!A264",264)</f>
        <v/>
      </c>
      <c r="B263" s="17">
        <f>IF('Transmitter Log 100'!F264="","",'Transmitter Log 100'!F264)</f>
        <v/>
      </c>
      <c r="C263" s="17">
        <f>IF('Transmitter Log 100'!A264="","",'Transmitter Log 100'!A264)</f>
        <v/>
      </c>
      <c r="D263" s="17">
        <f>IF('Transmitter Log 100'!H264="","",'Transmitter Log 100'!H264)</f>
        <v/>
      </c>
      <c r="E263" s="17">
        <f>IF('Transmitter Log 100'!G264="","",'Transmitter Log 100'!G264)</f>
        <v/>
      </c>
    </row>
    <row r="264">
      <c r="A264" s="18">
        <f>HYPERLINK("#'Transmitter Log'!A265",265)</f>
        <v/>
      </c>
      <c r="B264" s="17">
        <f>IF('Transmitter Log 100'!F265="","",'Transmitter Log 100'!F265)</f>
        <v/>
      </c>
      <c r="C264" s="17">
        <f>IF('Transmitter Log 100'!A265="","",'Transmitter Log 100'!A265)</f>
        <v/>
      </c>
      <c r="D264" s="17">
        <f>IF('Transmitter Log 100'!H265="","",'Transmitter Log 100'!H265)</f>
        <v/>
      </c>
      <c r="E264" s="17">
        <f>IF('Transmitter Log 100'!G265="","",'Transmitter Log 100'!G265)</f>
        <v/>
      </c>
    </row>
    <row r="265">
      <c r="A265" s="18">
        <f>HYPERLINK("#'Transmitter Log'!A266",266)</f>
        <v/>
      </c>
      <c r="B265" s="17">
        <f>IF('Transmitter Log 100'!F266="","",'Transmitter Log 100'!F266)</f>
        <v/>
      </c>
      <c r="C265" s="17">
        <f>IF('Transmitter Log 100'!A266="","",'Transmitter Log 100'!A266)</f>
        <v/>
      </c>
      <c r="D265" s="17">
        <f>IF('Transmitter Log 100'!H266="","",'Transmitter Log 100'!H266)</f>
        <v/>
      </c>
      <c r="E265" s="17">
        <f>IF('Transmitter Log 100'!G266="","",'Transmitter Log 100'!G266)</f>
        <v/>
      </c>
    </row>
    <row r="266">
      <c r="A266" s="18">
        <f>HYPERLINK("#'Transmitter Log'!A267",267)</f>
        <v/>
      </c>
      <c r="B266" s="17">
        <f>IF('Transmitter Log 100'!F267="","",'Transmitter Log 100'!F267)</f>
        <v/>
      </c>
      <c r="C266" s="17">
        <f>IF('Transmitter Log 100'!A267="","",'Transmitter Log 100'!A267)</f>
        <v/>
      </c>
      <c r="D266" s="17">
        <f>IF('Transmitter Log 100'!H267="","",'Transmitter Log 100'!H267)</f>
        <v/>
      </c>
      <c r="E266" s="17">
        <f>IF('Transmitter Log 100'!G267="","",'Transmitter Log 100'!G267)</f>
        <v/>
      </c>
    </row>
    <row r="267">
      <c r="A267" s="18">
        <f>HYPERLINK("#'Transmitter Log'!A268",268)</f>
        <v/>
      </c>
      <c r="B267" s="17">
        <f>IF('Transmitter Log 100'!F268="","",'Transmitter Log 100'!F268)</f>
        <v/>
      </c>
      <c r="C267" s="17">
        <f>IF('Transmitter Log 100'!A268="","",'Transmitter Log 100'!A268)</f>
        <v/>
      </c>
      <c r="D267" s="17">
        <f>IF('Transmitter Log 100'!H268="","",'Transmitter Log 100'!H268)</f>
        <v/>
      </c>
      <c r="E267" s="17">
        <f>IF('Transmitter Log 100'!G268="","",'Transmitter Log 100'!G268)</f>
        <v/>
      </c>
    </row>
    <row r="268">
      <c r="A268" s="18">
        <f>HYPERLINK("#'Transmitter Log'!A269",269)</f>
        <v/>
      </c>
      <c r="B268" s="17">
        <f>IF('Transmitter Log 100'!F269="","",'Transmitter Log 100'!F269)</f>
        <v/>
      </c>
      <c r="C268" s="17">
        <f>IF('Transmitter Log 100'!A269="","",'Transmitter Log 100'!A269)</f>
        <v/>
      </c>
      <c r="D268" s="17">
        <f>IF('Transmitter Log 100'!H269="","",'Transmitter Log 100'!H269)</f>
        <v/>
      </c>
      <c r="E268" s="17">
        <f>IF('Transmitter Log 100'!G269="","",'Transmitter Log 100'!G269)</f>
        <v/>
      </c>
    </row>
    <row r="269">
      <c r="A269" s="18">
        <f>HYPERLINK("#'Transmitter Log'!A270",270)</f>
        <v/>
      </c>
      <c r="B269" s="17">
        <f>IF('Transmitter Log 100'!F270="","",'Transmitter Log 100'!F270)</f>
        <v/>
      </c>
      <c r="C269" s="17">
        <f>IF('Transmitter Log 100'!A270="","",'Transmitter Log 100'!A270)</f>
        <v/>
      </c>
      <c r="D269" s="17">
        <f>IF('Transmitter Log 100'!H270="","",'Transmitter Log 100'!H270)</f>
        <v/>
      </c>
      <c r="E269" s="17">
        <f>IF('Transmitter Log 100'!G270="","",'Transmitter Log 100'!G270)</f>
        <v/>
      </c>
    </row>
    <row r="270">
      <c r="A270" s="18">
        <f>HYPERLINK("#'Transmitter Log'!A271",271)</f>
        <v/>
      </c>
      <c r="B270" s="17">
        <f>IF('Transmitter Log 100'!F271="","",'Transmitter Log 100'!F271)</f>
        <v/>
      </c>
      <c r="C270" s="17">
        <f>IF('Transmitter Log 100'!A271="","",'Transmitter Log 100'!A271)</f>
        <v/>
      </c>
      <c r="D270" s="17">
        <f>IF('Transmitter Log 100'!H271="","",'Transmitter Log 100'!H271)</f>
        <v/>
      </c>
      <c r="E270" s="17">
        <f>IF('Transmitter Log 100'!G271="","",'Transmitter Log 100'!G271)</f>
        <v/>
      </c>
    </row>
    <row r="271">
      <c r="A271" s="18">
        <f>HYPERLINK("#'Transmitter Log'!A272",272)</f>
        <v/>
      </c>
      <c r="B271" s="17">
        <f>IF('Transmitter Log 100'!F272="","",'Transmitter Log 100'!F272)</f>
        <v/>
      </c>
      <c r="C271" s="17">
        <f>IF('Transmitter Log 100'!A272="","",'Transmitter Log 100'!A272)</f>
        <v/>
      </c>
      <c r="D271" s="17">
        <f>IF('Transmitter Log 100'!H272="","",'Transmitter Log 100'!H272)</f>
        <v/>
      </c>
      <c r="E271" s="17">
        <f>IF('Transmitter Log 100'!G272="","",'Transmitter Log 100'!G272)</f>
        <v/>
      </c>
    </row>
    <row r="272">
      <c r="A272" s="18">
        <f>HYPERLINK("#'Transmitter Log'!A273",273)</f>
        <v/>
      </c>
      <c r="B272" s="17">
        <f>IF('Transmitter Log 100'!F273="","",'Transmitter Log 100'!F273)</f>
        <v/>
      </c>
      <c r="C272" s="17">
        <f>IF('Transmitter Log 100'!A273="","",'Transmitter Log 100'!A273)</f>
        <v/>
      </c>
      <c r="D272" s="17">
        <f>IF('Transmitter Log 100'!H273="","",'Transmitter Log 100'!H273)</f>
        <v/>
      </c>
      <c r="E272" s="17">
        <f>IF('Transmitter Log 100'!G273="","",'Transmitter Log 100'!G273)</f>
        <v/>
      </c>
    </row>
    <row r="273">
      <c r="A273" s="18">
        <f>HYPERLINK("#'Transmitter Log'!A274",274)</f>
        <v/>
      </c>
      <c r="B273" s="17">
        <f>IF('Transmitter Log 100'!F274="","",'Transmitter Log 100'!F274)</f>
        <v/>
      </c>
      <c r="C273" s="17">
        <f>IF('Transmitter Log 100'!A274="","",'Transmitter Log 100'!A274)</f>
        <v/>
      </c>
      <c r="D273" s="17">
        <f>IF('Transmitter Log 100'!H274="","",'Transmitter Log 100'!H274)</f>
        <v/>
      </c>
      <c r="E273" s="17">
        <f>IF('Transmitter Log 100'!G274="","",'Transmitter Log 100'!G274)</f>
        <v/>
      </c>
    </row>
    <row r="274">
      <c r="A274" s="18">
        <f>HYPERLINK("#'Transmitter Log'!A275",275)</f>
        <v/>
      </c>
      <c r="B274" s="17">
        <f>IF('Transmitter Log 100'!F275="","",'Transmitter Log 100'!F275)</f>
        <v/>
      </c>
      <c r="C274" s="17">
        <f>IF('Transmitter Log 100'!A275="","",'Transmitter Log 100'!A275)</f>
        <v/>
      </c>
      <c r="D274" s="17">
        <f>IF('Transmitter Log 100'!H275="","",'Transmitter Log 100'!H275)</f>
        <v/>
      </c>
      <c r="E274" s="17">
        <f>IF('Transmitter Log 100'!G275="","",'Transmitter Log 100'!G275)</f>
        <v/>
      </c>
    </row>
    <row r="275">
      <c r="A275" s="18">
        <f>HYPERLINK("#'Transmitter Log'!A276",276)</f>
        <v/>
      </c>
      <c r="B275" s="17">
        <f>IF('Transmitter Log 100'!F276="","",'Transmitter Log 100'!F276)</f>
        <v/>
      </c>
      <c r="C275" s="17">
        <f>IF('Transmitter Log 100'!A276="","",'Transmitter Log 100'!A276)</f>
        <v/>
      </c>
      <c r="D275" s="17">
        <f>IF('Transmitter Log 100'!H276="","",'Transmitter Log 100'!H276)</f>
        <v/>
      </c>
      <c r="E275" s="17">
        <f>IF('Transmitter Log 100'!G276="","",'Transmitter Log 100'!G276)</f>
        <v/>
      </c>
    </row>
    <row r="276">
      <c r="A276" s="18">
        <f>HYPERLINK("#'Transmitter Log'!A277",277)</f>
        <v/>
      </c>
      <c r="B276" s="17">
        <f>IF('Transmitter Log 100'!F277="","",'Transmitter Log 100'!F277)</f>
        <v/>
      </c>
      <c r="C276" s="17">
        <f>IF('Transmitter Log 100'!A277="","",'Transmitter Log 100'!A277)</f>
        <v/>
      </c>
      <c r="D276" s="17">
        <f>IF('Transmitter Log 100'!H277="","",'Transmitter Log 100'!H277)</f>
        <v/>
      </c>
      <c r="E276" s="17">
        <f>IF('Transmitter Log 100'!G277="","",'Transmitter Log 100'!G277)</f>
        <v/>
      </c>
    </row>
    <row r="277">
      <c r="A277" s="18">
        <f>HYPERLINK("#'Transmitter Log'!A278",278)</f>
        <v/>
      </c>
      <c r="B277" s="17">
        <f>IF('Transmitter Log 100'!F278="","",'Transmitter Log 100'!F278)</f>
        <v/>
      </c>
      <c r="C277" s="17">
        <f>IF('Transmitter Log 100'!A278="","",'Transmitter Log 100'!A278)</f>
        <v/>
      </c>
      <c r="D277" s="17">
        <f>IF('Transmitter Log 100'!H278="","",'Transmitter Log 100'!H278)</f>
        <v/>
      </c>
      <c r="E277" s="17">
        <f>IF('Transmitter Log 100'!G278="","",'Transmitter Log 100'!G278)</f>
        <v/>
      </c>
    </row>
    <row r="278">
      <c r="A278" s="18">
        <f>HYPERLINK("#'Transmitter Log'!A279",279)</f>
        <v/>
      </c>
      <c r="B278" s="17">
        <f>IF('Transmitter Log 100'!F279="","",'Transmitter Log 100'!F279)</f>
        <v/>
      </c>
      <c r="C278" s="17">
        <f>IF('Transmitter Log 100'!A279="","",'Transmitter Log 100'!A279)</f>
        <v/>
      </c>
      <c r="D278" s="17">
        <f>IF('Transmitter Log 100'!H279="","",'Transmitter Log 100'!H279)</f>
        <v/>
      </c>
      <c r="E278" s="17">
        <f>IF('Transmitter Log 100'!G279="","",'Transmitter Log 100'!G279)</f>
        <v/>
      </c>
    </row>
    <row r="279">
      <c r="A279" s="18">
        <f>HYPERLINK("#'Transmitter Log'!A280",280)</f>
        <v/>
      </c>
      <c r="B279" s="17">
        <f>IF('Transmitter Log 100'!F280="","",'Transmitter Log 100'!F280)</f>
        <v/>
      </c>
      <c r="C279" s="17">
        <f>IF('Transmitter Log 100'!A280="","",'Transmitter Log 100'!A280)</f>
        <v/>
      </c>
      <c r="D279" s="17">
        <f>IF('Transmitter Log 100'!H280="","",'Transmitter Log 100'!H280)</f>
        <v/>
      </c>
      <c r="E279" s="17">
        <f>IF('Transmitter Log 100'!G280="","",'Transmitter Log 100'!G280)</f>
        <v/>
      </c>
    </row>
    <row r="280">
      <c r="A280" s="18">
        <f>HYPERLINK("#'Transmitter Log'!A281",281)</f>
        <v/>
      </c>
      <c r="B280" s="17">
        <f>IF('Transmitter Log 100'!F281="","",'Transmitter Log 100'!F281)</f>
        <v/>
      </c>
      <c r="C280" s="17">
        <f>IF('Transmitter Log 100'!A281="","",'Transmitter Log 100'!A281)</f>
        <v/>
      </c>
      <c r="D280" s="17">
        <f>IF('Transmitter Log 100'!H281="","",'Transmitter Log 100'!H281)</f>
        <v/>
      </c>
      <c r="E280" s="17">
        <f>IF('Transmitter Log 100'!G281="","",'Transmitter Log 100'!G281)</f>
        <v/>
      </c>
    </row>
    <row r="281">
      <c r="A281" s="18">
        <f>HYPERLINK("#'Transmitter Log'!A282",282)</f>
        <v/>
      </c>
      <c r="B281" s="17">
        <f>IF('Transmitter Log 100'!F282="","",'Transmitter Log 100'!F282)</f>
        <v/>
      </c>
      <c r="C281" s="17">
        <f>IF('Transmitter Log 100'!A282="","",'Transmitter Log 100'!A282)</f>
        <v/>
      </c>
      <c r="D281" s="17">
        <f>IF('Transmitter Log 100'!H282="","",'Transmitter Log 100'!H282)</f>
        <v/>
      </c>
      <c r="E281" s="17">
        <f>IF('Transmitter Log 100'!G282="","",'Transmitter Log 100'!G282)</f>
        <v/>
      </c>
    </row>
    <row r="282">
      <c r="A282" s="18">
        <f>HYPERLINK("#'Transmitter Log'!A283",283)</f>
        <v/>
      </c>
      <c r="B282" s="17">
        <f>IF('Transmitter Log 100'!F283="","",'Transmitter Log 100'!F283)</f>
        <v/>
      </c>
      <c r="C282" s="17">
        <f>IF('Transmitter Log 100'!A283="","",'Transmitter Log 100'!A283)</f>
        <v/>
      </c>
      <c r="D282" s="17">
        <f>IF('Transmitter Log 100'!H283="","",'Transmitter Log 100'!H283)</f>
        <v/>
      </c>
      <c r="E282" s="17">
        <f>IF('Transmitter Log 100'!G283="","",'Transmitter Log 100'!G283)</f>
        <v/>
      </c>
    </row>
    <row r="283">
      <c r="A283" s="18">
        <f>HYPERLINK("#'Transmitter Log'!A284",284)</f>
        <v/>
      </c>
      <c r="B283" s="17">
        <f>IF('Transmitter Log 100'!F284="","",'Transmitter Log 100'!F284)</f>
        <v/>
      </c>
      <c r="C283" s="17">
        <f>IF('Transmitter Log 100'!A284="","",'Transmitter Log 100'!A284)</f>
        <v/>
      </c>
      <c r="D283" s="17">
        <f>IF('Transmitter Log 100'!H284="","",'Transmitter Log 100'!H284)</f>
        <v/>
      </c>
      <c r="E283" s="17">
        <f>IF('Transmitter Log 100'!G284="","",'Transmitter Log 100'!G284)</f>
        <v/>
      </c>
    </row>
    <row r="284">
      <c r="A284" s="18">
        <f>HYPERLINK("#'Transmitter Log'!A285",285)</f>
        <v/>
      </c>
      <c r="B284" s="17">
        <f>IF('Transmitter Log 100'!F285="","",'Transmitter Log 100'!F285)</f>
        <v/>
      </c>
      <c r="C284" s="17">
        <f>IF('Transmitter Log 100'!A285="","",'Transmitter Log 100'!A285)</f>
        <v/>
      </c>
      <c r="D284" s="17">
        <f>IF('Transmitter Log 100'!H285="","",'Transmitter Log 100'!H285)</f>
        <v/>
      </c>
      <c r="E284" s="17">
        <f>IF('Transmitter Log 100'!G285="","",'Transmitter Log 100'!G285)</f>
        <v/>
      </c>
    </row>
    <row r="285">
      <c r="A285" s="18">
        <f>HYPERLINK("#'Transmitter Log'!A286",286)</f>
        <v/>
      </c>
      <c r="B285" s="17">
        <f>IF('Transmitter Log 100'!F286="","",'Transmitter Log 100'!F286)</f>
        <v/>
      </c>
      <c r="C285" s="17">
        <f>IF('Transmitter Log 100'!A286="","",'Transmitter Log 100'!A286)</f>
        <v/>
      </c>
      <c r="D285" s="17">
        <f>IF('Transmitter Log 100'!H286="","",'Transmitter Log 100'!H286)</f>
        <v/>
      </c>
      <c r="E285" s="17">
        <f>IF('Transmitter Log 100'!G286="","",'Transmitter Log 100'!G286)</f>
        <v/>
      </c>
    </row>
    <row r="286">
      <c r="A286" s="18">
        <f>HYPERLINK("#'Transmitter Log'!A287",287)</f>
        <v/>
      </c>
      <c r="B286" s="17">
        <f>IF('Transmitter Log 100'!F287="","",'Transmitter Log 100'!F287)</f>
        <v/>
      </c>
      <c r="C286" s="17">
        <f>IF('Transmitter Log 100'!A287="","",'Transmitter Log 100'!A287)</f>
        <v/>
      </c>
      <c r="D286" s="17">
        <f>IF('Transmitter Log 100'!H287="","",'Transmitter Log 100'!H287)</f>
        <v/>
      </c>
      <c r="E286" s="17">
        <f>IF('Transmitter Log 100'!G287="","",'Transmitter Log 100'!G287)</f>
        <v/>
      </c>
    </row>
    <row r="287">
      <c r="A287" s="18">
        <f>HYPERLINK("#'Transmitter Log'!A288",288)</f>
        <v/>
      </c>
      <c r="B287" s="17">
        <f>IF('Transmitter Log 100'!F288="","",'Transmitter Log 100'!F288)</f>
        <v/>
      </c>
      <c r="C287" s="17">
        <f>IF('Transmitter Log 100'!A288="","",'Transmitter Log 100'!A288)</f>
        <v/>
      </c>
      <c r="D287" s="17">
        <f>IF('Transmitter Log 100'!H288="","",'Transmitter Log 100'!H288)</f>
        <v/>
      </c>
      <c r="E287" s="17">
        <f>IF('Transmitter Log 100'!G288="","",'Transmitter Log 100'!G288)</f>
        <v/>
      </c>
    </row>
    <row r="288">
      <c r="A288" s="18">
        <f>HYPERLINK("#'Transmitter Log'!A289",289)</f>
        <v/>
      </c>
      <c r="B288" s="17">
        <f>IF('Transmitter Log 100'!F289="","",'Transmitter Log 100'!F289)</f>
        <v/>
      </c>
      <c r="C288" s="17">
        <f>IF('Transmitter Log 100'!A289="","",'Transmitter Log 100'!A289)</f>
        <v/>
      </c>
      <c r="D288" s="17">
        <f>IF('Transmitter Log 100'!H289="","",'Transmitter Log 100'!H289)</f>
        <v/>
      </c>
      <c r="E288" s="17">
        <f>IF('Transmitter Log 100'!G289="","",'Transmitter Log 100'!G289)</f>
        <v/>
      </c>
    </row>
    <row r="289">
      <c r="A289" s="18">
        <f>HYPERLINK("#'Transmitter Log'!A290",290)</f>
        <v/>
      </c>
      <c r="B289" s="17">
        <f>IF('Transmitter Log 100'!F290="","",'Transmitter Log 100'!F290)</f>
        <v/>
      </c>
      <c r="C289" s="17">
        <f>IF('Transmitter Log 100'!A290="","",'Transmitter Log 100'!A290)</f>
        <v/>
      </c>
      <c r="D289" s="17">
        <f>IF('Transmitter Log 100'!H290="","",'Transmitter Log 100'!H290)</f>
        <v/>
      </c>
      <c r="E289" s="17">
        <f>IF('Transmitter Log 100'!G290="","",'Transmitter Log 100'!G290)</f>
        <v/>
      </c>
    </row>
    <row r="290">
      <c r="A290" s="18">
        <f>HYPERLINK("#'Transmitter Log'!A291",291)</f>
        <v/>
      </c>
      <c r="B290" s="17">
        <f>IF('Transmitter Log 100'!F291="","",'Transmitter Log 100'!F291)</f>
        <v/>
      </c>
      <c r="C290" s="17">
        <f>IF('Transmitter Log 100'!A291="","",'Transmitter Log 100'!A291)</f>
        <v/>
      </c>
      <c r="D290" s="17">
        <f>IF('Transmitter Log 100'!H291="","",'Transmitter Log 100'!H291)</f>
        <v/>
      </c>
      <c r="E290" s="17">
        <f>IF('Transmitter Log 100'!G291="","",'Transmitter Log 100'!G291)</f>
        <v/>
      </c>
    </row>
    <row r="291">
      <c r="A291" s="18">
        <f>HYPERLINK("#'Transmitter Log'!A292",292)</f>
        <v/>
      </c>
      <c r="B291" s="17">
        <f>IF('Transmitter Log 100'!F292="","",'Transmitter Log 100'!F292)</f>
        <v/>
      </c>
      <c r="C291" s="17">
        <f>IF('Transmitter Log 100'!A292="","",'Transmitter Log 100'!A292)</f>
        <v/>
      </c>
      <c r="D291" s="17">
        <f>IF('Transmitter Log 100'!H292="","",'Transmitter Log 100'!H292)</f>
        <v/>
      </c>
      <c r="E291" s="17">
        <f>IF('Transmitter Log 100'!G292="","",'Transmitter Log 100'!G292)</f>
        <v/>
      </c>
    </row>
    <row r="292">
      <c r="A292" s="18">
        <f>HYPERLINK("#'Transmitter Log'!A293",293)</f>
        <v/>
      </c>
      <c r="B292" s="17">
        <f>IF('Transmitter Log 100'!F293="","",'Transmitter Log 100'!F293)</f>
        <v/>
      </c>
      <c r="C292" s="17">
        <f>IF('Transmitter Log 100'!A293="","",'Transmitter Log 100'!A293)</f>
        <v/>
      </c>
      <c r="D292" s="17">
        <f>IF('Transmitter Log 100'!H293="","",'Transmitter Log 100'!H293)</f>
        <v/>
      </c>
      <c r="E292" s="17">
        <f>IF('Transmitter Log 100'!G293="","",'Transmitter Log 100'!G293)</f>
        <v/>
      </c>
    </row>
    <row r="293">
      <c r="A293" s="18">
        <f>HYPERLINK("#'Transmitter Log'!A294",294)</f>
        <v/>
      </c>
      <c r="B293" s="17">
        <f>IF('Transmitter Log 100'!F294="","",'Transmitter Log 100'!F294)</f>
        <v/>
      </c>
      <c r="C293" s="17">
        <f>IF('Transmitter Log 100'!A294="","",'Transmitter Log 100'!A294)</f>
        <v/>
      </c>
      <c r="D293" s="17">
        <f>IF('Transmitter Log 100'!H294="","",'Transmitter Log 100'!H294)</f>
        <v/>
      </c>
      <c r="E293" s="17">
        <f>IF('Transmitter Log 100'!G294="","",'Transmitter Log 100'!G294)</f>
        <v/>
      </c>
    </row>
    <row r="294">
      <c r="A294" s="18">
        <f>HYPERLINK("#'Transmitter Log'!A295",295)</f>
        <v/>
      </c>
      <c r="B294" s="17">
        <f>IF('Transmitter Log 100'!F295="","",'Transmitter Log 100'!F295)</f>
        <v/>
      </c>
      <c r="C294" s="17">
        <f>IF('Transmitter Log 100'!A295="","",'Transmitter Log 100'!A295)</f>
        <v/>
      </c>
      <c r="D294" s="17">
        <f>IF('Transmitter Log 100'!H295="","",'Transmitter Log 100'!H295)</f>
        <v/>
      </c>
      <c r="E294" s="17">
        <f>IF('Transmitter Log 100'!G295="","",'Transmitter Log 100'!G295)</f>
        <v/>
      </c>
    </row>
    <row r="295">
      <c r="A295" s="18">
        <f>HYPERLINK("#'Transmitter Log'!A296",296)</f>
        <v/>
      </c>
      <c r="B295" s="17">
        <f>IF('Transmitter Log 100'!F296="","",'Transmitter Log 100'!F296)</f>
        <v/>
      </c>
      <c r="C295" s="17">
        <f>IF('Transmitter Log 100'!A296="","",'Transmitter Log 100'!A296)</f>
        <v/>
      </c>
      <c r="D295" s="17">
        <f>IF('Transmitter Log 100'!H296="","",'Transmitter Log 100'!H296)</f>
        <v/>
      </c>
      <c r="E295" s="17">
        <f>IF('Transmitter Log 100'!G296="","",'Transmitter Log 100'!G296)</f>
        <v/>
      </c>
    </row>
    <row r="296">
      <c r="A296" s="18">
        <f>HYPERLINK("#'Transmitter Log'!A297",297)</f>
        <v/>
      </c>
      <c r="B296" s="17">
        <f>IF('Transmitter Log 100'!F297="","",'Transmitter Log 100'!F297)</f>
        <v/>
      </c>
      <c r="C296" s="17">
        <f>IF('Transmitter Log 100'!A297="","",'Transmitter Log 100'!A297)</f>
        <v/>
      </c>
      <c r="D296" s="17">
        <f>IF('Transmitter Log 100'!H297="","",'Transmitter Log 100'!H297)</f>
        <v/>
      </c>
      <c r="E296" s="17">
        <f>IF('Transmitter Log 100'!G297="","",'Transmitter Log 100'!G297)</f>
        <v/>
      </c>
    </row>
    <row r="297">
      <c r="A297" s="18">
        <f>HYPERLINK("#'Transmitter Log'!A298",298)</f>
        <v/>
      </c>
      <c r="B297" s="17">
        <f>IF('Transmitter Log 100'!F298="","",'Transmitter Log 100'!F298)</f>
        <v/>
      </c>
      <c r="C297" s="17">
        <f>IF('Transmitter Log 100'!A298="","",'Transmitter Log 100'!A298)</f>
        <v/>
      </c>
      <c r="D297" s="17">
        <f>IF('Transmitter Log 100'!H298="","",'Transmitter Log 100'!H298)</f>
        <v/>
      </c>
      <c r="E297" s="17">
        <f>IF('Transmitter Log 100'!G298="","",'Transmitter Log 100'!G298)</f>
        <v/>
      </c>
    </row>
    <row r="298">
      <c r="A298" s="18">
        <f>HYPERLINK("#'Transmitter Log'!A299",299)</f>
        <v/>
      </c>
      <c r="B298" s="17">
        <f>IF('Transmitter Log 100'!F299="","",'Transmitter Log 100'!F299)</f>
        <v/>
      </c>
      <c r="C298" s="17">
        <f>IF('Transmitter Log 100'!A299="","",'Transmitter Log 100'!A299)</f>
        <v/>
      </c>
      <c r="D298" s="17">
        <f>IF('Transmitter Log 100'!H299="","",'Transmitter Log 100'!H299)</f>
        <v/>
      </c>
      <c r="E298" s="17">
        <f>IF('Transmitter Log 100'!G299="","",'Transmitter Log 100'!G299)</f>
        <v/>
      </c>
    </row>
    <row r="299">
      <c r="A299" s="18">
        <f>HYPERLINK("#'Transmitter Log'!A300",300)</f>
        <v/>
      </c>
      <c r="B299" s="17">
        <f>IF('Transmitter Log 100'!F300="","",'Transmitter Log 100'!F300)</f>
        <v/>
      </c>
      <c r="C299" s="17">
        <f>IF('Transmitter Log 100'!A300="","",'Transmitter Log 100'!A300)</f>
        <v/>
      </c>
      <c r="D299" s="17">
        <f>IF('Transmitter Log 100'!H300="","",'Transmitter Log 100'!H300)</f>
        <v/>
      </c>
      <c r="E299" s="17">
        <f>IF('Transmitter Log 100'!G300="","",'Transmitter Log 100'!G300)</f>
        <v/>
      </c>
    </row>
    <row r="300">
      <c r="A300" s="18">
        <f>HYPERLINK("#'Transmitter Log'!A301",301)</f>
        <v/>
      </c>
      <c r="B300" s="17">
        <f>IF('Transmitter Log 100'!F301="","",'Transmitter Log 100'!F301)</f>
        <v/>
      </c>
      <c r="C300" s="17">
        <f>IF('Transmitter Log 100'!A301="","",'Transmitter Log 100'!A301)</f>
        <v/>
      </c>
      <c r="D300" s="17">
        <f>IF('Transmitter Log 100'!H301="","",'Transmitter Log 100'!H301)</f>
        <v/>
      </c>
      <c r="E300" s="17">
        <f>IF('Transmitter Log 100'!G301="","",'Transmitter Log 100'!G301)</f>
        <v/>
      </c>
    </row>
    <row r="301">
      <c r="A301" s="18">
        <f>HYPERLINK("#'Transmitter Log'!A302",302)</f>
        <v/>
      </c>
      <c r="B301" s="17">
        <f>IF('Transmitter Log 100'!F302="","",'Transmitter Log 100'!F302)</f>
        <v/>
      </c>
      <c r="C301" s="17">
        <f>IF('Transmitter Log 100'!A302="","",'Transmitter Log 100'!A302)</f>
        <v/>
      </c>
      <c r="D301" s="17">
        <f>IF('Transmitter Log 100'!H302="","",'Transmitter Log 100'!H302)</f>
        <v/>
      </c>
      <c r="E301" s="17">
        <f>IF('Transmitter Log 100'!G302="","",'Transmitter Log 100'!G302)</f>
        <v/>
      </c>
    </row>
    <row r="302">
      <c r="A302" s="18">
        <f>HYPERLINK("#'Transmitter Log'!A303",303)</f>
        <v/>
      </c>
      <c r="B302" s="17">
        <f>IF('Transmitter Log 100'!F303="","",'Transmitter Log 100'!F303)</f>
        <v/>
      </c>
      <c r="C302" s="17">
        <f>IF('Transmitter Log 100'!A303="","",'Transmitter Log 100'!A303)</f>
        <v/>
      </c>
      <c r="D302" s="17">
        <f>IF('Transmitter Log 100'!H303="","",'Transmitter Log 100'!H303)</f>
        <v/>
      </c>
      <c r="E302" s="17">
        <f>IF('Transmitter Log 100'!G303="","",'Transmitter Log 100'!G303)</f>
        <v/>
      </c>
    </row>
    <row r="303">
      <c r="A303" s="18">
        <f>HYPERLINK("#'Transmitter Log'!A304",304)</f>
        <v/>
      </c>
      <c r="B303" s="17">
        <f>IF('Transmitter Log 100'!F304="","",'Transmitter Log 100'!F304)</f>
        <v/>
      </c>
      <c r="C303" s="17">
        <f>IF('Transmitter Log 100'!A304="","",'Transmitter Log 100'!A304)</f>
        <v/>
      </c>
      <c r="D303" s="17">
        <f>IF('Transmitter Log 100'!H304="","",'Transmitter Log 100'!H304)</f>
        <v/>
      </c>
      <c r="E303" s="17">
        <f>IF('Transmitter Log 100'!G304="","",'Transmitter Log 100'!G304)</f>
        <v/>
      </c>
    </row>
  </sheetData>
  <autoFilter ref="A3:E3"/>
  <mergeCells count="1">
    <mergeCell ref="D1:F1"/>
  </mergeCells>
  <conditionalFormatting sqref="C4:C303">
    <cfRule type="cellIs" priority="2" operator="equal" dxfId="0">
      <formula>"Y"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 codeName="Sheet6">
    <outlinePr summaryBelow="1" summaryRight="1"/>
    <pageSetUpPr/>
  </sheetPr>
  <dimension ref="A1:F303"/>
  <sheetViews>
    <sheetView zoomScaleNormal="100" workbookViewId="0">
      <pane ySplit="3" topLeftCell="A34" activePane="bottomLeft" state="frozen"/>
      <selection pane="bottomLeft" activeCell="I58" sqref="I58"/>
    </sheetView>
  </sheetViews>
  <sheetFormatPr baseColWidth="8" defaultColWidth="8.7109375" defaultRowHeight="15"/>
  <cols>
    <col width="8" customWidth="1" style="65" min="1" max="1"/>
    <col width="20" customWidth="1" style="65" min="2" max="2"/>
    <col width="10" customWidth="1" style="65" min="3" max="3"/>
    <col width="20" customWidth="1" style="65" min="4" max="5"/>
  </cols>
  <sheetData>
    <row r="1" ht="19.5" customHeight="1" s="65">
      <c r="A1" s="7">
        <f>HYPERLINK("#Dashboard!A1","&lt;&lt; Dashboard")</f>
        <v/>
      </c>
      <c r="D1" s="80">
        <f>'Valve Log 100'!I58=HYPERLINK("#'Valve Log'!A1","Open full Valve Log &gt;&gt;")</f>
        <v/>
      </c>
    </row>
    <row r="3">
      <c r="A3" s="70" t="inlineStr">
        <is>
          <t>Row #</t>
        </is>
      </c>
      <c r="B3" s="70" t="inlineStr">
        <is>
          <t>Equip #</t>
        </is>
      </c>
      <c r="C3" s="70" t="inlineStr">
        <is>
          <t>Export?</t>
        </is>
      </c>
      <c r="D3" s="70" t="inlineStr">
        <is>
          <t>System</t>
        </is>
      </c>
      <c r="E3" s="70" t="inlineStr">
        <is>
          <t>Valve Type</t>
        </is>
      </c>
    </row>
    <row r="4">
      <c r="A4" s="18">
        <f>HYPERLINK("#'Valve Log'!A5",5)</f>
        <v/>
      </c>
      <c r="B4" s="17">
        <f>IF('Valve Log 100'!I5="","",'Valve Log 100'!I5)</f>
        <v/>
      </c>
      <c r="C4" s="17">
        <f>IF('Valve Log 100'!A5="","",'Valve Log 100'!A5)</f>
        <v/>
      </c>
      <c r="D4" s="17">
        <f>IF('Valve Log 100'!F5="","",'Valve Log 100'!F5)</f>
        <v/>
      </c>
      <c r="E4" s="17">
        <f>IF('Valve Log 100'!K5="","",'Valve Log 100'!K5)</f>
        <v/>
      </c>
    </row>
    <row r="5">
      <c r="A5" s="18">
        <f>HYPERLINK("#'Valve Log'!A6",6)</f>
        <v/>
      </c>
      <c r="B5" s="17">
        <f>IF('Valve Log 100'!I6="","",'Valve Log 100'!I6)</f>
        <v/>
      </c>
      <c r="C5" s="17">
        <f>IF('Valve Log 100'!A6="","",'Valve Log 100'!A6)</f>
        <v/>
      </c>
      <c r="D5" s="17">
        <f>IF('Valve Log 100'!F6="","",'Valve Log 100'!F6)</f>
        <v/>
      </c>
      <c r="E5" s="17">
        <f>IF('Valve Log 100'!K6="","",'Valve Log 100'!K6)</f>
        <v/>
      </c>
    </row>
    <row r="6">
      <c r="A6" s="18">
        <f>HYPERLINK("#'Valve Log'!A7",7)</f>
        <v/>
      </c>
      <c r="B6" s="17">
        <f>IF('Valve Log 100'!I7="","",'Valve Log 100'!I7)</f>
        <v/>
      </c>
      <c r="C6" s="17">
        <f>IF('Valve Log 100'!A7="","",'Valve Log 100'!A7)</f>
        <v/>
      </c>
      <c r="D6" s="17">
        <f>IF('Valve Log 100'!F7="","",'Valve Log 100'!F7)</f>
        <v/>
      </c>
      <c r="E6" s="17">
        <f>IF('Valve Log 100'!K7="","",'Valve Log 100'!K7)</f>
        <v/>
      </c>
    </row>
    <row r="7">
      <c r="A7" s="18">
        <f>HYPERLINK("#'Valve Log'!A8",8)</f>
        <v/>
      </c>
      <c r="B7" s="17">
        <f>IF('Valve Log 100'!I8="","",'Valve Log 100'!I8)</f>
        <v/>
      </c>
      <c r="C7" s="17">
        <f>IF('Valve Log 100'!A8="","",'Valve Log 100'!A8)</f>
        <v/>
      </c>
      <c r="D7" s="17">
        <f>IF('Valve Log 100'!F8="","",'Valve Log 100'!F8)</f>
        <v/>
      </c>
      <c r="E7" s="17">
        <f>IF('Valve Log 100'!K8="","",'Valve Log 100'!K8)</f>
        <v/>
      </c>
    </row>
    <row r="8">
      <c r="A8" s="18">
        <f>HYPERLINK("#'Valve Log'!A9",9)</f>
        <v/>
      </c>
      <c r="B8" s="17">
        <f>IF('Valve Log 100'!I9="","",'Valve Log 100'!I9)</f>
        <v/>
      </c>
      <c r="C8" s="17">
        <f>IF('Valve Log 100'!A9="","",'Valve Log 100'!A9)</f>
        <v/>
      </c>
      <c r="D8" s="17">
        <f>IF('Valve Log 100'!F9="","",'Valve Log 100'!F9)</f>
        <v/>
      </c>
      <c r="E8" s="17">
        <f>IF('Valve Log 100'!K9="","",'Valve Log 100'!K9)</f>
        <v/>
      </c>
    </row>
    <row r="9">
      <c r="A9" s="18">
        <f>HYPERLINK("#'Valve Log'!A10",10)</f>
        <v/>
      </c>
      <c r="B9" s="17">
        <f>IF('Valve Log 100'!I10="","",'Valve Log 100'!I10)</f>
        <v/>
      </c>
      <c r="C9" s="17">
        <f>IF('Valve Log 100'!A10="","",'Valve Log 100'!A10)</f>
        <v/>
      </c>
      <c r="D9" s="17">
        <f>IF('Valve Log 100'!F10="","",'Valve Log 100'!F10)</f>
        <v/>
      </c>
      <c r="E9" s="17">
        <f>IF('Valve Log 100'!K10="","",'Valve Log 100'!K10)</f>
        <v/>
      </c>
    </row>
    <row r="10">
      <c r="A10" s="18">
        <f>HYPERLINK("#'Valve Log'!A11",11)</f>
        <v/>
      </c>
      <c r="B10" s="17">
        <f>IF('Valve Log 100'!I11="","",'Valve Log 100'!I11)</f>
        <v/>
      </c>
      <c r="C10" s="17">
        <f>IF('Valve Log 100'!A11="","",'Valve Log 100'!A11)</f>
        <v/>
      </c>
      <c r="D10" s="17">
        <f>IF('Valve Log 100'!F11="","",'Valve Log 100'!F11)</f>
        <v/>
      </c>
      <c r="E10" s="17">
        <f>IF('Valve Log 100'!K11="","",'Valve Log 100'!K11)</f>
        <v/>
      </c>
    </row>
    <row r="11">
      <c r="A11" s="18">
        <f>HYPERLINK("#'Valve Log'!A12",12)</f>
        <v/>
      </c>
      <c r="B11" s="17">
        <f>IF('Valve Log 100'!I12="","",'Valve Log 100'!I12)</f>
        <v/>
      </c>
      <c r="C11" s="17">
        <f>IF('Valve Log 100'!A12="","",'Valve Log 100'!A12)</f>
        <v/>
      </c>
      <c r="D11" s="17">
        <f>IF('Valve Log 100'!F12="","",'Valve Log 100'!F12)</f>
        <v/>
      </c>
      <c r="E11" s="17">
        <f>IF('Valve Log 100'!K12="","",'Valve Log 100'!K12)</f>
        <v/>
      </c>
    </row>
    <row r="12">
      <c r="A12" s="18">
        <f>HYPERLINK("#'Valve Log'!A13",13)</f>
        <v/>
      </c>
      <c r="B12" s="17">
        <f>IF('Valve Log 100'!I13="","",'Valve Log 100'!I13)</f>
        <v/>
      </c>
      <c r="C12" s="17">
        <f>IF('Valve Log 100'!A13="","",'Valve Log 100'!A13)</f>
        <v/>
      </c>
      <c r="D12" s="17">
        <f>IF('Valve Log 100'!F13="","",'Valve Log 100'!F13)</f>
        <v/>
      </c>
      <c r="E12" s="17">
        <f>IF('Valve Log 100'!K13="","",'Valve Log 100'!K13)</f>
        <v/>
      </c>
    </row>
    <row r="13">
      <c r="A13" s="18">
        <f>HYPERLINK("#'Valve Log'!A14",14)</f>
        <v/>
      </c>
      <c r="B13" s="17">
        <f>IF('Valve Log 100'!I14="","",'Valve Log 100'!I14)</f>
        <v/>
      </c>
      <c r="C13" s="17">
        <f>IF('Valve Log 100'!A14="","",'Valve Log 100'!A14)</f>
        <v/>
      </c>
      <c r="D13" s="17">
        <f>IF('Valve Log 100'!F14="","",'Valve Log 100'!F14)</f>
        <v/>
      </c>
      <c r="E13" s="17">
        <f>IF('Valve Log 100'!K14="","",'Valve Log 100'!K14)</f>
        <v/>
      </c>
    </row>
    <row r="14">
      <c r="A14" s="18">
        <f>HYPERLINK("#'Valve Log'!A15",15)</f>
        <v/>
      </c>
      <c r="B14" s="17">
        <f>IF('Valve Log 100'!I15="","",'Valve Log 100'!I15)</f>
        <v/>
      </c>
      <c r="C14" s="17">
        <f>IF('Valve Log 100'!A15="","",'Valve Log 100'!A15)</f>
        <v/>
      </c>
      <c r="D14" s="17">
        <f>IF('Valve Log 100'!F15="","",'Valve Log 100'!F15)</f>
        <v/>
      </c>
      <c r="E14" s="17">
        <f>IF('Valve Log 100'!K15="","",'Valve Log 100'!K15)</f>
        <v/>
      </c>
    </row>
    <row r="15">
      <c r="A15" s="18">
        <f>HYPERLINK("#'Valve Log'!A16",16)</f>
        <v/>
      </c>
      <c r="B15" s="17">
        <f>IF('Valve Log 100'!I16="","",'Valve Log 100'!I16)</f>
        <v/>
      </c>
      <c r="C15" s="17">
        <f>IF('Valve Log 100'!A16="","",'Valve Log 100'!A16)</f>
        <v/>
      </c>
      <c r="D15" s="17">
        <f>IF('Valve Log 100'!F16="","",'Valve Log 100'!F16)</f>
        <v/>
      </c>
      <c r="E15" s="17">
        <f>IF('Valve Log 100'!K16="","",'Valve Log 100'!K16)</f>
        <v/>
      </c>
    </row>
    <row r="16">
      <c r="A16" s="18">
        <f>HYPERLINK("#'Valve Log'!A17",17)</f>
        <v/>
      </c>
      <c r="B16" s="17">
        <f>IF('Valve Log 100'!I17="","",'Valve Log 100'!I17)</f>
        <v/>
      </c>
      <c r="C16" s="17">
        <f>IF('Valve Log 100'!A17="","",'Valve Log 100'!A17)</f>
        <v/>
      </c>
      <c r="D16" s="17">
        <f>IF('Valve Log 100'!F17="","",'Valve Log 100'!F17)</f>
        <v/>
      </c>
      <c r="E16" s="17">
        <f>IF('Valve Log 100'!K17="","",'Valve Log 100'!K17)</f>
        <v/>
      </c>
    </row>
    <row r="17">
      <c r="A17" s="18">
        <f>HYPERLINK("#'Valve Log'!A18",18)</f>
        <v/>
      </c>
      <c r="B17" s="17">
        <f>IF('Valve Log 100'!I18="","",'Valve Log 100'!I18)</f>
        <v/>
      </c>
      <c r="C17" s="17">
        <f>IF('Valve Log 100'!A18="","",'Valve Log 100'!A18)</f>
        <v/>
      </c>
      <c r="D17" s="17">
        <f>IF('Valve Log 100'!F18="","",'Valve Log 100'!F18)</f>
        <v/>
      </c>
      <c r="E17" s="17">
        <f>IF('Valve Log 100'!K18="","",'Valve Log 100'!K18)</f>
        <v/>
      </c>
    </row>
    <row r="18">
      <c r="A18" s="18">
        <f>HYPERLINK("#'Valve Log'!A19",19)</f>
        <v/>
      </c>
      <c r="B18" s="17">
        <f>IF('Valve Log 100'!I19="","",'Valve Log 100'!I19)</f>
        <v/>
      </c>
      <c r="C18" s="17">
        <f>IF('Valve Log 100'!A19="","",'Valve Log 100'!A19)</f>
        <v/>
      </c>
      <c r="D18" s="17">
        <f>IF('Valve Log 100'!F19="","",'Valve Log 100'!F19)</f>
        <v/>
      </c>
      <c r="E18" s="17">
        <f>IF('Valve Log 100'!K19="","",'Valve Log 100'!K19)</f>
        <v/>
      </c>
    </row>
    <row r="19">
      <c r="A19" s="18">
        <f>HYPERLINK("#'Valve Log'!A20",20)</f>
        <v/>
      </c>
      <c r="B19" s="17">
        <f>IF('Valve Log 100'!I20="","",'Valve Log 100'!I20)</f>
        <v/>
      </c>
      <c r="C19" s="17">
        <f>IF('Valve Log 100'!A20="","",'Valve Log 100'!A20)</f>
        <v/>
      </c>
      <c r="D19" s="17">
        <f>IF('Valve Log 100'!F20="","",'Valve Log 100'!F20)</f>
        <v/>
      </c>
      <c r="E19" s="17">
        <f>IF('Valve Log 100'!#REF!="","",'Valve Log 100'!#REF!)</f>
        <v/>
      </c>
    </row>
    <row r="20">
      <c r="A20" s="18">
        <f>HYPERLINK("#'Valve Log'!A21",21)</f>
        <v/>
      </c>
      <c r="B20" s="17">
        <f>IF('Valve Log 100'!I21="","",'Valve Log 100'!I21)</f>
        <v/>
      </c>
      <c r="C20" s="17">
        <f>IF('Valve Log 100'!A21="","",'Valve Log 100'!A21)</f>
        <v/>
      </c>
      <c r="D20" s="17">
        <f>IF('Valve Log 100'!F21="","",'Valve Log 100'!F21)</f>
        <v/>
      </c>
      <c r="E20" s="17">
        <f>IF('Valve Log 100'!K21="","",'Valve Log 100'!K21)</f>
        <v/>
      </c>
    </row>
    <row r="21">
      <c r="A21" s="18">
        <f>HYPERLINK("#'Valve Log'!A22",22)</f>
        <v/>
      </c>
      <c r="B21" s="17">
        <f>IF('Valve Log 100'!I22="","",'Valve Log 100'!I22)</f>
        <v/>
      </c>
      <c r="C21" s="17">
        <f>IF('Valve Log 100'!A22="","",'Valve Log 100'!A22)</f>
        <v/>
      </c>
      <c r="D21" s="17">
        <f>IF('Valve Log 100'!F22="","",'Valve Log 100'!F22)</f>
        <v/>
      </c>
      <c r="E21" s="17">
        <f>IF('Valve Log 100'!K22="","",'Valve Log 100'!K22)</f>
        <v/>
      </c>
    </row>
    <row r="22">
      <c r="A22" s="18">
        <f>HYPERLINK("#'Valve Log'!A23",23)</f>
        <v/>
      </c>
      <c r="B22" s="17">
        <f>IF('Valve Log 100'!I23="","",'Valve Log 100'!I23)</f>
        <v/>
      </c>
      <c r="C22" s="17">
        <f>IF('Valve Log 100'!A23="","",'Valve Log 100'!A23)</f>
        <v/>
      </c>
      <c r="D22" s="17">
        <f>IF('Valve Log 100'!F23="","",'Valve Log 100'!F23)</f>
        <v/>
      </c>
      <c r="E22" s="17">
        <f>IF('Valve Log 100'!K23="","",'Valve Log 100'!K23)</f>
        <v/>
      </c>
    </row>
    <row r="23">
      <c r="A23" s="18">
        <f>HYPERLINK("#'Valve Log'!A24",24)</f>
        <v/>
      </c>
      <c r="B23" s="17">
        <f>IF('Valve Log 100'!I24="","",'Valve Log 100'!I24)</f>
        <v/>
      </c>
      <c r="C23" s="17">
        <f>IF('Valve Log 100'!A24="","",'Valve Log 100'!A24)</f>
        <v/>
      </c>
      <c r="D23" s="17">
        <f>IF('Valve Log 100'!F24="","",'Valve Log 100'!F24)</f>
        <v/>
      </c>
      <c r="E23" s="17">
        <f>IF('Valve Log 100'!K24="","",'Valve Log 100'!K24)</f>
        <v/>
      </c>
    </row>
    <row r="24">
      <c r="A24" s="18">
        <f>HYPERLINK("#'Valve Log'!A25",25)</f>
        <v/>
      </c>
      <c r="B24" s="17">
        <f>IF('Valve Log 100'!I25="","",'Valve Log 100'!I25)</f>
        <v/>
      </c>
      <c r="C24" s="17">
        <f>IF('Valve Log 100'!A25="","",'Valve Log 100'!A25)</f>
        <v/>
      </c>
      <c r="D24" s="17">
        <f>IF('Valve Log 100'!F25="","",'Valve Log 100'!F25)</f>
        <v/>
      </c>
      <c r="E24" s="17">
        <f>IF('Valve Log 100'!K25="","",'Valve Log 100'!K25)</f>
        <v/>
      </c>
    </row>
    <row r="25">
      <c r="A25" s="18">
        <f>HYPERLINK("#'Valve Log'!A26",26)</f>
        <v/>
      </c>
      <c r="B25" s="17">
        <f>IF('Valve Log 100'!I26="","",'Valve Log 100'!I26)</f>
        <v/>
      </c>
      <c r="C25" s="17">
        <f>IF('Valve Log 100'!A26="","",'Valve Log 100'!A26)</f>
        <v/>
      </c>
      <c r="D25" s="17">
        <f>IF('Valve Log 100'!F26="","",'Valve Log 100'!F26)</f>
        <v/>
      </c>
      <c r="E25" s="17">
        <f>IF('Valve Log 100'!K26="","",'Valve Log 100'!K26)</f>
        <v/>
      </c>
    </row>
    <row r="26">
      <c r="A26" s="18">
        <f>HYPERLINK("#'Valve Log'!A27",27)</f>
        <v/>
      </c>
      <c r="B26" s="17">
        <f>IF('Valve Log 100'!I27="","",'Valve Log 100'!I27)</f>
        <v/>
      </c>
      <c r="C26" s="17">
        <f>IF('Valve Log 100'!A27="","",'Valve Log 100'!A27)</f>
        <v/>
      </c>
      <c r="D26" s="17">
        <f>IF('Valve Log 100'!F27="","",'Valve Log 100'!F27)</f>
        <v/>
      </c>
      <c r="E26" s="17">
        <f>IF('Valve Log 100'!K27="","",'Valve Log 100'!K27)</f>
        <v/>
      </c>
    </row>
    <row r="27">
      <c r="A27" s="18">
        <f>HYPERLINK("#'Valve Log'!A28",28)</f>
        <v/>
      </c>
      <c r="B27" s="17">
        <f>IF('Valve Log 100'!I28="","",'Valve Log 100'!I28)</f>
        <v/>
      </c>
      <c r="C27" s="17">
        <f>IF('Valve Log 100'!A28="","",'Valve Log 100'!A28)</f>
        <v/>
      </c>
      <c r="D27" s="17">
        <f>IF('Valve Log 100'!F28="","",'Valve Log 100'!F28)</f>
        <v/>
      </c>
      <c r="E27" s="17">
        <f>IF('Valve Log 100'!K28="","",'Valve Log 100'!K28)</f>
        <v/>
      </c>
    </row>
    <row r="28">
      <c r="A28" s="18">
        <f>HYPERLINK("#'Valve Log'!A29",29)</f>
        <v/>
      </c>
      <c r="B28" s="17">
        <f>IF('Valve Log 100'!I29="","",'Valve Log 100'!I29)</f>
        <v/>
      </c>
      <c r="C28" s="17">
        <f>IF('Valve Log 100'!A29="","",'Valve Log 100'!A29)</f>
        <v/>
      </c>
      <c r="D28" s="17">
        <f>IF('Valve Log 100'!F29="","",'Valve Log 100'!F29)</f>
        <v/>
      </c>
      <c r="E28" s="17">
        <f>IF('Valve Log 100'!K29="","",'Valve Log 100'!K29)</f>
        <v/>
      </c>
    </row>
    <row r="29">
      <c r="A29" s="18">
        <f>HYPERLINK("#'Valve Log'!A30",30)</f>
        <v/>
      </c>
      <c r="B29" s="17">
        <f>IF('Valve Log 100'!I30="","",'Valve Log 100'!I30)</f>
        <v/>
      </c>
      <c r="C29" s="17">
        <f>IF('Valve Log 100'!A30="","",'Valve Log 100'!A30)</f>
        <v/>
      </c>
      <c r="D29" s="17">
        <f>IF('Valve Log 100'!F30="","",'Valve Log 100'!F30)</f>
        <v/>
      </c>
      <c r="E29" s="17">
        <f>IF('Valve Log 100'!K30="","",'Valve Log 100'!K30)</f>
        <v/>
      </c>
    </row>
    <row r="30">
      <c r="A30" s="18">
        <f>HYPERLINK("#'Valve Log'!A31",31)</f>
        <v/>
      </c>
      <c r="B30" s="17">
        <f>IF('Valve Log 100'!I31="","",'Valve Log 100'!I31)</f>
        <v/>
      </c>
      <c r="C30" s="17">
        <f>IF('Valve Log 100'!A31="","",'Valve Log 100'!A31)</f>
        <v/>
      </c>
      <c r="D30" s="17">
        <f>IF('Valve Log 100'!F31="","",'Valve Log 100'!F31)</f>
        <v/>
      </c>
      <c r="E30" s="17">
        <f>IF('Valve Log 100'!K31="","",'Valve Log 100'!K31)</f>
        <v/>
      </c>
    </row>
    <row r="31">
      <c r="A31" s="18">
        <f>HYPERLINK("#'Valve Log'!A32",32)</f>
        <v/>
      </c>
      <c r="B31" s="17">
        <f>IF('Valve Log 100'!I32="","",'Valve Log 100'!I32)</f>
        <v/>
      </c>
      <c r="C31" s="17">
        <f>IF('Valve Log 100'!A32="","",'Valve Log 100'!A32)</f>
        <v/>
      </c>
      <c r="D31" s="17">
        <f>IF('Valve Log 100'!F32="","",'Valve Log 100'!F32)</f>
        <v/>
      </c>
      <c r="E31" s="17">
        <f>IF('Valve Log 100'!K32="","",'Valve Log 100'!K32)</f>
        <v/>
      </c>
    </row>
    <row r="32">
      <c r="A32" s="18">
        <f>HYPERLINK("#'Valve Log'!A33",33)</f>
        <v/>
      </c>
      <c r="B32" s="17">
        <f>IF('Valve Log 100'!I33="","",'Valve Log 100'!I33)</f>
        <v/>
      </c>
      <c r="C32" s="17">
        <f>IF('Valve Log 100'!A33="","",'Valve Log 100'!A33)</f>
        <v/>
      </c>
      <c r="D32" s="17">
        <f>IF('Valve Log 100'!F33="","",'Valve Log 100'!F33)</f>
        <v/>
      </c>
      <c r="E32" s="17">
        <f>IF('Valve Log 100'!K33="","",'Valve Log 100'!K33)</f>
        <v/>
      </c>
    </row>
    <row r="33">
      <c r="A33" s="18">
        <f>HYPERLINK("#'Valve Log'!A34",34)</f>
        <v/>
      </c>
      <c r="B33" s="17">
        <f>IF('Valve Log 100'!I34="","",'Valve Log 100'!I34)</f>
        <v/>
      </c>
      <c r="C33" s="17">
        <f>IF('Valve Log 100'!A34="","",'Valve Log 100'!A34)</f>
        <v/>
      </c>
      <c r="D33" s="17">
        <f>IF('Valve Log 100'!F34="","",'Valve Log 100'!F34)</f>
        <v/>
      </c>
      <c r="E33" s="17">
        <f>IF('Valve Log 100'!K34="","",'Valve Log 100'!K34)</f>
        <v/>
      </c>
    </row>
    <row r="34">
      <c r="A34" s="18">
        <f>HYPERLINK("#'Valve Log'!A35",35)</f>
        <v/>
      </c>
      <c r="B34" s="17">
        <f>IF('Valve Log 100'!I35="","",'Valve Log 100'!I35)</f>
        <v/>
      </c>
      <c r="C34" s="17">
        <f>IF('Valve Log 100'!A35="","",'Valve Log 100'!A35)</f>
        <v/>
      </c>
      <c r="D34" s="17">
        <f>IF('Valve Log 100'!F35="","",'Valve Log 100'!F35)</f>
        <v/>
      </c>
      <c r="E34" s="17">
        <f>IF('Valve Log 100'!K35="","",'Valve Log 100'!K35)</f>
        <v/>
      </c>
    </row>
    <row r="35">
      <c r="A35" s="18">
        <f>HYPERLINK("#'Valve Log'!A36",36)</f>
        <v/>
      </c>
      <c r="B35" s="17">
        <f>IF('Valve Log 100'!I36="","",'Valve Log 100'!I36)</f>
        <v/>
      </c>
      <c r="C35" s="17">
        <f>IF('Valve Log 100'!A36="","",'Valve Log 100'!A36)</f>
        <v/>
      </c>
      <c r="D35" s="17">
        <f>IF('Valve Log 100'!F36="","",'Valve Log 100'!F36)</f>
        <v/>
      </c>
      <c r="E35" s="17">
        <f>IF('Valve Log 100'!K36="","",'Valve Log 100'!K36)</f>
        <v/>
      </c>
    </row>
    <row r="36">
      <c r="A36" s="18">
        <f>HYPERLINK("#'Valve Log'!A37",37)</f>
        <v/>
      </c>
      <c r="B36" s="17">
        <f>IF('Valve Log 100'!I37="","",'Valve Log 100'!I37)</f>
        <v/>
      </c>
      <c r="C36" s="17">
        <f>IF('Valve Log 100'!A37="","",'Valve Log 100'!A37)</f>
        <v/>
      </c>
      <c r="D36" s="17">
        <f>IF('Valve Log 100'!F37="","",'Valve Log 100'!F37)</f>
        <v/>
      </c>
      <c r="E36" s="17">
        <f>IF('Valve Log 100'!K37="","",'Valve Log 100'!K37)</f>
        <v/>
      </c>
    </row>
    <row r="37">
      <c r="A37" s="18">
        <f>HYPERLINK("#'Valve Log'!A38",38)</f>
        <v/>
      </c>
      <c r="B37" s="17">
        <f>IF('Valve Log 100'!I38="","",'Valve Log 100'!I38)</f>
        <v/>
      </c>
      <c r="C37" s="17">
        <f>IF('Valve Log 100'!A38="","",'Valve Log 100'!A38)</f>
        <v/>
      </c>
      <c r="D37" s="17">
        <f>IF('Valve Log 100'!F38="","",'Valve Log 100'!F38)</f>
        <v/>
      </c>
      <c r="E37" s="17">
        <f>IF('Valve Log 100'!K38="","",'Valve Log 100'!K38)</f>
        <v/>
      </c>
    </row>
    <row r="38">
      <c r="A38" s="18">
        <f>HYPERLINK("#'Valve Log'!A39",39)</f>
        <v/>
      </c>
      <c r="B38" s="17">
        <f>IF('Valve Log 100'!I39="","",'Valve Log 100'!I39)</f>
        <v/>
      </c>
      <c r="C38" s="17">
        <f>IF('Valve Log 100'!A39="","",'Valve Log 100'!A39)</f>
        <v/>
      </c>
      <c r="D38" s="17">
        <f>IF('Valve Log 100'!F39="","",'Valve Log 100'!F39)</f>
        <v/>
      </c>
      <c r="E38" s="17">
        <f>IF('Valve Log 100'!K39="","",'Valve Log 100'!K39)</f>
        <v/>
      </c>
    </row>
    <row r="39">
      <c r="A39" s="18">
        <f>HYPERLINK("#'Valve Log'!A40",40)</f>
        <v/>
      </c>
      <c r="B39" s="17">
        <f>IF('Valve Log 100'!I40="","",'Valve Log 100'!I40)</f>
        <v/>
      </c>
      <c r="C39" s="17">
        <f>IF('Valve Log 100'!A40="","",'Valve Log 100'!A40)</f>
        <v/>
      </c>
      <c r="D39" s="17">
        <f>IF('Valve Log 100'!F40="","",'Valve Log 100'!F40)</f>
        <v/>
      </c>
      <c r="E39" s="17">
        <f>IF('Valve Log 100'!K40="","",'Valve Log 100'!K40)</f>
        <v/>
      </c>
    </row>
    <row r="40">
      <c r="A40" s="18">
        <f>HYPERLINK("#'Valve Log'!A41",41)</f>
        <v/>
      </c>
      <c r="B40" s="17">
        <f>IF('Valve Log 100'!I41="","",'Valve Log 100'!I41)</f>
        <v/>
      </c>
      <c r="C40" s="17">
        <f>IF('Valve Log 100'!A41="","",'Valve Log 100'!A41)</f>
        <v/>
      </c>
      <c r="D40" s="17">
        <f>IF('Valve Log 100'!F41="","",'Valve Log 100'!F41)</f>
        <v/>
      </c>
      <c r="E40" s="17">
        <f>IF('Valve Log 100'!K41="","",'Valve Log 100'!K41)</f>
        <v/>
      </c>
    </row>
    <row r="41">
      <c r="A41" s="18">
        <f>HYPERLINK("#'Valve Log'!A42",42)</f>
        <v/>
      </c>
      <c r="B41" s="17">
        <f>IF('Valve Log 100'!I42="","",'Valve Log 100'!I42)</f>
        <v/>
      </c>
      <c r="C41" s="17">
        <f>IF('Valve Log 100'!A42="","",'Valve Log 100'!A42)</f>
        <v/>
      </c>
      <c r="D41" s="17">
        <f>IF('Valve Log 100'!F42="","",'Valve Log 100'!F42)</f>
        <v/>
      </c>
      <c r="E41" s="17">
        <f>IF('Valve Log 100'!K42="","",'Valve Log 100'!K42)</f>
        <v/>
      </c>
    </row>
    <row r="42">
      <c r="A42" s="18">
        <f>HYPERLINK("#'Valve Log'!A43",43)</f>
        <v/>
      </c>
      <c r="B42" s="17">
        <f>IF('Valve Log 100'!I43="","",'Valve Log 100'!I43)</f>
        <v/>
      </c>
      <c r="C42" s="17">
        <f>IF('Valve Log 100'!A43="","",'Valve Log 100'!A43)</f>
        <v/>
      </c>
      <c r="D42" s="17">
        <f>IF('Valve Log 100'!F43="","",'Valve Log 100'!F43)</f>
        <v/>
      </c>
      <c r="E42" s="17">
        <f>IF('Valve Log 100'!K43="","",'Valve Log 100'!K43)</f>
        <v/>
      </c>
    </row>
    <row r="43">
      <c r="A43" s="18">
        <f>HYPERLINK("#'Valve Log'!A44",44)</f>
        <v/>
      </c>
      <c r="B43" s="17">
        <f>IF('Valve Log 100'!I44="","",'Valve Log 100'!I44)</f>
        <v/>
      </c>
      <c r="C43" s="17">
        <f>IF('Valve Log 100'!A44="","",'Valve Log 100'!A44)</f>
        <v/>
      </c>
      <c r="D43" s="17">
        <f>IF('Valve Log 100'!F44="","",'Valve Log 100'!F44)</f>
        <v/>
      </c>
      <c r="E43" s="17">
        <f>IF('Valve Log 100'!K44="","",'Valve Log 100'!K44)</f>
        <v/>
      </c>
    </row>
    <row r="44">
      <c r="A44" s="18">
        <f>HYPERLINK("#'Valve Log'!A45",45)</f>
        <v/>
      </c>
      <c r="B44" s="17">
        <f>IF('Valve Log 100'!I45="","",'Valve Log 100'!I45)</f>
        <v/>
      </c>
      <c r="C44" s="17">
        <f>IF('Valve Log 100'!A45="","",'Valve Log 100'!A45)</f>
        <v/>
      </c>
      <c r="D44" s="17">
        <f>IF('Valve Log 100'!F45="","",'Valve Log 100'!F45)</f>
        <v/>
      </c>
      <c r="E44" s="17">
        <f>IF('Valve Log 100'!K45="","",'Valve Log 100'!K45)</f>
        <v/>
      </c>
    </row>
    <row r="45">
      <c r="A45" s="18">
        <f>HYPERLINK("#'Valve Log'!A46",46)</f>
        <v/>
      </c>
      <c r="B45" s="17">
        <f>IF('Valve Log 100'!I46="","",'Valve Log 100'!I46)</f>
        <v/>
      </c>
      <c r="C45" s="17">
        <f>IF('Valve Log 100'!A46="","",'Valve Log 100'!A46)</f>
        <v/>
      </c>
      <c r="D45" s="17">
        <f>IF('Valve Log 100'!F46="","",'Valve Log 100'!F46)</f>
        <v/>
      </c>
      <c r="E45" s="17">
        <f>IF('Valve Log 100'!K46="","",'Valve Log 100'!K46)</f>
        <v/>
      </c>
    </row>
    <row r="46">
      <c r="A46" s="18">
        <f>HYPERLINK("#'Valve Log'!A47",47)</f>
        <v/>
      </c>
      <c r="B46" s="17">
        <f>IF('Valve Log 100'!I47="","",'Valve Log 100'!I47)</f>
        <v/>
      </c>
      <c r="C46" s="17">
        <f>IF('Valve Log 100'!A47="","",'Valve Log 100'!A47)</f>
        <v/>
      </c>
      <c r="D46" s="17">
        <f>IF('Valve Log 100'!F47="","",'Valve Log 100'!F47)</f>
        <v/>
      </c>
      <c r="E46" s="17">
        <f>IF('Valve Log 100'!K47="","",'Valve Log 100'!K47)</f>
        <v/>
      </c>
    </row>
    <row r="47">
      <c r="A47" s="18">
        <f>HYPERLINK("#'Valve Log'!A48",48)</f>
        <v/>
      </c>
      <c r="B47" s="17">
        <f>IF('Valve Log 100'!I48="","",'Valve Log 100'!I48)</f>
        <v/>
      </c>
      <c r="C47" s="17">
        <f>IF('Valve Log 100'!A48="","",'Valve Log 100'!A48)</f>
        <v/>
      </c>
      <c r="D47" s="17">
        <f>IF('Valve Log 100'!F48="","",'Valve Log 100'!F48)</f>
        <v/>
      </c>
      <c r="E47" s="17">
        <f>IF('Valve Log 100'!K48="","",'Valve Log 100'!K48)</f>
        <v/>
      </c>
    </row>
    <row r="48">
      <c r="A48" s="18">
        <f>HYPERLINK("#'Valve Log'!A49",49)</f>
        <v/>
      </c>
      <c r="B48" s="17">
        <f>IF('Valve Log 100'!I49="","",'Valve Log 100'!I49)</f>
        <v/>
      </c>
      <c r="C48" s="17">
        <f>IF('Valve Log 100'!A49="","",'Valve Log 100'!A49)</f>
        <v/>
      </c>
      <c r="D48" s="17">
        <f>IF('Valve Log 100'!F49="","",'Valve Log 100'!F49)</f>
        <v/>
      </c>
      <c r="E48" s="17">
        <f>IF('Valve Log 100'!K49="","",'Valve Log 100'!K49)</f>
        <v/>
      </c>
    </row>
    <row r="49">
      <c r="A49" s="18">
        <f>HYPERLINK("#'Valve Log'!A50",50)</f>
        <v/>
      </c>
      <c r="B49" s="17">
        <f>IF('Valve Log 100'!I50="","",'Valve Log 100'!I50)</f>
        <v/>
      </c>
      <c r="C49" s="17">
        <f>IF('Valve Log 100'!A50="","",'Valve Log 100'!A50)</f>
        <v/>
      </c>
      <c r="D49" s="17">
        <f>IF('Valve Log 100'!F50="","",'Valve Log 100'!F50)</f>
        <v/>
      </c>
      <c r="E49" s="17">
        <f>IF('Valve Log 100'!K50="","",'Valve Log 100'!K50)</f>
        <v/>
      </c>
    </row>
    <row r="50">
      <c r="A50" s="18">
        <f>HYPERLINK("#'Valve Log'!A51",51)</f>
        <v/>
      </c>
      <c r="B50" s="17">
        <f>IF('Valve Log 100'!I51="","",'Valve Log 100'!I51)</f>
        <v/>
      </c>
      <c r="C50" s="17">
        <f>IF('Valve Log 100'!A51="","",'Valve Log 100'!A51)</f>
        <v/>
      </c>
      <c r="D50" s="17">
        <f>IF('Valve Log 100'!F51="","",'Valve Log 100'!F51)</f>
        <v/>
      </c>
      <c r="E50" s="17">
        <f>IF('Valve Log 100'!K51="","",'Valve Log 100'!K51)</f>
        <v/>
      </c>
    </row>
    <row r="51">
      <c r="A51" s="18">
        <f>HYPERLINK("#'Valve Log'!A52",52)</f>
        <v/>
      </c>
      <c r="B51" s="17">
        <f>IF('Valve Log 100'!I52="","",'Valve Log 100'!I52)</f>
        <v/>
      </c>
      <c r="C51" s="17">
        <f>IF('Valve Log 100'!A52="","",'Valve Log 100'!A52)</f>
        <v/>
      </c>
      <c r="D51" s="17">
        <f>IF('Valve Log 100'!F52="","",'Valve Log 100'!F52)</f>
        <v/>
      </c>
      <c r="E51" s="17">
        <f>IF('Valve Log 100'!K52="","",'Valve Log 100'!K52)</f>
        <v/>
      </c>
    </row>
    <row r="52">
      <c r="A52" s="18">
        <f>HYPERLINK("#'Valve Log'!A53",53)</f>
        <v/>
      </c>
      <c r="B52" s="17">
        <f>IF('Valve Log 100'!I53="","",'Valve Log 100'!I53)</f>
        <v/>
      </c>
      <c r="C52" s="17">
        <f>IF('Valve Log 100'!A53="","",'Valve Log 100'!A53)</f>
        <v/>
      </c>
      <c r="D52" s="17">
        <f>IF('Valve Log 100'!F53="","",'Valve Log 100'!F53)</f>
        <v/>
      </c>
      <c r="E52" s="17">
        <f>IF('Valve Log 100'!K53="","",'Valve Log 100'!K53)</f>
        <v/>
      </c>
    </row>
    <row r="53">
      <c r="A53" s="18">
        <f>HYPERLINK("#'Valve Log'!A54",54)</f>
        <v/>
      </c>
      <c r="B53" s="17">
        <f>IF('Valve Log 100'!I54="","",'Valve Log 100'!I54)</f>
        <v/>
      </c>
      <c r="C53" s="17">
        <f>IF('Valve Log 100'!A54="","",'Valve Log 100'!A54)</f>
        <v/>
      </c>
      <c r="D53" s="17">
        <f>IF('Valve Log 100'!F54="","",'Valve Log 100'!F54)</f>
        <v/>
      </c>
      <c r="E53" s="17">
        <f>IF('Valve Log 100'!K54="","",'Valve Log 100'!K54)</f>
        <v/>
      </c>
    </row>
    <row r="54">
      <c r="A54" s="18">
        <f>HYPERLINK("#'Valve Log'!A55",55)</f>
        <v/>
      </c>
      <c r="B54" s="17">
        <f>IF('Valve Log 100'!I55="","",'Valve Log 100'!I55)</f>
        <v/>
      </c>
      <c r="C54" s="17">
        <f>IF('Valve Log 100'!A55="","",'Valve Log 100'!A55)</f>
        <v/>
      </c>
      <c r="D54" s="17">
        <f>IF('Valve Log 100'!F55="","",'Valve Log 100'!F55)</f>
        <v/>
      </c>
      <c r="E54" s="17">
        <f>IF('Valve Log 100'!K55="","",'Valve Log 100'!K55)</f>
        <v/>
      </c>
    </row>
    <row r="55">
      <c r="A55" s="18">
        <f>HYPERLINK("#'Valve Log'!A56",56)</f>
        <v/>
      </c>
      <c r="B55" s="17">
        <f>IF('Valve Log 100'!I56="","",'Valve Log 100'!I56)</f>
        <v/>
      </c>
      <c r="C55" s="17">
        <f>IF('Valve Log 100'!A56="","",'Valve Log 100'!A56)</f>
        <v/>
      </c>
      <c r="D55" s="17">
        <f>IF('Valve Log 100'!F56="","",'Valve Log 100'!F56)</f>
        <v/>
      </c>
      <c r="E55" s="17">
        <f>IF('Valve Log 100'!K56="","",'Valve Log 100'!K56)</f>
        <v/>
      </c>
    </row>
    <row r="56">
      <c r="A56" s="18">
        <f>HYPERLINK("#'Valve Log'!A57",57)</f>
        <v/>
      </c>
      <c r="B56" s="17">
        <f>IF('Valve Log 100'!I57="","",'Valve Log 100'!I57)</f>
        <v/>
      </c>
      <c r="C56" s="17">
        <f>IF('Valve Log 100'!A57="","",'Valve Log 100'!A57)</f>
        <v/>
      </c>
      <c r="D56" s="17">
        <f>IF('Valve Log 100'!F57="","",'Valve Log 100'!F57)</f>
        <v/>
      </c>
      <c r="E56" s="17">
        <f>IF('Valve Log 100'!K57="","",'Valve Log 100'!K57)</f>
        <v/>
      </c>
    </row>
    <row r="57">
      <c r="A57" s="18">
        <f>HYPERLINK("#'Valve Log'!A58",58)</f>
        <v/>
      </c>
      <c r="B57" s="17">
        <f>IF('Valve Log 100'!I58="","",'Valve Log 100'!I58)</f>
        <v/>
      </c>
      <c r="C57" s="17">
        <f>IF('Valve Log 100'!A58="","",'Valve Log 100'!A58)</f>
        <v/>
      </c>
      <c r="D57" s="17">
        <f>IF('Valve Log 100'!F58="","",'Valve Log 100'!F58)</f>
        <v/>
      </c>
      <c r="E57" s="17">
        <f>IF('Valve Log 100'!K58="","",'Valve Log 100'!K58)</f>
        <v/>
      </c>
    </row>
    <row r="58">
      <c r="A58" s="18">
        <f>HYPERLINK("#'Valve Log'!A59",59)</f>
        <v/>
      </c>
      <c r="B58" s="17">
        <f>IF('Valve Log 100'!I59="","",'Valve Log 100'!I59)</f>
        <v/>
      </c>
      <c r="C58" s="17">
        <f>IF('Valve Log 100'!A59="","",'Valve Log 100'!A59)</f>
        <v/>
      </c>
      <c r="D58" s="17">
        <f>IF('Valve Log 100'!F59="","",'Valve Log 100'!F59)</f>
        <v/>
      </c>
      <c r="E58" s="17">
        <f>IF('Valve Log 100'!K59="","",'Valve Log 100'!K59)</f>
        <v/>
      </c>
    </row>
    <row r="59">
      <c r="A59" s="18">
        <f>HYPERLINK("#'Valve Log'!A60",60)</f>
        <v/>
      </c>
      <c r="B59" s="17">
        <f>IF('Valve Log 100'!I60="","",'Valve Log 100'!I60)</f>
        <v/>
      </c>
      <c r="C59" s="17">
        <f>IF('Valve Log 100'!A60="","",'Valve Log 100'!A60)</f>
        <v/>
      </c>
      <c r="D59" s="17">
        <f>IF('Valve Log 100'!F60="","",'Valve Log 100'!F60)</f>
        <v/>
      </c>
      <c r="E59" s="17">
        <f>IF('Valve Log 100'!K60="","",'Valve Log 100'!K60)</f>
        <v/>
      </c>
    </row>
    <row r="60">
      <c r="A60" s="18">
        <f>HYPERLINK("#'Valve Log'!A61",61)</f>
        <v/>
      </c>
      <c r="B60" s="17">
        <f>IF('Valve Log 100'!I61="","",'Valve Log 100'!I61)</f>
        <v/>
      </c>
      <c r="C60" s="17">
        <f>IF('Valve Log 100'!A61="","",'Valve Log 100'!A61)</f>
        <v/>
      </c>
      <c r="D60" s="17">
        <f>IF('Valve Log 100'!F61="","",'Valve Log 100'!F61)</f>
        <v/>
      </c>
      <c r="E60" s="17">
        <f>IF('Valve Log 100'!K61="","",'Valve Log 100'!K61)</f>
        <v/>
      </c>
    </row>
    <row r="61">
      <c r="A61" s="18">
        <f>HYPERLINK("#'Valve Log'!A62",62)</f>
        <v/>
      </c>
      <c r="B61" s="17">
        <f>IF('Valve Log 100'!I62="","",'Valve Log 100'!I62)</f>
        <v/>
      </c>
      <c r="C61" s="17">
        <f>IF('Valve Log 100'!A62="","",'Valve Log 100'!A62)</f>
        <v/>
      </c>
      <c r="D61" s="17">
        <f>IF('Valve Log 100'!F62="","",'Valve Log 100'!F62)</f>
        <v/>
      </c>
      <c r="E61" s="17">
        <f>IF('Valve Log 100'!K62="","",'Valve Log 100'!K62)</f>
        <v/>
      </c>
    </row>
    <row r="62">
      <c r="A62" s="18">
        <f>HYPERLINK("#'Valve Log'!A63",63)</f>
        <v/>
      </c>
      <c r="B62" s="17">
        <f>IF('Valve Log 100'!I63="","",'Valve Log 100'!I63)</f>
        <v/>
      </c>
      <c r="C62" s="17">
        <f>IF('Valve Log 100'!A63="","",'Valve Log 100'!A63)</f>
        <v/>
      </c>
      <c r="D62" s="17">
        <f>IF('Valve Log 100'!F63="","",'Valve Log 100'!F63)</f>
        <v/>
      </c>
      <c r="E62" s="17">
        <f>IF('Valve Log 100'!K63="","",'Valve Log 100'!K63)</f>
        <v/>
      </c>
    </row>
    <row r="63">
      <c r="A63" s="18">
        <f>HYPERLINK("#'Valve Log'!A64",64)</f>
        <v/>
      </c>
      <c r="B63" s="17">
        <f>IF('Valve Log 100'!I64="","",'Valve Log 100'!I64)</f>
        <v/>
      </c>
      <c r="C63" s="17">
        <f>IF('Valve Log 100'!A64="","",'Valve Log 100'!A64)</f>
        <v/>
      </c>
      <c r="D63" s="17">
        <f>IF('Valve Log 100'!F64="","",'Valve Log 100'!F64)</f>
        <v/>
      </c>
      <c r="E63" s="17">
        <f>IF('Valve Log 100'!K64="","",'Valve Log 100'!K64)</f>
        <v/>
      </c>
    </row>
    <row r="64">
      <c r="A64" s="18">
        <f>HYPERLINK("#'Valve Log'!A65",65)</f>
        <v/>
      </c>
      <c r="B64" s="17">
        <f>IF('Valve Log 100'!I65="","",'Valve Log 100'!I65)</f>
        <v/>
      </c>
      <c r="C64" s="17">
        <f>IF('Valve Log 100'!A65="","",'Valve Log 100'!A65)</f>
        <v/>
      </c>
      <c r="D64" s="17">
        <f>IF('Valve Log 100'!F65="","",'Valve Log 100'!F65)</f>
        <v/>
      </c>
      <c r="E64" s="17">
        <f>IF('Valve Log 100'!K65="","",'Valve Log 100'!K65)</f>
        <v/>
      </c>
    </row>
    <row r="65">
      <c r="A65" s="18">
        <f>HYPERLINK("#'Valve Log'!A66",66)</f>
        <v/>
      </c>
      <c r="B65" s="17">
        <f>IF('Valve Log 100'!I66="","",'Valve Log 100'!I66)</f>
        <v/>
      </c>
      <c r="C65" s="17">
        <f>IF('Valve Log 100'!A66="","",'Valve Log 100'!A66)</f>
        <v/>
      </c>
      <c r="D65" s="17">
        <f>IF('Valve Log 100'!F66="","",'Valve Log 100'!F66)</f>
        <v/>
      </c>
      <c r="E65" s="17">
        <f>IF('Valve Log 100'!K66="","",'Valve Log 100'!K66)</f>
        <v/>
      </c>
    </row>
    <row r="66">
      <c r="A66" s="18">
        <f>HYPERLINK("#'Valve Log'!A67",67)</f>
        <v/>
      </c>
      <c r="B66" s="17">
        <f>IF('Valve Log 100'!I67="","",'Valve Log 100'!I67)</f>
        <v/>
      </c>
      <c r="C66" s="17">
        <f>IF('Valve Log 100'!A67="","",'Valve Log 100'!A67)</f>
        <v/>
      </c>
      <c r="D66" s="17">
        <f>IF('Valve Log 100'!F67="","",'Valve Log 100'!F67)</f>
        <v/>
      </c>
      <c r="E66" s="17">
        <f>IF('Valve Log 100'!K67="","",'Valve Log 100'!K67)</f>
        <v/>
      </c>
    </row>
    <row r="67">
      <c r="A67" s="18">
        <f>HYPERLINK("#'Valve Log'!A68",68)</f>
        <v/>
      </c>
      <c r="B67" s="17">
        <f>IF('Valve Log 100'!I68="","",'Valve Log 100'!I68)</f>
        <v/>
      </c>
      <c r="C67" s="17">
        <f>IF('Valve Log 100'!A68="","",'Valve Log 100'!A68)</f>
        <v/>
      </c>
      <c r="D67" s="17">
        <f>IF('Valve Log 100'!F68="","",'Valve Log 100'!F68)</f>
        <v/>
      </c>
      <c r="E67" s="17">
        <f>IF('Valve Log 100'!K68="","",'Valve Log 100'!K68)</f>
        <v/>
      </c>
    </row>
    <row r="68">
      <c r="A68" s="18">
        <f>HYPERLINK("#'Valve Log'!A69",69)</f>
        <v/>
      </c>
      <c r="B68" s="17">
        <f>IF('Valve Log 100'!I69="","",'Valve Log 100'!I69)</f>
        <v/>
      </c>
      <c r="C68" s="17">
        <f>IF('Valve Log 100'!A69="","",'Valve Log 100'!A69)</f>
        <v/>
      </c>
      <c r="D68" s="17">
        <f>IF('Valve Log 100'!F69="","",'Valve Log 100'!F69)</f>
        <v/>
      </c>
      <c r="E68" s="17">
        <f>IF('Valve Log 100'!K69="","",'Valve Log 100'!K69)</f>
        <v/>
      </c>
    </row>
    <row r="69">
      <c r="A69" s="18">
        <f>HYPERLINK("#'Valve Log'!A70",70)</f>
        <v/>
      </c>
      <c r="B69" s="17">
        <f>IF('Valve Log 100'!I70="","",'Valve Log 100'!I70)</f>
        <v/>
      </c>
      <c r="C69" s="17">
        <f>IF('Valve Log 100'!A70="","",'Valve Log 100'!A70)</f>
        <v/>
      </c>
      <c r="D69" s="17">
        <f>IF('Valve Log 100'!F70="","",'Valve Log 100'!F70)</f>
        <v/>
      </c>
      <c r="E69" s="17">
        <f>IF('Valve Log 100'!K70="","",'Valve Log 100'!K70)</f>
        <v/>
      </c>
    </row>
    <row r="70">
      <c r="A70" s="18">
        <f>HYPERLINK("#'Valve Log'!A71",71)</f>
        <v/>
      </c>
      <c r="B70" s="17">
        <f>IF('Valve Log 100'!I71="","",'Valve Log 100'!I71)</f>
        <v/>
      </c>
      <c r="C70" s="17">
        <f>IF('Valve Log 100'!A71="","",'Valve Log 100'!A71)</f>
        <v/>
      </c>
      <c r="D70" s="17">
        <f>IF('Valve Log 100'!F71="","",'Valve Log 100'!F71)</f>
        <v/>
      </c>
      <c r="E70" s="17">
        <f>IF('Valve Log 100'!K71="","",'Valve Log 100'!K71)</f>
        <v/>
      </c>
    </row>
    <row r="71">
      <c r="A71" s="18">
        <f>HYPERLINK("#'Valve Log'!A72",72)</f>
        <v/>
      </c>
      <c r="B71" s="17">
        <f>IF('Valve Log 100'!I72="","",'Valve Log 100'!I72)</f>
        <v/>
      </c>
      <c r="C71" s="17">
        <f>IF('Valve Log 100'!A72="","",'Valve Log 100'!A72)</f>
        <v/>
      </c>
      <c r="D71" s="17">
        <f>IF('Valve Log 100'!F72="","",'Valve Log 100'!F72)</f>
        <v/>
      </c>
      <c r="E71" s="17">
        <f>IF('Valve Log 100'!K72="","",'Valve Log 100'!K72)</f>
        <v/>
      </c>
    </row>
    <row r="72">
      <c r="A72" s="18">
        <f>HYPERLINK("#'Valve Log'!A73",73)</f>
        <v/>
      </c>
      <c r="B72" s="17">
        <f>IF('Valve Log 100'!I73="","",'Valve Log 100'!I73)</f>
        <v/>
      </c>
      <c r="C72" s="17">
        <f>IF('Valve Log 100'!A73="","",'Valve Log 100'!A73)</f>
        <v/>
      </c>
      <c r="D72" s="17">
        <f>IF('Valve Log 100'!F73="","",'Valve Log 100'!F73)</f>
        <v/>
      </c>
      <c r="E72" s="17">
        <f>IF('Valve Log 100'!K73="","",'Valve Log 100'!K73)</f>
        <v/>
      </c>
    </row>
    <row r="73">
      <c r="A73" s="18">
        <f>HYPERLINK("#'Valve Log'!A74",74)</f>
        <v/>
      </c>
      <c r="B73" s="17">
        <f>IF('Valve Log 100'!I74="","",'Valve Log 100'!I74)</f>
        <v/>
      </c>
      <c r="C73" s="17">
        <f>IF('Valve Log 100'!A74="","",'Valve Log 100'!A74)</f>
        <v/>
      </c>
      <c r="D73" s="17">
        <f>IF('Valve Log 100'!F74="","",'Valve Log 100'!F74)</f>
        <v/>
      </c>
      <c r="E73" s="17">
        <f>IF('Valve Log 100'!K74="","",'Valve Log 100'!K74)</f>
        <v/>
      </c>
    </row>
    <row r="74">
      <c r="A74" s="18">
        <f>HYPERLINK("#'Valve Log'!A75",75)</f>
        <v/>
      </c>
      <c r="B74" s="17">
        <f>IF('Valve Log 100'!I75="","",'Valve Log 100'!I75)</f>
        <v/>
      </c>
      <c r="C74" s="17">
        <f>IF('Valve Log 100'!A75="","",'Valve Log 100'!A75)</f>
        <v/>
      </c>
      <c r="D74" s="17">
        <f>IF('Valve Log 100'!F75="","",'Valve Log 100'!F75)</f>
        <v/>
      </c>
      <c r="E74" s="17">
        <f>IF('Valve Log 100'!K75="","",'Valve Log 100'!K75)</f>
        <v/>
      </c>
    </row>
    <row r="75">
      <c r="A75" s="18">
        <f>HYPERLINK("#'Valve Log'!A76",76)</f>
        <v/>
      </c>
      <c r="B75" s="17">
        <f>IF('Valve Log 100'!I76="","",'Valve Log 100'!I76)</f>
        <v/>
      </c>
      <c r="C75" s="17">
        <f>IF('Valve Log 100'!A76="","",'Valve Log 100'!A76)</f>
        <v/>
      </c>
      <c r="D75" s="17">
        <f>IF('Valve Log 100'!F76="","",'Valve Log 100'!F76)</f>
        <v/>
      </c>
      <c r="E75" s="17">
        <f>IF('Valve Log 100'!K76="","",'Valve Log 100'!K76)</f>
        <v/>
      </c>
    </row>
    <row r="76">
      <c r="A76" s="18">
        <f>HYPERLINK("#'Valve Log'!A77",77)</f>
        <v/>
      </c>
      <c r="B76" s="17">
        <f>IF('Valve Log 100'!I77="","",'Valve Log 100'!I77)</f>
        <v/>
      </c>
      <c r="C76" s="17">
        <f>IF('Valve Log 100'!A77="","",'Valve Log 100'!A77)</f>
        <v/>
      </c>
      <c r="D76" s="17">
        <f>IF('Valve Log 100'!F77="","",'Valve Log 100'!F77)</f>
        <v/>
      </c>
      <c r="E76" s="17">
        <f>IF('Valve Log 100'!K77="","",'Valve Log 100'!K77)</f>
        <v/>
      </c>
    </row>
    <row r="77">
      <c r="A77" s="18">
        <f>HYPERLINK("#'Valve Log'!A78",78)</f>
        <v/>
      </c>
      <c r="B77" s="17">
        <f>IF('Valve Log 100'!I78="","",'Valve Log 100'!I78)</f>
        <v/>
      </c>
      <c r="C77" s="17">
        <f>IF('Valve Log 100'!A78="","",'Valve Log 100'!A78)</f>
        <v/>
      </c>
      <c r="D77" s="17">
        <f>IF('Valve Log 100'!F78="","",'Valve Log 100'!F78)</f>
        <v/>
      </c>
      <c r="E77" s="17">
        <f>IF('Valve Log 100'!K78="","",'Valve Log 100'!K78)</f>
        <v/>
      </c>
    </row>
    <row r="78">
      <c r="A78" s="18">
        <f>HYPERLINK("#'Valve Log'!A79",79)</f>
        <v/>
      </c>
      <c r="B78" s="17">
        <f>IF('Valve Log 100'!I79="","",'Valve Log 100'!I79)</f>
        <v/>
      </c>
      <c r="C78" s="17">
        <f>IF('Valve Log 100'!A79="","",'Valve Log 100'!A79)</f>
        <v/>
      </c>
      <c r="D78" s="17">
        <f>IF('Valve Log 100'!F79="","",'Valve Log 100'!F79)</f>
        <v/>
      </c>
      <c r="E78" s="17">
        <f>IF('Valve Log 100'!K79="","",'Valve Log 100'!K79)</f>
        <v/>
      </c>
    </row>
    <row r="79">
      <c r="A79" s="18">
        <f>HYPERLINK("#'Valve Log'!A80",80)</f>
        <v/>
      </c>
      <c r="B79" s="17">
        <f>IF('Valve Log 100'!I80="","",'Valve Log 100'!I80)</f>
        <v/>
      </c>
      <c r="C79" s="17">
        <f>IF('Valve Log 100'!A80="","",'Valve Log 100'!A80)</f>
        <v/>
      </c>
      <c r="D79" s="17">
        <f>IF('Valve Log 100'!F80="","",'Valve Log 100'!F80)</f>
        <v/>
      </c>
      <c r="E79" s="17">
        <f>IF('Valve Log 100'!K80="","",'Valve Log 100'!K80)</f>
        <v/>
      </c>
    </row>
    <row r="80">
      <c r="A80" s="18">
        <f>HYPERLINK("#'Valve Log'!A81",81)</f>
        <v/>
      </c>
      <c r="B80" s="17">
        <f>IF('Valve Log 100'!I81="","",'Valve Log 100'!I81)</f>
        <v/>
      </c>
      <c r="C80" s="17">
        <f>IF('Valve Log 100'!A81="","",'Valve Log 100'!A81)</f>
        <v/>
      </c>
      <c r="D80" s="17">
        <f>IF('Valve Log 100'!F81="","",'Valve Log 100'!F81)</f>
        <v/>
      </c>
      <c r="E80" s="17">
        <f>IF('Valve Log 100'!K81="","",'Valve Log 100'!K81)</f>
        <v/>
      </c>
    </row>
    <row r="81">
      <c r="A81" s="18">
        <f>HYPERLINK("#'Valve Log'!A82",82)</f>
        <v/>
      </c>
      <c r="B81" s="17">
        <f>IF('Valve Log 100'!I82="","",'Valve Log 100'!I82)</f>
        <v/>
      </c>
      <c r="C81" s="17">
        <f>IF('Valve Log 100'!A82="","",'Valve Log 100'!A82)</f>
        <v/>
      </c>
      <c r="D81" s="17">
        <f>IF('Valve Log 100'!F82="","",'Valve Log 100'!F82)</f>
        <v/>
      </c>
      <c r="E81" s="17">
        <f>IF('Valve Log 100'!K82="","",'Valve Log 100'!K82)</f>
        <v/>
      </c>
    </row>
    <row r="82">
      <c r="A82" s="18">
        <f>HYPERLINK("#'Valve Log'!A83",83)</f>
        <v/>
      </c>
      <c r="B82" s="17">
        <f>IF('Valve Log 100'!I83="","",'Valve Log 100'!I83)</f>
        <v/>
      </c>
      <c r="C82" s="17">
        <f>IF('Valve Log 100'!A83="","",'Valve Log 100'!A83)</f>
        <v/>
      </c>
      <c r="D82" s="17">
        <f>IF('Valve Log 100'!F83="","",'Valve Log 100'!F83)</f>
        <v/>
      </c>
      <c r="E82" s="17">
        <f>IF('Valve Log 100'!K83="","",'Valve Log 100'!K83)</f>
        <v/>
      </c>
    </row>
    <row r="83">
      <c r="A83" s="18">
        <f>HYPERLINK("#'Valve Log'!A84",84)</f>
        <v/>
      </c>
      <c r="B83" s="17">
        <f>IF('Valve Log 100'!I84="","",'Valve Log 100'!I84)</f>
        <v/>
      </c>
      <c r="C83" s="17">
        <f>IF('Valve Log 100'!A84="","",'Valve Log 100'!A84)</f>
        <v/>
      </c>
      <c r="D83" s="17">
        <f>IF('Valve Log 100'!F84="","",'Valve Log 100'!F84)</f>
        <v/>
      </c>
      <c r="E83" s="17">
        <f>IF('Valve Log 100'!K84="","",'Valve Log 100'!K84)</f>
        <v/>
      </c>
    </row>
    <row r="84">
      <c r="A84" s="18">
        <f>HYPERLINK("#'Valve Log'!A85",85)</f>
        <v/>
      </c>
      <c r="B84" s="17">
        <f>IF('Valve Log 100'!I85="","",'Valve Log 100'!I85)</f>
        <v/>
      </c>
      <c r="C84" s="17">
        <f>IF('Valve Log 100'!A85="","",'Valve Log 100'!A85)</f>
        <v/>
      </c>
      <c r="D84" s="17">
        <f>IF('Valve Log 100'!F85="","",'Valve Log 100'!F85)</f>
        <v/>
      </c>
      <c r="E84" s="17">
        <f>IF('Valve Log 100'!K85="","",'Valve Log 100'!K85)</f>
        <v/>
      </c>
    </row>
    <row r="85">
      <c r="A85" s="18">
        <f>HYPERLINK("#'Valve Log'!A86",86)</f>
        <v/>
      </c>
      <c r="B85" s="17">
        <f>IF('Valve Log 100'!I86="","",'Valve Log 100'!I86)</f>
        <v/>
      </c>
      <c r="C85" s="17">
        <f>IF('Valve Log 100'!A86="","",'Valve Log 100'!A86)</f>
        <v/>
      </c>
      <c r="D85" s="17">
        <f>IF('Valve Log 100'!F86="","",'Valve Log 100'!F86)</f>
        <v/>
      </c>
      <c r="E85" s="17">
        <f>IF('Valve Log 100'!K86="","",'Valve Log 100'!K86)</f>
        <v/>
      </c>
    </row>
    <row r="86">
      <c r="A86" s="18">
        <f>HYPERLINK("#'Valve Log'!A87",87)</f>
        <v/>
      </c>
      <c r="B86" s="17">
        <f>IF('Valve Log 100'!I87="","",'Valve Log 100'!I87)</f>
        <v/>
      </c>
      <c r="C86" s="17">
        <f>IF('Valve Log 100'!A87="","",'Valve Log 100'!A87)</f>
        <v/>
      </c>
      <c r="D86" s="17">
        <f>IF('Valve Log 100'!F87="","",'Valve Log 100'!F87)</f>
        <v/>
      </c>
      <c r="E86" s="17">
        <f>IF('Valve Log 100'!K87="","",'Valve Log 100'!K87)</f>
        <v/>
      </c>
    </row>
    <row r="87">
      <c r="A87" s="18">
        <f>HYPERLINK("#'Valve Log'!A88",88)</f>
        <v/>
      </c>
      <c r="B87" s="17">
        <f>IF('Valve Log 100'!I88="","",'Valve Log 100'!I88)</f>
        <v/>
      </c>
      <c r="C87" s="17">
        <f>IF('Valve Log 100'!A88="","",'Valve Log 100'!A88)</f>
        <v/>
      </c>
      <c r="D87" s="17">
        <f>IF('Valve Log 100'!F88="","",'Valve Log 100'!F88)</f>
        <v/>
      </c>
      <c r="E87" s="17">
        <f>IF('Valve Log 100'!K88="","",'Valve Log 100'!K88)</f>
        <v/>
      </c>
    </row>
    <row r="88">
      <c r="A88" s="18">
        <f>HYPERLINK("#'Valve Log'!A89",89)</f>
        <v/>
      </c>
      <c r="B88" s="17">
        <f>IF('Valve Log 100'!I89="","",'Valve Log 100'!I89)</f>
        <v/>
      </c>
      <c r="C88" s="17">
        <f>IF('Valve Log 100'!A89="","",'Valve Log 100'!A89)</f>
        <v/>
      </c>
      <c r="D88" s="17">
        <f>IF('Valve Log 100'!F89="","",'Valve Log 100'!F89)</f>
        <v/>
      </c>
      <c r="E88" s="17">
        <f>IF('Valve Log 100'!K89="","",'Valve Log 100'!K89)</f>
        <v/>
      </c>
    </row>
    <row r="89">
      <c r="A89" s="18">
        <f>HYPERLINK("#'Valve Log'!A90",90)</f>
        <v/>
      </c>
      <c r="B89" s="17">
        <f>IF('Valve Log 100'!I90="","",'Valve Log 100'!I90)</f>
        <v/>
      </c>
      <c r="C89" s="17">
        <f>IF('Valve Log 100'!A90="","",'Valve Log 100'!A90)</f>
        <v/>
      </c>
      <c r="D89" s="17">
        <f>IF('Valve Log 100'!F90="","",'Valve Log 100'!F90)</f>
        <v/>
      </c>
      <c r="E89" s="17">
        <f>IF('Valve Log 100'!K90="","",'Valve Log 100'!K90)</f>
        <v/>
      </c>
    </row>
    <row r="90">
      <c r="A90" s="18">
        <f>HYPERLINK("#'Valve Log'!A91",91)</f>
        <v/>
      </c>
      <c r="B90" s="17">
        <f>IF('Valve Log 100'!I91="","",'Valve Log 100'!I91)</f>
        <v/>
      </c>
      <c r="C90" s="17">
        <f>IF('Valve Log 100'!A91="","",'Valve Log 100'!A91)</f>
        <v/>
      </c>
      <c r="D90" s="17">
        <f>IF('Valve Log 100'!F91="","",'Valve Log 100'!F91)</f>
        <v/>
      </c>
      <c r="E90" s="17">
        <f>IF('Valve Log 100'!K91="","",'Valve Log 100'!K91)</f>
        <v/>
      </c>
    </row>
    <row r="91">
      <c r="A91" s="18">
        <f>HYPERLINK("#'Valve Log'!A92",92)</f>
        <v/>
      </c>
      <c r="B91" s="17">
        <f>IF('Valve Log 100'!I92="","",'Valve Log 100'!I92)</f>
        <v/>
      </c>
      <c r="C91" s="17">
        <f>IF('Valve Log 100'!A92="","",'Valve Log 100'!A92)</f>
        <v/>
      </c>
      <c r="D91" s="17">
        <f>IF('Valve Log 100'!F92="","",'Valve Log 100'!F92)</f>
        <v/>
      </c>
      <c r="E91" s="17">
        <f>IF('Valve Log 100'!K92="","",'Valve Log 100'!K92)</f>
        <v/>
      </c>
    </row>
    <row r="92">
      <c r="A92" s="18">
        <f>HYPERLINK("#'Valve Log'!A93",93)</f>
        <v/>
      </c>
      <c r="B92" s="17">
        <f>IF('Valve Log 100'!I93="","",'Valve Log 100'!I93)</f>
        <v/>
      </c>
      <c r="C92" s="17">
        <f>IF('Valve Log 100'!A93="","",'Valve Log 100'!A93)</f>
        <v/>
      </c>
      <c r="D92" s="17">
        <f>IF('Valve Log 100'!F93="","",'Valve Log 100'!F93)</f>
        <v/>
      </c>
      <c r="E92" s="17">
        <f>IF('Valve Log 100'!K93="","",'Valve Log 100'!K93)</f>
        <v/>
      </c>
    </row>
    <row r="93">
      <c r="A93" s="18">
        <f>HYPERLINK("#'Valve Log'!A94",94)</f>
        <v/>
      </c>
      <c r="B93" s="17">
        <f>IF('Valve Log 100'!I94="","",'Valve Log 100'!I94)</f>
        <v/>
      </c>
      <c r="C93" s="17">
        <f>IF('Valve Log 100'!A94="","",'Valve Log 100'!A94)</f>
        <v/>
      </c>
      <c r="D93" s="17">
        <f>IF('Valve Log 100'!F94="","",'Valve Log 100'!F94)</f>
        <v/>
      </c>
      <c r="E93" s="17">
        <f>IF('Valve Log 100'!K94="","",'Valve Log 100'!K94)</f>
        <v/>
      </c>
    </row>
    <row r="94">
      <c r="A94" s="18">
        <f>HYPERLINK("#'Valve Log'!A95",95)</f>
        <v/>
      </c>
      <c r="B94" s="17">
        <f>IF('Valve Log 100'!I95="","",'Valve Log 100'!I95)</f>
        <v/>
      </c>
      <c r="C94" s="17">
        <f>IF('Valve Log 100'!A95="","",'Valve Log 100'!A95)</f>
        <v/>
      </c>
      <c r="D94" s="17">
        <f>IF('Valve Log 100'!F95="","",'Valve Log 100'!F95)</f>
        <v/>
      </c>
      <c r="E94" s="17">
        <f>IF('Valve Log 100'!K95="","",'Valve Log 100'!K95)</f>
        <v/>
      </c>
    </row>
    <row r="95">
      <c r="A95" s="18">
        <f>HYPERLINK("#'Valve Log'!A96",96)</f>
        <v/>
      </c>
      <c r="B95" s="17">
        <f>IF('Valve Log 100'!I96="","",'Valve Log 100'!I96)</f>
        <v/>
      </c>
      <c r="C95" s="17">
        <f>IF('Valve Log 100'!A96="","",'Valve Log 100'!A96)</f>
        <v/>
      </c>
      <c r="D95" s="17">
        <f>IF('Valve Log 100'!F96="","",'Valve Log 100'!F96)</f>
        <v/>
      </c>
      <c r="E95" s="17">
        <f>IF('Valve Log 100'!K96="","",'Valve Log 100'!K96)</f>
        <v/>
      </c>
    </row>
    <row r="96">
      <c r="A96" s="18">
        <f>HYPERLINK("#'Valve Log'!A97",97)</f>
        <v/>
      </c>
      <c r="B96" s="17">
        <f>IF('Valve Log 100'!I97="","",'Valve Log 100'!I97)</f>
        <v/>
      </c>
      <c r="C96" s="17">
        <f>IF('Valve Log 100'!A97="","",'Valve Log 100'!A97)</f>
        <v/>
      </c>
      <c r="D96" s="17">
        <f>IF('Valve Log 100'!F97="","",'Valve Log 100'!F97)</f>
        <v/>
      </c>
      <c r="E96" s="17">
        <f>IF('Valve Log 100'!K97="","",'Valve Log 100'!K97)</f>
        <v/>
      </c>
    </row>
    <row r="97">
      <c r="A97" s="18">
        <f>HYPERLINK("#'Valve Log'!A98",98)</f>
        <v/>
      </c>
      <c r="B97" s="17">
        <f>IF('Valve Log 100'!I98="","",'Valve Log 100'!I98)</f>
        <v/>
      </c>
      <c r="C97" s="17">
        <f>IF('Valve Log 100'!A98="","",'Valve Log 100'!A98)</f>
        <v/>
      </c>
      <c r="D97" s="17">
        <f>IF('Valve Log 100'!F98="","",'Valve Log 100'!F98)</f>
        <v/>
      </c>
      <c r="E97" s="17">
        <f>IF('Valve Log 100'!K98="","",'Valve Log 100'!K98)</f>
        <v/>
      </c>
    </row>
    <row r="98">
      <c r="A98" s="18">
        <f>HYPERLINK("#'Valve Log'!A99",99)</f>
        <v/>
      </c>
      <c r="B98" s="17">
        <f>IF('Valve Log 100'!I99="","",'Valve Log 100'!I99)</f>
        <v/>
      </c>
      <c r="C98" s="17">
        <f>IF('Valve Log 100'!A99="","",'Valve Log 100'!A99)</f>
        <v/>
      </c>
      <c r="D98" s="17">
        <f>IF('Valve Log 100'!F99="","",'Valve Log 100'!F99)</f>
        <v/>
      </c>
      <c r="E98" s="17">
        <f>IF('Valve Log 100'!K99="","",'Valve Log 100'!K99)</f>
        <v/>
      </c>
    </row>
    <row r="99">
      <c r="A99" s="18">
        <f>HYPERLINK("#'Valve Log'!A100",100)</f>
        <v/>
      </c>
      <c r="B99" s="17">
        <f>IF('Valve Log 100'!I100="","",'Valve Log 100'!I100)</f>
        <v/>
      </c>
      <c r="C99" s="17">
        <f>IF('Valve Log 100'!A100="","",'Valve Log 100'!A100)</f>
        <v/>
      </c>
      <c r="D99" s="17">
        <f>IF('Valve Log 100'!F100="","",'Valve Log 100'!F100)</f>
        <v/>
      </c>
      <c r="E99" s="17">
        <f>IF('Valve Log 100'!K100="","",'Valve Log 100'!K100)</f>
        <v/>
      </c>
    </row>
    <row r="100">
      <c r="A100" s="18">
        <f>HYPERLINK("#'Valve Log'!A101",101)</f>
        <v/>
      </c>
      <c r="B100" s="17">
        <f>IF('Valve Log 100'!I101="","",'Valve Log 100'!I101)</f>
        <v/>
      </c>
      <c r="C100" s="17">
        <f>IF('Valve Log 100'!A101="","",'Valve Log 100'!A101)</f>
        <v/>
      </c>
      <c r="D100" s="17">
        <f>IF('Valve Log 100'!F101="","",'Valve Log 100'!F101)</f>
        <v/>
      </c>
      <c r="E100" s="17">
        <f>IF('Valve Log 100'!K101="","",'Valve Log 100'!K101)</f>
        <v/>
      </c>
    </row>
    <row r="101">
      <c r="A101" s="18">
        <f>HYPERLINK("#'Valve Log'!A102",102)</f>
        <v/>
      </c>
      <c r="B101" s="17">
        <f>IF('Valve Log 100'!I102="","",'Valve Log 100'!I102)</f>
        <v/>
      </c>
      <c r="C101" s="17">
        <f>IF('Valve Log 100'!A102="","",'Valve Log 100'!A102)</f>
        <v/>
      </c>
      <c r="D101" s="17">
        <f>IF('Valve Log 100'!F102="","",'Valve Log 100'!F102)</f>
        <v/>
      </c>
      <c r="E101" s="17">
        <f>IF('Valve Log 100'!K102="","",'Valve Log 100'!K102)</f>
        <v/>
      </c>
    </row>
    <row r="102">
      <c r="A102" s="18">
        <f>HYPERLINK("#'Valve Log'!A103",103)</f>
        <v/>
      </c>
      <c r="B102" s="17">
        <f>IF('Valve Log 100'!I103="","",'Valve Log 100'!I103)</f>
        <v/>
      </c>
      <c r="C102" s="17">
        <f>IF('Valve Log 100'!A103="","",'Valve Log 100'!A103)</f>
        <v/>
      </c>
      <c r="D102" s="17">
        <f>IF('Valve Log 100'!F103="","",'Valve Log 100'!F103)</f>
        <v/>
      </c>
      <c r="E102" s="17">
        <f>IF('Valve Log 100'!K103="","",'Valve Log 100'!K103)</f>
        <v/>
      </c>
    </row>
    <row r="103">
      <c r="A103" s="18">
        <f>HYPERLINK("#'Valve Log'!A104",104)</f>
        <v/>
      </c>
      <c r="B103" s="17">
        <f>IF('Valve Log 100'!I104="","",'Valve Log 100'!I104)</f>
        <v/>
      </c>
      <c r="C103" s="17">
        <f>IF('Valve Log 100'!A104="","",'Valve Log 100'!A104)</f>
        <v/>
      </c>
      <c r="D103" s="17">
        <f>IF('Valve Log 100'!F104="","",'Valve Log 100'!F104)</f>
        <v/>
      </c>
      <c r="E103" s="17">
        <f>IF('Valve Log 100'!K104="","",'Valve Log 100'!K104)</f>
        <v/>
      </c>
    </row>
    <row r="104">
      <c r="A104" s="18">
        <f>HYPERLINK("#'Valve Log'!A105",105)</f>
        <v/>
      </c>
      <c r="B104" s="17">
        <f>IF('Valve Log 100'!I105="","",'Valve Log 100'!I105)</f>
        <v/>
      </c>
      <c r="C104" s="17">
        <f>IF('Valve Log 100'!A105="","",'Valve Log 100'!A105)</f>
        <v/>
      </c>
      <c r="D104" s="17">
        <f>IF('Valve Log 100'!F105="","",'Valve Log 100'!F105)</f>
        <v/>
      </c>
      <c r="E104" s="17">
        <f>IF('Valve Log 100'!K105="","",'Valve Log 100'!K105)</f>
        <v/>
      </c>
    </row>
    <row r="105">
      <c r="A105" s="18">
        <f>HYPERLINK("#'Valve Log'!A106",106)</f>
        <v/>
      </c>
      <c r="B105" s="17">
        <f>IF('Valve Log 100'!I106="","",'Valve Log 100'!I106)</f>
        <v/>
      </c>
      <c r="C105" s="17">
        <f>IF('Valve Log 100'!A106="","",'Valve Log 100'!A106)</f>
        <v/>
      </c>
      <c r="D105" s="17">
        <f>IF('Valve Log 100'!F106="","",'Valve Log 100'!F106)</f>
        <v/>
      </c>
      <c r="E105" s="17">
        <f>IF('Valve Log 100'!K106="","",'Valve Log 100'!K106)</f>
        <v/>
      </c>
    </row>
    <row r="106">
      <c r="A106" s="18">
        <f>HYPERLINK("#'Valve Log'!A107",107)</f>
        <v/>
      </c>
      <c r="B106" s="17">
        <f>IF('Valve Log 100'!I107="","",'Valve Log 100'!I107)</f>
        <v/>
      </c>
      <c r="C106" s="17">
        <f>IF('Valve Log 100'!A107="","",'Valve Log 100'!A107)</f>
        <v/>
      </c>
      <c r="D106" s="17">
        <f>IF('Valve Log 100'!F107="","",'Valve Log 100'!F107)</f>
        <v/>
      </c>
      <c r="E106" s="17">
        <f>IF('Valve Log 100'!K107="","",'Valve Log 100'!K107)</f>
        <v/>
      </c>
    </row>
    <row r="107">
      <c r="A107" s="18">
        <f>HYPERLINK("#'Valve Log'!A108",108)</f>
        <v/>
      </c>
      <c r="B107" s="17">
        <f>IF('Valve Log 100'!I108="","",'Valve Log 100'!I108)</f>
        <v/>
      </c>
      <c r="C107" s="17">
        <f>IF('Valve Log 100'!A108="","",'Valve Log 100'!A108)</f>
        <v/>
      </c>
      <c r="D107" s="17">
        <f>IF('Valve Log 100'!F108="","",'Valve Log 100'!F108)</f>
        <v/>
      </c>
      <c r="E107" s="17">
        <f>IF('Valve Log 100'!K108="","",'Valve Log 100'!K108)</f>
        <v/>
      </c>
    </row>
    <row r="108">
      <c r="A108" s="18">
        <f>HYPERLINK("#'Valve Log'!A109",109)</f>
        <v/>
      </c>
      <c r="B108" s="17">
        <f>IF('Valve Log 100'!I109="","",'Valve Log 100'!I109)</f>
        <v/>
      </c>
      <c r="C108" s="17">
        <f>IF('Valve Log 100'!A109="","",'Valve Log 100'!A109)</f>
        <v/>
      </c>
      <c r="D108" s="17">
        <f>IF('Valve Log 100'!F109="","",'Valve Log 100'!F109)</f>
        <v/>
      </c>
      <c r="E108" s="17">
        <f>IF('Valve Log 100'!K109="","",'Valve Log 100'!K109)</f>
        <v/>
      </c>
    </row>
    <row r="109">
      <c r="A109" s="18">
        <f>HYPERLINK("#'Valve Log'!A110",110)</f>
        <v/>
      </c>
      <c r="B109" s="17">
        <f>IF('Valve Log 100'!I110="","",'Valve Log 100'!I110)</f>
        <v/>
      </c>
      <c r="C109" s="17">
        <f>IF('Valve Log 100'!A110="","",'Valve Log 100'!A110)</f>
        <v/>
      </c>
      <c r="D109" s="17">
        <f>IF('Valve Log 100'!F110="","",'Valve Log 100'!F110)</f>
        <v/>
      </c>
      <c r="E109" s="17">
        <f>IF('Valve Log 100'!K110="","",'Valve Log 100'!K110)</f>
        <v/>
      </c>
    </row>
    <row r="110">
      <c r="A110" s="18">
        <f>HYPERLINK("#'Valve Log'!A111",111)</f>
        <v/>
      </c>
      <c r="B110" s="17">
        <f>IF('Valve Log 100'!I111="","",'Valve Log 100'!I111)</f>
        <v/>
      </c>
      <c r="C110" s="17">
        <f>IF('Valve Log 100'!A111="","",'Valve Log 100'!A111)</f>
        <v/>
      </c>
      <c r="D110" s="17">
        <f>IF('Valve Log 100'!F111="","",'Valve Log 100'!F111)</f>
        <v/>
      </c>
      <c r="E110" s="17">
        <f>IF('Valve Log 100'!K111="","",'Valve Log 100'!K111)</f>
        <v/>
      </c>
    </row>
    <row r="111">
      <c r="A111" s="18">
        <f>HYPERLINK("#'Valve Log'!A112",112)</f>
        <v/>
      </c>
      <c r="B111" s="17">
        <f>IF('Valve Log 100'!I112="","",'Valve Log 100'!I112)</f>
        <v/>
      </c>
      <c r="C111" s="17">
        <f>IF('Valve Log 100'!A112="","",'Valve Log 100'!A112)</f>
        <v/>
      </c>
      <c r="D111" s="17">
        <f>IF('Valve Log 100'!F112="","",'Valve Log 100'!F112)</f>
        <v/>
      </c>
      <c r="E111" s="17">
        <f>IF('Valve Log 100'!K112="","",'Valve Log 100'!K112)</f>
        <v/>
      </c>
    </row>
    <row r="112">
      <c r="A112" s="18">
        <f>HYPERLINK("#'Valve Log'!A113",113)</f>
        <v/>
      </c>
      <c r="B112" s="17">
        <f>IF('Valve Log 100'!I113="","",'Valve Log 100'!I113)</f>
        <v/>
      </c>
      <c r="C112" s="17">
        <f>IF('Valve Log 100'!A113="","",'Valve Log 100'!A113)</f>
        <v/>
      </c>
      <c r="D112" s="17">
        <f>IF('Valve Log 100'!F113="","",'Valve Log 100'!F113)</f>
        <v/>
      </c>
      <c r="E112" s="17">
        <f>IF('Valve Log 100'!K113="","",'Valve Log 100'!K113)</f>
        <v/>
      </c>
    </row>
    <row r="113">
      <c r="A113" s="18">
        <f>HYPERLINK("#'Valve Log'!A114",114)</f>
        <v/>
      </c>
      <c r="B113" s="17">
        <f>IF('Valve Log 100'!I114="","",'Valve Log 100'!I114)</f>
        <v/>
      </c>
      <c r="C113" s="17">
        <f>IF('Valve Log 100'!A114="","",'Valve Log 100'!A114)</f>
        <v/>
      </c>
      <c r="D113" s="17">
        <f>IF('Valve Log 100'!F114="","",'Valve Log 100'!F114)</f>
        <v/>
      </c>
      <c r="E113" s="17">
        <f>IF('Valve Log 100'!K114="","",'Valve Log 100'!K114)</f>
        <v/>
      </c>
    </row>
    <row r="114">
      <c r="A114" s="18">
        <f>HYPERLINK("#'Valve Log'!A115",115)</f>
        <v/>
      </c>
      <c r="B114" s="17">
        <f>IF('Valve Log 100'!I115="","",'Valve Log 100'!I115)</f>
        <v/>
      </c>
      <c r="C114" s="17">
        <f>IF('Valve Log 100'!A115="","",'Valve Log 100'!A115)</f>
        <v/>
      </c>
      <c r="D114" s="17">
        <f>IF('Valve Log 100'!F115="","",'Valve Log 100'!F115)</f>
        <v/>
      </c>
      <c r="E114" s="17">
        <f>IF('Valve Log 100'!K115="","",'Valve Log 100'!K115)</f>
        <v/>
      </c>
    </row>
    <row r="115">
      <c r="A115" s="18">
        <f>HYPERLINK("#'Valve Log'!A116",116)</f>
        <v/>
      </c>
      <c r="B115" s="17">
        <f>IF('Valve Log 100'!I116="","",'Valve Log 100'!I116)</f>
        <v/>
      </c>
      <c r="C115" s="17">
        <f>IF('Valve Log 100'!A116="","",'Valve Log 100'!A116)</f>
        <v/>
      </c>
      <c r="D115" s="17">
        <f>IF('Valve Log 100'!F116="","",'Valve Log 100'!F116)</f>
        <v/>
      </c>
      <c r="E115" s="17">
        <f>IF('Valve Log 100'!K116="","",'Valve Log 100'!K116)</f>
        <v/>
      </c>
    </row>
    <row r="116">
      <c r="A116" s="18">
        <f>HYPERLINK("#'Valve Log'!A117",117)</f>
        <v/>
      </c>
      <c r="B116" s="17">
        <f>IF('Valve Log 100'!I117="","",'Valve Log 100'!I117)</f>
        <v/>
      </c>
      <c r="C116" s="17">
        <f>IF('Valve Log 100'!A117="","",'Valve Log 100'!A117)</f>
        <v/>
      </c>
      <c r="D116" s="17">
        <f>IF('Valve Log 100'!F117="","",'Valve Log 100'!F117)</f>
        <v/>
      </c>
      <c r="E116" s="17">
        <f>IF('Valve Log 100'!K117="","",'Valve Log 100'!K117)</f>
        <v/>
      </c>
    </row>
    <row r="117">
      <c r="A117" s="18">
        <f>HYPERLINK("#'Valve Log'!A118",118)</f>
        <v/>
      </c>
      <c r="B117" s="17">
        <f>IF('Valve Log 100'!I118="","",'Valve Log 100'!I118)</f>
        <v/>
      </c>
      <c r="C117" s="17">
        <f>IF('Valve Log 100'!A118="","",'Valve Log 100'!A118)</f>
        <v/>
      </c>
      <c r="D117" s="17">
        <f>IF('Valve Log 100'!F118="","",'Valve Log 100'!F118)</f>
        <v/>
      </c>
      <c r="E117" s="17">
        <f>IF('Valve Log 100'!K118="","",'Valve Log 100'!K118)</f>
        <v/>
      </c>
    </row>
    <row r="118">
      <c r="A118" s="18">
        <f>HYPERLINK("#'Valve Log'!A119",119)</f>
        <v/>
      </c>
      <c r="B118" s="17">
        <f>IF('Valve Log 100'!I119="","",'Valve Log 100'!I119)</f>
        <v/>
      </c>
      <c r="C118" s="17">
        <f>IF('Valve Log 100'!A119="","",'Valve Log 100'!A119)</f>
        <v/>
      </c>
      <c r="D118" s="17">
        <f>IF('Valve Log 100'!F119="","",'Valve Log 100'!F119)</f>
        <v/>
      </c>
      <c r="E118" s="17">
        <f>IF('Valve Log 100'!K119="","",'Valve Log 100'!K119)</f>
        <v/>
      </c>
    </row>
    <row r="119">
      <c r="A119" s="18">
        <f>HYPERLINK("#'Valve Log'!A120",120)</f>
        <v/>
      </c>
      <c r="B119" s="17">
        <f>IF('Valve Log 100'!I120="","",'Valve Log 100'!I120)</f>
        <v/>
      </c>
      <c r="C119" s="17">
        <f>IF('Valve Log 100'!A120="","",'Valve Log 100'!A120)</f>
        <v/>
      </c>
      <c r="D119" s="17">
        <f>IF('Valve Log 100'!F120="","",'Valve Log 100'!F120)</f>
        <v/>
      </c>
      <c r="E119" s="17">
        <f>IF('Valve Log 100'!K120="","",'Valve Log 100'!K120)</f>
        <v/>
      </c>
    </row>
    <row r="120">
      <c r="A120" s="18">
        <f>HYPERLINK("#'Valve Log'!A121",121)</f>
        <v/>
      </c>
      <c r="B120" s="17">
        <f>IF('Valve Log 100'!I121="","",'Valve Log 100'!I121)</f>
        <v/>
      </c>
      <c r="C120" s="17">
        <f>IF('Valve Log 100'!A121="","",'Valve Log 100'!A121)</f>
        <v/>
      </c>
      <c r="D120" s="17">
        <f>IF('Valve Log 100'!F121="","",'Valve Log 100'!F121)</f>
        <v/>
      </c>
      <c r="E120" s="17">
        <f>IF('Valve Log 100'!K121="","",'Valve Log 100'!K121)</f>
        <v/>
      </c>
    </row>
    <row r="121">
      <c r="A121" s="18">
        <f>HYPERLINK("#'Valve Log'!A122",122)</f>
        <v/>
      </c>
      <c r="B121" s="17">
        <f>IF('Valve Log 100'!I122="","",'Valve Log 100'!I122)</f>
        <v/>
      </c>
      <c r="C121" s="17">
        <f>IF('Valve Log 100'!A122="","",'Valve Log 100'!A122)</f>
        <v/>
      </c>
      <c r="D121" s="17">
        <f>IF('Valve Log 100'!F122="","",'Valve Log 100'!F122)</f>
        <v/>
      </c>
      <c r="E121" s="17">
        <f>IF('Valve Log 100'!K122="","",'Valve Log 100'!K122)</f>
        <v/>
      </c>
    </row>
    <row r="122">
      <c r="A122" s="18">
        <f>HYPERLINK("#'Valve Log'!A123",123)</f>
        <v/>
      </c>
      <c r="B122" s="17">
        <f>IF('Valve Log 100'!I123="","",'Valve Log 100'!I123)</f>
        <v/>
      </c>
      <c r="C122" s="17">
        <f>IF('Valve Log 100'!A123="","",'Valve Log 100'!A123)</f>
        <v/>
      </c>
      <c r="D122" s="17">
        <f>IF('Valve Log 100'!F123="","",'Valve Log 100'!F123)</f>
        <v/>
      </c>
      <c r="E122" s="17">
        <f>IF('Valve Log 100'!K123="","",'Valve Log 100'!K123)</f>
        <v/>
      </c>
    </row>
    <row r="123">
      <c r="A123" s="18">
        <f>HYPERLINK("#'Valve Log'!A124",124)</f>
        <v/>
      </c>
      <c r="B123" s="17">
        <f>IF('Valve Log 100'!I124="","",'Valve Log 100'!I124)</f>
        <v/>
      </c>
      <c r="C123" s="17">
        <f>IF('Valve Log 100'!A124="","",'Valve Log 100'!A124)</f>
        <v/>
      </c>
      <c r="D123" s="17">
        <f>IF('Valve Log 100'!F124="","",'Valve Log 100'!F124)</f>
        <v/>
      </c>
      <c r="E123" s="17">
        <f>IF('Valve Log 100'!K124="","",'Valve Log 100'!K124)</f>
        <v/>
      </c>
    </row>
    <row r="124">
      <c r="A124" s="18">
        <f>HYPERLINK("#'Valve Log'!A125",125)</f>
        <v/>
      </c>
      <c r="B124" s="17">
        <f>IF('Valve Log 100'!I125="","",'Valve Log 100'!I125)</f>
        <v/>
      </c>
      <c r="C124" s="17">
        <f>IF('Valve Log 100'!A125="","",'Valve Log 100'!A125)</f>
        <v/>
      </c>
      <c r="D124" s="17">
        <f>IF('Valve Log 100'!F125="","",'Valve Log 100'!F125)</f>
        <v/>
      </c>
      <c r="E124" s="17">
        <f>IF('Valve Log 100'!K125="","",'Valve Log 100'!K125)</f>
        <v/>
      </c>
    </row>
    <row r="125">
      <c r="A125" s="18">
        <f>HYPERLINK("#'Valve Log'!A126",126)</f>
        <v/>
      </c>
      <c r="B125" s="17">
        <f>IF('Valve Log 100'!I126="","",'Valve Log 100'!I126)</f>
        <v/>
      </c>
      <c r="C125" s="17">
        <f>IF('Valve Log 100'!A126="","",'Valve Log 100'!A126)</f>
        <v/>
      </c>
      <c r="D125" s="17">
        <f>IF('Valve Log 100'!F126="","",'Valve Log 100'!F126)</f>
        <v/>
      </c>
      <c r="E125" s="17">
        <f>IF('Valve Log 100'!K126="","",'Valve Log 100'!K126)</f>
        <v/>
      </c>
    </row>
    <row r="126">
      <c r="A126" s="18">
        <f>HYPERLINK("#'Valve Log'!A127",127)</f>
        <v/>
      </c>
      <c r="B126" s="17">
        <f>IF('Valve Log 100'!I127="","",'Valve Log 100'!I127)</f>
        <v/>
      </c>
      <c r="C126" s="17">
        <f>IF('Valve Log 100'!A127="","",'Valve Log 100'!A127)</f>
        <v/>
      </c>
      <c r="D126" s="17">
        <f>IF('Valve Log 100'!F127="","",'Valve Log 100'!F127)</f>
        <v/>
      </c>
      <c r="E126" s="17">
        <f>IF('Valve Log 100'!K127="","",'Valve Log 100'!K127)</f>
        <v/>
      </c>
    </row>
    <row r="127">
      <c r="A127" s="18">
        <f>HYPERLINK("#'Valve Log'!A128",128)</f>
        <v/>
      </c>
      <c r="B127" s="17">
        <f>IF('Valve Log 100'!I128="","",'Valve Log 100'!I128)</f>
        <v/>
      </c>
      <c r="C127" s="17">
        <f>IF('Valve Log 100'!A128="","",'Valve Log 100'!A128)</f>
        <v/>
      </c>
      <c r="D127" s="17">
        <f>IF('Valve Log 100'!F128="","",'Valve Log 100'!F128)</f>
        <v/>
      </c>
      <c r="E127" s="17">
        <f>IF('Valve Log 100'!K128="","",'Valve Log 100'!K128)</f>
        <v/>
      </c>
    </row>
    <row r="128">
      <c r="A128" s="18">
        <f>HYPERLINK("#'Valve Log'!A129",129)</f>
        <v/>
      </c>
      <c r="B128" s="17">
        <f>IF('Valve Log 100'!I129="","",'Valve Log 100'!I129)</f>
        <v/>
      </c>
      <c r="C128" s="17">
        <f>IF('Valve Log 100'!A129="","",'Valve Log 100'!A129)</f>
        <v/>
      </c>
      <c r="D128" s="17">
        <f>IF('Valve Log 100'!F129="","",'Valve Log 100'!F129)</f>
        <v/>
      </c>
      <c r="E128" s="17">
        <f>IF('Valve Log 100'!K129="","",'Valve Log 100'!K129)</f>
        <v/>
      </c>
    </row>
    <row r="129">
      <c r="A129" s="18">
        <f>HYPERLINK("#'Valve Log'!A130",130)</f>
        <v/>
      </c>
      <c r="B129" s="17">
        <f>IF('Valve Log 100'!I130="","",'Valve Log 100'!I130)</f>
        <v/>
      </c>
      <c r="C129" s="17">
        <f>IF('Valve Log 100'!A130="","",'Valve Log 100'!A130)</f>
        <v/>
      </c>
      <c r="D129" s="17">
        <f>IF('Valve Log 100'!F130="","",'Valve Log 100'!F130)</f>
        <v/>
      </c>
      <c r="E129" s="17">
        <f>IF('Valve Log 100'!K130="","",'Valve Log 100'!K130)</f>
        <v/>
      </c>
    </row>
    <row r="130">
      <c r="A130" s="18">
        <f>HYPERLINK("#'Valve Log'!A131",131)</f>
        <v/>
      </c>
      <c r="B130" s="17">
        <f>IF('Valve Log 100'!I131="","",'Valve Log 100'!I131)</f>
        <v/>
      </c>
      <c r="C130" s="17">
        <f>IF('Valve Log 100'!A131="","",'Valve Log 100'!A131)</f>
        <v/>
      </c>
      <c r="D130" s="17">
        <f>IF('Valve Log 100'!F131="","",'Valve Log 100'!F131)</f>
        <v/>
      </c>
      <c r="E130" s="17">
        <f>IF('Valve Log 100'!K131="","",'Valve Log 100'!K131)</f>
        <v/>
      </c>
    </row>
    <row r="131">
      <c r="A131" s="18">
        <f>HYPERLINK("#'Valve Log'!A132",132)</f>
        <v/>
      </c>
      <c r="B131" s="17">
        <f>IF('Valve Log 100'!I132="","",'Valve Log 100'!I132)</f>
        <v/>
      </c>
      <c r="C131" s="17">
        <f>IF('Valve Log 100'!A132="","",'Valve Log 100'!A132)</f>
        <v/>
      </c>
      <c r="D131" s="17">
        <f>IF('Valve Log 100'!F132="","",'Valve Log 100'!F132)</f>
        <v/>
      </c>
      <c r="E131" s="17">
        <f>IF('Valve Log 100'!K132="","",'Valve Log 100'!K132)</f>
        <v/>
      </c>
    </row>
    <row r="132">
      <c r="A132" s="18">
        <f>HYPERLINK("#'Valve Log'!A133",133)</f>
        <v/>
      </c>
      <c r="B132" s="17">
        <f>IF('Valve Log 100'!I133="","",'Valve Log 100'!I133)</f>
        <v/>
      </c>
      <c r="C132" s="17">
        <f>IF('Valve Log 100'!A133="","",'Valve Log 100'!A133)</f>
        <v/>
      </c>
      <c r="D132" s="17">
        <f>IF('Valve Log 100'!F133="","",'Valve Log 100'!F133)</f>
        <v/>
      </c>
      <c r="E132" s="17">
        <f>IF('Valve Log 100'!K133="","",'Valve Log 100'!K133)</f>
        <v/>
      </c>
    </row>
    <row r="133">
      <c r="A133" s="18">
        <f>HYPERLINK("#'Valve Log'!A134",134)</f>
        <v/>
      </c>
      <c r="B133" s="17">
        <f>IF('Valve Log 100'!I134="","",'Valve Log 100'!I134)</f>
        <v/>
      </c>
      <c r="C133" s="17">
        <f>IF('Valve Log 100'!A134="","",'Valve Log 100'!A134)</f>
        <v/>
      </c>
      <c r="D133" s="17">
        <f>IF('Valve Log 100'!F134="","",'Valve Log 100'!F134)</f>
        <v/>
      </c>
      <c r="E133" s="17">
        <f>IF('Valve Log 100'!K134="","",'Valve Log 100'!K134)</f>
        <v/>
      </c>
    </row>
    <row r="134">
      <c r="A134" s="18">
        <f>HYPERLINK("#'Valve Log'!A135",135)</f>
        <v/>
      </c>
      <c r="B134" s="17">
        <f>IF('Valve Log 100'!I135="","",'Valve Log 100'!I135)</f>
        <v/>
      </c>
      <c r="C134" s="17">
        <f>IF('Valve Log 100'!A135="","",'Valve Log 100'!A135)</f>
        <v/>
      </c>
      <c r="D134" s="17">
        <f>IF('Valve Log 100'!F135="","",'Valve Log 100'!F135)</f>
        <v/>
      </c>
      <c r="E134" s="17">
        <f>IF('Valve Log 100'!K135="","",'Valve Log 100'!K135)</f>
        <v/>
      </c>
    </row>
    <row r="135">
      <c r="A135" s="18">
        <f>HYPERLINK("#'Valve Log'!A136",136)</f>
        <v/>
      </c>
      <c r="B135" s="17">
        <f>IF('Valve Log 100'!I136="","",'Valve Log 100'!I136)</f>
        <v/>
      </c>
      <c r="C135" s="17">
        <f>IF('Valve Log 100'!A136="","",'Valve Log 100'!A136)</f>
        <v/>
      </c>
      <c r="D135" s="17">
        <f>IF('Valve Log 100'!F136="","",'Valve Log 100'!F136)</f>
        <v/>
      </c>
      <c r="E135" s="17">
        <f>IF('Valve Log 100'!K136="","",'Valve Log 100'!K136)</f>
        <v/>
      </c>
    </row>
    <row r="136">
      <c r="A136" s="18">
        <f>HYPERLINK("#'Valve Log'!A137",137)</f>
        <v/>
      </c>
      <c r="B136" s="17">
        <f>IF('Valve Log 100'!I137="","",'Valve Log 100'!I137)</f>
        <v/>
      </c>
      <c r="C136" s="17">
        <f>IF('Valve Log 100'!A137="","",'Valve Log 100'!A137)</f>
        <v/>
      </c>
      <c r="D136" s="17">
        <f>IF('Valve Log 100'!F137="","",'Valve Log 100'!F137)</f>
        <v/>
      </c>
      <c r="E136" s="17">
        <f>IF('Valve Log 100'!K137="","",'Valve Log 100'!K137)</f>
        <v/>
      </c>
    </row>
    <row r="137">
      <c r="A137" s="18">
        <f>HYPERLINK("#'Valve Log'!A138",138)</f>
        <v/>
      </c>
      <c r="B137" s="17">
        <f>IF('Valve Log 100'!I138="","",'Valve Log 100'!I138)</f>
        <v/>
      </c>
      <c r="C137" s="17">
        <f>IF('Valve Log 100'!A138="","",'Valve Log 100'!A138)</f>
        <v/>
      </c>
      <c r="D137" s="17">
        <f>IF('Valve Log 100'!F138="","",'Valve Log 100'!F138)</f>
        <v/>
      </c>
      <c r="E137" s="17">
        <f>IF('Valve Log 100'!K138="","",'Valve Log 100'!K138)</f>
        <v/>
      </c>
    </row>
    <row r="138">
      <c r="A138" s="18">
        <f>HYPERLINK("#'Valve Log'!A139",139)</f>
        <v/>
      </c>
      <c r="B138" s="17">
        <f>IF('Valve Log 100'!I139="","",'Valve Log 100'!I139)</f>
        <v/>
      </c>
      <c r="C138" s="17">
        <f>IF('Valve Log 100'!A139="","",'Valve Log 100'!A139)</f>
        <v/>
      </c>
      <c r="D138" s="17">
        <f>IF('Valve Log 100'!F139="","",'Valve Log 100'!F139)</f>
        <v/>
      </c>
      <c r="E138" s="17">
        <f>IF('Valve Log 100'!K139="","",'Valve Log 100'!K139)</f>
        <v/>
      </c>
    </row>
    <row r="139">
      <c r="A139" s="18">
        <f>HYPERLINK("#'Valve Log'!A140",140)</f>
        <v/>
      </c>
      <c r="B139" s="17">
        <f>IF('Valve Log 100'!I140="","",'Valve Log 100'!I140)</f>
        <v/>
      </c>
      <c r="C139" s="17">
        <f>IF('Valve Log 100'!A140="","",'Valve Log 100'!A140)</f>
        <v/>
      </c>
      <c r="D139" s="17">
        <f>IF('Valve Log 100'!F140="","",'Valve Log 100'!F140)</f>
        <v/>
      </c>
      <c r="E139" s="17">
        <f>IF('Valve Log 100'!K140="","",'Valve Log 100'!K140)</f>
        <v/>
      </c>
    </row>
    <row r="140">
      <c r="A140" s="18">
        <f>HYPERLINK("#'Valve Log'!A141",141)</f>
        <v/>
      </c>
      <c r="B140" s="17">
        <f>IF('Valve Log 100'!I141="","",'Valve Log 100'!I141)</f>
        <v/>
      </c>
      <c r="C140" s="17">
        <f>IF('Valve Log 100'!A141="","",'Valve Log 100'!A141)</f>
        <v/>
      </c>
      <c r="D140" s="17">
        <f>IF('Valve Log 100'!F141="","",'Valve Log 100'!F141)</f>
        <v/>
      </c>
      <c r="E140" s="17">
        <f>IF('Valve Log 100'!K141="","",'Valve Log 100'!K141)</f>
        <v/>
      </c>
    </row>
    <row r="141">
      <c r="A141" s="18">
        <f>HYPERLINK("#'Valve Log'!A142",142)</f>
        <v/>
      </c>
      <c r="B141" s="17">
        <f>IF('Valve Log 100'!I142="","",'Valve Log 100'!I142)</f>
        <v/>
      </c>
      <c r="C141" s="17">
        <f>IF('Valve Log 100'!A142="","",'Valve Log 100'!A142)</f>
        <v/>
      </c>
      <c r="D141" s="17">
        <f>IF('Valve Log 100'!F142="","",'Valve Log 100'!F142)</f>
        <v/>
      </c>
      <c r="E141" s="17">
        <f>IF('Valve Log 100'!K142="","",'Valve Log 100'!K142)</f>
        <v/>
      </c>
    </row>
    <row r="142">
      <c r="A142" s="18">
        <f>HYPERLINK("#'Valve Log'!A143",143)</f>
        <v/>
      </c>
      <c r="B142" s="17">
        <f>IF('Valve Log 100'!I143="","",'Valve Log 100'!I143)</f>
        <v/>
      </c>
      <c r="C142" s="17">
        <f>IF('Valve Log 100'!A143="","",'Valve Log 100'!A143)</f>
        <v/>
      </c>
      <c r="D142" s="17">
        <f>IF('Valve Log 100'!F143="","",'Valve Log 100'!F143)</f>
        <v/>
      </c>
      <c r="E142" s="17">
        <f>IF('Valve Log 100'!K143="","",'Valve Log 100'!K143)</f>
        <v/>
      </c>
    </row>
    <row r="143">
      <c r="A143" s="18">
        <f>HYPERLINK("#'Valve Log'!A144",144)</f>
        <v/>
      </c>
      <c r="B143" s="17">
        <f>IF('Valve Log 100'!I144="","",'Valve Log 100'!I144)</f>
        <v/>
      </c>
      <c r="C143" s="17">
        <f>IF('Valve Log 100'!A144="","",'Valve Log 100'!A144)</f>
        <v/>
      </c>
      <c r="D143" s="17">
        <f>IF('Valve Log 100'!F144="","",'Valve Log 100'!F144)</f>
        <v/>
      </c>
      <c r="E143" s="17">
        <f>IF('Valve Log 100'!K144="","",'Valve Log 100'!K144)</f>
        <v/>
      </c>
    </row>
    <row r="144">
      <c r="A144" s="18">
        <f>HYPERLINK("#'Valve Log'!A145",145)</f>
        <v/>
      </c>
      <c r="B144" s="17">
        <f>IF('Valve Log 100'!I145="","",'Valve Log 100'!I145)</f>
        <v/>
      </c>
      <c r="C144" s="17">
        <f>IF('Valve Log 100'!A145="","",'Valve Log 100'!A145)</f>
        <v/>
      </c>
      <c r="D144" s="17">
        <f>IF('Valve Log 100'!F145="","",'Valve Log 100'!F145)</f>
        <v/>
      </c>
      <c r="E144" s="17">
        <f>IF('Valve Log 100'!K145="","",'Valve Log 100'!K145)</f>
        <v/>
      </c>
    </row>
    <row r="145">
      <c r="A145" s="18">
        <f>HYPERLINK("#'Valve Log'!A146",146)</f>
        <v/>
      </c>
      <c r="B145" s="17">
        <f>IF('Valve Log 100'!I146="","",'Valve Log 100'!I146)</f>
        <v/>
      </c>
      <c r="C145" s="17">
        <f>IF('Valve Log 100'!A146="","",'Valve Log 100'!A146)</f>
        <v/>
      </c>
      <c r="D145" s="17">
        <f>IF('Valve Log 100'!F146="","",'Valve Log 100'!F146)</f>
        <v/>
      </c>
      <c r="E145" s="17">
        <f>IF('Valve Log 100'!K146="","",'Valve Log 100'!K146)</f>
        <v/>
      </c>
    </row>
    <row r="146">
      <c r="A146" s="18">
        <f>HYPERLINK("#'Valve Log'!A147",147)</f>
        <v/>
      </c>
      <c r="B146" s="17">
        <f>IF('Valve Log 100'!I147="","",'Valve Log 100'!I147)</f>
        <v/>
      </c>
      <c r="C146" s="17">
        <f>IF('Valve Log 100'!A147="","",'Valve Log 100'!A147)</f>
        <v/>
      </c>
      <c r="D146" s="17">
        <f>IF('Valve Log 100'!F147="","",'Valve Log 100'!F147)</f>
        <v/>
      </c>
      <c r="E146" s="17">
        <f>IF('Valve Log 100'!K147="","",'Valve Log 100'!K147)</f>
        <v/>
      </c>
    </row>
    <row r="147">
      <c r="A147" s="18">
        <f>HYPERLINK("#'Valve Log'!A148",148)</f>
        <v/>
      </c>
      <c r="B147" s="17">
        <f>IF('Valve Log 100'!I148="","",'Valve Log 100'!I148)</f>
        <v/>
      </c>
      <c r="C147" s="17">
        <f>IF('Valve Log 100'!A148="","",'Valve Log 100'!A148)</f>
        <v/>
      </c>
      <c r="D147" s="17">
        <f>IF('Valve Log 100'!F148="","",'Valve Log 100'!F148)</f>
        <v/>
      </c>
      <c r="E147" s="17">
        <f>IF('Valve Log 100'!K148="","",'Valve Log 100'!K148)</f>
        <v/>
      </c>
    </row>
    <row r="148">
      <c r="A148" s="18">
        <f>HYPERLINK("#'Valve Log'!A149",149)</f>
        <v/>
      </c>
      <c r="B148" s="17">
        <f>IF('Valve Log 100'!I149="","",'Valve Log 100'!I149)</f>
        <v/>
      </c>
      <c r="C148" s="17">
        <f>IF('Valve Log 100'!A149="","",'Valve Log 100'!A149)</f>
        <v/>
      </c>
      <c r="D148" s="17">
        <f>IF('Valve Log 100'!F149="","",'Valve Log 100'!F149)</f>
        <v/>
      </c>
      <c r="E148" s="17">
        <f>IF('Valve Log 100'!K149="","",'Valve Log 100'!K149)</f>
        <v/>
      </c>
    </row>
    <row r="149">
      <c r="A149" s="18">
        <f>HYPERLINK("#'Valve Log'!A150",150)</f>
        <v/>
      </c>
      <c r="B149" s="17">
        <f>IF('Valve Log 100'!I150="","",'Valve Log 100'!I150)</f>
        <v/>
      </c>
      <c r="C149" s="17">
        <f>IF('Valve Log 100'!A150="","",'Valve Log 100'!A150)</f>
        <v/>
      </c>
      <c r="D149" s="17">
        <f>IF('Valve Log 100'!F150="","",'Valve Log 100'!F150)</f>
        <v/>
      </c>
      <c r="E149" s="17">
        <f>IF('Valve Log 100'!K150="","",'Valve Log 100'!K150)</f>
        <v/>
      </c>
    </row>
    <row r="150">
      <c r="A150" s="18">
        <f>HYPERLINK("#'Valve Log'!A151",151)</f>
        <v/>
      </c>
      <c r="B150" s="17">
        <f>IF('Valve Log 100'!I151="","",'Valve Log 100'!I151)</f>
        <v/>
      </c>
      <c r="C150" s="17">
        <f>IF('Valve Log 100'!A151="","",'Valve Log 100'!A151)</f>
        <v/>
      </c>
      <c r="D150" s="17">
        <f>IF('Valve Log 100'!F151="","",'Valve Log 100'!F151)</f>
        <v/>
      </c>
      <c r="E150" s="17">
        <f>IF('Valve Log 100'!K151="","",'Valve Log 100'!K151)</f>
        <v/>
      </c>
    </row>
    <row r="151">
      <c r="A151" s="18">
        <f>HYPERLINK("#'Valve Log'!A152",152)</f>
        <v/>
      </c>
      <c r="B151" s="17">
        <f>IF('Valve Log 100'!I152="","",'Valve Log 100'!I152)</f>
        <v/>
      </c>
      <c r="C151" s="17">
        <f>IF('Valve Log 100'!A152="","",'Valve Log 100'!A152)</f>
        <v/>
      </c>
      <c r="D151" s="17">
        <f>IF('Valve Log 100'!F152="","",'Valve Log 100'!F152)</f>
        <v/>
      </c>
      <c r="E151" s="17">
        <f>IF('Valve Log 100'!K152="","",'Valve Log 100'!K152)</f>
        <v/>
      </c>
    </row>
    <row r="152">
      <c r="A152" s="18">
        <f>HYPERLINK("#'Valve Log'!A153",153)</f>
        <v/>
      </c>
      <c r="B152" s="17">
        <f>IF('Valve Log 100'!I153="","",'Valve Log 100'!I153)</f>
        <v/>
      </c>
      <c r="C152" s="17">
        <f>IF('Valve Log 100'!A153="","",'Valve Log 100'!A153)</f>
        <v/>
      </c>
      <c r="D152" s="17">
        <f>IF('Valve Log 100'!F153="","",'Valve Log 100'!F153)</f>
        <v/>
      </c>
      <c r="E152" s="17">
        <f>IF('Valve Log 100'!K153="","",'Valve Log 100'!K153)</f>
        <v/>
      </c>
    </row>
    <row r="153">
      <c r="A153" s="18">
        <f>HYPERLINK("#'Valve Log'!A154",154)</f>
        <v/>
      </c>
      <c r="B153" s="17">
        <f>IF('Valve Log 100'!I154="","",'Valve Log 100'!I154)</f>
        <v/>
      </c>
      <c r="C153" s="17">
        <f>IF('Valve Log 100'!A154="","",'Valve Log 100'!A154)</f>
        <v/>
      </c>
      <c r="D153" s="17">
        <f>IF('Valve Log 100'!F154="","",'Valve Log 100'!F154)</f>
        <v/>
      </c>
      <c r="E153" s="17">
        <f>IF('Valve Log 100'!K154="","",'Valve Log 100'!K154)</f>
        <v/>
      </c>
    </row>
    <row r="154">
      <c r="A154" s="18">
        <f>HYPERLINK("#'Valve Log'!A155",155)</f>
        <v/>
      </c>
      <c r="B154" s="17">
        <f>IF('Valve Log 100'!I155="","",'Valve Log 100'!I155)</f>
        <v/>
      </c>
      <c r="C154" s="17">
        <f>IF('Valve Log 100'!A155="","",'Valve Log 100'!A155)</f>
        <v/>
      </c>
      <c r="D154" s="17">
        <f>IF('Valve Log 100'!F155="","",'Valve Log 100'!F155)</f>
        <v/>
      </c>
      <c r="E154" s="17">
        <f>IF('Valve Log 100'!K155="","",'Valve Log 100'!K155)</f>
        <v/>
      </c>
    </row>
    <row r="155">
      <c r="A155" s="18">
        <f>HYPERLINK("#'Valve Log'!A156",156)</f>
        <v/>
      </c>
      <c r="B155" s="17">
        <f>IF('Valve Log 100'!I156="","",'Valve Log 100'!I156)</f>
        <v/>
      </c>
      <c r="C155" s="17">
        <f>IF('Valve Log 100'!A156="","",'Valve Log 100'!A156)</f>
        <v/>
      </c>
      <c r="D155" s="17">
        <f>IF('Valve Log 100'!F156="","",'Valve Log 100'!F156)</f>
        <v/>
      </c>
      <c r="E155" s="17">
        <f>IF('Valve Log 100'!K156="","",'Valve Log 100'!K156)</f>
        <v/>
      </c>
    </row>
    <row r="156">
      <c r="A156" s="18">
        <f>HYPERLINK("#'Valve Log'!A157",157)</f>
        <v/>
      </c>
      <c r="B156" s="17">
        <f>IF('Valve Log 100'!I157="","",'Valve Log 100'!I157)</f>
        <v/>
      </c>
      <c r="C156" s="17">
        <f>IF('Valve Log 100'!A157="","",'Valve Log 100'!A157)</f>
        <v/>
      </c>
      <c r="D156" s="17">
        <f>IF('Valve Log 100'!F157="","",'Valve Log 100'!F157)</f>
        <v/>
      </c>
      <c r="E156" s="17">
        <f>IF('Valve Log 100'!K157="","",'Valve Log 100'!K157)</f>
        <v/>
      </c>
    </row>
    <row r="157">
      <c r="A157" s="18">
        <f>HYPERLINK("#'Valve Log'!A158",158)</f>
        <v/>
      </c>
      <c r="B157" s="17">
        <f>IF('Valve Log 100'!I158="","",'Valve Log 100'!I158)</f>
        <v/>
      </c>
      <c r="C157" s="17">
        <f>IF('Valve Log 100'!A158="","",'Valve Log 100'!A158)</f>
        <v/>
      </c>
      <c r="D157" s="17">
        <f>IF('Valve Log 100'!F158="","",'Valve Log 100'!F158)</f>
        <v/>
      </c>
      <c r="E157" s="17">
        <f>IF('Valve Log 100'!K158="","",'Valve Log 100'!K158)</f>
        <v/>
      </c>
    </row>
    <row r="158">
      <c r="A158" s="18">
        <f>HYPERLINK("#'Valve Log'!A159",159)</f>
        <v/>
      </c>
      <c r="B158" s="17">
        <f>IF('Valve Log 100'!I159="","",'Valve Log 100'!I159)</f>
        <v/>
      </c>
      <c r="C158" s="17">
        <f>IF('Valve Log 100'!A159="","",'Valve Log 100'!A159)</f>
        <v/>
      </c>
      <c r="D158" s="17">
        <f>IF('Valve Log 100'!F159="","",'Valve Log 100'!F159)</f>
        <v/>
      </c>
      <c r="E158" s="17">
        <f>IF('Valve Log 100'!K159="","",'Valve Log 100'!K159)</f>
        <v/>
      </c>
    </row>
    <row r="159">
      <c r="A159" s="18">
        <f>HYPERLINK("#'Valve Log'!A160",160)</f>
        <v/>
      </c>
      <c r="B159" s="17">
        <f>IF('Valve Log 100'!I160="","",'Valve Log 100'!I160)</f>
        <v/>
      </c>
      <c r="C159" s="17">
        <f>IF('Valve Log 100'!A160="","",'Valve Log 100'!A160)</f>
        <v/>
      </c>
      <c r="D159" s="17">
        <f>IF('Valve Log 100'!F160="","",'Valve Log 100'!F160)</f>
        <v/>
      </c>
      <c r="E159" s="17">
        <f>IF('Valve Log 100'!K160="","",'Valve Log 100'!K160)</f>
        <v/>
      </c>
    </row>
    <row r="160">
      <c r="A160" s="18">
        <f>HYPERLINK("#'Valve Log'!A161",161)</f>
        <v/>
      </c>
      <c r="B160" s="17">
        <f>IF('Valve Log 100'!I161="","",'Valve Log 100'!I161)</f>
        <v/>
      </c>
      <c r="C160" s="17">
        <f>IF('Valve Log 100'!A161="","",'Valve Log 100'!A161)</f>
        <v/>
      </c>
      <c r="D160" s="17">
        <f>IF('Valve Log 100'!F161="","",'Valve Log 100'!F161)</f>
        <v/>
      </c>
      <c r="E160" s="17">
        <f>IF('Valve Log 100'!K161="","",'Valve Log 100'!K161)</f>
        <v/>
      </c>
    </row>
    <row r="161">
      <c r="A161" s="18">
        <f>HYPERLINK("#'Valve Log'!A162",162)</f>
        <v/>
      </c>
      <c r="B161" s="17">
        <f>IF('Valve Log 100'!I162="","",'Valve Log 100'!I162)</f>
        <v/>
      </c>
      <c r="C161" s="17">
        <f>IF('Valve Log 100'!A162="","",'Valve Log 100'!A162)</f>
        <v/>
      </c>
      <c r="D161" s="17">
        <f>IF('Valve Log 100'!F162="","",'Valve Log 100'!F162)</f>
        <v/>
      </c>
      <c r="E161" s="17">
        <f>IF('Valve Log 100'!K162="","",'Valve Log 100'!K162)</f>
        <v/>
      </c>
    </row>
    <row r="162">
      <c r="A162" s="18">
        <f>HYPERLINK("#'Valve Log'!A163",163)</f>
        <v/>
      </c>
      <c r="B162" s="17">
        <f>IF('Valve Log 100'!I163="","",'Valve Log 100'!I163)</f>
        <v/>
      </c>
      <c r="C162" s="17">
        <f>IF('Valve Log 100'!A163="","",'Valve Log 100'!A163)</f>
        <v/>
      </c>
      <c r="D162" s="17">
        <f>IF('Valve Log 100'!F163="","",'Valve Log 100'!F163)</f>
        <v/>
      </c>
      <c r="E162" s="17">
        <f>IF('Valve Log 100'!K163="","",'Valve Log 100'!K163)</f>
        <v/>
      </c>
    </row>
    <row r="163">
      <c r="A163" s="18">
        <f>HYPERLINK("#'Valve Log'!A164",164)</f>
        <v/>
      </c>
      <c r="B163" s="17">
        <f>IF('Valve Log 100'!I164="","",'Valve Log 100'!I164)</f>
        <v/>
      </c>
      <c r="C163" s="17">
        <f>IF('Valve Log 100'!A164="","",'Valve Log 100'!A164)</f>
        <v/>
      </c>
      <c r="D163" s="17">
        <f>IF('Valve Log 100'!F164="","",'Valve Log 100'!F164)</f>
        <v/>
      </c>
      <c r="E163" s="17">
        <f>IF('Valve Log 100'!K164="","",'Valve Log 100'!K164)</f>
        <v/>
      </c>
    </row>
    <row r="164">
      <c r="A164" s="18">
        <f>HYPERLINK("#'Valve Log'!A165",165)</f>
        <v/>
      </c>
      <c r="B164" s="17">
        <f>IF('Valve Log 100'!I165="","",'Valve Log 100'!I165)</f>
        <v/>
      </c>
      <c r="C164" s="17">
        <f>IF('Valve Log 100'!A165="","",'Valve Log 100'!A165)</f>
        <v/>
      </c>
      <c r="D164" s="17">
        <f>IF('Valve Log 100'!F165="","",'Valve Log 100'!F165)</f>
        <v/>
      </c>
      <c r="E164" s="17">
        <f>IF('Valve Log 100'!K165="","",'Valve Log 100'!K165)</f>
        <v/>
      </c>
    </row>
    <row r="165">
      <c r="A165" s="18">
        <f>HYPERLINK("#'Valve Log'!A166",166)</f>
        <v/>
      </c>
      <c r="B165" s="17">
        <f>IF('Valve Log 100'!I166="","",'Valve Log 100'!I166)</f>
        <v/>
      </c>
      <c r="C165" s="17">
        <f>IF('Valve Log 100'!A166="","",'Valve Log 100'!A166)</f>
        <v/>
      </c>
      <c r="D165" s="17">
        <f>IF('Valve Log 100'!F166="","",'Valve Log 100'!F166)</f>
        <v/>
      </c>
      <c r="E165" s="17">
        <f>IF('Valve Log 100'!K166="","",'Valve Log 100'!K166)</f>
        <v/>
      </c>
    </row>
    <row r="166">
      <c r="A166" s="18">
        <f>HYPERLINK("#'Valve Log'!A167",167)</f>
        <v/>
      </c>
      <c r="B166" s="17">
        <f>IF('Valve Log 100'!I167="","",'Valve Log 100'!I167)</f>
        <v/>
      </c>
      <c r="C166" s="17">
        <f>IF('Valve Log 100'!A167="","",'Valve Log 100'!A167)</f>
        <v/>
      </c>
      <c r="D166" s="17">
        <f>IF('Valve Log 100'!F167="","",'Valve Log 100'!F167)</f>
        <v/>
      </c>
      <c r="E166" s="17">
        <f>IF('Valve Log 100'!K167="","",'Valve Log 100'!K167)</f>
        <v/>
      </c>
    </row>
    <row r="167">
      <c r="A167" s="18">
        <f>HYPERLINK("#'Valve Log'!A168",168)</f>
        <v/>
      </c>
      <c r="B167" s="17">
        <f>IF('Valve Log 100'!I168="","",'Valve Log 100'!I168)</f>
        <v/>
      </c>
      <c r="C167" s="17">
        <f>IF('Valve Log 100'!A168="","",'Valve Log 100'!A168)</f>
        <v/>
      </c>
      <c r="D167" s="17">
        <f>IF('Valve Log 100'!F168="","",'Valve Log 100'!F168)</f>
        <v/>
      </c>
      <c r="E167" s="17">
        <f>IF('Valve Log 100'!K168="","",'Valve Log 100'!K168)</f>
        <v/>
      </c>
    </row>
    <row r="168">
      <c r="A168" s="18">
        <f>HYPERLINK("#'Valve Log'!A169",169)</f>
        <v/>
      </c>
      <c r="B168" s="17">
        <f>IF('Valve Log 100'!I169="","",'Valve Log 100'!I169)</f>
        <v/>
      </c>
      <c r="C168" s="17">
        <f>IF('Valve Log 100'!A169="","",'Valve Log 100'!A169)</f>
        <v/>
      </c>
      <c r="D168" s="17">
        <f>IF('Valve Log 100'!F169="","",'Valve Log 100'!F169)</f>
        <v/>
      </c>
      <c r="E168" s="17">
        <f>IF('Valve Log 100'!K169="","",'Valve Log 100'!K169)</f>
        <v/>
      </c>
    </row>
    <row r="169">
      <c r="A169" s="18">
        <f>HYPERLINK("#'Valve Log'!A170",170)</f>
        <v/>
      </c>
      <c r="B169" s="17">
        <f>IF('Valve Log 100'!I170="","",'Valve Log 100'!I170)</f>
        <v/>
      </c>
      <c r="C169" s="17">
        <f>IF('Valve Log 100'!A170="","",'Valve Log 100'!A170)</f>
        <v/>
      </c>
      <c r="D169" s="17">
        <f>IF('Valve Log 100'!F170="","",'Valve Log 100'!F170)</f>
        <v/>
      </c>
      <c r="E169" s="17">
        <f>IF('Valve Log 100'!K170="","",'Valve Log 100'!K170)</f>
        <v/>
      </c>
    </row>
    <row r="170">
      <c r="A170" s="18">
        <f>HYPERLINK("#'Valve Log'!A171",171)</f>
        <v/>
      </c>
      <c r="B170" s="17">
        <f>IF('Valve Log 100'!I171="","",'Valve Log 100'!I171)</f>
        <v/>
      </c>
      <c r="C170" s="17">
        <f>IF('Valve Log 100'!A171="","",'Valve Log 100'!A171)</f>
        <v/>
      </c>
      <c r="D170" s="17">
        <f>IF('Valve Log 100'!F171="","",'Valve Log 100'!F171)</f>
        <v/>
      </c>
      <c r="E170" s="17">
        <f>IF('Valve Log 100'!K171="","",'Valve Log 100'!K171)</f>
        <v/>
      </c>
    </row>
    <row r="171">
      <c r="A171" s="18">
        <f>HYPERLINK("#'Valve Log'!A172",172)</f>
        <v/>
      </c>
      <c r="B171" s="17">
        <f>IF('Valve Log 100'!I172="","",'Valve Log 100'!I172)</f>
        <v/>
      </c>
      <c r="C171" s="17">
        <f>IF('Valve Log 100'!A172="","",'Valve Log 100'!A172)</f>
        <v/>
      </c>
      <c r="D171" s="17">
        <f>IF('Valve Log 100'!F172="","",'Valve Log 100'!F172)</f>
        <v/>
      </c>
      <c r="E171" s="17">
        <f>IF('Valve Log 100'!K172="","",'Valve Log 100'!K172)</f>
        <v/>
      </c>
    </row>
    <row r="172">
      <c r="A172" s="18">
        <f>HYPERLINK("#'Valve Log'!A173",173)</f>
        <v/>
      </c>
      <c r="B172" s="17">
        <f>IF('Valve Log 100'!I173="","",'Valve Log 100'!I173)</f>
        <v/>
      </c>
      <c r="C172" s="17">
        <f>IF('Valve Log 100'!A173="","",'Valve Log 100'!A173)</f>
        <v/>
      </c>
      <c r="D172" s="17">
        <f>IF('Valve Log 100'!F173="","",'Valve Log 100'!F173)</f>
        <v/>
      </c>
      <c r="E172" s="17">
        <f>IF('Valve Log 100'!K173="","",'Valve Log 100'!K173)</f>
        <v/>
      </c>
    </row>
    <row r="173">
      <c r="A173" s="18">
        <f>HYPERLINK("#'Valve Log'!A174",174)</f>
        <v/>
      </c>
      <c r="B173" s="17">
        <f>IF('Valve Log 100'!I174="","",'Valve Log 100'!I174)</f>
        <v/>
      </c>
      <c r="C173" s="17">
        <f>IF('Valve Log 100'!A174="","",'Valve Log 100'!A174)</f>
        <v/>
      </c>
      <c r="D173" s="17">
        <f>IF('Valve Log 100'!F174="","",'Valve Log 100'!F174)</f>
        <v/>
      </c>
      <c r="E173" s="17">
        <f>IF('Valve Log 100'!K174="","",'Valve Log 100'!K174)</f>
        <v/>
      </c>
    </row>
    <row r="174">
      <c r="A174" s="18">
        <f>HYPERLINK("#'Valve Log'!A175",175)</f>
        <v/>
      </c>
      <c r="B174" s="17">
        <f>IF('Valve Log 100'!I175="","",'Valve Log 100'!I175)</f>
        <v/>
      </c>
      <c r="C174" s="17">
        <f>IF('Valve Log 100'!A175="","",'Valve Log 100'!A175)</f>
        <v/>
      </c>
      <c r="D174" s="17">
        <f>IF('Valve Log 100'!F175="","",'Valve Log 100'!F175)</f>
        <v/>
      </c>
      <c r="E174" s="17">
        <f>IF('Valve Log 100'!K175="","",'Valve Log 100'!K175)</f>
        <v/>
      </c>
    </row>
    <row r="175">
      <c r="A175" s="18">
        <f>HYPERLINK("#'Valve Log'!A176",176)</f>
        <v/>
      </c>
      <c r="B175" s="17">
        <f>IF('Valve Log 100'!I176="","",'Valve Log 100'!I176)</f>
        <v/>
      </c>
      <c r="C175" s="17">
        <f>IF('Valve Log 100'!A176="","",'Valve Log 100'!A176)</f>
        <v/>
      </c>
      <c r="D175" s="17">
        <f>IF('Valve Log 100'!F176="","",'Valve Log 100'!F176)</f>
        <v/>
      </c>
      <c r="E175" s="17">
        <f>IF('Valve Log 100'!K176="","",'Valve Log 100'!K176)</f>
        <v/>
      </c>
    </row>
    <row r="176">
      <c r="A176" s="18">
        <f>HYPERLINK("#'Valve Log'!A177",177)</f>
        <v/>
      </c>
      <c r="B176" s="17">
        <f>IF('Valve Log 100'!I177="","",'Valve Log 100'!I177)</f>
        <v/>
      </c>
      <c r="C176" s="17">
        <f>IF('Valve Log 100'!A177="","",'Valve Log 100'!A177)</f>
        <v/>
      </c>
      <c r="D176" s="17">
        <f>IF('Valve Log 100'!F177="","",'Valve Log 100'!F177)</f>
        <v/>
      </c>
      <c r="E176" s="17">
        <f>IF('Valve Log 100'!K177="","",'Valve Log 100'!K177)</f>
        <v/>
      </c>
    </row>
    <row r="177">
      <c r="A177" s="18">
        <f>HYPERLINK("#'Valve Log'!A178",178)</f>
        <v/>
      </c>
      <c r="B177" s="17">
        <f>IF('Valve Log 100'!I178="","",'Valve Log 100'!I178)</f>
        <v/>
      </c>
      <c r="C177" s="17">
        <f>IF('Valve Log 100'!A178="","",'Valve Log 100'!A178)</f>
        <v/>
      </c>
      <c r="D177" s="17">
        <f>IF('Valve Log 100'!F178="","",'Valve Log 100'!F178)</f>
        <v/>
      </c>
      <c r="E177" s="17">
        <f>IF('Valve Log 100'!K178="","",'Valve Log 100'!K178)</f>
        <v/>
      </c>
    </row>
    <row r="178">
      <c r="A178" s="18">
        <f>HYPERLINK("#'Valve Log'!A179",179)</f>
        <v/>
      </c>
      <c r="B178" s="17">
        <f>IF('Valve Log 100'!I179="","",'Valve Log 100'!I179)</f>
        <v/>
      </c>
      <c r="C178" s="17">
        <f>IF('Valve Log 100'!A179="","",'Valve Log 100'!A179)</f>
        <v/>
      </c>
      <c r="D178" s="17">
        <f>IF('Valve Log 100'!F179="","",'Valve Log 100'!F179)</f>
        <v/>
      </c>
      <c r="E178" s="17">
        <f>IF('Valve Log 100'!K179="","",'Valve Log 100'!K179)</f>
        <v/>
      </c>
    </row>
    <row r="179">
      <c r="A179" s="18">
        <f>HYPERLINK("#'Valve Log'!A180",180)</f>
        <v/>
      </c>
      <c r="B179" s="17">
        <f>IF('Valve Log 100'!I180="","",'Valve Log 100'!I180)</f>
        <v/>
      </c>
      <c r="C179" s="17">
        <f>IF('Valve Log 100'!A180="","",'Valve Log 100'!A180)</f>
        <v/>
      </c>
      <c r="D179" s="17">
        <f>IF('Valve Log 100'!F180="","",'Valve Log 100'!F180)</f>
        <v/>
      </c>
      <c r="E179" s="17">
        <f>IF('Valve Log 100'!K180="","",'Valve Log 100'!K180)</f>
        <v/>
      </c>
    </row>
    <row r="180">
      <c r="A180" s="18">
        <f>HYPERLINK("#'Valve Log'!A181",181)</f>
        <v/>
      </c>
      <c r="B180" s="17">
        <f>IF('Valve Log 100'!I181="","",'Valve Log 100'!I181)</f>
        <v/>
      </c>
      <c r="C180" s="17">
        <f>IF('Valve Log 100'!A181="","",'Valve Log 100'!A181)</f>
        <v/>
      </c>
      <c r="D180" s="17">
        <f>IF('Valve Log 100'!F181="","",'Valve Log 100'!F181)</f>
        <v/>
      </c>
      <c r="E180" s="17">
        <f>IF('Valve Log 100'!K181="","",'Valve Log 100'!K181)</f>
        <v/>
      </c>
    </row>
    <row r="181">
      <c r="A181" s="18">
        <f>HYPERLINK("#'Valve Log'!A182",182)</f>
        <v/>
      </c>
      <c r="B181" s="17">
        <f>IF('Valve Log 100'!I182="","",'Valve Log 100'!I182)</f>
        <v/>
      </c>
      <c r="C181" s="17">
        <f>IF('Valve Log 100'!A182="","",'Valve Log 100'!A182)</f>
        <v/>
      </c>
      <c r="D181" s="17">
        <f>IF('Valve Log 100'!F182="","",'Valve Log 100'!F182)</f>
        <v/>
      </c>
      <c r="E181" s="17">
        <f>IF('Valve Log 100'!K182="","",'Valve Log 100'!K182)</f>
        <v/>
      </c>
    </row>
    <row r="182">
      <c r="A182" s="18">
        <f>HYPERLINK("#'Valve Log'!A183",183)</f>
        <v/>
      </c>
      <c r="B182" s="17">
        <f>IF('Valve Log 100'!I183="","",'Valve Log 100'!I183)</f>
        <v/>
      </c>
      <c r="C182" s="17">
        <f>IF('Valve Log 100'!A183="","",'Valve Log 100'!A183)</f>
        <v/>
      </c>
      <c r="D182" s="17">
        <f>IF('Valve Log 100'!F183="","",'Valve Log 100'!F183)</f>
        <v/>
      </c>
      <c r="E182" s="17">
        <f>IF('Valve Log 100'!K183="","",'Valve Log 100'!K183)</f>
        <v/>
      </c>
    </row>
    <row r="183">
      <c r="A183" s="18">
        <f>HYPERLINK("#'Valve Log'!A184",184)</f>
        <v/>
      </c>
      <c r="B183" s="17">
        <f>IF('Valve Log 100'!I184="","",'Valve Log 100'!I184)</f>
        <v/>
      </c>
      <c r="C183" s="17">
        <f>IF('Valve Log 100'!A184="","",'Valve Log 100'!A184)</f>
        <v/>
      </c>
      <c r="D183" s="17">
        <f>IF('Valve Log 100'!F184="","",'Valve Log 100'!F184)</f>
        <v/>
      </c>
      <c r="E183" s="17">
        <f>IF('Valve Log 100'!K184="","",'Valve Log 100'!K184)</f>
        <v/>
      </c>
    </row>
    <row r="184">
      <c r="A184" s="18">
        <f>HYPERLINK("#'Valve Log'!A185",185)</f>
        <v/>
      </c>
      <c r="B184" s="17">
        <f>IF('Valve Log 100'!I185="","",'Valve Log 100'!I185)</f>
        <v/>
      </c>
      <c r="C184" s="17">
        <f>IF('Valve Log 100'!A185="","",'Valve Log 100'!A185)</f>
        <v/>
      </c>
      <c r="D184" s="17">
        <f>IF('Valve Log 100'!F185="","",'Valve Log 100'!F185)</f>
        <v/>
      </c>
      <c r="E184" s="17">
        <f>IF('Valve Log 100'!K185="","",'Valve Log 100'!K185)</f>
        <v/>
      </c>
    </row>
    <row r="185">
      <c r="A185" s="18">
        <f>HYPERLINK("#'Valve Log'!A186",186)</f>
        <v/>
      </c>
      <c r="B185" s="17">
        <f>IF('Valve Log 100'!I186="","",'Valve Log 100'!I186)</f>
        <v/>
      </c>
      <c r="C185" s="17">
        <f>IF('Valve Log 100'!A186="","",'Valve Log 100'!A186)</f>
        <v/>
      </c>
      <c r="D185" s="17">
        <f>IF('Valve Log 100'!F186="","",'Valve Log 100'!F186)</f>
        <v/>
      </c>
      <c r="E185" s="17">
        <f>IF('Valve Log 100'!K186="","",'Valve Log 100'!K186)</f>
        <v/>
      </c>
    </row>
    <row r="186">
      <c r="A186" s="18">
        <f>HYPERLINK("#'Valve Log'!A187",187)</f>
        <v/>
      </c>
      <c r="B186" s="17">
        <f>IF('Valve Log 100'!I187="","",'Valve Log 100'!I187)</f>
        <v/>
      </c>
      <c r="C186" s="17">
        <f>IF('Valve Log 100'!A187="","",'Valve Log 100'!A187)</f>
        <v/>
      </c>
      <c r="D186" s="17">
        <f>IF('Valve Log 100'!F187="","",'Valve Log 100'!F187)</f>
        <v/>
      </c>
      <c r="E186" s="17">
        <f>IF('Valve Log 100'!K187="","",'Valve Log 100'!K187)</f>
        <v/>
      </c>
    </row>
    <row r="187">
      <c r="A187" s="18">
        <f>HYPERLINK("#'Valve Log'!A188",188)</f>
        <v/>
      </c>
      <c r="B187" s="17">
        <f>IF('Valve Log 100'!I188="","",'Valve Log 100'!I188)</f>
        <v/>
      </c>
      <c r="C187" s="17">
        <f>IF('Valve Log 100'!A188="","",'Valve Log 100'!A188)</f>
        <v/>
      </c>
      <c r="D187" s="17">
        <f>IF('Valve Log 100'!F188="","",'Valve Log 100'!F188)</f>
        <v/>
      </c>
      <c r="E187" s="17">
        <f>IF('Valve Log 100'!K188="","",'Valve Log 100'!K188)</f>
        <v/>
      </c>
    </row>
    <row r="188">
      <c r="A188" s="18">
        <f>HYPERLINK("#'Valve Log'!A189",189)</f>
        <v/>
      </c>
      <c r="B188" s="17">
        <f>IF('Valve Log 100'!I189="","",'Valve Log 100'!I189)</f>
        <v/>
      </c>
      <c r="C188" s="17">
        <f>IF('Valve Log 100'!A189="","",'Valve Log 100'!A189)</f>
        <v/>
      </c>
      <c r="D188" s="17">
        <f>IF('Valve Log 100'!F189="","",'Valve Log 100'!F189)</f>
        <v/>
      </c>
      <c r="E188" s="17">
        <f>IF('Valve Log 100'!K189="","",'Valve Log 100'!K189)</f>
        <v/>
      </c>
    </row>
    <row r="189">
      <c r="A189" s="18">
        <f>HYPERLINK("#'Valve Log'!A190",190)</f>
        <v/>
      </c>
      <c r="B189" s="17">
        <f>IF('Valve Log 100'!I190="","",'Valve Log 100'!I190)</f>
        <v/>
      </c>
      <c r="C189" s="17">
        <f>IF('Valve Log 100'!A190="","",'Valve Log 100'!A190)</f>
        <v/>
      </c>
      <c r="D189" s="17">
        <f>IF('Valve Log 100'!F190="","",'Valve Log 100'!F190)</f>
        <v/>
      </c>
      <c r="E189" s="17">
        <f>IF('Valve Log 100'!K190="","",'Valve Log 100'!K190)</f>
        <v/>
      </c>
    </row>
    <row r="190">
      <c r="A190" s="18">
        <f>HYPERLINK("#'Valve Log'!A191",191)</f>
        <v/>
      </c>
      <c r="B190" s="17">
        <f>IF('Valve Log 100'!I191="","",'Valve Log 100'!I191)</f>
        <v/>
      </c>
      <c r="C190" s="17">
        <f>IF('Valve Log 100'!A191="","",'Valve Log 100'!A191)</f>
        <v/>
      </c>
      <c r="D190" s="17">
        <f>IF('Valve Log 100'!F191="","",'Valve Log 100'!F191)</f>
        <v/>
      </c>
      <c r="E190" s="17">
        <f>IF('Valve Log 100'!K191="","",'Valve Log 100'!K191)</f>
        <v/>
      </c>
    </row>
    <row r="191">
      <c r="A191" s="18">
        <f>HYPERLINK("#'Valve Log'!A192",192)</f>
        <v/>
      </c>
      <c r="B191" s="17">
        <f>IF('Valve Log 100'!I192="","",'Valve Log 100'!I192)</f>
        <v/>
      </c>
      <c r="C191" s="17">
        <f>IF('Valve Log 100'!A192="","",'Valve Log 100'!A192)</f>
        <v/>
      </c>
      <c r="D191" s="17">
        <f>IF('Valve Log 100'!F192="","",'Valve Log 100'!F192)</f>
        <v/>
      </c>
      <c r="E191" s="17">
        <f>IF('Valve Log 100'!K192="","",'Valve Log 100'!K192)</f>
        <v/>
      </c>
    </row>
    <row r="192">
      <c r="A192" s="18">
        <f>HYPERLINK("#'Valve Log'!A193",193)</f>
        <v/>
      </c>
      <c r="B192" s="17">
        <f>IF('Valve Log 100'!I193="","",'Valve Log 100'!I193)</f>
        <v/>
      </c>
      <c r="C192" s="17">
        <f>IF('Valve Log 100'!A193="","",'Valve Log 100'!A193)</f>
        <v/>
      </c>
      <c r="D192" s="17">
        <f>IF('Valve Log 100'!F193="","",'Valve Log 100'!F193)</f>
        <v/>
      </c>
      <c r="E192" s="17">
        <f>IF('Valve Log 100'!K193="","",'Valve Log 100'!K193)</f>
        <v/>
      </c>
    </row>
    <row r="193">
      <c r="A193" s="18">
        <f>HYPERLINK("#'Valve Log'!A194",194)</f>
        <v/>
      </c>
      <c r="B193" s="17">
        <f>IF('Valve Log 100'!I194="","",'Valve Log 100'!I194)</f>
        <v/>
      </c>
      <c r="C193" s="17">
        <f>IF('Valve Log 100'!A194="","",'Valve Log 100'!A194)</f>
        <v/>
      </c>
      <c r="D193" s="17">
        <f>IF('Valve Log 100'!F194="","",'Valve Log 100'!F194)</f>
        <v/>
      </c>
      <c r="E193" s="17">
        <f>IF('Valve Log 100'!K194="","",'Valve Log 100'!K194)</f>
        <v/>
      </c>
    </row>
    <row r="194">
      <c r="A194" s="18">
        <f>HYPERLINK("#'Valve Log'!A195",195)</f>
        <v/>
      </c>
      <c r="B194" s="17">
        <f>IF('Valve Log 100'!I195="","",'Valve Log 100'!I195)</f>
        <v/>
      </c>
      <c r="C194" s="17">
        <f>IF('Valve Log 100'!A195="","",'Valve Log 100'!A195)</f>
        <v/>
      </c>
      <c r="D194" s="17">
        <f>IF('Valve Log 100'!F195="","",'Valve Log 100'!F195)</f>
        <v/>
      </c>
      <c r="E194" s="17">
        <f>IF('Valve Log 100'!K195="","",'Valve Log 100'!K195)</f>
        <v/>
      </c>
    </row>
    <row r="195">
      <c r="A195" s="18">
        <f>HYPERLINK("#'Valve Log'!A196",196)</f>
        <v/>
      </c>
      <c r="B195" s="17">
        <f>IF('Valve Log 100'!I196="","",'Valve Log 100'!I196)</f>
        <v/>
      </c>
      <c r="C195" s="17">
        <f>IF('Valve Log 100'!A196="","",'Valve Log 100'!A196)</f>
        <v/>
      </c>
      <c r="D195" s="17">
        <f>IF('Valve Log 100'!F196="","",'Valve Log 100'!F196)</f>
        <v/>
      </c>
      <c r="E195" s="17">
        <f>IF('Valve Log 100'!K196="","",'Valve Log 100'!K196)</f>
        <v/>
      </c>
    </row>
    <row r="196">
      <c r="A196" s="18">
        <f>HYPERLINK("#'Valve Log'!A197",197)</f>
        <v/>
      </c>
      <c r="B196" s="17">
        <f>IF('Valve Log 100'!I197="","",'Valve Log 100'!I197)</f>
        <v/>
      </c>
      <c r="C196" s="17">
        <f>IF('Valve Log 100'!A197="","",'Valve Log 100'!A197)</f>
        <v/>
      </c>
      <c r="D196" s="17">
        <f>IF('Valve Log 100'!F197="","",'Valve Log 100'!F197)</f>
        <v/>
      </c>
      <c r="E196" s="17">
        <f>IF('Valve Log 100'!K197="","",'Valve Log 100'!K197)</f>
        <v/>
      </c>
    </row>
    <row r="197">
      <c r="A197" s="18">
        <f>HYPERLINK("#'Valve Log'!A198",198)</f>
        <v/>
      </c>
      <c r="B197" s="17">
        <f>IF('Valve Log 100'!I198="","",'Valve Log 100'!I198)</f>
        <v/>
      </c>
      <c r="C197" s="17">
        <f>IF('Valve Log 100'!A198="","",'Valve Log 100'!A198)</f>
        <v/>
      </c>
      <c r="D197" s="17">
        <f>IF('Valve Log 100'!F198="","",'Valve Log 100'!F198)</f>
        <v/>
      </c>
      <c r="E197" s="17">
        <f>IF('Valve Log 100'!K198="","",'Valve Log 100'!K198)</f>
        <v/>
      </c>
    </row>
    <row r="198">
      <c r="A198" s="18">
        <f>HYPERLINK("#'Valve Log'!A199",199)</f>
        <v/>
      </c>
      <c r="B198" s="17">
        <f>IF('Valve Log 100'!I199="","",'Valve Log 100'!I199)</f>
        <v/>
      </c>
      <c r="C198" s="17">
        <f>IF('Valve Log 100'!A199="","",'Valve Log 100'!A199)</f>
        <v/>
      </c>
      <c r="D198" s="17">
        <f>IF('Valve Log 100'!F199="","",'Valve Log 100'!F199)</f>
        <v/>
      </c>
      <c r="E198" s="17">
        <f>IF('Valve Log 100'!K199="","",'Valve Log 100'!K199)</f>
        <v/>
      </c>
    </row>
    <row r="199">
      <c r="A199" s="18">
        <f>HYPERLINK("#'Valve Log'!A200",200)</f>
        <v/>
      </c>
      <c r="B199" s="17">
        <f>IF('Valve Log 100'!I200="","",'Valve Log 100'!I200)</f>
        <v/>
      </c>
      <c r="C199" s="17">
        <f>IF('Valve Log 100'!A200="","",'Valve Log 100'!A200)</f>
        <v/>
      </c>
      <c r="D199" s="17">
        <f>IF('Valve Log 100'!F200="","",'Valve Log 100'!F200)</f>
        <v/>
      </c>
      <c r="E199" s="17">
        <f>IF('Valve Log 100'!K200="","",'Valve Log 100'!K200)</f>
        <v/>
      </c>
    </row>
    <row r="200">
      <c r="A200" s="18">
        <f>HYPERLINK("#'Valve Log'!A201",201)</f>
        <v/>
      </c>
      <c r="B200" s="17">
        <f>IF('Valve Log 100'!I201="","",'Valve Log 100'!I201)</f>
        <v/>
      </c>
      <c r="C200" s="17">
        <f>IF('Valve Log 100'!A201="","",'Valve Log 100'!A201)</f>
        <v/>
      </c>
      <c r="D200" s="17">
        <f>IF('Valve Log 100'!F201="","",'Valve Log 100'!F201)</f>
        <v/>
      </c>
      <c r="E200" s="17">
        <f>IF('Valve Log 100'!K201="","",'Valve Log 100'!K201)</f>
        <v/>
      </c>
    </row>
    <row r="201">
      <c r="A201" s="18">
        <f>HYPERLINK("#'Valve Log'!A202",202)</f>
        <v/>
      </c>
      <c r="B201" s="17">
        <f>IF('Valve Log 100'!I202="","",'Valve Log 100'!I202)</f>
        <v/>
      </c>
      <c r="C201" s="17">
        <f>IF('Valve Log 100'!A202="","",'Valve Log 100'!A202)</f>
        <v/>
      </c>
      <c r="D201" s="17">
        <f>IF('Valve Log 100'!F202="","",'Valve Log 100'!F202)</f>
        <v/>
      </c>
      <c r="E201" s="17">
        <f>IF('Valve Log 100'!K202="","",'Valve Log 100'!K202)</f>
        <v/>
      </c>
    </row>
    <row r="202">
      <c r="A202" s="18">
        <f>HYPERLINK("#'Valve Log'!A203",203)</f>
        <v/>
      </c>
      <c r="B202" s="17">
        <f>IF('Valve Log 100'!I203="","",'Valve Log 100'!I203)</f>
        <v/>
      </c>
      <c r="C202" s="17">
        <f>IF('Valve Log 100'!A203="","",'Valve Log 100'!A203)</f>
        <v/>
      </c>
      <c r="D202" s="17">
        <f>IF('Valve Log 100'!F203="","",'Valve Log 100'!F203)</f>
        <v/>
      </c>
      <c r="E202" s="17">
        <f>IF('Valve Log 100'!K203="","",'Valve Log 100'!K203)</f>
        <v/>
      </c>
    </row>
    <row r="203">
      <c r="A203" s="18">
        <f>HYPERLINK("#'Valve Log'!A204",204)</f>
        <v/>
      </c>
      <c r="B203" s="17">
        <f>IF('Valve Log 100'!I204="","",'Valve Log 100'!I204)</f>
        <v/>
      </c>
      <c r="C203" s="17">
        <f>IF('Valve Log 100'!A204="","",'Valve Log 100'!A204)</f>
        <v/>
      </c>
      <c r="D203" s="17">
        <f>IF('Valve Log 100'!F204="","",'Valve Log 100'!F204)</f>
        <v/>
      </c>
      <c r="E203" s="17">
        <f>IF('Valve Log 100'!K204="","",'Valve Log 100'!K204)</f>
        <v/>
      </c>
    </row>
    <row r="204">
      <c r="A204" s="18">
        <f>HYPERLINK("#'Valve Log'!A205",205)</f>
        <v/>
      </c>
      <c r="B204" s="17">
        <f>IF('Valve Log 100'!I205="","",'Valve Log 100'!I205)</f>
        <v/>
      </c>
      <c r="C204" s="17">
        <f>IF('Valve Log 100'!A205="","",'Valve Log 100'!A205)</f>
        <v/>
      </c>
      <c r="D204" s="17">
        <f>IF('Valve Log 100'!F205="","",'Valve Log 100'!F205)</f>
        <v/>
      </c>
      <c r="E204" s="17">
        <f>IF('Valve Log 100'!K205="","",'Valve Log 100'!K205)</f>
        <v/>
      </c>
    </row>
    <row r="205">
      <c r="A205" s="18">
        <f>HYPERLINK("#'Valve Log'!A206",206)</f>
        <v/>
      </c>
      <c r="B205" s="17">
        <f>IF('Valve Log 100'!I206="","",'Valve Log 100'!I206)</f>
        <v/>
      </c>
      <c r="C205" s="17">
        <f>IF('Valve Log 100'!A206="","",'Valve Log 100'!A206)</f>
        <v/>
      </c>
      <c r="D205" s="17">
        <f>IF('Valve Log 100'!F206="","",'Valve Log 100'!F206)</f>
        <v/>
      </c>
      <c r="E205" s="17">
        <f>IF('Valve Log 100'!K206="","",'Valve Log 100'!K206)</f>
        <v/>
      </c>
    </row>
    <row r="206">
      <c r="A206" s="18">
        <f>HYPERLINK("#'Valve Log'!A207",207)</f>
        <v/>
      </c>
      <c r="B206" s="17">
        <f>IF('Valve Log 100'!I207="","",'Valve Log 100'!I207)</f>
        <v/>
      </c>
      <c r="C206" s="17">
        <f>IF('Valve Log 100'!A207="","",'Valve Log 100'!A207)</f>
        <v/>
      </c>
      <c r="D206" s="17">
        <f>IF('Valve Log 100'!F207="","",'Valve Log 100'!F207)</f>
        <v/>
      </c>
      <c r="E206" s="17">
        <f>IF('Valve Log 100'!K207="","",'Valve Log 100'!K207)</f>
        <v/>
      </c>
    </row>
    <row r="207">
      <c r="A207" s="18">
        <f>HYPERLINK("#'Valve Log'!A208",208)</f>
        <v/>
      </c>
      <c r="B207" s="17">
        <f>IF('Valve Log 100'!I208="","",'Valve Log 100'!I208)</f>
        <v/>
      </c>
      <c r="C207" s="17">
        <f>IF('Valve Log 100'!A208="","",'Valve Log 100'!A208)</f>
        <v/>
      </c>
      <c r="D207" s="17">
        <f>IF('Valve Log 100'!F208="","",'Valve Log 100'!F208)</f>
        <v/>
      </c>
      <c r="E207" s="17">
        <f>IF('Valve Log 100'!K208="","",'Valve Log 100'!K208)</f>
        <v/>
      </c>
    </row>
    <row r="208">
      <c r="A208" s="18">
        <f>HYPERLINK("#'Valve Log'!A209",209)</f>
        <v/>
      </c>
      <c r="B208" s="17">
        <f>IF('Valve Log 100'!I209="","",'Valve Log 100'!I209)</f>
        <v/>
      </c>
      <c r="C208" s="17">
        <f>IF('Valve Log 100'!A209="","",'Valve Log 100'!A209)</f>
        <v/>
      </c>
      <c r="D208" s="17">
        <f>IF('Valve Log 100'!F209="","",'Valve Log 100'!F209)</f>
        <v/>
      </c>
      <c r="E208" s="17">
        <f>IF('Valve Log 100'!K209="","",'Valve Log 100'!K209)</f>
        <v/>
      </c>
    </row>
    <row r="209">
      <c r="A209" s="18">
        <f>HYPERLINK("#'Valve Log'!A210",210)</f>
        <v/>
      </c>
      <c r="B209" s="17">
        <f>IF('Valve Log 100'!I210="","",'Valve Log 100'!I210)</f>
        <v/>
      </c>
      <c r="C209" s="17">
        <f>IF('Valve Log 100'!A210="","",'Valve Log 100'!A210)</f>
        <v/>
      </c>
      <c r="D209" s="17">
        <f>IF('Valve Log 100'!F210="","",'Valve Log 100'!F210)</f>
        <v/>
      </c>
      <c r="E209" s="17">
        <f>IF('Valve Log 100'!K210="","",'Valve Log 100'!K210)</f>
        <v/>
      </c>
    </row>
    <row r="210">
      <c r="A210" s="18">
        <f>HYPERLINK("#'Valve Log'!A211",211)</f>
        <v/>
      </c>
      <c r="B210" s="17">
        <f>IF('Valve Log 100'!I211="","",'Valve Log 100'!I211)</f>
        <v/>
      </c>
      <c r="C210" s="17">
        <f>IF('Valve Log 100'!A211="","",'Valve Log 100'!A211)</f>
        <v/>
      </c>
      <c r="D210" s="17">
        <f>IF('Valve Log 100'!F211="","",'Valve Log 100'!F211)</f>
        <v/>
      </c>
      <c r="E210" s="17">
        <f>IF('Valve Log 100'!K211="","",'Valve Log 100'!K211)</f>
        <v/>
      </c>
    </row>
    <row r="211">
      <c r="A211" s="18">
        <f>HYPERLINK("#'Valve Log'!A212",212)</f>
        <v/>
      </c>
      <c r="B211" s="17">
        <f>IF('Valve Log 100'!I212="","",'Valve Log 100'!I212)</f>
        <v/>
      </c>
      <c r="C211" s="17">
        <f>IF('Valve Log 100'!A212="","",'Valve Log 100'!A212)</f>
        <v/>
      </c>
      <c r="D211" s="17">
        <f>IF('Valve Log 100'!F212="","",'Valve Log 100'!F212)</f>
        <v/>
      </c>
      <c r="E211" s="17">
        <f>IF('Valve Log 100'!K212="","",'Valve Log 100'!K212)</f>
        <v/>
      </c>
    </row>
    <row r="212">
      <c r="A212" s="18">
        <f>HYPERLINK("#'Valve Log'!A213",213)</f>
        <v/>
      </c>
      <c r="B212" s="17">
        <f>IF('Valve Log 100'!I213="","",'Valve Log 100'!I213)</f>
        <v/>
      </c>
      <c r="C212" s="17">
        <f>IF('Valve Log 100'!A213="","",'Valve Log 100'!A213)</f>
        <v/>
      </c>
      <c r="D212" s="17">
        <f>IF('Valve Log 100'!F213="","",'Valve Log 100'!F213)</f>
        <v/>
      </c>
      <c r="E212" s="17">
        <f>IF('Valve Log 100'!K213="","",'Valve Log 100'!K213)</f>
        <v/>
      </c>
    </row>
    <row r="213">
      <c r="A213" s="18">
        <f>HYPERLINK("#'Valve Log'!A214",214)</f>
        <v/>
      </c>
      <c r="B213" s="17">
        <f>IF('Valve Log 100'!I214="","",'Valve Log 100'!I214)</f>
        <v/>
      </c>
      <c r="C213" s="17">
        <f>IF('Valve Log 100'!A214="","",'Valve Log 100'!A214)</f>
        <v/>
      </c>
      <c r="D213" s="17">
        <f>IF('Valve Log 100'!F214="","",'Valve Log 100'!F214)</f>
        <v/>
      </c>
      <c r="E213" s="17">
        <f>IF('Valve Log 100'!K214="","",'Valve Log 100'!K214)</f>
        <v/>
      </c>
    </row>
    <row r="214">
      <c r="A214" s="18">
        <f>HYPERLINK("#'Valve Log'!A215",215)</f>
        <v/>
      </c>
      <c r="B214" s="17">
        <f>IF('Valve Log 100'!I215="","",'Valve Log 100'!I215)</f>
        <v/>
      </c>
      <c r="C214" s="17">
        <f>IF('Valve Log 100'!A215="","",'Valve Log 100'!A215)</f>
        <v/>
      </c>
      <c r="D214" s="17">
        <f>IF('Valve Log 100'!F215="","",'Valve Log 100'!F215)</f>
        <v/>
      </c>
      <c r="E214" s="17">
        <f>IF('Valve Log 100'!K215="","",'Valve Log 100'!K215)</f>
        <v/>
      </c>
    </row>
    <row r="215">
      <c r="A215" s="18">
        <f>HYPERLINK("#'Valve Log'!A216",216)</f>
        <v/>
      </c>
      <c r="B215" s="17">
        <f>IF('Valve Log 100'!I216="","",'Valve Log 100'!I216)</f>
        <v/>
      </c>
      <c r="C215" s="17">
        <f>IF('Valve Log 100'!A216="","",'Valve Log 100'!A216)</f>
        <v/>
      </c>
      <c r="D215" s="17">
        <f>IF('Valve Log 100'!F216="","",'Valve Log 100'!F216)</f>
        <v/>
      </c>
      <c r="E215" s="17">
        <f>IF('Valve Log 100'!K216="","",'Valve Log 100'!K216)</f>
        <v/>
      </c>
    </row>
    <row r="216">
      <c r="A216" s="18">
        <f>HYPERLINK("#'Valve Log'!A217",217)</f>
        <v/>
      </c>
      <c r="B216" s="17">
        <f>IF('Valve Log 100'!I217="","",'Valve Log 100'!I217)</f>
        <v/>
      </c>
      <c r="C216" s="17">
        <f>IF('Valve Log 100'!A217="","",'Valve Log 100'!A217)</f>
        <v/>
      </c>
      <c r="D216" s="17">
        <f>IF('Valve Log 100'!F217="","",'Valve Log 100'!F217)</f>
        <v/>
      </c>
      <c r="E216" s="17">
        <f>IF('Valve Log 100'!K217="","",'Valve Log 100'!K217)</f>
        <v/>
      </c>
    </row>
    <row r="217">
      <c r="A217" s="18">
        <f>HYPERLINK("#'Valve Log'!A218",218)</f>
        <v/>
      </c>
      <c r="B217" s="17">
        <f>IF('Valve Log 100'!I218="","",'Valve Log 100'!I218)</f>
        <v/>
      </c>
      <c r="C217" s="17">
        <f>IF('Valve Log 100'!A218="","",'Valve Log 100'!A218)</f>
        <v/>
      </c>
      <c r="D217" s="17">
        <f>IF('Valve Log 100'!F218="","",'Valve Log 100'!F218)</f>
        <v/>
      </c>
      <c r="E217" s="17">
        <f>IF('Valve Log 100'!K218="","",'Valve Log 100'!K218)</f>
        <v/>
      </c>
    </row>
    <row r="218">
      <c r="A218" s="18">
        <f>HYPERLINK("#'Valve Log'!A219",219)</f>
        <v/>
      </c>
      <c r="B218" s="17">
        <f>IF('Valve Log 100'!I219="","",'Valve Log 100'!I219)</f>
        <v/>
      </c>
      <c r="C218" s="17">
        <f>IF('Valve Log 100'!A219="","",'Valve Log 100'!A219)</f>
        <v/>
      </c>
      <c r="D218" s="17">
        <f>IF('Valve Log 100'!F219="","",'Valve Log 100'!F219)</f>
        <v/>
      </c>
      <c r="E218" s="17">
        <f>IF('Valve Log 100'!K219="","",'Valve Log 100'!K219)</f>
        <v/>
      </c>
    </row>
    <row r="219">
      <c r="A219" s="18">
        <f>HYPERLINK("#'Valve Log'!A220",220)</f>
        <v/>
      </c>
      <c r="B219" s="17">
        <f>IF('Valve Log 100'!I220="","",'Valve Log 100'!I220)</f>
        <v/>
      </c>
      <c r="C219" s="17">
        <f>IF('Valve Log 100'!A220="","",'Valve Log 100'!A220)</f>
        <v/>
      </c>
      <c r="D219" s="17">
        <f>IF('Valve Log 100'!F220="","",'Valve Log 100'!F220)</f>
        <v/>
      </c>
      <c r="E219" s="17">
        <f>IF('Valve Log 100'!K220="","",'Valve Log 100'!K220)</f>
        <v/>
      </c>
    </row>
    <row r="220">
      <c r="A220" s="18">
        <f>HYPERLINK("#'Valve Log'!A221",221)</f>
        <v/>
      </c>
      <c r="B220" s="17">
        <f>IF('Valve Log 100'!I221="","",'Valve Log 100'!I221)</f>
        <v/>
      </c>
      <c r="C220" s="17">
        <f>IF('Valve Log 100'!A221="","",'Valve Log 100'!A221)</f>
        <v/>
      </c>
      <c r="D220" s="17">
        <f>IF('Valve Log 100'!F221="","",'Valve Log 100'!F221)</f>
        <v/>
      </c>
      <c r="E220" s="17">
        <f>IF('Valve Log 100'!K221="","",'Valve Log 100'!K221)</f>
        <v/>
      </c>
    </row>
    <row r="221">
      <c r="A221" s="18">
        <f>HYPERLINK("#'Valve Log'!A222",222)</f>
        <v/>
      </c>
      <c r="B221" s="17">
        <f>IF('Valve Log 100'!I222="","",'Valve Log 100'!I222)</f>
        <v/>
      </c>
      <c r="C221" s="17">
        <f>IF('Valve Log 100'!A222="","",'Valve Log 100'!A222)</f>
        <v/>
      </c>
      <c r="D221" s="17">
        <f>IF('Valve Log 100'!F222="","",'Valve Log 100'!F222)</f>
        <v/>
      </c>
      <c r="E221" s="17">
        <f>IF('Valve Log 100'!K222="","",'Valve Log 100'!K222)</f>
        <v/>
      </c>
    </row>
    <row r="222">
      <c r="A222" s="18">
        <f>HYPERLINK("#'Valve Log'!A223",223)</f>
        <v/>
      </c>
      <c r="B222" s="17">
        <f>IF('Valve Log 100'!I223="","",'Valve Log 100'!I223)</f>
        <v/>
      </c>
      <c r="C222" s="17">
        <f>IF('Valve Log 100'!A223="","",'Valve Log 100'!A223)</f>
        <v/>
      </c>
      <c r="D222" s="17">
        <f>IF('Valve Log 100'!F223="","",'Valve Log 100'!F223)</f>
        <v/>
      </c>
      <c r="E222" s="17">
        <f>IF('Valve Log 100'!K223="","",'Valve Log 100'!K223)</f>
        <v/>
      </c>
    </row>
    <row r="223">
      <c r="A223" s="18">
        <f>HYPERLINK("#'Valve Log'!A224",224)</f>
        <v/>
      </c>
      <c r="B223" s="17">
        <f>IF('Valve Log 100'!I224="","",'Valve Log 100'!I224)</f>
        <v/>
      </c>
      <c r="C223" s="17">
        <f>IF('Valve Log 100'!A224="","",'Valve Log 100'!A224)</f>
        <v/>
      </c>
      <c r="D223" s="17">
        <f>IF('Valve Log 100'!F224="","",'Valve Log 100'!F224)</f>
        <v/>
      </c>
      <c r="E223" s="17">
        <f>IF('Valve Log 100'!K224="","",'Valve Log 100'!K224)</f>
        <v/>
      </c>
    </row>
    <row r="224">
      <c r="A224" s="18">
        <f>HYPERLINK("#'Valve Log'!A225",225)</f>
        <v/>
      </c>
      <c r="B224" s="17">
        <f>IF('Valve Log 100'!I225="","",'Valve Log 100'!I225)</f>
        <v/>
      </c>
      <c r="C224" s="17">
        <f>IF('Valve Log 100'!A225="","",'Valve Log 100'!A225)</f>
        <v/>
      </c>
      <c r="D224" s="17">
        <f>IF('Valve Log 100'!F225="","",'Valve Log 100'!F225)</f>
        <v/>
      </c>
      <c r="E224" s="17">
        <f>IF('Valve Log 100'!K225="","",'Valve Log 100'!K225)</f>
        <v/>
      </c>
    </row>
    <row r="225">
      <c r="A225" s="18">
        <f>HYPERLINK("#'Valve Log'!A226",226)</f>
        <v/>
      </c>
      <c r="B225" s="17">
        <f>IF('Valve Log 100'!I226="","",'Valve Log 100'!I226)</f>
        <v/>
      </c>
      <c r="C225" s="17">
        <f>IF('Valve Log 100'!A226="","",'Valve Log 100'!A226)</f>
        <v/>
      </c>
      <c r="D225" s="17">
        <f>IF('Valve Log 100'!F226="","",'Valve Log 100'!F226)</f>
        <v/>
      </c>
      <c r="E225" s="17">
        <f>IF('Valve Log 100'!K226="","",'Valve Log 100'!K226)</f>
        <v/>
      </c>
    </row>
    <row r="226">
      <c r="A226" s="18">
        <f>HYPERLINK("#'Valve Log'!A227",227)</f>
        <v/>
      </c>
      <c r="B226" s="17">
        <f>IF('Valve Log 100'!I227="","",'Valve Log 100'!I227)</f>
        <v/>
      </c>
      <c r="C226" s="17">
        <f>IF('Valve Log 100'!A227="","",'Valve Log 100'!A227)</f>
        <v/>
      </c>
      <c r="D226" s="17">
        <f>IF('Valve Log 100'!F227="","",'Valve Log 100'!F227)</f>
        <v/>
      </c>
      <c r="E226" s="17">
        <f>IF('Valve Log 100'!K227="","",'Valve Log 100'!K227)</f>
        <v/>
      </c>
    </row>
    <row r="227">
      <c r="A227" s="18">
        <f>HYPERLINK("#'Valve Log'!A228",228)</f>
        <v/>
      </c>
      <c r="B227" s="17">
        <f>IF('Valve Log 100'!I228="","",'Valve Log 100'!I228)</f>
        <v/>
      </c>
      <c r="C227" s="17">
        <f>IF('Valve Log 100'!A228="","",'Valve Log 100'!A228)</f>
        <v/>
      </c>
      <c r="D227" s="17">
        <f>IF('Valve Log 100'!F228="","",'Valve Log 100'!F228)</f>
        <v/>
      </c>
      <c r="E227" s="17">
        <f>IF('Valve Log 100'!K228="","",'Valve Log 100'!K228)</f>
        <v/>
      </c>
    </row>
    <row r="228">
      <c r="A228" s="18">
        <f>HYPERLINK("#'Valve Log'!A229",229)</f>
        <v/>
      </c>
      <c r="B228" s="17">
        <f>IF('Valve Log 100'!I229="","",'Valve Log 100'!I229)</f>
        <v/>
      </c>
      <c r="C228" s="17">
        <f>IF('Valve Log 100'!A229="","",'Valve Log 100'!A229)</f>
        <v/>
      </c>
      <c r="D228" s="17">
        <f>IF('Valve Log 100'!F229="","",'Valve Log 100'!F229)</f>
        <v/>
      </c>
      <c r="E228" s="17">
        <f>IF('Valve Log 100'!K229="","",'Valve Log 100'!K229)</f>
        <v/>
      </c>
    </row>
    <row r="229">
      <c r="A229" s="18">
        <f>HYPERLINK("#'Valve Log'!A230",230)</f>
        <v/>
      </c>
      <c r="B229" s="17">
        <f>IF('Valve Log 100'!I230="","",'Valve Log 100'!I230)</f>
        <v/>
      </c>
      <c r="C229" s="17">
        <f>IF('Valve Log 100'!A230="","",'Valve Log 100'!A230)</f>
        <v/>
      </c>
      <c r="D229" s="17">
        <f>IF('Valve Log 100'!F230="","",'Valve Log 100'!F230)</f>
        <v/>
      </c>
      <c r="E229" s="17">
        <f>IF('Valve Log 100'!K230="","",'Valve Log 100'!K230)</f>
        <v/>
      </c>
    </row>
    <row r="230">
      <c r="A230" s="18">
        <f>HYPERLINK("#'Valve Log'!A231",231)</f>
        <v/>
      </c>
      <c r="B230" s="17">
        <f>IF('Valve Log 100'!I231="","",'Valve Log 100'!I231)</f>
        <v/>
      </c>
      <c r="C230" s="17">
        <f>IF('Valve Log 100'!A231="","",'Valve Log 100'!A231)</f>
        <v/>
      </c>
      <c r="D230" s="17">
        <f>IF('Valve Log 100'!F231="","",'Valve Log 100'!F231)</f>
        <v/>
      </c>
      <c r="E230" s="17">
        <f>IF('Valve Log 100'!K231="","",'Valve Log 100'!K231)</f>
        <v/>
      </c>
    </row>
    <row r="231">
      <c r="A231" s="18">
        <f>HYPERLINK("#'Valve Log'!A232",232)</f>
        <v/>
      </c>
      <c r="B231" s="17">
        <f>IF('Valve Log 100'!I232="","",'Valve Log 100'!I232)</f>
        <v/>
      </c>
      <c r="C231" s="17">
        <f>IF('Valve Log 100'!A232="","",'Valve Log 100'!A232)</f>
        <v/>
      </c>
      <c r="D231" s="17">
        <f>IF('Valve Log 100'!F232="","",'Valve Log 100'!F232)</f>
        <v/>
      </c>
      <c r="E231" s="17">
        <f>IF('Valve Log 100'!K232="","",'Valve Log 100'!K232)</f>
        <v/>
      </c>
    </row>
    <row r="232">
      <c r="A232" s="18">
        <f>HYPERLINK("#'Valve Log'!A233",233)</f>
        <v/>
      </c>
      <c r="B232" s="17">
        <f>IF('Valve Log 100'!I233="","",'Valve Log 100'!I233)</f>
        <v/>
      </c>
      <c r="C232" s="17">
        <f>IF('Valve Log 100'!A233="","",'Valve Log 100'!A233)</f>
        <v/>
      </c>
      <c r="D232" s="17">
        <f>IF('Valve Log 100'!F233="","",'Valve Log 100'!F233)</f>
        <v/>
      </c>
      <c r="E232" s="17">
        <f>IF('Valve Log 100'!K233="","",'Valve Log 100'!K233)</f>
        <v/>
      </c>
    </row>
    <row r="233">
      <c r="A233" s="18">
        <f>HYPERLINK("#'Valve Log'!A234",234)</f>
        <v/>
      </c>
      <c r="B233" s="17">
        <f>IF('Valve Log 100'!I234="","",'Valve Log 100'!I234)</f>
        <v/>
      </c>
      <c r="C233" s="17">
        <f>IF('Valve Log 100'!A234="","",'Valve Log 100'!A234)</f>
        <v/>
      </c>
      <c r="D233" s="17">
        <f>IF('Valve Log 100'!F234="","",'Valve Log 100'!F234)</f>
        <v/>
      </c>
      <c r="E233" s="17">
        <f>IF('Valve Log 100'!K234="","",'Valve Log 100'!K234)</f>
        <v/>
      </c>
    </row>
    <row r="234">
      <c r="A234" s="18">
        <f>HYPERLINK("#'Valve Log'!A235",235)</f>
        <v/>
      </c>
      <c r="B234" s="17">
        <f>IF('Valve Log 100'!I235="","",'Valve Log 100'!I235)</f>
        <v/>
      </c>
      <c r="C234" s="17">
        <f>IF('Valve Log 100'!A235="","",'Valve Log 100'!A235)</f>
        <v/>
      </c>
      <c r="D234" s="17">
        <f>IF('Valve Log 100'!F235="","",'Valve Log 100'!F235)</f>
        <v/>
      </c>
      <c r="E234" s="17">
        <f>IF('Valve Log 100'!K235="","",'Valve Log 100'!K235)</f>
        <v/>
      </c>
    </row>
    <row r="235">
      <c r="A235" s="18">
        <f>HYPERLINK("#'Valve Log'!A236",236)</f>
        <v/>
      </c>
      <c r="B235" s="17">
        <f>IF('Valve Log 100'!I236="","",'Valve Log 100'!I236)</f>
        <v/>
      </c>
      <c r="C235" s="17">
        <f>IF('Valve Log 100'!A236="","",'Valve Log 100'!A236)</f>
        <v/>
      </c>
      <c r="D235" s="17">
        <f>IF('Valve Log 100'!F236="","",'Valve Log 100'!F236)</f>
        <v/>
      </c>
      <c r="E235" s="17">
        <f>IF('Valve Log 100'!K236="","",'Valve Log 100'!K236)</f>
        <v/>
      </c>
    </row>
    <row r="236">
      <c r="A236" s="18">
        <f>HYPERLINK("#'Valve Log'!A237",237)</f>
        <v/>
      </c>
      <c r="B236" s="17">
        <f>IF('Valve Log 100'!I237="","",'Valve Log 100'!I237)</f>
        <v/>
      </c>
      <c r="C236" s="17">
        <f>IF('Valve Log 100'!A237="","",'Valve Log 100'!A237)</f>
        <v/>
      </c>
      <c r="D236" s="17">
        <f>IF('Valve Log 100'!F237="","",'Valve Log 100'!F237)</f>
        <v/>
      </c>
      <c r="E236" s="17">
        <f>IF('Valve Log 100'!K237="","",'Valve Log 100'!K237)</f>
        <v/>
      </c>
    </row>
    <row r="237">
      <c r="A237" s="18">
        <f>HYPERLINK("#'Valve Log'!A238",238)</f>
        <v/>
      </c>
      <c r="B237" s="17">
        <f>IF('Valve Log 100'!I238="","",'Valve Log 100'!I238)</f>
        <v/>
      </c>
      <c r="C237" s="17">
        <f>IF('Valve Log 100'!A238="","",'Valve Log 100'!A238)</f>
        <v/>
      </c>
      <c r="D237" s="17">
        <f>IF('Valve Log 100'!F238="","",'Valve Log 100'!F238)</f>
        <v/>
      </c>
      <c r="E237" s="17">
        <f>IF('Valve Log 100'!K238="","",'Valve Log 100'!K238)</f>
        <v/>
      </c>
    </row>
    <row r="238">
      <c r="A238" s="18">
        <f>HYPERLINK("#'Valve Log'!A239",239)</f>
        <v/>
      </c>
      <c r="B238" s="17">
        <f>IF('Valve Log 100'!I239="","",'Valve Log 100'!I239)</f>
        <v/>
      </c>
      <c r="C238" s="17">
        <f>IF('Valve Log 100'!A239="","",'Valve Log 100'!A239)</f>
        <v/>
      </c>
      <c r="D238" s="17">
        <f>IF('Valve Log 100'!F239="","",'Valve Log 100'!F239)</f>
        <v/>
      </c>
      <c r="E238" s="17">
        <f>IF('Valve Log 100'!K239="","",'Valve Log 100'!K239)</f>
        <v/>
      </c>
    </row>
    <row r="239">
      <c r="A239" s="18">
        <f>HYPERLINK("#'Valve Log'!A240",240)</f>
        <v/>
      </c>
      <c r="B239" s="17">
        <f>IF('Valve Log 100'!I240="","",'Valve Log 100'!I240)</f>
        <v/>
      </c>
      <c r="C239" s="17">
        <f>IF('Valve Log 100'!A240="","",'Valve Log 100'!A240)</f>
        <v/>
      </c>
      <c r="D239" s="17">
        <f>IF('Valve Log 100'!F240="","",'Valve Log 100'!F240)</f>
        <v/>
      </c>
      <c r="E239" s="17">
        <f>IF('Valve Log 100'!K240="","",'Valve Log 100'!K240)</f>
        <v/>
      </c>
    </row>
    <row r="240">
      <c r="A240" s="18">
        <f>HYPERLINK("#'Valve Log'!A241",241)</f>
        <v/>
      </c>
      <c r="B240" s="17">
        <f>IF('Valve Log 100'!I241="","",'Valve Log 100'!I241)</f>
        <v/>
      </c>
      <c r="C240" s="17">
        <f>IF('Valve Log 100'!A241="","",'Valve Log 100'!A241)</f>
        <v/>
      </c>
      <c r="D240" s="17">
        <f>IF('Valve Log 100'!F241="","",'Valve Log 100'!F241)</f>
        <v/>
      </c>
      <c r="E240" s="17">
        <f>IF('Valve Log 100'!K241="","",'Valve Log 100'!K241)</f>
        <v/>
      </c>
    </row>
    <row r="241">
      <c r="A241" s="18">
        <f>HYPERLINK("#'Valve Log'!A242",242)</f>
        <v/>
      </c>
      <c r="B241" s="17">
        <f>IF('Valve Log 100'!I242="","",'Valve Log 100'!I242)</f>
        <v/>
      </c>
      <c r="C241" s="17">
        <f>IF('Valve Log 100'!A242="","",'Valve Log 100'!A242)</f>
        <v/>
      </c>
      <c r="D241" s="17">
        <f>IF('Valve Log 100'!F242="","",'Valve Log 100'!F242)</f>
        <v/>
      </c>
      <c r="E241" s="17">
        <f>IF('Valve Log 100'!K242="","",'Valve Log 100'!K242)</f>
        <v/>
      </c>
    </row>
    <row r="242">
      <c r="A242" s="18">
        <f>HYPERLINK("#'Valve Log'!A243",243)</f>
        <v/>
      </c>
      <c r="B242" s="17">
        <f>IF('Valve Log 100'!I243="","",'Valve Log 100'!I243)</f>
        <v/>
      </c>
      <c r="C242" s="17">
        <f>IF('Valve Log 100'!A243="","",'Valve Log 100'!A243)</f>
        <v/>
      </c>
      <c r="D242" s="17">
        <f>IF('Valve Log 100'!F243="","",'Valve Log 100'!F243)</f>
        <v/>
      </c>
      <c r="E242" s="17">
        <f>IF('Valve Log 100'!K243="","",'Valve Log 100'!K243)</f>
        <v/>
      </c>
    </row>
    <row r="243">
      <c r="A243" s="18">
        <f>HYPERLINK("#'Valve Log'!A244",244)</f>
        <v/>
      </c>
      <c r="B243" s="17">
        <f>IF('Valve Log 100'!I244="","",'Valve Log 100'!I244)</f>
        <v/>
      </c>
      <c r="C243" s="17">
        <f>IF('Valve Log 100'!A244="","",'Valve Log 100'!A244)</f>
        <v/>
      </c>
      <c r="D243" s="17">
        <f>IF('Valve Log 100'!F244="","",'Valve Log 100'!F244)</f>
        <v/>
      </c>
      <c r="E243" s="17">
        <f>IF('Valve Log 100'!K244="","",'Valve Log 100'!K244)</f>
        <v/>
      </c>
    </row>
    <row r="244">
      <c r="A244" s="18">
        <f>HYPERLINK("#'Valve Log'!A245",245)</f>
        <v/>
      </c>
      <c r="B244" s="17">
        <f>IF('Valve Log 100'!I245="","",'Valve Log 100'!I245)</f>
        <v/>
      </c>
      <c r="C244" s="17">
        <f>IF('Valve Log 100'!A245="","",'Valve Log 100'!A245)</f>
        <v/>
      </c>
      <c r="D244" s="17">
        <f>IF('Valve Log 100'!F245="","",'Valve Log 100'!F245)</f>
        <v/>
      </c>
      <c r="E244" s="17">
        <f>IF('Valve Log 100'!K245="","",'Valve Log 100'!K245)</f>
        <v/>
      </c>
    </row>
    <row r="245">
      <c r="A245" s="18">
        <f>HYPERLINK("#'Valve Log'!A246",246)</f>
        <v/>
      </c>
      <c r="B245" s="17">
        <f>IF('Valve Log 100'!I246="","",'Valve Log 100'!I246)</f>
        <v/>
      </c>
      <c r="C245" s="17">
        <f>IF('Valve Log 100'!A246="","",'Valve Log 100'!A246)</f>
        <v/>
      </c>
      <c r="D245" s="17">
        <f>IF('Valve Log 100'!F246="","",'Valve Log 100'!F246)</f>
        <v/>
      </c>
      <c r="E245" s="17">
        <f>IF('Valve Log 100'!K246="","",'Valve Log 100'!K246)</f>
        <v/>
      </c>
    </row>
    <row r="246">
      <c r="A246" s="18">
        <f>HYPERLINK("#'Valve Log'!A247",247)</f>
        <v/>
      </c>
      <c r="B246" s="17">
        <f>IF('Valve Log 100'!I247="","",'Valve Log 100'!I247)</f>
        <v/>
      </c>
      <c r="C246" s="17">
        <f>IF('Valve Log 100'!A247="","",'Valve Log 100'!A247)</f>
        <v/>
      </c>
      <c r="D246" s="17">
        <f>IF('Valve Log 100'!F247="","",'Valve Log 100'!F247)</f>
        <v/>
      </c>
      <c r="E246" s="17">
        <f>IF('Valve Log 100'!K247="","",'Valve Log 100'!K247)</f>
        <v/>
      </c>
    </row>
    <row r="247">
      <c r="A247" s="18">
        <f>HYPERLINK("#'Valve Log'!A248",248)</f>
        <v/>
      </c>
      <c r="B247" s="17">
        <f>IF('Valve Log 100'!I248="","",'Valve Log 100'!I248)</f>
        <v/>
      </c>
      <c r="C247" s="17">
        <f>IF('Valve Log 100'!A248="","",'Valve Log 100'!A248)</f>
        <v/>
      </c>
      <c r="D247" s="17">
        <f>IF('Valve Log 100'!F248="","",'Valve Log 100'!F248)</f>
        <v/>
      </c>
      <c r="E247" s="17">
        <f>IF('Valve Log 100'!K248="","",'Valve Log 100'!K248)</f>
        <v/>
      </c>
    </row>
    <row r="248">
      <c r="A248" s="18">
        <f>HYPERLINK("#'Valve Log'!A249",249)</f>
        <v/>
      </c>
      <c r="B248" s="17">
        <f>IF('Valve Log 100'!I249="","",'Valve Log 100'!I249)</f>
        <v/>
      </c>
      <c r="C248" s="17">
        <f>IF('Valve Log 100'!A249="","",'Valve Log 100'!A249)</f>
        <v/>
      </c>
      <c r="D248" s="17">
        <f>IF('Valve Log 100'!F249="","",'Valve Log 100'!F249)</f>
        <v/>
      </c>
      <c r="E248" s="17">
        <f>IF('Valve Log 100'!K249="","",'Valve Log 100'!K249)</f>
        <v/>
      </c>
    </row>
    <row r="249">
      <c r="A249" s="18">
        <f>HYPERLINK("#'Valve Log'!A250",250)</f>
        <v/>
      </c>
      <c r="B249" s="17">
        <f>IF('Valve Log 100'!I250="","",'Valve Log 100'!I250)</f>
        <v/>
      </c>
      <c r="C249" s="17">
        <f>IF('Valve Log 100'!A250="","",'Valve Log 100'!A250)</f>
        <v/>
      </c>
      <c r="D249" s="17">
        <f>IF('Valve Log 100'!F250="","",'Valve Log 100'!F250)</f>
        <v/>
      </c>
      <c r="E249" s="17">
        <f>IF('Valve Log 100'!K250="","",'Valve Log 100'!K250)</f>
        <v/>
      </c>
    </row>
    <row r="250">
      <c r="A250" s="18">
        <f>HYPERLINK("#'Valve Log'!A251",251)</f>
        <v/>
      </c>
      <c r="B250" s="17">
        <f>IF('Valve Log 100'!I251="","",'Valve Log 100'!I251)</f>
        <v/>
      </c>
      <c r="C250" s="17">
        <f>IF('Valve Log 100'!A251="","",'Valve Log 100'!A251)</f>
        <v/>
      </c>
      <c r="D250" s="17">
        <f>IF('Valve Log 100'!F251="","",'Valve Log 100'!F251)</f>
        <v/>
      </c>
      <c r="E250" s="17">
        <f>IF('Valve Log 100'!K251="","",'Valve Log 100'!K251)</f>
        <v/>
      </c>
    </row>
    <row r="251">
      <c r="A251" s="18">
        <f>HYPERLINK("#'Valve Log'!A252",252)</f>
        <v/>
      </c>
      <c r="B251" s="17">
        <f>IF('Valve Log 100'!I252="","",'Valve Log 100'!I252)</f>
        <v/>
      </c>
      <c r="C251" s="17">
        <f>IF('Valve Log 100'!A252="","",'Valve Log 100'!A252)</f>
        <v/>
      </c>
      <c r="D251" s="17">
        <f>IF('Valve Log 100'!F252="","",'Valve Log 100'!F252)</f>
        <v/>
      </c>
      <c r="E251" s="17">
        <f>IF('Valve Log 100'!K252="","",'Valve Log 100'!K252)</f>
        <v/>
      </c>
    </row>
    <row r="252">
      <c r="A252" s="18">
        <f>HYPERLINK("#'Valve Log'!A253",253)</f>
        <v/>
      </c>
      <c r="B252" s="17">
        <f>IF('Valve Log 100'!I253="","",'Valve Log 100'!I253)</f>
        <v/>
      </c>
      <c r="C252" s="17">
        <f>IF('Valve Log 100'!A253="","",'Valve Log 100'!A253)</f>
        <v/>
      </c>
      <c r="D252" s="17">
        <f>IF('Valve Log 100'!F253="","",'Valve Log 100'!F253)</f>
        <v/>
      </c>
      <c r="E252" s="17">
        <f>IF('Valve Log 100'!K253="","",'Valve Log 100'!K253)</f>
        <v/>
      </c>
    </row>
    <row r="253">
      <c r="A253" s="18">
        <f>HYPERLINK("#'Valve Log'!A254",254)</f>
        <v/>
      </c>
      <c r="B253" s="17">
        <f>IF('Valve Log 100'!I254="","",'Valve Log 100'!I254)</f>
        <v/>
      </c>
      <c r="C253" s="17">
        <f>IF('Valve Log 100'!A254="","",'Valve Log 100'!A254)</f>
        <v/>
      </c>
      <c r="D253" s="17">
        <f>IF('Valve Log 100'!F254="","",'Valve Log 100'!F254)</f>
        <v/>
      </c>
      <c r="E253" s="17">
        <f>IF('Valve Log 100'!K254="","",'Valve Log 100'!K254)</f>
        <v/>
      </c>
    </row>
    <row r="254">
      <c r="A254" s="18">
        <f>HYPERLINK("#'Valve Log'!A255",255)</f>
        <v/>
      </c>
      <c r="B254" s="17">
        <f>IF('Valve Log 100'!I255="","",'Valve Log 100'!I255)</f>
        <v/>
      </c>
      <c r="C254" s="17">
        <f>IF('Valve Log 100'!A255="","",'Valve Log 100'!A255)</f>
        <v/>
      </c>
      <c r="D254" s="17">
        <f>IF('Valve Log 100'!F255="","",'Valve Log 100'!F255)</f>
        <v/>
      </c>
      <c r="E254" s="17">
        <f>IF('Valve Log 100'!K255="","",'Valve Log 100'!K255)</f>
        <v/>
      </c>
    </row>
    <row r="255">
      <c r="A255" s="18">
        <f>HYPERLINK("#'Valve Log'!A256",256)</f>
        <v/>
      </c>
      <c r="B255" s="17">
        <f>IF('Valve Log 100'!I256="","",'Valve Log 100'!I256)</f>
        <v/>
      </c>
      <c r="C255" s="17">
        <f>IF('Valve Log 100'!A256="","",'Valve Log 100'!A256)</f>
        <v/>
      </c>
      <c r="D255" s="17">
        <f>IF('Valve Log 100'!F256="","",'Valve Log 100'!F256)</f>
        <v/>
      </c>
      <c r="E255" s="17">
        <f>IF('Valve Log 100'!K256="","",'Valve Log 100'!K256)</f>
        <v/>
      </c>
    </row>
    <row r="256">
      <c r="A256" s="18">
        <f>HYPERLINK("#'Valve Log'!A257",257)</f>
        <v/>
      </c>
      <c r="B256" s="17">
        <f>IF('Valve Log 100'!I257="","",'Valve Log 100'!I257)</f>
        <v/>
      </c>
      <c r="C256" s="17">
        <f>IF('Valve Log 100'!A257="","",'Valve Log 100'!A257)</f>
        <v/>
      </c>
      <c r="D256" s="17">
        <f>IF('Valve Log 100'!F257="","",'Valve Log 100'!F257)</f>
        <v/>
      </c>
      <c r="E256" s="17">
        <f>IF('Valve Log 100'!K257="","",'Valve Log 100'!K257)</f>
        <v/>
      </c>
    </row>
    <row r="257">
      <c r="A257" s="18">
        <f>HYPERLINK("#'Valve Log'!A258",258)</f>
        <v/>
      </c>
      <c r="B257" s="17">
        <f>IF('Valve Log 100'!I258="","",'Valve Log 100'!I258)</f>
        <v/>
      </c>
      <c r="C257" s="17">
        <f>IF('Valve Log 100'!A258="","",'Valve Log 100'!A258)</f>
        <v/>
      </c>
      <c r="D257" s="17">
        <f>IF('Valve Log 100'!F258="","",'Valve Log 100'!F258)</f>
        <v/>
      </c>
      <c r="E257" s="17">
        <f>IF('Valve Log 100'!K258="","",'Valve Log 100'!K258)</f>
        <v/>
      </c>
    </row>
    <row r="258">
      <c r="A258" s="18">
        <f>HYPERLINK("#'Valve Log'!A259",259)</f>
        <v/>
      </c>
      <c r="B258" s="17">
        <f>IF('Valve Log 100'!I259="","",'Valve Log 100'!I259)</f>
        <v/>
      </c>
      <c r="C258" s="17">
        <f>IF('Valve Log 100'!A259="","",'Valve Log 100'!A259)</f>
        <v/>
      </c>
      <c r="D258" s="17">
        <f>IF('Valve Log 100'!F259="","",'Valve Log 100'!F259)</f>
        <v/>
      </c>
      <c r="E258" s="17">
        <f>IF('Valve Log 100'!K259="","",'Valve Log 100'!K259)</f>
        <v/>
      </c>
    </row>
    <row r="259">
      <c r="A259" s="18">
        <f>HYPERLINK("#'Valve Log'!A260",260)</f>
        <v/>
      </c>
      <c r="B259" s="17">
        <f>IF('Valve Log 100'!I260="","",'Valve Log 100'!I260)</f>
        <v/>
      </c>
      <c r="C259" s="17">
        <f>IF('Valve Log 100'!A260="","",'Valve Log 100'!A260)</f>
        <v/>
      </c>
      <c r="D259" s="17">
        <f>IF('Valve Log 100'!F260="","",'Valve Log 100'!F260)</f>
        <v/>
      </c>
      <c r="E259" s="17">
        <f>IF('Valve Log 100'!K260="","",'Valve Log 100'!K260)</f>
        <v/>
      </c>
    </row>
    <row r="260">
      <c r="A260" s="18">
        <f>HYPERLINK("#'Valve Log'!A261",261)</f>
        <v/>
      </c>
      <c r="B260" s="17">
        <f>IF('Valve Log 100'!I261="","",'Valve Log 100'!I261)</f>
        <v/>
      </c>
      <c r="C260" s="17">
        <f>IF('Valve Log 100'!A261="","",'Valve Log 100'!A261)</f>
        <v/>
      </c>
      <c r="D260" s="17">
        <f>IF('Valve Log 100'!F261="","",'Valve Log 100'!F261)</f>
        <v/>
      </c>
      <c r="E260" s="17">
        <f>IF('Valve Log 100'!K261="","",'Valve Log 100'!K261)</f>
        <v/>
      </c>
    </row>
    <row r="261">
      <c r="A261" s="18">
        <f>HYPERLINK("#'Valve Log'!A262",262)</f>
        <v/>
      </c>
      <c r="B261" s="17">
        <f>IF('Valve Log 100'!I262="","",'Valve Log 100'!I262)</f>
        <v/>
      </c>
      <c r="C261" s="17">
        <f>IF('Valve Log 100'!A262="","",'Valve Log 100'!A262)</f>
        <v/>
      </c>
      <c r="D261" s="17">
        <f>IF('Valve Log 100'!F262="","",'Valve Log 100'!F262)</f>
        <v/>
      </c>
      <c r="E261" s="17">
        <f>IF('Valve Log 100'!K262="","",'Valve Log 100'!K262)</f>
        <v/>
      </c>
    </row>
    <row r="262">
      <c r="A262" s="18">
        <f>HYPERLINK("#'Valve Log'!A263",263)</f>
        <v/>
      </c>
      <c r="B262" s="17">
        <f>IF('Valve Log 100'!I263="","",'Valve Log 100'!I263)</f>
        <v/>
      </c>
      <c r="C262" s="17">
        <f>IF('Valve Log 100'!A263="","",'Valve Log 100'!A263)</f>
        <v/>
      </c>
      <c r="D262" s="17">
        <f>IF('Valve Log 100'!F263="","",'Valve Log 100'!F263)</f>
        <v/>
      </c>
      <c r="E262" s="17">
        <f>IF('Valve Log 100'!K263="","",'Valve Log 100'!K263)</f>
        <v/>
      </c>
    </row>
    <row r="263">
      <c r="A263" s="18">
        <f>HYPERLINK("#'Valve Log'!A264",264)</f>
        <v/>
      </c>
      <c r="B263" s="17">
        <f>IF('Valve Log 100'!I264="","",'Valve Log 100'!I264)</f>
        <v/>
      </c>
      <c r="C263" s="17">
        <f>IF('Valve Log 100'!A264="","",'Valve Log 100'!A264)</f>
        <v/>
      </c>
      <c r="D263" s="17">
        <f>IF('Valve Log 100'!F264="","",'Valve Log 100'!F264)</f>
        <v/>
      </c>
      <c r="E263" s="17">
        <f>IF('Valve Log 100'!K264="","",'Valve Log 100'!K264)</f>
        <v/>
      </c>
    </row>
    <row r="264">
      <c r="A264" s="18">
        <f>HYPERLINK("#'Valve Log'!A265",265)</f>
        <v/>
      </c>
      <c r="B264" s="17">
        <f>IF('Valve Log 100'!I265="","",'Valve Log 100'!I265)</f>
        <v/>
      </c>
      <c r="C264" s="17">
        <f>IF('Valve Log 100'!A265="","",'Valve Log 100'!A265)</f>
        <v/>
      </c>
      <c r="D264" s="17">
        <f>IF('Valve Log 100'!F265="","",'Valve Log 100'!F265)</f>
        <v/>
      </c>
      <c r="E264" s="17">
        <f>IF('Valve Log 100'!K265="","",'Valve Log 100'!K265)</f>
        <v/>
      </c>
    </row>
    <row r="265">
      <c r="A265" s="18">
        <f>HYPERLINK("#'Valve Log'!A266",266)</f>
        <v/>
      </c>
      <c r="B265" s="17">
        <f>IF('Valve Log 100'!I266="","",'Valve Log 100'!I266)</f>
        <v/>
      </c>
      <c r="C265" s="17">
        <f>IF('Valve Log 100'!A266="","",'Valve Log 100'!A266)</f>
        <v/>
      </c>
      <c r="D265" s="17">
        <f>IF('Valve Log 100'!F266="","",'Valve Log 100'!F266)</f>
        <v/>
      </c>
      <c r="E265" s="17">
        <f>IF('Valve Log 100'!K266="","",'Valve Log 100'!K266)</f>
        <v/>
      </c>
    </row>
    <row r="266">
      <c r="A266" s="18">
        <f>HYPERLINK("#'Valve Log'!A267",267)</f>
        <v/>
      </c>
      <c r="B266" s="17">
        <f>IF('Valve Log 100'!I267="","",'Valve Log 100'!I267)</f>
        <v/>
      </c>
      <c r="C266" s="17">
        <f>IF('Valve Log 100'!A267="","",'Valve Log 100'!A267)</f>
        <v/>
      </c>
      <c r="D266" s="17">
        <f>IF('Valve Log 100'!F267="","",'Valve Log 100'!F267)</f>
        <v/>
      </c>
      <c r="E266" s="17">
        <f>IF('Valve Log 100'!K267="","",'Valve Log 100'!K267)</f>
        <v/>
      </c>
    </row>
    <row r="267">
      <c r="A267" s="18">
        <f>HYPERLINK("#'Valve Log'!A268",268)</f>
        <v/>
      </c>
      <c r="B267" s="17">
        <f>IF('Valve Log 100'!I268="","",'Valve Log 100'!I268)</f>
        <v/>
      </c>
      <c r="C267" s="17">
        <f>IF('Valve Log 100'!A268="","",'Valve Log 100'!A268)</f>
        <v/>
      </c>
      <c r="D267" s="17">
        <f>IF('Valve Log 100'!F268="","",'Valve Log 100'!F268)</f>
        <v/>
      </c>
      <c r="E267" s="17">
        <f>IF('Valve Log 100'!K268="","",'Valve Log 100'!K268)</f>
        <v/>
      </c>
    </row>
    <row r="268">
      <c r="A268" s="18">
        <f>HYPERLINK("#'Valve Log'!A269",269)</f>
        <v/>
      </c>
      <c r="B268" s="17">
        <f>IF('Valve Log 100'!I269="","",'Valve Log 100'!I269)</f>
        <v/>
      </c>
      <c r="C268" s="17">
        <f>IF('Valve Log 100'!A269="","",'Valve Log 100'!A269)</f>
        <v/>
      </c>
      <c r="D268" s="17">
        <f>IF('Valve Log 100'!F269="","",'Valve Log 100'!F269)</f>
        <v/>
      </c>
      <c r="E268" s="17">
        <f>IF('Valve Log 100'!K269="","",'Valve Log 100'!K269)</f>
        <v/>
      </c>
    </row>
    <row r="269">
      <c r="A269" s="18">
        <f>HYPERLINK("#'Valve Log'!A270",270)</f>
        <v/>
      </c>
      <c r="B269" s="17">
        <f>IF('Valve Log 100'!I270="","",'Valve Log 100'!I270)</f>
        <v/>
      </c>
      <c r="C269" s="17">
        <f>IF('Valve Log 100'!A270="","",'Valve Log 100'!A270)</f>
        <v/>
      </c>
      <c r="D269" s="17">
        <f>IF('Valve Log 100'!F270="","",'Valve Log 100'!F270)</f>
        <v/>
      </c>
      <c r="E269" s="17">
        <f>IF('Valve Log 100'!K270="","",'Valve Log 100'!K270)</f>
        <v/>
      </c>
    </row>
    <row r="270">
      <c r="A270" s="18">
        <f>HYPERLINK("#'Valve Log'!A271",271)</f>
        <v/>
      </c>
      <c r="B270" s="17">
        <f>IF('Valve Log 100'!I271="","",'Valve Log 100'!I271)</f>
        <v/>
      </c>
      <c r="C270" s="17">
        <f>IF('Valve Log 100'!A271="","",'Valve Log 100'!A271)</f>
        <v/>
      </c>
      <c r="D270" s="17">
        <f>IF('Valve Log 100'!F271="","",'Valve Log 100'!F271)</f>
        <v/>
      </c>
      <c r="E270" s="17">
        <f>IF('Valve Log 100'!K271="","",'Valve Log 100'!K271)</f>
        <v/>
      </c>
    </row>
    <row r="271">
      <c r="A271" s="18">
        <f>HYPERLINK("#'Valve Log'!A272",272)</f>
        <v/>
      </c>
      <c r="B271" s="17">
        <f>IF('Valve Log 100'!I272="","",'Valve Log 100'!I272)</f>
        <v/>
      </c>
      <c r="C271" s="17">
        <f>IF('Valve Log 100'!A272="","",'Valve Log 100'!A272)</f>
        <v/>
      </c>
      <c r="D271" s="17">
        <f>IF('Valve Log 100'!F272="","",'Valve Log 100'!F272)</f>
        <v/>
      </c>
      <c r="E271" s="17">
        <f>IF('Valve Log 100'!K272="","",'Valve Log 100'!K272)</f>
        <v/>
      </c>
    </row>
    <row r="272">
      <c r="A272" s="18">
        <f>HYPERLINK("#'Valve Log'!A273",273)</f>
        <v/>
      </c>
      <c r="B272" s="17">
        <f>IF('Valve Log 100'!I273="","",'Valve Log 100'!I273)</f>
        <v/>
      </c>
      <c r="C272" s="17">
        <f>IF('Valve Log 100'!A273="","",'Valve Log 100'!A273)</f>
        <v/>
      </c>
      <c r="D272" s="17">
        <f>IF('Valve Log 100'!F273="","",'Valve Log 100'!F273)</f>
        <v/>
      </c>
      <c r="E272" s="17">
        <f>IF('Valve Log 100'!K273="","",'Valve Log 100'!K273)</f>
        <v/>
      </c>
    </row>
    <row r="273">
      <c r="A273" s="18">
        <f>HYPERLINK("#'Valve Log'!A274",274)</f>
        <v/>
      </c>
      <c r="B273" s="17">
        <f>IF('Valve Log 100'!I274="","",'Valve Log 100'!I274)</f>
        <v/>
      </c>
      <c r="C273" s="17">
        <f>IF('Valve Log 100'!A274="","",'Valve Log 100'!A274)</f>
        <v/>
      </c>
      <c r="D273" s="17">
        <f>IF('Valve Log 100'!F274="","",'Valve Log 100'!F274)</f>
        <v/>
      </c>
      <c r="E273" s="17">
        <f>IF('Valve Log 100'!K274="","",'Valve Log 100'!K274)</f>
        <v/>
      </c>
    </row>
    <row r="274">
      <c r="A274" s="18">
        <f>HYPERLINK("#'Valve Log'!A275",275)</f>
        <v/>
      </c>
      <c r="B274" s="17">
        <f>IF('Valve Log 100'!I275="","",'Valve Log 100'!I275)</f>
        <v/>
      </c>
      <c r="C274" s="17">
        <f>IF('Valve Log 100'!A275="","",'Valve Log 100'!A275)</f>
        <v/>
      </c>
      <c r="D274" s="17">
        <f>IF('Valve Log 100'!F275="","",'Valve Log 100'!F275)</f>
        <v/>
      </c>
      <c r="E274" s="17">
        <f>IF('Valve Log 100'!K275="","",'Valve Log 100'!K275)</f>
        <v/>
      </c>
    </row>
    <row r="275">
      <c r="A275" s="18">
        <f>HYPERLINK("#'Valve Log'!A276",276)</f>
        <v/>
      </c>
      <c r="B275" s="17">
        <f>IF('Valve Log 100'!I276="","",'Valve Log 100'!I276)</f>
        <v/>
      </c>
      <c r="C275" s="17">
        <f>IF('Valve Log 100'!A276="","",'Valve Log 100'!A276)</f>
        <v/>
      </c>
      <c r="D275" s="17">
        <f>IF('Valve Log 100'!F276="","",'Valve Log 100'!F276)</f>
        <v/>
      </c>
      <c r="E275" s="17">
        <f>IF('Valve Log 100'!K276="","",'Valve Log 100'!K276)</f>
        <v/>
      </c>
    </row>
    <row r="276">
      <c r="A276" s="18">
        <f>HYPERLINK("#'Valve Log'!A277",277)</f>
        <v/>
      </c>
      <c r="B276" s="17">
        <f>IF('Valve Log 100'!I277="","",'Valve Log 100'!I277)</f>
        <v/>
      </c>
      <c r="C276" s="17">
        <f>IF('Valve Log 100'!A277="","",'Valve Log 100'!A277)</f>
        <v/>
      </c>
      <c r="D276" s="17">
        <f>IF('Valve Log 100'!F277="","",'Valve Log 100'!F277)</f>
        <v/>
      </c>
      <c r="E276" s="17">
        <f>IF('Valve Log 100'!K277="","",'Valve Log 100'!K277)</f>
        <v/>
      </c>
    </row>
    <row r="277">
      <c r="A277" s="18">
        <f>HYPERLINK("#'Valve Log'!A278",278)</f>
        <v/>
      </c>
      <c r="B277" s="17">
        <f>IF('Valve Log 100'!I278="","",'Valve Log 100'!I278)</f>
        <v/>
      </c>
      <c r="C277" s="17">
        <f>IF('Valve Log 100'!A278="","",'Valve Log 100'!A278)</f>
        <v/>
      </c>
      <c r="D277" s="17">
        <f>IF('Valve Log 100'!F278="","",'Valve Log 100'!F278)</f>
        <v/>
      </c>
      <c r="E277" s="17">
        <f>IF('Valve Log 100'!K278="","",'Valve Log 100'!K278)</f>
        <v/>
      </c>
    </row>
    <row r="278">
      <c r="A278" s="18">
        <f>HYPERLINK("#'Valve Log'!A279",279)</f>
        <v/>
      </c>
      <c r="B278" s="17">
        <f>IF('Valve Log 100'!I279="","",'Valve Log 100'!I279)</f>
        <v/>
      </c>
      <c r="C278" s="17">
        <f>IF('Valve Log 100'!A279="","",'Valve Log 100'!A279)</f>
        <v/>
      </c>
      <c r="D278" s="17">
        <f>IF('Valve Log 100'!F279="","",'Valve Log 100'!F279)</f>
        <v/>
      </c>
      <c r="E278" s="17">
        <f>IF('Valve Log 100'!K279="","",'Valve Log 100'!K279)</f>
        <v/>
      </c>
    </row>
    <row r="279">
      <c r="A279" s="18">
        <f>HYPERLINK("#'Valve Log'!A280",280)</f>
        <v/>
      </c>
      <c r="B279" s="17">
        <f>IF('Valve Log 100'!I280="","",'Valve Log 100'!I280)</f>
        <v/>
      </c>
      <c r="C279" s="17">
        <f>IF('Valve Log 100'!A280="","",'Valve Log 100'!A280)</f>
        <v/>
      </c>
      <c r="D279" s="17">
        <f>IF('Valve Log 100'!F280="","",'Valve Log 100'!F280)</f>
        <v/>
      </c>
      <c r="E279" s="17">
        <f>IF('Valve Log 100'!K280="","",'Valve Log 100'!K280)</f>
        <v/>
      </c>
    </row>
    <row r="280">
      <c r="A280" s="18">
        <f>HYPERLINK("#'Valve Log'!A281",281)</f>
        <v/>
      </c>
      <c r="B280" s="17">
        <f>IF('Valve Log 100'!I281="","",'Valve Log 100'!I281)</f>
        <v/>
      </c>
      <c r="C280" s="17">
        <f>IF('Valve Log 100'!A281="","",'Valve Log 100'!A281)</f>
        <v/>
      </c>
      <c r="D280" s="17">
        <f>IF('Valve Log 100'!F281="","",'Valve Log 100'!F281)</f>
        <v/>
      </c>
      <c r="E280" s="17">
        <f>IF('Valve Log 100'!K281="","",'Valve Log 100'!K281)</f>
        <v/>
      </c>
    </row>
    <row r="281">
      <c r="A281" s="18">
        <f>HYPERLINK("#'Valve Log'!A282",282)</f>
        <v/>
      </c>
      <c r="B281" s="17">
        <f>IF('Valve Log 100'!I282="","",'Valve Log 100'!I282)</f>
        <v/>
      </c>
      <c r="C281" s="17">
        <f>IF('Valve Log 100'!A282="","",'Valve Log 100'!A282)</f>
        <v/>
      </c>
      <c r="D281" s="17">
        <f>IF('Valve Log 100'!F282="","",'Valve Log 100'!F282)</f>
        <v/>
      </c>
      <c r="E281" s="17">
        <f>IF('Valve Log 100'!K282="","",'Valve Log 100'!K282)</f>
        <v/>
      </c>
    </row>
    <row r="282">
      <c r="A282" s="18">
        <f>HYPERLINK("#'Valve Log'!A283",283)</f>
        <v/>
      </c>
      <c r="B282" s="17">
        <f>IF('Valve Log 100'!I283="","",'Valve Log 100'!I283)</f>
        <v/>
      </c>
      <c r="C282" s="17">
        <f>IF('Valve Log 100'!A283="","",'Valve Log 100'!A283)</f>
        <v/>
      </c>
      <c r="D282" s="17">
        <f>IF('Valve Log 100'!F283="","",'Valve Log 100'!F283)</f>
        <v/>
      </c>
      <c r="E282" s="17">
        <f>IF('Valve Log 100'!K283="","",'Valve Log 100'!K283)</f>
        <v/>
      </c>
    </row>
    <row r="283">
      <c r="A283" s="18">
        <f>HYPERLINK("#'Valve Log'!A284",284)</f>
        <v/>
      </c>
      <c r="B283" s="17">
        <f>IF('Valve Log 100'!I284="","",'Valve Log 100'!I284)</f>
        <v/>
      </c>
      <c r="C283" s="17">
        <f>IF('Valve Log 100'!A284="","",'Valve Log 100'!A284)</f>
        <v/>
      </c>
      <c r="D283" s="17">
        <f>IF('Valve Log 100'!F284="","",'Valve Log 100'!F284)</f>
        <v/>
      </c>
      <c r="E283" s="17">
        <f>IF('Valve Log 100'!K284="","",'Valve Log 100'!K284)</f>
        <v/>
      </c>
    </row>
    <row r="284">
      <c r="A284" s="18">
        <f>HYPERLINK("#'Valve Log'!A285",285)</f>
        <v/>
      </c>
      <c r="B284" s="17">
        <f>IF('Valve Log 100'!I285="","",'Valve Log 100'!I285)</f>
        <v/>
      </c>
      <c r="C284" s="17">
        <f>IF('Valve Log 100'!A285="","",'Valve Log 100'!A285)</f>
        <v/>
      </c>
      <c r="D284" s="17">
        <f>IF('Valve Log 100'!F285="","",'Valve Log 100'!F285)</f>
        <v/>
      </c>
      <c r="E284" s="17">
        <f>IF('Valve Log 100'!K285="","",'Valve Log 100'!K285)</f>
        <v/>
      </c>
    </row>
    <row r="285">
      <c r="A285" s="18">
        <f>HYPERLINK("#'Valve Log'!A286",286)</f>
        <v/>
      </c>
      <c r="B285" s="17">
        <f>IF('Valve Log 100'!I286="","",'Valve Log 100'!I286)</f>
        <v/>
      </c>
      <c r="C285" s="17">
        <f>IF('Valve Log 100'!A286="","",'Valve Log 100'!A286)</f>
        <v/>
      </c>
      <c r="D285" s="17">
        <f>IF('Valve Log 100'!F286="","",'Valve Log 100'!F286)</f>
        <v/>
      </c>
      <c r="E285" s="17">
        <f>IF('Valve Log 100'!K286="","",'Valve Log 100'!K286)</f>
        <v/>
      </c>
    </row>
    <row r="286">
      <c r="A286" s="18">
        <f>HYPERLINK("#'Valve Log'!A287",287)</f>
        <v/>
      </c>
      <c r="B286" s="17">
        <f>IF('Valve Log 100'!I287="","",'Valve Log 100'!I287)</f>
        <v/>
      </c>
      <c r="C286" s="17">
        <f>IF('Valve Log 100'!A287="","",'Valve Log 100'!A287)</f>
        <v/>
      </c>
      <c r="D286" s="17">
        <f>IF('Valve Log 100'!F287="","",'Valve Log 100'!F287)</f>
        <v/>
      </c>
      <c r="E286" s="17">
        <f>IF('Valve Log 100'!K287="","",'Valve Log 100'!K287)</f>
        <v/>
      </c>
    </row>
    <row r="287">
      <c r="A287" s="18">
        <f>HYPERLINK("#'Valve Log'!A288",288)</f>
        <v/>
      </c>
      <c r="B287" s="17">
        <f>IF('Valve Log 100'!I288="","",'Valve Log 100'!I288)</f>
        <v/>
      </c>
      <c r="C287" s="17">
        <f>IF('Valve Log 100'!A288="","",'Valve Log 100'!A288)</f>
        <v/>
      </c>
      <c r="D287" s="17">
        <f>IF('Valve Log 100'!F288="","",'Valve Log 100'!F288)</f>
        <v/>
      </c>
      <c r="E287" s="17">
        <f>IF('Valve Log 100'!K288="","",'Valve Log 100'!K288)</f>
        <v/>
      </c>
    </row>
    <row r="288">
      <c r="A288" s="18">
        <f>HYPERLINK("#'Valve Log'!A289",289)</f>
        <v/>
      </c>
      <c r="B288" s="17">
        <f>IF('Valve Log 100'!I289="","",'Valve Log 100'!I289)</f>
        <v/>
      </c>
      <c r="C288" s="17">
        <f>IF('Valve Log 100'!A289="","",'Valve Log 100'!A289)</f>
        <v/>
      </c>
      <c r="D288" s="17">
        <f>IF('Valve Log 100'!F289="","",'Valve Log 100'!F289)</f>
        <v/>
      </c>
      <c r="E288" s="17">
        <f>IF('Valve Log 100'!K289="","",'Valve Log 100'!K289)</f>
        <v/>
      </c>
    </row>
    <row r="289">
      <c r="A289" s="18">
        <f>HYPERLINK("#'Valve Log'!A290",290)</f>
        <v/>
      </c>
      <c r="B289" s="17">
        <f>IF('Valve Log 100'!I290="","",'Valve Log 100'!I290)</f>
        <v/>
      </c>
      <c r="C289" s="17">
        <f>IF('Valve Log 100'!A290="","",'Valve Log 100'!A290)</f>
        <v/>
      </c>
      <c r="D289" s="17">
        <f>IF('Valve Log 100'!F290="","",'Valve Log 100'!F290)</f>
        <v/>
      </c>
      <c r="E289" s="17">
        <f>IF('Valve Log 100'!K290="","",'Valve Log 100'!K290)</f>
        <v/>
      </c>
    </row>
    <row r="290">
      <c r="A290" s="18">
        <f>HYPERLINK("#'Valve Log'!A291",291)</f>
        <v/>
      </c>
      <c r="B290" s="17">
        <f>IF('Valve Log 100'!I291="","",'Valve Log 100'!I291)</f>
        <v/>
      </c>
      <c r="C290" s="17">
        <f>IF('Valve Log 100'!A291="","",'Valve Log 100'!A291)</f>
        <v/>
      </c>
      <c r="D290" s="17">
        <f>IF('Valve Log 100'!F291="","",'Valve Log 100'!F291)</f>
        <v/>
      </c>
      <c r="E290" s="17">
        <f>IF('Valve Log 100'!K291="","",'Valve Log 100'!K291)</f>
        <v/>
      </c>
    </row>
    <row r="291">
      <c r="A291" s="18">
        <f>HYPERLINK("#'Valve Log'!A292",292)</f>
        <v/>
      </c>
      <c r="B291" s="17">
        <f>IF('Valve Log 100'!I292="","",'Valve Log 100'!I292)</f>
        <v/>
      </c>
      <c r="C291" s="17">
        <f>IF('Valve Log 100'!A292="","",'Valve Log 100'!A292)</f>
        <v/>
      </c>
      <c r="D291" s="17">
        <f>IF('Valve Log 100'!F292="","",'Valve Log 100'!F292)</f>
        <v/>
      </c>
      <c r="E291" s="17">
        <f>IF('Valve Log 100'!K292="","",'Valve Log 100'!K292)</f>
        <v/>
      </c>
    </row>
    <row r="292">
      <c r="A292" s="18">
        <f>HYPERLINK("#'Valve Log'!A293",293)</f>
        <v/>
      </c>
      <c r="B292" s="17">
        <f>IF('Valve Log 100'!I293="","",'Valve Log 100'!I293)</f>
        <v/>
      </c>
      <c r="C292" s="17">
        <f>IF('Valve Log 100'!A293="","",'Valve Log 100'!A293)</f>
        <v/>
      </c>
      <c r="D292" s="17">
        <f>IF('Valve Log 100'!F293="","",'Valve Log 100'!F293)</f>
        <v/>
      </c>
      <c r="E292" s="17">
        <f>IF('Valve Log 100'!K293="","",'Valve Log 100'!K293)</f>
        <v/>
      </c>
    </row>
    <row r="293">
      <c r="A293" s="18">
        <f>HYPERLINK("#'Valve Log'!A294",294)</f>
        <v/>
      </c>
      <c r="B293" s="17">
        <f>IF('Valve Log 100'!I294="","",'Valve Log 100'!I294)</f>
        <v/>
      </c>
      <c r="C293" s="17">
        <f>IF('Valve Log 100'!A294="","",'Valve Log 100'!A294)</f>
        <v/>
      </c>
      <c r="D293" s="17">
        <f>IF('Valve Log 100'!F294="","",'Valve Log 100'!F294)</f>
        <v/>
      </c>
      <c r="E293" s="17">
        <f>IF('Valve Log 100'!K294="","",'Valve Log 100'!K294)</f>
        <v/>
      </c>
    </row>
    <row r="294">
      <c r="A294" s="18">
        <f>HYPERLINK("#'Valve Log'!A295",295)</f>
        <v/>
      </c>
      <c r="B294" s="17">
        <f>IF('Valve Log 100'!I295="","",'Valve Log 100'!I295)</f>
        <v/>
      </c>
      <c r="C294" s="17">
        <f>IF('Valve Log 100'!A295="","",'Valve Log 100'!A295)</f>
        <v/>
      </c>
      <c r="D294" s="17">
        <f>IF('Valve Log 100'!F295="","",'Valve Log 100'!F295)</f>
        <v/>
      </c>
      <c r="E294" s="17">
        <f>IF('Valve Log 100'!K295="","",'Valve Log 100'!K295)</f>
        <v/>
      </c>
    </row>
    <row r="295">
      <c r="A295" s="18">
        <f>HYPERLINK("#'Valve Log'!A296",296)</f>
        <v/>
      </c>
      <c r="B295" s="17">
        <f>IF('Valve Log 100'!I296="","",'Valve Log 100'!I296)</f>
        <v/>
      </c>
      <c r="C295" s="17">
        <f>IF('Valve Log 100'!A296="","",'Valve Log 100'!A296)</f>
        <v/>
      </c>
      <c r="D295" s="17">
        <f>IF('Valve Log 100'!F296="","",'Valve Log 100'!F296)</f>
        <v/>
      </c>
      <c r="E295" s="17">
        <f>IF('Valve Log 100'!K296="","",'Valve Log 100'!K296)</f>
        <v/>
      </c>
    </row>
    <row r="296">
      <c r="A296" s="18">
        <f>HYPERLINK("#'Valve Log'!A297",297)</f>
        <v/>
      </c>
      <c r="B296" s="17">
        <f>IF('Valve Log 100'!I297="","",'Valve Log 100'!I297)</f>
        <v/>
      </c>
      <c r="C296" s="17">
        <f>IF('Valve Log 100'!A297="","",'Valve Log 100'!A297)</f>
        <v/>
      </c>
      <c r="D296" s="17">
        <f>IF('Valve Log 100'!F297="","",'Valve Log 100'!F297)</f>
        <v/>
      </c>
      <c r="E296" s="17">
        <f>IF('Valve Log 100'!K297="","",'Valve Log 100'!K297)</f>
        <v/>
      </c>
    </row>
    <row r="297">
      <c r="A297" s="18">
        <f>HYPERLINK("#'Valve Log'!A298",298)</f>
        <v/>
      </c>
      <c r="B297" s="17">
        <f>IF('Valve Log 100'!I298="","",'Valve Log 100'!I298)</f>
        <v/>
      </c>
      <c r="C297" s="17">
        <f>IF('Valve Log 100'!A298="","",'Valve Log 100'!A298)</f>
        <v/>
      </c>
      <c r="D297" s="17">
        <f>IF('Valve Log 100'!F298="","",'Valve Log 100'!F298)</f>
        <v/>
      </c>
      <c r="E297" s="17">
        <f>IF('Valve Log 100'!K298="","",'Valve Log 100'!K298)</f>
        <v/>
      </c>
    </row>
    <row r="298">
      <c r="A298" s="18">
        <f>HYPERLINK("#'Valve Log'!A299",299)</f>
        <v/>
      </c>
      <c r="B298" s="17">
        <f>IF('Valve Log 100'!I299="","",'Valve Log 100'!I299)</f>
        <v/>
      </c>
      <c r="C298" s="17">
        <f>IF('Valve Log 100'!A299="","",'Valve Log 100'!A299)</f>
        <v/>
      </c>
      <c r="D298" s="17">
        <f>IF('Valve Log 100'!F299="","",'Valve Log 100'!F299)</f>
        <v/>
      </c>
      <c r="E298" s="17">
        <f>IF('Valve Log 100'!K299="","",'Valve Log 100'!K299)</f>
        <v/>
      </c>
    </row>
    <row r="299">
      <c r="A299" s="18">
        <f>HYPERLINK("#'Valve Log'!A300",300)</f>
        <v/>
      </c>
      <c r="B299" s="17">
        <f>IF('Valve Log 100'!I300="","",'Valve Log 100'!I300)</f>
        <v/>
      </c>
      <c r="C299" s="17">
        <f>IF('Valve Log 100'!A300="","",'Valve Log 100'!A300)</f>
        <v/>
      </c>
      <c r="D299" s="17">
        <f>IF('Valve Log 100'!F300="","",'Valve Log 100'!F300)</f>
        <v/>
      </c>
      <c r="E299" s="17">
        <f>IF('Valve Log 100'!K300="","",'Valve Log 100'!K300)</f>
        <v/>
      </c>
    </row>
    <row r="300">
      <c r="A300" s="18">
        <f>HYPERLINK("#'Valve Log'!A301",301)</f>
        <v/>
      </c>
      <c r="B300" s="17">
        <f>IF('Valve Log 100'!I301="","",'Valve Log 100'!I301)</f>
        <v/>
      </c>
      <c r="C300" s="17">
        <f>IF('Valve Log 100'!A301="","",'Valve Log 100'!A301)</f>
        <v/>
      </c>
      <c r="D300" s="17">
        <f>IF('Valve Log 100'!F301="","",'Valve Log 100'!F301)</f>
        <v/>
      </c>
      <c r="E300" s="17">
        <f>IF('Valve Log 100'!K301="","",'Valve Log 100'!K301)</f>
        <v/>
      </c>
    </row>
    <row r="301">
      <c r="A301" s="18">
        <f>HYPERLINK("#'Valve Log'!A302",302)</f>
        <v/>
      </c>
      <c r="B301" s="17">
        <f>IF('Valve Log 100'!I302="","",'Valve Log 100'!I302)</f>
        <v/>
      </c>
      <c r="C301" s="17">
        <f>IF('Valve Log 100'!A302="","",'Valve Log 100'!A302)</f>
        <v/>
      </c>
      <c r="D301" s="17">
        <f>IF('Valve Log 100'!F302="","",'Valve Log 100'!F302)</f>
        <v/>
      </c>
      <c r="E301" s="17">
        <f>IF('Valve Log 100'!K302="","",'Valve Log 100'!K302)</f>
        <v/>
      </c>
    </row>
    <row r="302">
      <c r="A302" s="18">
        <f>HYPERLINK("#'Valve Log'!A303",303)</f>
        <v/>
      </c>
      <c r="B302" s="17">
        <f>IF('Valve Log 100'!I303="","",'Valve Log 100'!I303)</f>
        <v/>
      </c>
      <c r="C302" s="17">
        <f>IF('Valve Log 100'!A303="","",'Valve Log 100'!A303)</f>
        <v/>
      </c>
      <c r="D302" s="17">
        <f>IF('Valve Log 100'!F303="","",'Valve Log 100'!F303)</f>
        <v/>
      </c>
      <c r="E302" s="17">
        <f>IF('Valve Log 100'!K303="","",'Valve Log 100'!K303)</f>
        <v/>
      </c>
    </row>
    <row r="303">
      <c r="A303" s="18">
        <f>HYPERLINK("#'Valve Log'!A304",304)</f>
        <v/>
      </c>
      <c r="B303" s="17">
        <f>IF('Valve Log 100'!I304="","",'Valve Log 100'!I304)</f>
        <v/>
      </c>
      <c r="C303" s="17">
        <f>IF('Valve Log 100'!A304="","",'Valve Log 100'!A304)</f>
        <v/>
      </c>
      <c r="D303" s="17">
        <f>IF('Valve Log 100'!F304="","",'Valve Log 100'!F304)</f>
        <v/>
      </c>
      <c r="E303" s="17">
        <f>IF('Valve Log 100'!K304="","",'Valve Log 100'!K304)</f>
        <v/>
      </c>
    </row>
  </sheetData>
  <autoFilter ref="A3:E3"/>
  <mergeCells count="1">
    <mergeCell ref="D1:F1"/>
  </mergeCells>
  <conditionalFormatting sqref="C4:C303">
    <cfRule type="cellIs" priority="2" operator="equal" dxfId="0">
      <formula>"Y"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 codeName="Sheet7">
    <outlinePr summaryBelow="1" summaryRight="1"/>
    <pageSetUpPr/>
  </sheetPr>
  <dimension ref="A1:B20"/>
  <sheetViews>
    <sheetView showGridLines="0" zoomScaleNormal="100" workbookViewId="0">
      <selection activeCell="G12" sqref="G12"/>
    </sheetView>
  </sheetViews>
  <sheetFormatPr baseColWidth="8" defaultColWidth="8.7109375" defaultRowHeight="15"/>
  <cols>
    <col width="14" customWidth="1" style="65" min="1" max="1"/>
    <col width="100" customWidth="1" style="65" min="2" max="2"/>
  </cols>
  <sheetData>
    <row r="1">
      <c r="A1" s="7">
        <f>HYPERLINK("#Dashboard!A1","&lt;&lt; Dashboard")</f>
        <v/>
      </c>
    </row>
    <row r="2" ht="24" customHeight="1" s="65">
      <c r="B2" s="19" t="inlineStr">
        <is>
          <t>K1B Well Pad Equipment Inspection Tracker</t>
        </is>
      </c>
    </row>
    <row r="3" ht="7.5" customHeight="1" s="65">
      <c r="B3" s="20" t="n"/>
    </row>
    <row r="4" ht="24" customHeight="1" s="65">
      <c r="B4" s="21" t="inlineStr">
        <is>
          <t>WHAT'S IN THIS WORKBOOK</t>
        </is>
      </c>
    </row>
    <row r="5" ht="30" customHeight="1" s="65">
      <c r="B5" s="20" t="inlineStr">
        <is>
          <t>- Dashboard: live counts and navigation buttons.</t>
        </is>
      </c>
    </row>
    <row r="6" ht="30" customHeight="1" s="65">
      <c r="B6" s="20" t="inlineStr">
        <is>
          <t>- Transmitter Log / Valve Log: one row per piece of equipment, one column per field on the matching PDF form. Row 4 (shaded yellow) is an example row on each - overwrite or delete it.</t>
        </is>
      </c>
    </row>
    <row r="7" ht="30" customHeight="1" s="65">
      <c r="B7" s="20" t="inlineStr">
        <is>
          <t>- Transmitter Index / Valve Index: a condensed, auto-updating view (Tag, System, Type, Export flag). Click a row number to jump straight to that row in the full log.</t>
        </is>
      </c>
    </row>
    <row r="8" ht="7.5" customHeight="1" s="65">
      <c r="B8" s="20" t="n"/>
    </row>
    <row r="9" ht="24" customHeight="1" s="65">
      <c r="B9" s="21" t="inlineStr">
        <is>
          <t>EXPORTING TO PDF</t>
        </is>
      </c>
    </row>
    <row r="10" ht="30" customHeight="1" s="65">
      <c r="B10" s="20" t="inlineStr">
        <is>
          <t>This workbook holds the data; two separate Python scripts (from the kits already shared) turn rows into filled PDFs:</t>
        </is>
      </c>
    </row>
    <row r="11" ht="24" customHeight="1" s="65">
      <c r="B11" s="22" t="inlineStr">
        <is>
          <t xml:space="preserve">      python3 export_to_pdf.py "Equipment_Inspection_Tracker.xlsx"</t>
        </is>
      </c>
    </row>
    <row r="12" ht="24" customHeight="1" s="65">
      <c r="B12" s="22" t="inlineStr">
        <is>
          <t xml:space="preserve">      python3 export_valve_to_pdf.py "Equipment_Inspection_Tracker.xlsx"</t>
        </is>
      </c>
    </row>
    <row r="13" ht="30" customHeight="1" s="65">
      <c r="B13" s="20" t="inlineStr">
        <is>
          <t>Each script reads its own sheet ("Transmitter Log" / "Valve Log") from this same file - keep each script, its schema/field_map .py files, its PDF template, and (for the transmitter one) the assets/ signature folder together in the same directory as this workbook.</t>
        </is>
      </c>
    </row>
    <row r="14" ht="30" customHeight="1" s="65">
      <c r="B14" s="20" t="inlineStr">
        <is>
          <t>Useful flags on both scripts: --rows 4,7,12  --all  --merge  --flatten  --suffix "DEV."  (valve script also has --sign-date and --no-signature). See each script's --help for the full list.</t>
        </is>
      </c>
    </row>
    <row r="15" ht="7.5" customHeight="1" s="65">
      <c r="B15" s="20" t="n"/>
    </row>
    <row r="16" ht="24" customHeight="1" s="65">
      <c r="B16" s="21" t="inlineStr">
        <is>
          <t>SYSTEM CLASSIFICATION (valves)</t>
        </is>
      </c>
    </row>
    <row r="17" ht="30" customHeight="1" s="65">
      <c r="B17" s="20" t="inlineStr">
        <is>
          <t>Derived from the Line Number's service code: FG = Natural Gas, PG/PE = Produced Emulsion, ST = Steam, P (alone) = Returning Fluid.</t>
        </is>
      </c>
    </row>
    <row r="18" ht="7.5" customHeight="1" s="65">
      <c r="B18" s="20" t="n"/>
    </row>
    <row r="19" ht="24" customHeight="1" s="65">
      <c r="B19" s="21" t="inlineStr">
        <is>
          <t>A NOTE ON A FEW ITEMS THAT CAN'T BE AUTO-FILLED</t>
        </is>
      </c>
    </row>
    <row r="20" ht="30" customHeight="1" s="65">
      <c r="B20" s="20" t="inlineStr">
        <is>
          <t>Both PDF forms have some Signature/Date lines with no real digital field behind them on the original documents - those still need a pen or a Bluebeam stamp after exporting. See each kit's own README for the full list of which fields those are.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 codeName="Sheet4">
    <outlinePr summaryBelow="1" summaryRight="1"/>
    <pageSetUpPr/>
  </sheetPr>
  <dimension ref="A1:CK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BB2:BL2"/>
    <mergeCell ref="CJ2:CK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topLeftCell="V1" zoomScale="70" zoomScaleNormal="70" workbookViewId="0">
      <selection activeCell="AW14" sqref="AW14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inlineStr">
        <is>
          <t>KINOSIS K1B WELL PAD PROJECT</t>
        </is>
      </c>
      <c r="D4" s="16" t="inlineStr">
        <is>
          <t>K1B</t>
        </is>
      </c>
      <c r="E4" s="16" t="inlineStr">
        <is>
          <t>CA23007</t>
        </is>
      </c>
      <c r="F4" s="16" t="inlineStr">
        <is>
          <t>29103-FIT-0916</t>
        </is>
      </c>
      <c r="G4" s="16" t="inlineStr">
        <is>
          <t>VORTEXT FLOWMETER</t>
        </is>
      </c>
      <c r="H4" s="16" t="inlineStr">
        <is>
          <t>PRODUCED GAS</t>
        </is>
      </c>
      <c r="I4" s="16" t="inlineStr">
        <is>
          <t xml:space="preserve">MAINLINE SEPARATOR VAPOUR OUTLET
</t>
        </is>
      </c>
      <c r="J4" s="16" t="inlineStr">
        <is>
          <t>29103-25J-002-01</t>
        </is>
      </c>
      <c r="K4" s="16" t="inlineStr">
        <is>
          <t xml:space="preserve">29103-8"-PG-1903-BAPD0-64H-ET
</t>
        </is>
      </c>
      <c r="L4" s="16" t="inlineStr">
        <is>
          <t>ROSEMOUNT</t>
        </is>
      </c>
      <c r="M4" s="16" t="inlineStr">
        <is>
          <t>8800DF080LA3N1D1K6M5Q5Q8Q25Q66Q71</t>
        </is>
      </c>
      <c r="N4" s="16" t="n"/>
      <c r="O4" s="16" t="inlineStr">
        <is>
          <t>0 to 7500 m³/h @flow</t>
        </is>
      </c>
      <c r="P4" s="16" t="inlineStr">
        <is>
          <t>408.23 to 8853.79 m³/h @flow</t>
        </is>
      </c>
      <c r="Q4" s="16" t="n"/>
      <c r="R4" s="16" t="inlineStr">
        <is>
          <t>No</t>
        </is>
      </c>
      <c r="S4" s="16" t="inlineStr">
        <is>
          <t>4-20 mA w/ HART</t>
        </is>
      </c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inlineStr">
        <is>
          <t>Levy Ostrup</t>
        </is>
      </c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29103-TIT-0916</t>
        </is>
      </c>
      <c r="G5" s="17" t="inlineStr">
        <is>
          <t>Temperature Transmitter</t>
        </is>
      </c>
      <c r="H5" s="17" t="inlineStr">
        <is>
          <t>PRODUCED GAS</t>
        </is>
      </c>
      <c r="I5" s="17" t="inlineStr">
        <is>
          <t>MAINLINE SEPARATOR VAPOUR OUTLET</t>
        </is>
      </c>
      <c r="J5" s="17" t="inlineStr">
        <is>
          <t>29103-25J-002-01</t>
        </is>
      </c>
      <c r="K5" s="17" t="inlineStr">
        <is>
          <t>29103-8"-PG-1903-BAPD0-64H-ET</t>
        </is>
      </c>
      <c r="L5" s="17" t="inlineStr">
        <is>
          <t>ROSEMOUNT</t>
        </is>
      </c>
      <c r="M5" s="17" t="inlineStr">
        <is>
          <t>3144PD1A1K6M5Q4C8BR5XA</t>
        </is>
      </c>
      <c r="N5" s="17" t="inlineStr">
        <is>
          <t>26STIC3659823</t>
        </is>
      </c>
      <c r="O5" s="17" t="inlineStr">
        <is>
          <t>-50 to 300 ºC</t>
        </is>
      </c>
      <c r="P5" s="17" t="inlineStr">
        <is>
          <t>-200 to 600 ºC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inlineStr">
        <is>
          <t>LO</t>
        </is>
      </c>
      <c r="W5" s="17" t="inlineStr">
        <is>
          <t>LO</t>
        </is>
      </c>
      <c r="X5" s="17" t="inlineStr">
        <is>
          <t>LO</t>
        </is>
      </c>
      <c r="Y5" s="17" t="inlineStr">
        <is>
          <t>LO</t>
        </is>
      </c>
      <c r="Z5" s="17" t="inlineStr">
        <is>
          <t>N/A</t>
        </is>
      </c>
      <c r="AA5" s="17" t="inlineStr">
        <is>
          <t>N/A</t>
        </is>
      </c>
      <c r="AB5" s="17" t="inlineStr">
        <is>
          <t>LO</t>
        </is>
      </c>
      <c r="AC5" s="17" t="inlineStr">
        <is>
          <t>N/A</t>
        </is>
      </c>
      <c r="AD5" s="17" t="inlineStr">
        <is>
          <t>N/A</t>
        </is>
      </c>
      <c r="AE5" s="17" t="inlineStr">
        <is>
          <t>LO</t>
        </is>
      </c>
      <c r="AF5" s="17" t="inlineStr">
        <is>
          <t>LO</t>
        </is>
      </c>
      <c r="AG5" s="17" t="inlineStr">
        <is>
          <t>LO</t>
        </is>
      </c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inlineStr">
        <is>
          <t>Levy Ostrup</t>
        </is>
      </c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29103-TIT-0930</t>
        </is>
      </c>
      <c r="G6" s="17" t="inlineStr">
        <is>
          <t>Temperature Transmitter</t>
        </is>
      </c>
      <c r="H6" s="17" t="inlineStr">
        <is>
          <t>PRODUCED GAS</t>
        </is>
      </c>
      <c r="I6" s="17" t="inlineStr">
        <is>
          <t>PRODUCED VAPOUR TO MAINLINE SEPARATOR</t>
        </is>
      </c>
      <c r="J6" s="17" t="inlineStr">
        <is>
          <t>29103-25J-005-01</t>
        </is>
      </c>
      <c r="K6" s="17" t="inlineStr">
        <is>
          <t>29103-12"-P-1920-BAPD0-75H-ET</t>
        </is>
      </c>
      <c r="L6" s="17" t="inlineStr">
        <is>
          <t>ROSEMOUNT</t>
        </is>
      </c>
      <c r="M6" s="17" t="inlineStr">
        <is>
          <t>3144PD1A1K6M5Q4C8BR5XA</t>
        </is>
      </c>
      <c r="N6" s="17" t="inlineStr">
        <is>
          <t>26SITC3659822</t>
        </is>
      </c>
      <c r="O6" s="17" t="inlineStr">
        <is>
          <t>-16 to 180 ºC</t>
        </is>
      </c>
      <c r="P6" s="17" t="inlineStr">
        <is>
          <t>-200 to 600 ºC</t>
        </is>
      </c>
      <c r="Q6" s="17" t="n"/>
      <c r="R6" s="17" t="inlineStr">
        <is>
          <t>Yes</t>
        </is>
      </c>
      <c r="S6" s="17" t="inlineStr">
        <is>
          <t>4-20 mA / HART</t>
        </is>
      </c>
      <c r="T6" s="17" t="n"/>
      <c r="U6" s="17" t="n"/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N/A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n"/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29209-TIT-0930</t>
        </is>
      </c>
      <c r="G7" s="17" t="inlineStr">
        <is>
          <t>Temperature Transmitter</t>
        </is>
      </c>
      <c r="H7" s="17" t="inlineStr">
        <is>
          <t>PRODUCED GAS</t>
        </is>
      </c>
      <c r="I7" s="17" t="inlineStr">
        <is>
          <t>PRODUCED VAPOUR TO MAINLINE SEPARATOR</t>
        </is>
      </c>
      <c r="J7" s="17" t="inlineStr">
        <is>
          <t>29209-25J-004-01</t>
        </is>
      </c>
      <c r="K7" s="17" t="inlineStr">
        <is>
          <t>29209-12"-P-6022-BAPD0-75H-ET</t>
        </is>
      </c>
      <c r="L7" s="17" t="inlineStr">
        <is>
          <t>ROSEMOUNT</t>
        </is>
      </c>
      <c r="M7" s="17" t="inlineStr">
        <is>
          <t>3144PD1A1K6M5Q4C8BR5XA</t>
        </is>
      </c>
      <c r="N7" s="17" t="inlineStr">
        <is>
          <t>26STIC3659818</t>
        </is>
      </c>
      <c r="O7" s="17" t="inlineStr">
        <is>
          <t>-15 to 180 ºC</t>
        </is>
      </c>
      <c r="P7" s="17" t="inlineStr">
        <is>
          <t>-200 to 600 ºC</t>
        </is>
      </c>
      <c r="Q7" s="17" t="n"/>
      <c r="R7" s="17" t="inlineStr">
        <is>
          <t>Yes</t>
        </is>
      </c>
      <c r="S7" s="17" t="inlineStr">
        <is>
          <t>4-20 mA / HART</t>
        </is>
      </c>
      <c r="T7" s="17" t="n"/>
      <c r="U7" s="17" t="n"/>
      <c r="V7" s="17" t="inlineStr">
        <is>
          <t>LO</t>
        </is>
      </c>
      <c r="W7" s="17" t="inlineStr">
        <is>
          <t>LO</t>
        </is>
      </c>
      <c r="X7" s="17" t="inlineStr">
        <is>
          <t>LO</t>
        </is>
      </c>
      <c r="Y7" s="17" t="inlineStr">
        <is>
          <t>LO</t>
        </is>
      </c>
      <c r="Z7" s="17" t="inlineStr">
        <is>
          <t>N/A</t>
        </is>
      </c>
      <c r="AA7" s="17" t="inlineStr">
        <is>
          <t>N/A</t>
        </is>
      </c>
      <c r="AB7" s="17" t="inlineStr">
        <is>
          <t>LO</t>
        </is>
      </c>
      <c r="AC7" s="17" t="inlineStr">
        <is>
          <t>N/A</t>
        </is>
      </c>
      <c r="AD7" s="17" t="inlineStr">
        <is>
          <t>N/A</t>
        </is>
      </c>
      <c r="AE7" s="17" t="inlineStr">
        <is>
          <t>LO</t>
        </is>
      </c>
      <c r="AF7" s="17" t="inlineStr">
        <is>
          <t>LO</t>
        </is>
      </c>
      <c r="AG7" s="17" t="inlineStr">
        <is>
          <t>LO</t>
        </is>
      </c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38" t="inlineStr">
        <is>
          <t>Levy Ostrup</t>
        </is>
      </c>
      <c r="CY7" s="17" t="n"/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29103-FIT-0913A</t>
        </is>
      </c>
      <c r="G8" s="17" t="inlineStr">
        <is>
          <t>Vortex Flow Meter</t>
        </is>
      </c>
      <c r="H8" s="17" t="inlineStr">
        <is>
          <t>PRODUCED EMULSION</t>
        </is>
      </c>
      <c r="I8" s="17" t="inlineStr">
        <is>
          <t>29103-P-001A DISCHARGE FLOW</t>
        </is>
      </c>
      <c r="J8" s="17" t="inlineStr">
        <is>
          <t>29103-25J-003-01</t>
        </is>
      </c>
      <c r="K8" s="17" t="inlineStr">
        <is>
          <t>29103-6"-HC-1904-BAPC0-64H-ET</t>
        </is>
      </c>
      <c r="L8" s="17" t="inlineStr">
        <is>
          <t>ROSEMOUNT</t>
        </is>
      </c>
      <c r="M8" s="17" t="inlineStr">
        <is>
          <t>8800DR060LA3N1D1K6M5Q5Q8Q25Q66Q71</t>
        </is>
      </c>
      <c r="N8" s="17" t="n">
        <v>13952706</v>
      </c>
      <c r="O8" s="17" t="inlineStr">
        <is>
          <t>0 to 100 m³/h @flow</t>
        </is>
      </c>
      <c r="P8" s="17" t="inlineStr">
        <is>
          <t>7.26 to 225.3 m³/h @flow</t>
        </is>
      </c>
      <c r="Q8" s="17" t="n"/>
      <c r="R8" s="17" t="inlineStr">
        <is>
          <t>Yes</t>
        </is>
      </c>
      <c r="S8" s="17" t="inlineStr">
        <is>
          <t>4-20 mA / HART</t>
        </is>
      </c>
      <c r="T8" s="17" t="n"/>
      <c r="U8" s="17" t="n"/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N/A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38" t="inlineStr">
        <is>
          <t>Levy Ostrup</t>
        </is>
      </c>
      <c r="CY8" s="17" t="n"/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29103-FIT-0913B</t>
        </is>
      </c>
      <c r="G9" s="17" t="inlineStr">
        <is>
          <t>Vortex Flow Meter</t>
        </is>
      </c>
      <c r="H9" s="17" t="inlineStr">
        <is>
          <t>PRODUCED EMULSION</t>
        </is>
      </c>
      <c r="I9" s="17" t="inlineStr">
        <is>
          <t>29103-P-001B DISCHARGE FLOW</t>
        </is>
      </c>
      <c r="J9" s="17" t="inlineStr">
        <is>
          <t>29103-25J-003-01</t>
        </is>
      </c>
      <c r="K9" s="17" t="inlineStr">
        <is>
          <t>29103-6"-HC-1907-BAPC0-64H-ET</t>
        </is>
      </c>
      <c r="L9" s="17" t="inlineStr">
        <is>
          <t>ROSEMOUNT</t>
        </is>
      </c>
      <c r="M9" s="17" t="inlineStr">
        <is>
          <t>8800DR060LA3N1D1K6M5Q5Q8Q25Q66Q71</t>
        </is>
      </c>
      <c r="N9" s="17" t="n">
        <v>1395399</v>
      </c>
      <c r="O9" s="17" t="inlineStr">
        <is>
          <t>0 to 100 m³/h @flow</t>
        </is>
      </c>
      <c r="P9" s="17" t="inlineStr">
        <is>
          <t>7.26 to 225.3 m³/h @flow</t>
        </is>
      </c>
      <c r="Q9" s="17" t="n"/>
      <c r="R9" s="17" t="inlineStr">
        <is>
          <t>Yes</t>
        </is>
      </c>
      <c r="S9" s="17" t="inlineStr">
        <is>
          <t>4-20 mA / HART</t>
        </is>
      </c>
      <c r="T9" s="17" t="n"/>
      <c r="U9" s="17" t="n"/>
      <c r="V9" s="17" t="inlineStr">
        <is>
          <t>LO</t>
        </is>
      </c>
      <c r="W9" s="17" t="inlineStr">
        <is>
          <t>LO</t>
        </is>
      </c>
      <c r="X9" s="17" t="inlineStr">
        <is>
          <t>LO</t>
        </is>
      </c>
      <c r="Y9" s="17" t="inlineStr">
        <is>
          <t>LO</t>
        </is>
      </c>
      <c r="Z9" s="17" t="inlineStr">
        <is>
          <t>N/A</t>
        </is>
      </c>
      <c r="AA9" s="17" t="inlineStr">
        <is>
          <t>N/A</t>
        </is>
      </c>
      <c r="AB9" s="17" t="inlineStr">
        <is>
          <t>LO</t>
        </is>
      </c>
      <c r="AC9" s="17" t="inlineStr">
        <is>
          <t>N/A</t>
        </is>
      </c>
      <c r="AD9" s="17" t="inlineStr">
        <is>
          <t>N/A</t>
        </is>
      </c>
      <c r="AE9" s="17" t="inlineStr">
        <is>
          <t>LO</t>
        </is>
      </c>
      <c r="AF9" s="17" t="inlineStr">
        <is>
          <t>LO</t>
        </is>
      </c>
      <c r="AG9" s="17" t="inlineStr">
        <is>
          <t>LO</t>
        </is>
      </c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38" t="inlineStr">
        <is>
          <t>Levy Ostrup</t>
        </is>
      </c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inlineStr">
        <is>
          <t>K1B WELL PAD PROJECT</t>
        </is>
      </c>
      <c r="D10" s="17" t="inlineStr">
        <is>
          <t>KINOSIS K1B</t>
        </is>
      </c>
      <c r="E10" s="17" t="inlineStr">
        <is>
          <t>CA23007</t>
        </is>
      </c>
      <c r="F10" s="17" t="inlineStr">
        <is>
          <t>29103-FIT-0916</t>
        </is>
      </c>
      <c r="G10" s="17" t="inlineStr">
        <is>
          <t>Vortex Flow Meter</t>
        </is>
      </c>
      <c r="H10" s="17" t="inlineStr">
        <is>
          <t>PRODUCED GAS</t>
        </is>
      </c>
      <c r="I10" s="17" t="inlineStr">
        <is>
          <t>MAINLINE SEPARATOR VAPOUR OUTLET</t>
        </is>
      </c>
      <c r="J10" s="17" t="inlineStr">
        <is>
          <t>29103-25J-002-01</t>
        </is>
      </c>
      <c r="K10" s="17" t="inlineStr">
        <is>
          <t>29103-8"-PG-1903-BAPD0-64H-ET</t>
        </is>
      </c>
      <c r="L10" s="17" t="inlineStr">
        <is>
          <t>ROSEMOUNT</t>
        </is>
      </c>
      <c r="M10" s="17" t="inlineStr">
        <is>
          <t>8800DF080LA3N1D1K6M5Q5Q8Q25Q66Q71</t>
        </is>
      </c>
      <c r="N10" s="17" t="n">
        <v>21413125</v>
      </c>
      <c r="O10" s="17" t="inlineStr">
        <is>
          <t>0 to 7500 m³/h @flow</t>
        </is>
      </c>
      <c r="P10" s="17" t="inlineStr">
        <is>
          <t>408.23 to 8853.79 m³/h @flow</t>
        </is>
      </c>
      <c r="Q10" s="17" t="n"/>
      <c r="R10" s="17" t="inlineStr">
        <is>
          <t>Yes</t>
        </is>
      </c>
      <c r="S10" s="17" t="inlineStr">
        <is>
          <t>4-20 mA / HART</t>
        </is>
      </c>
      <c r="T10" s="17" t="n"/>
      <c r="U10" s="17" t="n"/>
      <c r="V10" s="17" t="inlineStr">
        <is>
          <t>LO</t>
        </is>
      </c>
      <c r="W10" s="17" t="inlineStr">
        <is>
          <t>LO</t>
        </is>
      </c>
      <c r="X10" s="17" t="inlineStr">
        <is>
          <t>LO</t>
        </is>
      </c>
      <c r="Y10" s="17" t="inlineStr">
        <is>
          <t>LO</t>
        </is>
      </c>
      <c r="Z10" s="17" t="inlineStr">
        <is>
          <t>N/A</t>
        </is>
      </c>
      <c r="AA10" s="17" t="inlineStr">
        <is>
          <t>N/A</t>
        </is>
      </c>
      <c r="AB10" s="17" t="inlineStr">
        <is>
          <t>LO</t>
        </is>
      </c>
      <c r="AC10" s="17" t="inlineStr">
        <is>
          <t>N/A</t>
        </is>
      </c>
      <c r="AD10" s="17" t="inlineStr">
        <is>
          <t>N/A</t>
        </is>
      </c>
      <c r="AE10" s="17" t="inlineStr">
        <is>
          <t>LO</t>
        </is>
      </c>
      <c r="AF10" s="17" t="inlineStr">
        <is>
          <t>LO</t>
        </is>
      </c>
      <c r="AG10" s="17" t="inlineStr">
        <is>
          <t>LO</t>
        </is>
      </c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38" t="inlineStr">
        <is>
          <t>Levy Ostrup</t>
        </is>
      </c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inlineStr">
        <is>
          <t>K1B WELL PAD PROJECT</t>
        </is>
      </c>
      <c r="D11" s="17" t="inlineStr">
        <is>
          <t>KINOSIS K1B</t>
        </is>
      </c>
      <c r="E11" s="17" t="inlineStr">
        <is>
          <t>CA23007</t>
        </is>
      </c>
      <c r="F11" s="17" t="inlineStr">
        <is>
          <t>29103-LIT-0957A</t>
        </is>
      </c>
      <c r="G11" s="17" t="inlineStr">
        <is>
          <t>Guided Wave Radar Level Transmitter</t>
        </is>
      </c>
      <c r="H11" s="17" t="n"/>
      <c r="I11" s="17" t="inlineStr">
        <is>
          <t>29103-V-004 MAINLINE SEPARATOR</t>
        </is>
      </c>
      <c r="J11" s="17" t="inlineStr">
        <is>
          <t>29103-25J-002-01</t>
        </is>
      </c>
      <c r="K11" s="17" t="n"/>
      <c r="L11" s="17" t="inlineStr">
        <is>
          <t>ROSEMOUNT</t>
        </is>
      </c>
      <c r="M11" s="17" t="inlineStr">
        <is>
          <t>5301HA1P2N4BM00238BBE6M1P1C1Q4Q8J1Q76N2 (TXMT Model No.)</t>
        </is>
      </c>
      <c r="N11" s="17" t="inlineStr">
        <is>
          <t>25GORD0808548</t>
        </is>
      </c>
      <c r="O11" s="17" t="inlineStr">
        <is>
          <t>25 to 2055 mm From Probe Tip</t>
        </is>
      </c>
      <c r="P11" s="17" t="inlineStr">
        <is>
          <t>70 to 2100 mm From Vessel Bottom</t>
        </is>
      </c>
      <c r="Q11" s="17" t="n"/>
      <c r="R11" s="17" t="inlineStr">
        <is>
          <t>Yes</t>
        </is>
      </c>
      <c r="S11" s="17" t="inlineStr">
        <is>
          <t>4-20 mA / HART</t>
        </is>
      </c>
      <c r="T11" s="17" t="n"/>
      <c r="U11" s="17" t="n"/>
      <c r="V11" s="17" t="inlineStr">
        <is>
          <t>LO</t>
        </is>
      </c>
      <c r="W11" s="17" t="inlineStr">
        <is>
          <t>LO</t>
        </is>
      </c>
      <c r="X11" s="17" t="inlineStr">
        <is>
          <t>LO</t>
        </is>
      </c>
      <c r="Y11" s="17" t="inlineStr">
        <is>
          <t>LO</t>
        </is>
      </c>
      <c r="Z11" s="17" t="inlineStr">
        <is>
          <t>N/A</t>
        </is>
      </c>
      <c r="AA11" s="17" t="inlineStr">
        <is>
          <t>N/A</t>
        </is>
      </c>
      <c r="AB11" s="17" t="inlineStr">
        <is>
          <t>LO</t>
        </is>
      </c>
      <c r="AC11" s="17" t="inlineStr">
        <is>
          <t>LO</t>
        </is>
      </c>
      <c r="AD11" s="17" t="inlineStr">
        <is>
          <t>N/A</t>
        </is>
      </c>
      <c r="AE11" s="17" t="inlineStr">
        <is>
          <t>LO</t>
        </is>
      </c>
      <c r="AF11" s="17" t="inlineStr">
        <is>
          <t>LO</t>
        </is>
      </c>
      <c r="AG11" s="17" t="inlineStr">
        <is>
          <t>LO</t>
        </is>
      </c>
      <c r="AH11" s="17" t="inlineStr">
        <is>
          <t>23.8</t>
        </is>
      </c>
      <c r="AI11" s="17" t="inlineStr">
        <is>
          <t>Pass</t>
        </is>
      </c>
      <c r="AJ11" s="17" t="inlineStr">
        <is>
          <t>N/A</t>
        </is>
      </c>
      <c r="AK11" s="17" t="inlineStr">
        <is>
          <t>N/A</t>
        </is>
      </c>
      <c r="AL11" s="17" t="inlineStr">
        <is>
          <t>Pass</t>
        </is>
      </c>
      <c r="AM11" s="17" t="inlineStr">
        <is>
          <t>Pass</t>
        </is>
      </c>
      <c r="AN11" s="17" t="inlineStr">
        <is>
          <t>N/A</t>
        </is>
      </c>
      <c r="AO11" s="17" t="inlineStr">
        <is>
          <t>Pass</t>
        </is>
      </c>
      <c r="AP11" s="17" t="inlineStr">
        <is>
          <t>N/A</t>
        </is>
      </c>
      <c r="AQ11" s="17" t="inlineStr">
        <is>
          <t>N/A</t>
        </is>
      </c>
      <c r="AR11" s="17" t="inlineStr">
        <is>
          <t>Pass</t>
        </is>
      </c>
      <c r="AS11" s="17" t="inlineStr">
        <is>
          <t>Pass</t>
        </is>
      </c>
      <c r="AT11" s="17" t="inlineStr">
        <is>
          <t>N/A</t>
        </is>
      </c>
      <c r="AU11" s="17" t="inlineStr">
        <is>
          <t>N/A</t>
        </is>
      </c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inlineStr">
        <is>
          <t>Levy Ostrup</t>
        </is>
      </c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inlineStr">
        <is>
          <t>K1B WELL PAD PROJECT</t>
        </is>
      </c>
      <c r="D12" s="17" t="inlineStr">
        <is>
          <t>KINOSIS K1B</t>
        </is>
      </c>
      <c r="E12" s="17" t="inlineStr">
        <is>
          <t>CA23007</t>
        </is>
      </c>
      <c r="F12" s="17" t="inlineStr">
        <is>
          <t>29103-LIT-0957B</t>
        </is>
      </c>
      <c r="G12" s="17" t="inlineStr">
        <is>
          <t>Guided Wave Radar Level Transmitter</t>
        </is>
      </c>
      <c r="H12" s="17" t="n"/>
      <c r="I12" s="17" t="inlineStr">
        <is>
          <t>29103-V-004 MAINLINE SEPARATOR</t>
        </is>
      </c>
      <c r="J12" s="17" t="inlineStr">
        <is>
          <t>29103-25J-002-01</t>
        </is>
      </c>
      <c r="K12" s="17" t="n"/>
      <c r="L12" s="17" t="inlineStr">
        <is>
          <t>ROSEMOUNT</t>
        </is>
      </c>
      <c r="M12" s="17" t="inlineStr">
        <is>
          <t>5301HA1P2N4BM00238BBE6M1P1C1Q4Q8J1Q76N2 (TXMT Model No.)</t>
        </is>
      </c>
      <c r="N12" s="17" t="inlineStr">
        <is>
          <t>25GORD0808554</t>
        </is>
      </c>
      <c r="O12" s="17" t="inlineStr">
        <is>
          <t>25 to 2055 mm From Probe Tip</t>
        </is>
      </c>
      <c r="P12" s="17" t="inlineStr">
        <is>
          <t>70 to 2100 mm From Vessel Bottom</t>
        </is>
      </c>
      <c r="Q12" s="17" t="n"/>
      <c r="R12" s="17" t="inlineStr">
        <is>
          <t>Yes</t>
        </is>
      </c>
      <c r="S12" s="17" t="inlineStr">
        <is>
          <t>4-20 mA / HART</t>
        </is>
      </c>
      <c r="T12" s="17" t="n"/>
      <c r="U12" s="17" t="n"/>
      <c r="V12" s="17" t="inlineStr">
        <is>
          <t>LO</t>
        </is>
      </c>
      <c r="W12" s="17" t="inlineStr">
        <is>
          <t>LO</t>
        </is>
      </c>
      <c r="X12" s="17" t="inlineStr">
        <is>
          <t>LO</t>
        </is>
      </c>
      <c r="Y12" s="17" t="inlineStr">
        <is>
          <t>LO</t>
        </is>
      </c>
      <c r="Z12" s="17" t="inlineStr">
        <is>
          <t>N/A</t>
        </is>
      </c>
      <c r="AA12" s="17" t="inlineStr">
        <is>
          <t>N/A</t>
        </is>
      </c>
      <c r="AB12" s="17" t="inlineStr">
        <is>
          <t>LO</t>
        </is>
      </c>
      <c r="AC12" s="17" t="inlineStr">
        <is>
          <t>LO</t>
        </is>
      </c>
      <c r="AD12" s="17" t="inlineStr">
        <is>
          <t>N/A</t>
        </is>
      </c>
      <c r="AE12" s="17" t="inlineStr">
        <is>
          <t>LO</t>
        </is>
      </c>
      <c r="AF12" s="17" t="inlineStr">
        <is>
          <t>LO</t>
        </is>
      </c>
      <c r="AG12" s="17" t="inlineStr">
        <is>
          <t>LO</t>
        </is>
      </c>
      <c r="AH12" s="17" t="inlineStr">
        <is>
          <t>23.8</t>
        </is>
      </c>
      <c r="AI12" s="17" t="inlineStr">
        <is>
          <t>Pass</t>
        </is>
      </c>
      <c r="AJ12" s="17" t="inlineStr">
        <is>
          <t>N/A</t>
        </is>
      </c>
      <c r="AK12" s="17" t="inlineStr">
        <is>
          <t>N/A</t>
        </is>
      </c>
      <c r="AL12" s="17" t="inlineStr">
        <is>
          <t>Pass</t>
        </is>
      </c>
      <c r="AM12" s="17" t="inlineStr">
        <is>
          <t>Pass</t>
        </is>
      </c>
      <c r="AN12" s="17" t="inlineStr">
        <is>
          <t>N/A</t>
        </is>
      </c>
      <c r="AO12" s="17" t="inlineStr">
        <is>
          <t>Pass</t>
        </is>
      </c>
      <c r="AP12" s="17" t="inlineStr">
        <is>
          <t>N/A</t>
        </is>
      </c>
      <c r="AQ12" s="17" t="inlineStr">
        <is>
          <t>N/A</t>
        </is>
      </c>
      <c r="AR12" s="17" t="inlineStr">
        <is>
          <t>Pass</t>
        </is>
      </c>
      <c r="AS12" s="17" t="inlineStr">
        <is>
          <t>Pass</t>
        </is>
      </c>
      <c r="AT12" s="17" t="inlineStr">
        <is>
          <t>N/A</t>
        </is>
      </c>
      <c r="AU12" s="17" t="inlineStr">
        <is>
          <t>N/A</t>
        </is>
      </c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inlineStr">
        <is>
          <t>Levy Ostrup</t>
        </is>
      </c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inlineStr">
        <is>
          <t>K1B WELL PAD PROJECT</t>
        </is>
      </c>
      <c r="D13" s="17" t="inlineStr">
        <is>
          <t>KINOSIS K1B</t>
        </is>
      </c>
      <c r="E13" s="17" t="inlineStr">
        <is>
          <t>CA23007</t>
        </is>
      </c>
      <c r="F13" s="17" t="inlineStr">
        <is>
          <t>29103-PIT-0900</t>
        </is>
      </c>
      <c r="G13" s="17" t="inlineStr">
        <is>
          <t>Pressure Transmitter</t>
        </is>
      </c>
      <c r="H13" s="17" t="inlineStr">
        <is>
          <t>STEAM</t>
        </is>
      </c>
      <c r="I13" s="17" t="inlineStr">
        <is>
          <t>PURGE STEAM TO 29103-P-001A/B AND 29103-V-004</t>
        </is>
      </c>
      <c r="J13" s="17" t="inlineStr">
        <is>
          <t>29103-25J-002-01</t>
        </is>
      </c>
      <c r="K13" s="17" t="inlineStr">
        <is>
          <t>29103-2"-ST-0002-BASB0-64H-ET</t>
        </is>
      </c>
      <c r="L13" s="17" t="inlineStr">
        <is>
          <t>ROSEMOUNT</t>
        </is>
      </c>
      <c r="M13" s="17" t="inlineStr">
        <is>
          <t>3051T</t>
        </is>
      </c>
      <c r="N13" s="17" t="inlineStr">
        <is>
          <t>26SIPG3885634</t>
        </is>
      </c>
      <c r="O13" s="17" t="inlineStr">
        <is>
          <t>0 to 2000 kPa-g</t>
        </is>
      </c>
      <c r="P13" s="17" t="inlineStr">
        <is>
          <t>-101 to 5515 kPa-g</t>
        </is>
      </c>
      <c r="Q13" s="17" t="n"/>
      <c r="R13" s="17" t="inlineStr">
        <is>
          <t>Yes</t>
        </is>
      </c>
      <c r="S13" s="17" t="inlineStr">
        <is>
          <t>4-20 mA / HART</t>
        </is>
      </c>
      <c r="T13" s="17" t="n"/>
      <c r="U13" s="17" t="n"/>
      <c r="V13" s="17" t="inlineStr">
        <is>
          <t>LO</t>
        </is>
      </c>
      <c r="W13" s="17" t="inlineStr">
        <is>
          <t>LO</t>
        </is>
      </c>
      <c r="X13" s="17" t="inlineStr">
        <is>
          <t>LO</t>
        </is>
      </c>
      <c r="Y13" s="17" t="inlineStr">
        <is>
          <t>LO</t>
        </is>
      </c>
      <c r="Z13" s="17" t="inlineStr">
        <is>
          <t>N/A</t>
        </is>
      </c>
      <c r="AA13" s="17" t="inlineStr">
        <is>
          <t>N/A</t>
        </is>
      </c>
      <c r="AB13" s="17" t="inlineStr">
        <is>
          <t>LO</t>
        </is>
      </c>
      <c r="AC13" s="17" t="inlineStr">
        <is>
          <t>LO</t>
        </is>
      </c>
      <c r="AD13" s="17" t="inlineStr">
        <is>
          <t>N/A</t>
        </is>
      </c>
      <c r="AE13" s="17" t="inlineStr">
        <is>
          <t>LO</t>
        </is>
      </c>
      <c r="AF13" s="17" t="inlineStr">
        <is>
          <t>LO</t>
        </is>
      </c>
      <c r="AG13" s="17" t="inlineStr">
        <is>
          <t>LO</t>
        </is>
      </c>
      <c r="AH13" s="17" t="inlineStr">
        <is>
          <t>23.5</t>
        </is>
      </c>
      <c r="AI13" s="17" t="inlineStr">
        <is>
          <t>Pass</t>
        </is>
      </c>
      <c r="AJ13" s="17" t="inlineStr">
        <is>
          <t>N/A</t>
        </is>
      </c>
      <c r="AK13" s="17" t="inlineStr">
        <is>
          <t>N/A</t>
        </is>
      </c>
      <c r="AL13" s="17" t="inlineStr">
        <is>
          <t>Pass</t>
        </is>
      </c>
      <c r="AM13" s="17" t="inlineStr">
        <is>
          <t>Pass</t>
        </is>
      </c>
      <c r="AN13" s="17" t="inlineStr">
        <is>
          <t>N/A</t>
        </is>
      </c>
      <c r="AO13" s="17" t="inlineStr">
        <is>
          <t>Pass</t>
        </is>
      </c>
      <c r="AP13" s="17" t="inlineStr">
        <is>
          <t>N/A</t>
        </is>
      </c>
      <c r="AQ13" s="17" t="inlineStr">
        <is>
          <t>N/A</t>
        </is>
      </c>
      <c r="AR13" s="17" t="inlineStr">
        <is>
          <t>Pass</t>
        </is>
      </c>
      <c r="AS13" s="17" t="inlineStr">
        <is>
          <t>Pass</t>
        </is>
      </c>
      <c r="AT13" s="17" t="inlineStr">
        <is>
          <t>N/A</t>
        </is>
      </c>
      <c r="AU13" s="17" t="inlineStr">
        <is>
          <t>N/A</t>
        </is>
      </c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inlineStr">
        <is>
          <t>Levy Ostrup</t>
        </is>
      </c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inlineStr">
        <is>
          <t>K1B WELL PAD PROJECT</t>
        </is>
      </c>
      <c r="D14" s="17" t="inlineStr">
        <is>
          <t>KINOSIS K1B</t>
        </is>
      </c>
      <c r="E14" s="17" t="inlineStr">
        <is>
          <t>CA23007</t>
        </is>
      </c>
      <c r="F14" s="17" t="inlineStr">
        <is>
          <t>29103-PIT-0906</t>
        </is>
      </c>
      <c r="G14" s="17" t="inlineStr">
        <is>
          <t>Pressure Transmitter</t>
        </is>
      </c>
      <c r="H14" s="17" t="inlineStr">
        <is>
          <t>PRODUCED EMULSION</t>
        </is>
      </c>
      <c r="I14" s="17" t="inlineStr">
        <is>
          <t>29103-P-001A/B DISCHARGE PRESSURE</t>
        </is>
      </c>
      <c r="J14" s="17" t="inlineStr">
        <is>
          <t>29103-25J-003-01</t>
        </is>
      </c>
      <c r="K14" s="17" t="inlineStr">
        <is>
          <t>29103-6"-HC-1905-BAPC0-64H-ET</t>
        </is>
      </c>
      <c r="L14" s="17" t="inlineStr">
        <is>
          <t>ROSEMOUNT</t>
        </is>
      </c>
      <c r="M14" s="17" t="inlineStr">
        <is>
          <t>3051T</t>
        </is>
      </c>
      <c r="N14" s="17" t="inlineStr">
        <is>
          <t>26SIPG3884571</t>
        </is>
      </c>
      <c r="O14" s="17" t="inlineStr">
        <is>
          <t>0 to 4300 kPa-g</t>
        </is>
      </c>
      <c r="P14" s="17" t="inlineStr">
        <is>
          <t>-101 to 5515 kPa-g</t>
        </is>
      </c>
      <c r="Q14" s="17" t="n"/>
      <c r="R14" s="17" t="inlineStr">
        <is>
          <t>Yes</t>
        </is>
      </c>
      <c r="S14" s="17" t="inlineStr">
        <is>
          <t>4-20 mA / HART</t>
        </is>
      </c>
      <c r="T14" s="17" t="n"/>
      <c r="U14" s="17" t="n"/>
      <c r="V14" s="17" t="inlineStr">
        <is>
          <t>LO</t>
        </is>
      </c>
      <c r="W14" s="17" t="inlineStr">
        <is>
          <t>LO</t>
        </is>
      </c>
      <c r="X14" s="17" t="inlineStr">
        <is>
          <t>LO</t>
        </is>
      </c>
      <c r="Y14" s="17" t="inlineStr">
        <is>
          <t>LO</t>
        </is>
      </c>
      <c r="Z14" s="17" t="inlineStr">
        <is>
          <t>N/A</t>
        </is>
      </c>
      <c r="AA14" s="17" t="inlineStr">
        <is>
          <t>N/A</t>
        </is>
      </c>
      <c r="AB14" s="17" t="inlineStr">
        <is>
          <t>LO</t>
        </is>
      </c>
      <c r="AC14" s="17" t="inlineStr">
        <is>
          <t>LO</t>
        </is>
      </c>
      <c r="AD14" s="17" t="inlineStr">
        <is>
          <t>N/A</t>
        </is>
      </c>
      <c r="AE14" s="17" t="inlineStr">
        <is>
          <t>LO</t>
        </is>
      </c>
      <c r="AF14" s="17" t="inlineStr">
        <is>
          <t>LO</t>
        </is>
      </c>
      <c r="AG14" s="17" t="inlineStr">
        <is>
          <t>LO</t>
        </is>
      </c>
      <c r="AH14" s="17" t="inlineStr">
        <is>
          <t>23.8</t>
        </is>
      </c>
      <c r="AI14" s="17" t="inlineStr">
        <is>
          <t>Pass</t>
        </is>
      </c>
      <c r="AJ14" s="17" t="inlineStr">
        <is>
          <t>N/A</t>
        </is>
      </c>
      <c r="AK14" s="17" t="inlineStr">
        <is>
          <t>N/A</t>
        </is>
      </c>
      <c r="AL14" s="17" t="inlineStr">
        <is>
          <t>Pass</t>
        </is>
      </c>
      <c r="AM14" s="17" t="inlineStr">
        <is>
          <t>Pass</t>
        </is>
      </c>
      <c r="AN14" s="17" t="inlineStr">
        <is>
          <t>N/A</t>
        </is>
      </c>
      <c r="AO14" s="17" t="inlineStr">
        <is>
          <t>Pass</t>
        </is>
      </c>
      <c r="AP14" s="17" t="inlineStr">
        <is>
          <t>N/A</t>
        </is>
      </c>
      <c r="AQ14" s="17" t="inlineStr">
        <is>
          <t>N/A</t>
        </is>
      </c>
      <c r="AR14" s="17" t="inlineStr">
        <is>
          <t>Pass</t>
        </is>
      </c>
      <c r="AS14" s="17" t="inlineStr">
        <is>
          <t>Pass</t>
        </is>
      </c>
      <c r="AT14" s="17" t="inlineStr">
        <is>
          <t>N/A</t>
        </is>
      </c>
      <c r="AU14" s="17" t="inlineStr">
        <is>
          <t>N/A</t>
        </is>
      </c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inlineStr">
        <is>
          <t>Levy Ostrup</t>
        </is>
      </c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inlineStr">
        <is>
          <t>K1B WELL PAD PROJECT</t>
        </is>
      </c>
      <c r="D15" s="17" t="inlineStr">
        <is>
          <t>KINOSIS K1B</t>
        </is>
      </c>
      <c r="E15" s="17" t="inlineStr">
        <is>
          <t>CA23007</t>
        </is>
      </c>
      <c r="F15" s="17" t="inlineStr">
        <is>
          <t>29103-PIT-0908</t>
        </is>
      </c>
      <c r="G15" s="17" t="inlineStr">
        <is>
          <t>Pressure Transmitter</t>
        </is>
      </c>
      <c r="H15" s="17" t="inlineStr">
        <is>
          <t>PRODUCED EMULSION</t>
        </is>
      </c>
      <c r="I15" s="17" t="inlineStr">
        <is>
          <t>29103-P-001A SUCTION PRESSURE</t>
        </is>
      </c>
      <c r="J15" s="17" t="inlineStr">
        <is>
          <t>29103-25J-003-01</t>
        </is>
      </c>
      <c r="K15" s="17" t="inlineStr">
        <is>
          <t>29103-8"-HC-1903-BAPC0-64H-ET</t>
        </is>
      </c>
      <c r="L15" s="17" t="inlineStr">
        <is>
          <t>ROSEMOUNT</t>
        </is>
      </c>
      <c r="M15" s="17" t="inlineStr">
        <is>
          <t>3051T</t>
        </is>
      </c>
      <c r="N15" s="17" t="inlineStr">
        <is>
          <t>26SIPG3884664</t>
        </is>
      </c>
      <c r="O15" s="17" t="inlineStr">
        <is>
          <t>0 to 2000 kPa-g</t>
        </is>
      </c>
      <c r="P15" s="17" t="inlineStr">
        <is>
          <t>-101 to 5515 kPa-g</t>
        </is>
      </c>
      <c r="Q15" s="17" t="n"/>
      <c r="R15" s="17" t="inlineStr">
        <is>
          <t>Yes</t>
        </is>
      </c>
      <c r="S15" s="17" t="inlineStr">
        <is>
          <t>4-20 mA / HART</t>
        </is>
      </c>
      <c r="T15" s="17" t="n"/>
      <c r="U15" s="17" t="n"/>
      <c r="V15" s="17" t="inlineStr">
        <is>
          <t>LO</t>
        </is>
      </c>
      <c r="W15" s="17" t="inlineStr">
        <is>
          <t>LO</t>
        </is>
      </c>
      <c r="X15" s="17" t="inlineStr">
        <is>
          <t>LO</t>
        </is>
      </c>
      <c r="Y15" s="17" t="inlineStr">
        <is>
          <t>LO</t>
        </is>
      </c>
      <c r="Z15" s="17" t="inlineStr">
        <is>
          <t>N/A</t>
        </is>
      </c>
      <c r="AA15" s="17" t="inlineStr">
        <is>
          <t>N/A</t>
        </is>
      </c>
      <c r="AB15" s="17" t="inlineStr">
        <is>
          <t>LO</t>
        </is>
      </c>
      <c r="AC15" s="17" t="inlineStr">
        <is>
          <t>LO</t>
        </is>
      </c>
      <c r="AD15" s="17" t="inlineStr">
        <is>
          <t>N/A</t>
        </is>
      </c>
      <c r="AE15" s="17" t="inlineStr">
        <is>
          <t>LO</t>
        </is>
      </c>
      <c r="AF15" s="17" t="inlineStr">
        <is>
          <t>LO</t>
        </is>
      </c>
      <c r="AG15" s="17" t="inlineStr">
        <is>
          <t>LO</t>
        </is>
      </c>
      <c r="AH15" s="17" t="inlineStr">
        <is>
          <t>23.5</t>
        </is>
      </c>
      <c r="AI15" s="17" t="inlineStr">
        <is>
          <t>Pass</t>
        </is>
      </c>
      <c r="AJ15" s="17" t="inlineStr">
        <is>
          <t>N/A</t>
        </is>
      </c>
      <c r="AK15" s="17" t="inlineStr">
        <is>
          <t>N/A</t>
        </is>
      </c>
      <c r="AL15" s="17" t="inlineStr">
        <is>
          <t>Pass</t>
        </is>
      </c>
      <c r="AM15" s="17" t="inlineStr">
        <is>
          <t>Pass</t>
        </is>
      </c>
      <c r="AN15" s="17" t="inlineStr">
        <is>
          <t>N/A</t>
        </is>
      </c>
      <c r="AO15" s="17" t="inlineStr">
        <is>
          <t>Pass</t>
        </is>
      </c>
      <c r="AP15" s="17" t="inlineStr">
        <is>
          <t>N/A</t>
        </is>
      </c>
      <c r="AQ15" s="17" t="inlineStr">
        <is>
          <t>N/A</t>
        </is>
      </c>
      <c r="AR15" s="17" t="inlineStr">
        <is>
          <t>Pass</t>
        </is>
      </c>
      <c r="AS15" s="17" t="inlineStr">
        <is>
          <t>Pass</t>
        </is>
      </c>
      <c r="AT15" s="17" t="inlineStr">
        <is>
          <t>N/A</t>
        </is>
      </c>
      <c r="AU15" s="17" t="inlineStr">
        <is>
          <t>N/A</t>
        </is>
      </c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inlineStr">
        <is>
          <t>Levy Ostrup</t>
        </is>
      </c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inlineStr">
        <is>
          <t>K1B WELL PAD PROJECT</t>
        </is>
      </c>
      <c r="D16" s="17" t="inlineStr">
        <is>
          <t>KINOSIS K1B</t>
        </is>
      </c>
      <c r="E16" s="17" t="inlineStr">
        <is>
          <t>CA23007</t>
        </is>
      </c>
      <c r="F16" s="17" t="inlineStr">
        <is>
          <t>29103-PIT-0909</t>
        </is>
      </c>
      <c r="G16" s="17" t="inlineStr">
        <is>
          <t>Pressure Transmitter</t>
        </is>
      </c>
      <c r="H16" s="17" t="inlineStr">
        <is>
          <t>PRODUCED EMULSION</t>
        </is>
      </c>
      <c r="I16" s="17" t="inlineStr">
        <is>
          <t>29103-P-001B SUCTION PRESSURE</t>
        </is>
      </c>
      <c r="J16" s="17" t="inlineStr">
        <is>
          <t>29103-25J-003-01</t>
        </is>
      </c>
      <c r="K16" s="17" t="inlineStr">
        <is>
          <t>29103-8"-HC-1906-BAPC0-64H-ET</t>
        </is>
      </c>
      <c r="L16" s="17" t="inlineStr">
        <is>
          <t>ROSEMOUNT</t>
        </is>
      </c>
      <c r="M16" s="17" t="inlineStr">
        <is>
          <t>3051T</t>
        </is>
      </c>
      <c r="N16" s="17" t="inlineStr">
        <is>
          <t>26SIPG3884663</t>
        </is>
      </c>
      <c r="O16" s="17" t="inlineStr">
        <is>
          <t>0 to 2000 kPa-g</t>
        </is>
      </c>
      <c r="P16" s="17" t="inlineStr">
        <is>
          <t>-101 to 5515 kPa-g</t>
        </is>
      </c>
      <c r="Q16" s="17" t="n"/>
      <c r="R16" s="17" t="inlineStr">
        <is>
          <t>Yes</t>
        </is>
      </c>
      <c r="S16" s="17" t="inlineStr">
        <is>
          <t>4-20 mA / HART</t>
        </is>
      </c>
      <c r="T16" s="17" t="n"/>
      <c r="U16" s="17" t="n"/>
      <c r="V16" s="17" t="inlineStr">
        <is>
          <t>LO</t>
        </is>
      </c>
      <c r="W16" s="17" t="inlineStr">
        <is>
          <t>LO</t>
        </is>
      </c>
      <c r="X16" s="17" t="inlineStr">
        <is>
          <t>LO</t>
        </is>
      </c>
      <c r="Y16" s="17" t="inlineStr">
        <is>
          <t>LO</t>
        </is>
      </c>
      <c r="Z16" s="17" t="inlineStr">
        <is>
          <t>N/A</t>
        </is>
      </c>
      <c r="AA16" s="17" t="inlineStr">
        <is>
          <t>N/A</t>
        </is>
      </c>
      <c r="AB16" s="17" t="inlineStr">
        <is>
          <t>LO</t>
        </is>
      </c>
      <c r="AC16" s="17" t="inlineStr">
        <is>
          <t>LO</t>
        </is>
      </c>
      <c r="AD16" s="17" t="inlineStr">
        <is>
          <t>N/A</t>
        </is>
      </c>
      <c r="AE16" s="17" t="inlineStr">
        <is>
          <t>LO</t>
        </is>
      </c>
      <c r="AF16" s="17" t="inlineStr">
        <is>
          <t>LO</t>
        </is>
      </c>
      <c r="AG16" s="17" t="inlineStr">
        <is>
          <t>LO</t>
        </is>
      </c>
      <c r="AH16" s="17" t="inlineStr">
        <is>
          <t>23.6</t>
        </is>
      </c>
      <c r="AI16" s="17" t="inlineStr">
        <is>
          <t>Pass</t>
        </is>
      </c>
      <c r="AJ16" s="17" t="inlineStr">
        <is>
          <t>N/A</t>
        </is>
      </c>
      <c r="AK16" s="17" t="inlineStr">
        <is>
          <t>N/A</t>
        </is>
      </c>
      <c r="AL16" s="17" t="inlineStr">
        <is>
          <t>Pass</t>
        </is>
      </c>
      <c r="AM16" s="17" t="inlineStr">
        <is>
          <t>Pass</t>
        </is>
      </c>
      <c r="AN16" s="17" t="inlineStr">
        <is>
          <t>N/A</t>
        </is>
      </c>
      <c r="AO16" s="17" t="inlineStr">
        <is>
          <t>Pass</t>
        </is>
      </c>
      <c r="AP16" s="17" t="inlineStr">
        <is>
          <t>N/A</t>
        </is>
      </c>
      <c r="AQ16" s="17" t="inlineStr">
        <is>
          <t>N/A</t>
        </is>
      </c>
      <c r="AR16" s="17" t="inlineStr">
        <is>
          <t>Pass</t>
        </is>
      </c>
      <c r="AS16" s="17" t="inlineStr">
        <is>
          <t>Pass</t>
        </is>
      </c>
      <c r="AT16" s="17" t="inlineStr">
        <is>
          <t>N/A</t>
        </is>
      </c>
      <c r="AU16" s="17" t="inlineStr">
        <is>
          <t>N/A</t>
        </is>
      </c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inlineStr">
        <is>
          <t>Levy Ostrup</t>
        </is>
      </c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inlineStr">
        <is>
          <t>K1B WELL PAD PROJECT</t>
        </is>
      </c>
      <c r="D17" s="17" t="inlineStr">
        <is>
          <t>KINOSIS K1B</t>
        </is>
      </c>
      <c r="E17" s="17" t="inlineStr">
        <is>
          <t>CA23007</t>
        </is>
      </c>
      <c r="F17" s="17" t="inlineStr">
        <is>
          <t>29103-PIT-2171</t>
        </is>
      </c>
      <c r="G17" s="17" t="inlineStr">
        <is>
          <t>Pressure Transmitter</t>
        </is>
      </c>
      <c r="H17" s="17" t="n"/>
      <c r="I17" s="17" t="inlineStr">
        <is>
          <t>INSTRUMENT AIR HEADER PRESSURE</t>
        </is>
      </c>
      <c r="J17" s="17" t="inlineStr">
        <is>
          <t>29103-25J-001-01</t>
        </is>
      </c>
      <c r="K17" s="17" t="inlineStr">
        <is>
          <t>29103-3"-IA-0001-ALDB0</t>
        </is>
      </c>
      <c r="L17" s="17" t="inlineStr">
        <is>
          <t>ROSEMOUNT</t>
        </is>
      </c>
      <c r="M17" s="17" t="inlineStr">
        <is>
          <t>3051T</t>
        </is>
      </c>
      <c r="N17" s="17" t="inlineStr">
        <is>
          <t>26SIPG3884465</t>
        </is>
      </c>
      <c r="O17" s="17" t="inlineStr">
        <is>
          <t>0 to 1500 kPa-g</t>
        </is>
      </c>
      <c r="P17" s="17" t="inlineStr">
        <is>
          <t>-101 to 5515 kPa-g</t>
        </is>
      </c>
      <c r="Q17" s="17" t="n"/>
      <c r="R17" s="17" t="inlineStr">
        <is>
          <t>Yes</t>
        </is>
      </c>
      <c r="S17" s="17" t="inlineStr">
        <is>
          <t>4-20 mA / HART</t>
        </is>
      </c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inlineStr">
        <is>
          <t>K1B WELL PAD PROJECT</t>
        </is>
      </c>
      <c r="D18" s="17" t="inlineStr">
        <is>
          <t>KINOSIS K1B</t>
        </is>
      </c>
      <c r="E18" s="17" t="inlineStr">
        <is>
          <t>CA23007</t>
        </is>
      </c>
      <c r="F18" s="17" t="inlineStr">
        <is>
          <t>29103-PIT-0910</t>
        </is>
      </c>
      <c r="G18" s="17" t="inlineStr">
        <is>
          <t>Pressure Transmitter</t>
        </is>
      </c>
      <c r="H18" s="17" t="inlineStr">
        <is>
          <t>PRODUCED EMULSION</t>
        </is>
      </c>
      <c r="I18" s="17" t="inlineStr">
        <is>
          <t>29103-P-001A/B DISCHARGE</t>
        </is>
      </c>
      <c r="J18" s="17" t="inlineStr">
        <is>
          <t>29103-25J-003-01</t>
        </is>
      </c>
      <c r="K18" s="17" t="inlineStr">
        <is>
          <t>29103-6"-HC-1910-BAPC0-64H-ET</t>
        </is>
      </c>
      <c r="L18" s="17" t="inlineStr">
        <is>
          <t>ROSEMOUNT</t>
        </is>
      </c>
      <c r="M18" s="17" t="inlineStr">
        <is>
          <t>3051T</t>
        </is>
      </c>
      <c r="N18" s="17" t="inlineStr">
        <is>
          <t>26SIPG3884662</t>
        </is>
      </c>
      <c r="O18" s="17" t="inlineStr">
        <is>
          <t>0 to 4300 kPa-g</t>
        </is>
      </c>
      <c r="P18" s="17" t="inlineStr">
        <is>
          <t>-101 to 5515 kPa-g</t>
        </is>
      </c>
      <c r="Q18" s="17" t="n"/>
      <c r="R18" s="17" t="inlineStr">
        <is>
          <t>Yes</t>
        </is>
      </c>
      <c r="S18" s="17" t="inlineStr">
        <is>
          <t>4-20 mA / HART</t>
        </is>
      </c>
      <c r="T18" s="17" t="n"/>
      <c r="U18" s="17" t="n"/>
      <c r="V18" s="17" t="inlineStr">
        <is>
          <t>LO</t>
        </is>
      </c>
      <c r="W18" s="17" t="inlineStr">
        <is>
          <t>LO</t>
        </is>
      </c>
      <c r="X18" s="17" t="inlineStr">
        <is>
          <t>LO</t>
        </is>
      </c>
      <c r="Y18" s="17" t="inlineStr">
        <is>
          <t>LO</t>
        </is>
      </c>
      <c r="Z18" s="17" t="inlineStr">
        <is>
          <t>N/A</t>
        </is>
      </c>
      <c r="AA18" s="17" t="inlineStr">
        <is>
          <t>N/A</t>
        </is>
      </c>
      <c r="AB18" s="17" t="inlineStr">
        <is>
          <t>LO</t>
        </is>
      </c>
      <c r="AC18" s="17" t="inlineStr">
        <is>
          <t>LO</t>
        </is>
      </c>
      <c r="AD18" s="17" t="inlineStr">
        <is>
          <t>N/A</t>
        </is>
      </c>
      <c r="AE18" s="17" t="inlineStr">
        <is>
          <t>LO</t>
        </is>
      </c>
      <c r="AF18" s="17" t="inlineStr">
        <is>
          <t>LO</t>
        </is>
      </c>
      <c r="AG18" s="17" t="inlineStr">
        <is>
          <t>LO</t>
        </is>
      </c>
      <c r="AH18" s="17" t="inlineStr">
        <is>
          <t>23.4</t>
        </is>
      </c>
      <c r="AI18" s="17" t="inlineStr">
        <is>
          <t>Pass</t>
        </is>
      </c>
      <c r="AJ18" s="17" t="inlineStr">
        <is>
          <t>N/A</t>
        </is>
      </c>
      <c r="AK18" s="17" t="inlineStr">
        <is>
          <t>N/A</t>
        </is>
      </c>
      <c r="AL18" s="17" t="inlineStr">
        <is>
          <t>Pass</t>
        </is>
      </c>
      <c r="AM18" s="17" t="inlineStr">
        <is>
          <t>Pass</t>
        </is>
      </c>
      <c r="AN18" s="17" t="inlineStr">
        <is>
          <t>N/A</t>
        </is>
      </c>
      <c r="AO18" s="17" t="inlineStr">
        <is>
          <t>Pass</t>
        </is>
      </c>
      <c r="AP18" s="17" t="inlineStr">
        <is>
          <t>N/A</t>
        </is>
      </c>
      <c r="AQ18" s="17" t="inlineStr">
        <is>
          <t>N/A</t>
        </is>
      </c>
      <c r="AR18" s="17" t="inlineStr">
        <is>
          <t>Pass</t>
        </is>
      </c>
      <c r="AS18" s="17" t="inlineStr">
        <is>
          <t>Pass</t>
        </is>
      </c>
      <c r="AT18" s="17" t="inlineStr">
        <is>
          <t>N/A</t>
        </is>
      </c>
      <c r="AU18" s="17" t="inlineStr">
        <is>
          <t>N/A</t>
        </is>
      </c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inlineStr">
        <is>
          <t>Levy Ostrup</t>
        </is>
      </c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inlineStr">
        <is>
          <t>K1B WELL PAD PROJECT</t>
        </is>
      </c>
      <c r="D19" s="17" t="inlineStr">
        <is>
          <t>KINOSIS K1B</t>
        </is>
      </c>
      <c r="E19" s="17" t="inlineStr">
        <is>
          <t>CA23007</t>
        </is>
      </c>
      <c r="F19" s="17" t="inlineStr">
        <is>
          <t>29103-PIT-0916</t>
        </is>
      </c>
      <c r="G19" s="17" t="inlineStr">
        <is>
          <t>Pressure Transmitter</t>
        </is>
      </c>
      <c r="H19" s="17" t="inlineStr">
        <is>
          <t>PRODUCED GAS</t>
        </is>
      </c>
      <c r="I19" s="17" t="inlineStr">
        <is>
          <t>MAINLINE SEPARATOR VAPOUR OUTLET</t>
        </is>
      </c>
      <c r="J19" s="17" t="inlineStr">
        <is>
          <t>29103-25J-002-01</t>
        </is>
      </c>
      <c r="K19" s="17" t="inlineStr">
        <is>
          <t>29103-8"-PG-1903-BAPD0-64H-ET</t>
        </is>
      </c>
      <c r="L19" s="17" t="inlineStr">
        <is>
          <t>ROSEMOUNT</t>
        </is>
      </c>
      <c r="M19" s="17" t="inlineStr">
        <is>
          <t>3051T</t>
        </is>
      </c>
      <c r="N19" s="17" t="inlineStr">
        <is>
          <t>26SIPG3884661</t>
        </is>
      </c>
      <c r="O19" s="17" t="inlineStr">
        <is>
          <t>0 to 1400 kPa-g</t>
        </is>
      </c>
      <c r="P19" s="17" t="inlineStr">
        <is>
          <t>-101 to 5515 kPa-g</t>
        </is>
      </c>
      <c r="Q19" s="17" t="n"/>
      <c r="R19" s="17" t="inlineStr">
        <is>
          <t>Yes</t>
        </is>
      </c>
      <c r="S19" s="17" t="inlineStr">
        <is>
          <t>4-20 mA / HART</t>
        </is>
      </c>
      <c r="T19" s="17" t="n"/>
      <c r="U19" s="17" t="n"/>
      <c r="V19" s="17" t="inlineStr">
        <is>
          <t>LO</t>
        </is>
      </c>
      <c r="W19" s="17" t="inlineStr">
        <is>
          <t>LO</t>
        </is>
      </c>
      <c r="X19" s="17" t="inlineStr">
        <is>
          <t>LO</t>
        </is>
      </c>
      <c r="Y19" s="17" t="inlineStr">
        <is>
          <t>LO</t>
        </is>
      </c>
      <c r="Z19" s="17" t="inlineStr">
        <is>
          <t>N/A</t>
        </is>
      </c>
      <c r="AA19" s="17" t="inlineStr">
        <is>
          <t>N/A</t>
        </is>
      </c>
      <c r="AB19" s="17" t="inlineStr">
        <is>
          <t>LO</t>
        </is>
      </c>
      <c r="AC19" s="17" t="inlineStr">
        <is>
          <t>LO</t>
        </is>
      </c>
      <c r="AD19" s="17" t="inlineStr">
        <is>
          <t>N/A</t>
        </is>
      </c>
      <c r="AE19" s="17" t="inlineStr">
        <is>
          <t>LO</t>
        </is>
      </c>
      <c r="AF19" s="17" t="inlineStr">
        <is>
          <t>LO</t>
        </is>
      </c>
      <c r="AG19" s="17" t="inlineStr">
        <is>
          <t>LO</t>
        </is>
      </c>
      <c r="AH19" s="17" t="inlineStr">
        <is>
          <t>23.5</t>
        </is>
      </c>
      <c r="AI19" s="17" t="inlineStr">
        <is>
          <t>Pass</t>
        </is>
      </c>
      <c r="AJ19" s="17" t="inlineStr">
        <is>
          <t>N/A</t>
        </is>
      </c>
      <c r="AK19" s="17" t="inlineStr">
        <is>
          <t>N/A</t>
        </is>
      </c>
      <c r="AL19" s="17" t="inlineStr">
        <is>
          <t>Pass</t>
        </is>
      </c>
      <c r="AM19" s="17" t="inlineStr">
        <is>
          <t>Pass</t>
        </is>
      </c>
      <c r="AN19" s="17" t="inlineStr">
        <is>
          <t>N/A</t>
        </is>
      </c>
      <c r="AO19" s="17" t="inlineStr">
        <is>
          <t>Pass</t>
        </is>
      </c>
      <c r="AP19" s="17" t="inlineStr">
        <is>
          <t>N/A</t>
        </is>
      </c>
      <c r="AQ19" s="17" t="inlineStr">
        <is>
          <t>N/A</t>
        </is>
      </c>
      <c r="AR19" s="17" t="inlineStr">
        <is>
          <t>Pass</t>
        </is>
      </c>
      <c r="AS19" s="17" t="inlineStr">
        <is>
          <t>Pass</t>
        </is>
      </c>
      <c r="AT19" s="17" t="inlineStr">
        <is>
          <t>N/A</t>
        </is>
      </c>
      <c r="AU19" s="17" t="inlineStr">
        <is>
          <t>N/A</t>
        </is>
      </c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inlineStr">
        <is>
          <t>Levy Ostrup</t>
        </is>
      </c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inlineStr">
        <is>
          <t>K1B WELL PAD PROJECT</t>
        </is>
      </c>
      <c r="D20" s="17" t="inlineStr">
        <is>
          <t>KINOSIS K1B</t>
        </is>
      </c>
      <c r="E20" s="17" t="inlineStr">
        <is>
          <t>CA23007</t>
        </is>
      </c>
      <c r="F20" s="17" t="inlineStr">
        <is>
          <t>29103-TIT-0906</t>
        </is>
      </c>
      <c r="G20" s="17" t="inlineStr">
        <is>
          <t>Temperature Transmitter</t>
        </is>
      </c>
      <c r="H20" s="17" t="inlineStr">
        <is>
          <t>PRODUCED EMULSION</t>
        </is>
      </c>
      <c r="I20" s="17" t="inlineStr">
        <is>
          <t>29103-P-001A/B DISCHARGE TEMPERATURE</t>
        </is>
      </c>
      <c r="J20" s="17" t="inlineStr">
        <is>
          <t>29103-25J-003-01</t>
        </is>
      </c>
      <c r="K20" s="17" t="inlineStr">
        <is>
          <t>29103-6"-HC-1905-BAPC0-64H-ET</t>
        </is>
      </c>
      <c r="L20" s="17" t="inlineStr">
        <is>
          <t>ROSEMOUNT</t>
        </is>
      </c>
      <c r="M20" s="17" t="inlineStr">
        <is>
          <t>3144PD1A1K6M5Q4C8BR5XA</t>
        </is>
      </c>
      <c r="N20" s="17" t="inlineStr">
        <is>
          <t>26SITC3659824</t>
        </is>
      </c>
      <c r="O20" s="17" t="inlineStr">
        <is>
          <t>-50 to 300 ºC</t>
        </is>
      </c>
      <c r="P20" s="17" t="inlineStr">
        <is>
          <t>-200 to 600 ºC</t>
        </is>
      </c>
      <c r="Q20" s="17" t="n"/>
      <c r="R20" s="17" t="inlineStr">
        <is>
          <t>Yes</t>
        </is>
      </c>
      <c r="S20" s="17" t="inlineStr">
        <is>
          <t>4-20 mA / HART</t>
        </is>
      </c>
      <c r="T20" s="17" t="n"/>
      <c r="U20" s="17" t="n"/>
      <c r="V20" s="17" t="inlineStr">
        <is>
          <t>LO</t>
        </is>
      </c>
      <c r="W20" s="17" t="inlineStr">
        <is>
          <t>LO</t>
        </is>
      </c>
      <c r="X20" s="17" t="inlineStr">
        <is>
          <t>LO</t>
        </is>
      </c>
      <c r="Y20" s="17" t="inlineStr">
        <is>
          <t>LO</t>
        </is>
      </c>
      <c r="Z20" s="17" t="inlineStr">
        <is>
          <t>N/A</t>
        </is>
      </c>
      <c r="AA20" s="17" t="inlineStr">
        <is>
          <t>N/A</t>
        </is>
      </c>
      <c r="AB20" s="17" t="inlineStr">
        <is>
          <t>LO</t>
        </is>
      </c>
      <c r="AC20" s="17" t="inlineStr">
        <is>
          <t>LO</t>
        </is>
      </c>
      <c r="AD20" s="17" t="inlineStr">
        <is>
          <t>N/A</t>
        </is>
      </c>
      <c r="AE20" s="17" t="inlineStr">
        <is>
          <t>LO</t>
        </is>
      </c>
      <c r="AF20" s="17" t="inlineStr">
        <is>
          <t>LO</t>
        </is>
      </c>
      <c r="AG20" s="17" t="inlineStr">
        <is>
          <t>LO</t>
        </is>
      </c>
      <c r="AH20" s="17" t="inlineStr">
        <is>
          <t>23.8</t>
        </is>
      </c>
      <c r="AI20" s="17" t="inlineStr">
        <is>
          <t>Pass</t>
        </is>
      </c>
      <c r="AJ20" s="17" t="inlineStr">
        <is>
          <t>N/A</t>
        </is>
      </c>
      <c r="AK20" s="17" t="inlineStr">
        <is>
          <t>N/A</t>
        </is>
      </c>
      <c r="AL20" s="17" t="inlineStr">
        <is>
          <t>Pass</t>
        </is>
      </c>
      <c r="AM20" s="17" t="inlineStr">
        <is>
          <t>Pass</t>
        </is>
      </c>
      <c r="AN20" s="17" t="inlineStr">
        <is>
          <t>N/A</t>
        </is>
      </c>
      <c r="AO20" s="17" t="inlineStr">
        <is>
          <t>Pass</t>
        </is>
      </c>
      <c r="AP20" s="17" t="inlineStr">
        <is>
          <t>N/A</t>
        </is>
      </c>
      <c r="AQ20" s="17" t="inlineStr">
        <is>
          <t>N/A</t>
        </is>
      </c>
      <c r="AR20" s="17" t="inlineStr">
        <is>
          <t>Pass</t>
        </is>
      </c>
      <c r="AS20" s="17" t="inlineStr">
        <is>
          <t>Pass</t>
        </is>
      </c>
      <c r="AT20" s="17" t="inlineStr">
        <is>
          <t>N/A</t>
        </is>
      </c>
      <c r="AU20" s="17" t="inlineStr">
        <is>
          <t>N/A</t>
        </is>
      </c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inlineStr">
        <is>
          <t>Levy Ostrup</t>
        </is>
      </c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topLeftCell="SQ1" workbookViewId="0">
      <selection activeCell="T19" sqref="T19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 ht="38.25" customHeight="1" s="65">
      <c r="A5" s="38" t="n"/>
      <c r="B5" s="38" t="n"/>
      <c r="C5" s="38" t="inlineStr">
        <is>
          <t>K1B WELL PAD PROJECT</t>
        </is>
      </c>
      <c r="D5" s="38" t="inlineStr">
        <is>
          <t>CA23007</t>
        </is>
      </c>
      <c r="E5" s="38" t="inlineStr">
        <is>
          <t>KINOSIS K1B</t>
        </is>
      </c>
      <c r="F5" s="39" t="inlineStr">
        <is>
          <t>PRODUCED EMULSION</t>
        </is>
      </c>
      <c r="G5" s="38" t="inlineStr">
        <is>
          <t>29103-25J-003-01</t>
        </is>
      </c>
      <c r="H5" s="38" t="inlineStr">
        <is>
          <t>29103-6"-HC-1905-BAPC0-64H-ET</t>
        </is>
      </c>
      <c r="I5" s="38" t="inlineStr">
        <is>
          <t>29103-LV-0957</t>
        </is>
      </c>
      <c r="J5" s="38" t="n"/>
      <c r="K5" s="39" t="inlineStr">
        <is>
          <t>LCV</t>
        </is>
      </c>
      <c r="L5" s="38" t="n"/>
      <c r="M5" s="38" t="inlineStr">
        <is>
          <t>S-26-020904</t>
        </is>
      </c>
      <c r="N5" s="38" t="inlineStr">
        <is>
          <t>88</t>
        </is>
      </c>
      <c r="O5" s="38" t="inlineStr">
        <is>
          <t>CA6NM SS</t>
        </is>
      </c>
      <c r="P5" s="38" t="inlineStr">
        <is>
          <t>316 SS/Stellite</t>
        </is>
      </c>
      <c r="Q5" s="38" t="n"/>
      <c r="R5" s="38" t="n"/>
      <c r="S5" s="38" t="inlineStr">
        <is>
          <t>Inch</t>
        </is>
      </c>
      <c r="T5" s="38" t="inlineStr">
        <is>
          <t>2</t>
        </is>
      </c>
      <c r="U5" s="38" t="n"/>
      <c r="V5" s="38" t="inlineStr">
        <is>
          <t>SVI3</t>
        </is>
      </c>
      <c r="W5" s="38" t="inlineStr">
        <is>
          <t>IV</t>
        </is>
      </c>
      <c r="X5" s="38" t="inlineStr">
        <is>
          <t>300</t>
        </is>
      </c>
      <c r="Y5" s="38" t="n"/>
      <c r="Z5" s="38" t="n"/>
      <c r="AA5" s="38" t="inlineStr">
        <is>
          <t>3 in</t>
        </is>
      </c>
      <c r="AB5" s="38" t="inlineStr">
        <is>
          <t>Flanged</t>
        </is>
      </c>
      <c r="AC5" s="38" t="n"/>
      <c r="AD5" s="38" t="n"/>
      <c r="AE5" s="38" t="n"/>
      <c r="AF5" s="38" t="inlineStr">
        <is>
          <t>4-20 mA / HART</t>
        </is>
      </c>
      <c r="AG5" s="38" t="n"/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38" t="n"/>
      <c r="AR5" s="38" t="n"/>
      <c r="AS5" s="38" t="n"/>
      <c r="AT5" s="38" t="n"/>
      <c r="AU5" s="38" t="n"/>
      <c r="AV5" s="38" t="n"/>
      <c r="AW5" s="38" t="n"/>
      <c r="AX5" s="38" t="n"/>
      <c r="AY5" s="38" t="n"/>
      <c r="AZ5" s="38" t="n"/>
      <c r="BA5" s="38" t="n"/>
      <c r="BB5" s="38" t="n"/>
      <c r="BC5" s="38" t="n"/>
      <c r="BD5" s="38" t="n"/>
      <c r="BE5" s="38" t="n"/>
      <c r="BF5" s="38" t="n"/>
      <c r="BG5" s="38" t="n"/>
      <c r="BH5" s="38" t="n"/>
      <c r="BI5" s="38" t="n"/>
      <c r="BJ5" s="38" t="n"/>
      <c r="BK5" s="38" t="n"/>
      <c r="BL5" s="38" t="n"/>
      <c r="BM5" s="38" t="n"/>
      <c r="BN5" s="38" t="n"/>
      <c r="BO5" s="38" t="n"/>
      <c r="BP5" s="38" t="n"/>
      <c r="BQ5" s="38" t="n"/>
      <c r="BR5" s="38" t="n"/>
      <c r="BS5" s="38" t="n"/>
      <c r="BT5" s="38" t="n"/>
      <c r="BU5" s="38" t="n"/>
      <c r="BV5" s="38" t="n"/>
      <c r="BW5" s="38" t="n"/>
      <c r="BX5" s="38" t="n"/>
      <c r="BY5" s="38" t="n"/>
      <c r="BZ5" s="38" t="n"/>
      <c r="CA5" s="38" t="n"/>
      <c r="CB5" s="38" t="n"/>
      <c r="CC5" s="38" t="n"/>
      <c r="CD5" s="38" t="n"/>
      <c r="CE5" s="38" t="n"/>
      <c r="CF5" s="38" t="n"/>
      <c r="CG5" s="38" t="n"/>
      <c r="CH5" s="38" t="n"/>
      <c r="CI5" s="38" t="n"/>
      <c r="CJ5" s="38" t="inlineStr">
        <is>
          <t>Levy Ostrup</t>
        </is>
      </c>
      <c r="CK5" s="38" t="n"/>
      <c r="CL5" s="38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zoomScale="85" zoomScaleNormal="85" workbookViewId="0">
      <selection activeCell="M31" sqref="M31"/>
    </sheetView>
  </sheetViews>
  <sheetFormatPr baseColWidth="8" defaultColWidth="8.7109375" defaultRowHeight="15"/>
  <cols>
    <col width="11" customWidth="1" style="65" min="1" max="1"/>
    <col width="16" customWidth="1" style="65" min="2" max="6"/>
    <col width="26.7109375" customWidth="1" style="65" min="7" max="7"/>
    <col width="16" customWidth="1" style="65" min="8" max="8"/>
    <col width="56.5703125" customWidth="1" style="65" min="9" max="9"/>
    <col width="16" customWidth="1" style="65" min="10" max="12"/>
    <col width="26.140625" customWidth="1" style="65" min="13" max="13"/>
    <col width="27.28515625" customWidth="1" style="65" min="14" max="14"/>
    <col width="16" customWidth="1" style="65" min="15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C4" t="inlineStr">
        <is>
          <t>K1B WELL PAD PROJECT</t>
        </is>
      </c>
      <c r="D4" t="inlineStr">
        <is>
          <t>CA23007</t>
        </is>
      </c>
      <c r="E4" t="inlineStr">
        <is>
          <t>KINOSIS K1B</t>
        </is>
      </c>
      <c r="F4" t="inlineStr">
        <is>
          <t>29203-TIT-0200A</t>
        </is>
      </c>
      <c r="G4" t="inlineStr">
        <is>
          <t>Temperature Transmitter</t>
        </is>
      </c>
      <c r="H4" t="inlineStr">
        <is>
          <t>HP CONDENSATE</t>
        </is>
      </c>
      <c r="I4" t="inlineStr">
        <is>
          <t>HP STEAM FROM HP STEAM HEADER</t>
        </is>
      </c>
      <c r="J4" t="inlineStr">
        <is>
          <t>29203-25J-003-01</t>
        </is>
      </c>
      <c r="K4" t="inlineStr">
        <is>
          <t>29203-20"-ST-5001-DZSB0-90H</t>
        </is>
      </c>
      <c r="L4" t="inlineStr">
        <is>
          <t>ROSEMOUNT</t>
        </is>
      </c>
      <c r="M4" t="inlineStr">
        <is>
          <t>3144PD1F1K6M5Q4BR5XA</t>
        </is>
      </c>
      <c r="N4" t="inlineStr">
        <is>
          <t>26STIC3660231</t>
        </is>
      </c>
      <c r="O4" s="37" t="inlineStr">
        <is>
          <t>-50  to 400 ºC</t>
        </is>
      </c>
      <c r="P4" s="37" t="inlineStr">
        <is>
          <t>-200 to 600 ºC</t>
        </is>
      </c>
      <c r="R4" t="inlineStr">
        <is>
          <t>Yes</t>
        </is>
      </c>
      <c r="S4" s="40" t="inlineStr">
        <is>
          <t>4-20 mA w/HART</t>
        </is>
      </c>
      <c r="CX4" t="inlineStr">
        <is>
          <t>Levy Ostrup</t>
        </is>
      </c>
    </row>
    <row r="5">
      <c r="A5" s="17" t="n"/>
      <c r="B5" s="17" t="n"/>
      <c r="C5" s="17" t="inlineStr">
        <is>
          <t>K1B WELL PAD PROJECT</t>
        </is>
      </c>
      <c r="D5" s="17" t="inlineStr">
        <is>
          <t>CA23007</t>
        </is>
      </c>
      <c r="E5" s="17" t="inlineStr">
        <is>
          <t>KINOSIS K1B</t>
        </is>
      </c>
      <c r="F5" s="17" t="inlineStr">
        <is>
          <t>29203-TIT-0200B</t>
        </is>
      </c>
      <c r="G5" s="17" t="inlineStr">
        <is>
          <t>Temperature Transmitter</t>
        </is>
      </c>
      <c r="H5" t="inlineStr">
        <is>
          <t>HP CONDENSATE</t>
        </is>
      </c>
      <c r="I5" s="17" t="inlineStr">
        <is>
          <t>HP STEAM CONDENSATE FROM HP STEAM FLOWLINE</t>
        </is>
      </c>
      <c r="J5" s="17" t="inlineStr">
        <is>
          <t>29152-25J-002-01</t>
        </is>
      </c>
      <c r="K5" s="17" t="inlineStr">
        <is>
          <t>29152-3"-ST-4200-DASB0-64H-ET</t>
        </is>
      </c>
      <c r="L5" s="17" t="inlineStr">
        <is>
          <t>ROSEMOUNT</t>
        </is>
      </c>
      <c r="M5" t="inlineStr">
        <is>
          <t>3144PD1F1K6M5Q4BR5XA</t>
        </is>
      </c>
      <c r="N5" t="inlineStr">
        <is>
          <t>26STIC3660230</t>
        </is>
      </c>
      <c r="O5" s="37" t="inlineStr">
        <is>
          <t>-50  to 400 ºC</t>
        </is>
      </c>
      <c r="P5" s="37" t="inlineStr">
        <is>
          <t>-200 to 600 ºC</t>
        </is>
      </c>
      <c r="Q5" s="17" t="n"/>
      <c r="R5" s="17" t="inlineStr">
        <is>
          <t>Yes</t>
        </is>
      </c>
      <c r="S5" s="40" t="inlineStr">
        <is>
          <t>4-20 mA w/HART</t>
        </is>
      </c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t="inlineStr">
        <is>
          <t>Levy Ostrup</t>
        </is>
      </c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29152-LIT-0203</t>
        </is>
      </c>
      <c r="G6" s="17" t="inlineStr">
        <is>
          <t>Guided Wave Radar Level Transmitter</t>
        </is>
      </c>
      <c r="H6" s="17" t="inlineStr">
        <is>
          <t>PRODUCED EMULSION</t>
        </is>
      </c>
      <c r="I6" s="17" t="inlineStr">
        <is>
          <t>29152-T-001 TRUCK OUT TANK</t>
        </is>
      </c>
      <c r="J6" s="17" t="inlineStr">
        <is>
          <t>29152-25J-002-01</t>
        </is>
      </c>
      <c r="K6" s="17" t="n"/>
      <c r="L6" s="17" t="inlineStr">
        <is>
          <t>ROSEMOUNT</t>
        </is>
      </c>
      <c r="M6" s="17" t="inlineStr">
        <is>
          <t>5301FA1S2F4BM00503CAE6M1P1C1Q4Q8J1Q76N2 (TXMT Model No.)</t>
        </is>
      </c>
      <c r="N6" s="17" t="inlineStr">
        <is>
          <t>25GORD0808551</t>
        </is>
      </c>
      <c r="O6" s="17" t="inlineStr">
        <is>
          <t>25 to 4562 mm From Probe Tip</t>
        </is>
      </c>
      <c r="P6" s="17" t="inlineStr">
        <is>
          <t>263 to 4800 mm From Tank Bottom</t>
        </is>
      </c>
      <c r="Q6" s="17" t="n"/>
      <c r="R6" s="17" t="inlineStr">
        <is>
          <t>Yes</t>
        </is>
      </c>
      <c r="S6" s="17" t="inlineStr">
        <is>
          <t>4-20 mA / HART</t>
        </is>
      </c>
      <c r="T6" s="17" t="n"/>
      <c r="U6" s="17" t="n"/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LO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inlineStr">
        <is>
          <t>23.5</t>
        </is>
      </c>
      <c r="AI6" s="17" t="inlineStr">
        <is>
          <t>Pass</t>
        </is>
      </c>
      <c r="AJ6" s="17" t="inlineStr">
        <is>
          <t>N/A</t>
        </is>
      </c>
      <c r="AK6" s="17" t="inlineStr">
        <is>
          <t>N/A</t>
        </is>
      </c>
      <c r="AL6" s="17" t="inlineStr">
        <is>
          <t>Pass</t>
        </is>
      </c>
      <c r="AM6" s="17" t="inlineStr">
        <is>
          <t>Pass</t>
        </is>
      </c>
      <c r="AN6" s="17" t="inlineStr">
        <is>
          <t>N/A</t>
        </is>
      </c>
      <c r="AO6" s="17" t="inlineStr">
        <is>
          <t>Pass</t>
        </is>
      </c>
      <c r="AP6" s="17" t="inlineStr">
        <is>
          <t>N/A</t>
        </is>
      </c>
      <c r="AQ6" s="17" t="inlineStr">
        <is>
          <t>N/A</t>
        </is>
      </c>
      <c r="AR6" s="17" t="inlineStr">
        <is>
          <t>Pass</t>
        </is>
      </c>
      <c r="AS6" s="17" t="inlineStr">
        <is>
          <t>Pass</t>
        </is>
      </c>
      <c r="AT6" s="17" t="inlineStr">
        <is>
          <t>N/A</t>
        </is>
      </c>
      <c r="AU6" s="17" t="inlineStr">
        <is>
          <t>N/A</t>
        </is>
      </c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n"/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29152-LIT-0205</t>
        </is>
      </c>
      <c r="G7" s="17" t="inlineStr">
        <is>
          <t>Guided Wave Radar Level Transmitter</t>
        </is>
      </c>
      <c r="H7" s="17" t="inlineStr">
        <is>
          <t>HP CONDENSATE</t>
        </is>
      </c>
      <c r="I7" s="17" t="inlineStr">
        <is>
          <t>FLOWLINE CONDENSATE BLOWCASE PRESSURE</t>
        </is>
      </c>
      <c r="J7" s="17" t="inlineStr">
        <is>
          <t>29152-25J-001-01</t>
        </is>
      </c>
      <c r="K7" s="17" t="n"/>
      <c r="L7" s="17" t="inlineStr">
        <is>
          <t>ROSEMOUNT</t>
        </is>
      </c>
      <c r="M7" s="17" t="inlineStr">
        <is>
          <t>5301FA1P2N4BM00093BBE6M1P1C1Q4Q8J1Q76N2 (TXMT Model No.)</t>
        </is>
      </c>
      <c r="N7" s="17" t="inlineStr">
        <is>
          <t>25GORD0808550</t>
        </is>
      </c>
      <c r="O7" s="17" t="inlineStr">
        <is>
          <t>25 to 655 mm From Probe Tip</t>
        </is>
      </c>
      <c r="P7" s="17" t="inlineStr">
        <is>
          <t>70 to 700 mm From Vessel Bottom</t>
        </is>
      </c>
      <c r="Q7" s="17" t="n"/>
      <c r="R7" s="17" t="inlineStr">
        <is>
          <t>Yes</t>
        </is>
      </c>
      <c r="S7" s="17" t="inlineStr">
        <is>
          <t>4-20 mA / HART</t>
        </is>
      </c>
      <c r="T7" s="17" t="n"/>
      <c r="U7" s="17" t="n"/>
      <c r="V7" s="17" t="inlineStr">
        <is>
          <t>LO</t>
        </is>
      </c>
      <c r="W7" s="17" t="inlineStr">
        <is>
          <t>LO</t>
        </is>
      </c>
      <c r="X7" s="17" t="inlineStr">
        <is>
          <t>LO</t>
        </is>
      </c>
      <c r="Y7" s="17" t="inlineStr">
        <is>
          <t>LO</t>
        </is>
      </c>
      <c r="Z7" s="17" t="inlineStr">
        <is>
          <t>N/A</t>
        </is>
      </c>
      <c r="AA7" s="17" t="inlineStr">
        <is>
          <t>N/A</t>
        </is>
      </c>
      <c r="AB7" s="17" t="inlineStr">
        <is>
          <t>LO</t>
        </is>
      </c>
      <c r="AC7" s="17" t="inlineStr">
        <is>
          <t>LO</t>
        </is>
      </c>
      <c r="AD7" s="17" t="inlineStr">
        <is>
          <t>N/A</t>
        </is>
      </c>
      <c r="AE7" s="17" t="inlineStr">
        <is>
          <t>LO</t>
        </is>
      </c>
      <c r="AF7" s="17" t="inlineStr">
        <is>
          <t>LO</t>
        </is>
      </c>
      <c r="AG7" s="17" t="inlineStr">
        <is>
          <t>LO</t>
        </is>
      </c>
      <c r="AH7" s="17" t="inlineStr">
        <is>
          <t>23.5</t>
        </is>
      </c>
      <c r="AI7" s="17" t="inlineStr">
        <is>
          <t>Pass</t>
        </is>
      </c>
      <c r="AJ7" s="17" t="inlineStr">
        <is>
          <t>N/A</t>
        </is>
      </c>
      <c r="AK7" s="17" t="inlineStr">
        <is>
          <t>N/A</t>
        </is>
      </c>
      <c r="AL7" s="17" t="inlineStr">
        <is>
          <t>Pass</t>
        </is>
      </c>
      <c r="AM7" s="17" t="inlineStr">
        <is>
          <t>Pass</t>
        </is>
      </c>
      <c r="AN7" s="17" t="inlineStr">
        <is>
          <t>N/A</t>
        </is>
      </c>
      <c r="AO7" s="17" t="inlineStr">
        <is>
          <t>Pass</t>
        </is>
      </c>
      <c r="AP7" s="17" t="inlineStr">
        <is>
          <t>N/A</t>
        </is>
      </c>
      <c r="AQ7" s="17" t="inlineStr">
        <is>
          <t>N/A</t>
        </is>
      </c>
      <c r="AR7" s="17" t="inlineStr">
        <is>
          <t>Pass</t>
        </is>
      </c>
      <c r="AS7" s="17" t="inlineStr">
        <is>
          <t>Pass</t>
        </is>
      </c>
      <c r="AT7" s="17" t="inlineStr">
        <is>
          <t>N/A</t>
        </is>
      </c>
      <c r="AU7" s="17" t="inlineStr">
        <is>
          <t>N/A</t>
        </is>
      </c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inlineStr">
        <is>
          <t>Levy Ostrup</t>
        </is>
      </c>
      <c r="CY7" s="17" t="n"/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29152-PIT-0205</t>
        </is>
      </c>
      <c r="G8" s="17" t="inlineStr">
        <is>
          <t>Pressure Transmitter</t>
        </is>
      </c>
      <c r="H8" s="17" t="inlineStr">
        <is>
          <t>HP CONDENSATE</t>
        </is>
      </c>
      <c r="I8" s="17" t="inlineStr">
        <is>
          <t>FLOWLINE CONDENSATE BLOWCASE PRESSURE</t>
        </is>
      </c>
      <c r="J8" s="17" t="inlineStr">
        <is>
          <t>29152-25J-001-01</t>
        </is>
      </c>
      <c r="K8" s="17" t="n"/>
      <c r="L8" s="17" t="inlineStr">
        <is>
          <t>ROSEMOUNT</t>
        </is>
      </c>
      <c r="M8" s="17" t="inlineStr">
        <is>
          <t>3051T</t>
        </is>
      </c>
      <c r="N8" s="17" t="inlineStr">
        <is>
          <t>26SIPG3884530</t>
        </is>
      </c>
      <c r="O8" s="17" t="inlineStr">
        <is>
          <t>0 to 3200 kPa-g</t>
        </is>
      </c>
      <c r="P8" s="17" t="inlineStr">
        <is>
          <t>-101 to 5515 kPa-g</t>
        </is>
      </c>
      <c r="Q8" s="17" t="n"/>
      <c r="R8" s="17" t="inlineStr">
        <is>
          <t>Yes</t>
        </is>
      </c>
      <c r="S8" s="17" t="inlineStr">
        <is>
          <t>4-20 mA / HART</t>
        </is>
      </c>
      <c r="T8" s="17" t="n"/>
      <c r="U8" s="17" t="n"/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LO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inlineStr">
        <is>
          <t>23.5</t>
        </is>
      </c>
      <c r="AI8" s="17" t="inlineStr">
        <is>
          <t>Pass</t>
        </is>
      </c>
      <c r="AJ8" s="17" t="inlineStr">
        <is>
          <t>N/A</t>
        </is>
      </c>
      <c r="AK8" s="17" t="inlineStr">
        <is>
          <t>N/A</t>
        </is>
      </c>
      <c r="AL8" s="17" t="inlineStr">
        <is>
          <t>Pass</t>
        </is>
      </c>
      <c r="AM8" s="17" t="inlineStr">
        <is>
          <t>Pass</t>
        </is>
      </c>
      <c r="AN8" s="17" t="inlineStr">
        <is>
          <t>N/A</t>
        </is>
      </c>
      <c r="AO8" s="17" t="inlineStr">
        <is>
          <t>Pass</t>
        </is>
      </c>
      <c r="AP8" s="17" t="inlineStr">
        <is>
          <t>N/A</t>
        </is>
      </c>
      <c r="AQ8" s="17" t="inlineStr">
        <is>
          <t>N/A</t>
        </is>
      </c>
      <c r="AR8" s="17" t="inlineStr">
        <is>
          <t>Pass</t>
        </is>
      </c>
      <c r="AS8" s="17" t="inlineStr">
        <is>
          <t>Pass</t>
        </is>
      </c>
      <c r="AT8" s="17" t="inlineStr">
        <is>
          <t>N/A</t>
        </is>
      </c>
      <c r="AU8" s="17" t="inlineStr">
        <is>
          <t>N/A</t>
        </is>
      </c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inlineStr">
        <is>
          <t>Levy Ostrup</t>
        </is>
      </c>
      <c r="CY8" s="17" t="n"/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29152-PIT-0206</t>
        </is>
      </c>
      <c r="G9" s="17" t="inlineStr">
        <is>
          <t>Pressure Transmitter</t>
        </is>
      </c>
      <c r="H9" s="17" t="inlineStr">
        <is>
          <t>NATURAL GAS</t>
        </is>
      </c>
      <c r="I9" s="17" t="inlineStr">
        <is>
          <t>29152-PSV-0207 UPSTREAM PRESSURE</t>
        </is>
      </c>
      <c r="J9" s="17" t="inlineStr">
        <is>
          <t>29152-25J-001-01</t>
        </is>
      </c>
      <c r="K9" s="17" t="inlineStr">
        <is>
          <t>29152-2"-FG-4202-BAPC0-38H-ET</t>
        </is>
      </c>
      <c r="L9" s="17" t="inlineStr">
        <is>
          <t>ROSEMOUNT</t>
        </is>
      </c>
      <c r="M9" s="17" t="inlineStr">
        <is>
          <t>3051T</t>
        </is>
      </c>
      <c r="N9" s="17" t="inlineStr">
        <is>
          <t>26SIPG3884505</t>
        </is>
      </c>
      <c r="O9" s="17" t="inlineStr">
        <is>
          <t>0 to 4000 kPa-g</t>
        </is>
      </c>
      <c r="P9" s="17" t="inlineStr">
        <is>
          <t>-101 to 5515 kPa-g</t>
        </is>
      </c>
      <c r="Q9" s="17" t="n"/>
      <c r="R9" s="17" t="inlineStr">
        <is>
          <t>Yes</t>
        </is>
      </c>
      <c r="S9" s="17" t="inlineStr">
        <is>
          <t>4-20 mA / HART</t>
        </is>
      </c>
      <c r="T9" s="17" t="n"/>
      <c r="U9" s="17" t="n"/>
      <c r="V9" s="17" t="inlineStr">
        <is>
          <t>LO</t>
        </is>
      </c>
      <c r="W9" s="17" t="inlineStr">
        <is>
          <t>LO</t>
        </is>
      </c>
      <c r="X9" s="17" t="inlineStr">
        <is>
          <t>LO</t>
        </is>
      </c>
      <c r="Y9" s="17" t="inlineStr">
        <is>
          <t>LO</t>
        </is>
      </c>
      <c r="Z9" s="17" t="inlineStr">
        <is>
          <t>N/A</t>
        </is>
      </c>
      <c r="AA9" s="17" t="inlineStr">
        <is>
          <t>N/A</t>
        </is>
      </c>
      <c r="AB9" s="17" t="inlineStr">
        <is>
          <t>LO</t>
        </is>
      </c>
      <c r="AC9" s="17" t="inlineStr">
        <is>
          <t>LO</t>
        </is>
      </c>
      <c r="AD9" s="17" t="inlineStr">
        <is>
          <t>N/A</t>
        </is>
      </c>
      <c r="AE9" s="17" t="inlineStr">
        <is>
          <t>LO</t>
        </is>
      </c>
      <c r="AF9" s="17" t="inlineStr">
        <is>
          <t>LO</t>
        </is>
      </c>
      <c r="AG9" s="17" t="inlineStr">
        <is>
          <t>LO</t>
        </is>
      </c>
      <c r="AH9" s="17" t="inlineStr">
        <is>
          <t>23.7</t>
        </is>
      </c>
      <c r="AI9" s="17" t="inlineStr">
        <is>
          <t>Pass</t>
        </is>
      </c>
      <c r="AJ9" s="17" t="inlineStr">
        <is>
          <t>N/A</t>
        </is>
      </c>
      <c r="AK9" s="17" t="inlineStr">
        <is>
          <t>N/A</t>
        </is>
      </c>
      <c r="AL9" s="17" t="inlineStr">
        <is>
          <t>Pass</t>
        </is>
      </c>
      <c r="AM9" s="17" t="inlineStr">
        <is>
          <t>Pass</t>
        </is>
      </c>
      <c r="AN9" s="17" t="inlineStr">
        <is>
          <t>N/A</t>
        </is>
      </c>
      <c r="AO9" s="17" t="inlineStr">
        <is>
          <t>Pass</t>
        </is>
      </c>
      <c r="AP9" s="17" t="inlineStr">
        <is>
          <t>N/A</t>
        </is>
      </c>
      <c r="AQ9" s="17" t="inlineStr">
        <is>
          <t>N/A</t>
        </is>
      </c>
      <c r="AR9" s="17" t="inlineStr">
        <is>
          <t>Pass</t>
        </is>
      </c>
      <c r="AS9" s="17" t="inlineStr">
        <is>
          <t>Pass</t>
        </is>
      </c>
      <c r="AT9" s="17" t="inlineStr">
        <is>
          <t>N/A</t>
        </is>
      </c>
      <c r="AU9" s="17" t="inlineStr">
        <is>
          <t>N/A</t>
        </is>
      </c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inlineStr">
        <is>
          <t>Levy Ostrup</t>
        </is>
      </c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inlineStr">
        <is>
          <t>29152-25J-001-01</t>
        </is>
      </c>
      <c r="H4" s="16" t="inlineStr">
        <is>
          <t>29152-2"-FG-4200-CLHB0</t>
        </is>
      </c>
      <c r="I4" s="16" t="inlineStr">
        <is>
          <t>29152-PV-0205</t>
        </is>
      </c>
      <c r="J4" s="16" t="n"/>
      <c r="K4" s="16" t="inlineStr">
        <is>
          <t>PCV</t>
        </is>
      </c>
      <c r="L4" s="16" t="n"/>
      <c r="M4" s="16" t="n"/>
      <c r="N4" s="16" t="n"/>
      <c r="O4" s="16" t="n"/>
      <c r="P4" s="16" t="n"/>
      <c r="Q4" s="16" t="n"/>
      <c r="R4" s="16" t="inlineStr">
        <is>
          <t>88-21124</t>
        </is>
      </c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inlineStr">
        <is>
          <t>29152-25J-001-01</t>
        </is>
      </c>
      <c r="H5" s="17" t="inlineStr">
        <is>
          <t>29152-2"-PG-4201-BAPD0-50H-ET</t>
        </is>
      </c>
      <c r="I5" s="17" t="inlineStr">
        <is>
          <t>29152-XV-0201</t>
        </is>
      </c>
      <c r="J5" s="17" t="n"/>
      <c r="K5" s="17" t="inlineStr">
        <is>
          <t>ESDV</t>
        </is>
      </c>
      <c r="L5" s="17" t="n"/>
      <c r="M5" s="17" t="n"/>
      <c r="N5" s="17" t="n"/>
      <c r="O5" s="17" t="n"/>
      <c r="P5" s="17" t="n"/>
      <c r="Q5" s="17" t="n"/>
      <c r="R5" s="17" t="inlineStr">
        <is>
          <t>2TF3RBPA105N / LPC-05A-140L-SR04</t>
        </is>
      </c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inlineStr">
        <is>
          <t>29152-25J-001-01</t>
        </is>
      </c>
      <c r="H6" s="17" t="inlineStr">
        <is>
          <t>29203-3"-HC-5011-BAPD0-50H-ET</t>
        </is>
      </c>
      <c r="I6" s="17" t="inlineStr">
        <is>
          <t>29152-XV-0202</t>
        </is>
      </c>
      <c r="J6" s="17" t="n"/>
      <c r="K6" s="17" t="inlineStr">
        <is>
          <t>ESDV</t>
        </is>
      </c>
      <c r="L6" s="17" t="n"/>
      <c r="M6" s="17" t="n"/>
      <c r="N6" s="17" t="n"/>
      <c r="O6" s="17" t="n"/>
      <c r="P6" s="17" t="n"/>
      <c r="Q6" s="17" t="n"/>
      <c r="R6" s="17" t="inlineStr">
        <is>
          <t>3TF3RBPA105N / LPC-10A-220L-SR04</t>
        </is>
      </c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inlineStr">
        <is>
          <t>29152-25J-001-01</t>
        </is>
      </c>
      <c r="H7" s="17" t="inlineStr">
        <is>
          <t>29152-2"-FG-4200-CLHB0</t>
        </is>
      </c>
      <c r="I7" s="17" t="inlineStr">
        <is>
          <t>29152-XV-0203</t>
        </is>
      </c>
      <c r="J7" s="17" t="n"/>
      <c r="K7" s="17" t="inlineStr">
        <is>
          <t>ESDV</t>
        </is>
      </c>
      <c r="L7" s="17" t="n"/>
      <c r="M7" s="17" t="n"/>
      <c r="N7" s="17" t="n"/>
      <c r="O7" s="17" t="n"/>
      <c r="P7" s="17" t="n"/>
      <c r="Q7" s="17" t="n"/>
      <c r="R7" s="17" t="inlineStr">
        <is>
          <t>2TF6RMLF2 / LPC-10A-200L-SR04</t>
        </is>
      </c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inlineStr">
        <is>
          <t>29152-25J-001-01</t>
        </is>
      </c>
      <c r="H8" s="17" t="inlineStr">
        <is>
          <t>29152-2"-HC-4202-BAPC0-50H-ET</t>
        </is>
      </c>
      <c r="I8" s="17" t="inlineStr">
        <is>
          <t>29152-XV-0204</t>
        </is>
      </c>
      <c r="J8" s="17" t="n"/>
      <c r="K8" s="17" t="inlineStr">
        <is>
          <t>ESDV</t>
        </is>
      </c>
      <c r="L8" s="17" t="n"/>
      <c r="M8" s="17" t="n"/>
      <c r="N8" s="17" t="n"/>
      <c r="O8" s="17" t="n"/>
      <c r="P8" s="17" t="n"/>
      <c r="Q8" s="17" t="n"/>
      <c r="R8" s="17" t="inlineStr">
        <is>
          <t>2TF3RBPA105N / LPC-05A-140L-SR04</t>
        </is>
      </c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I15" sqref="I15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29151-LIT-0103</t>
        </is>
      </c>
      <c r="G4" s="16" t="inlineStr">
        <is>
          <t>Guided Wave Radar Level Transmitter</t>
        </is>
      </c>
      <c r="H4" s="16" t="inlineStr">
        <is>
          <t>PRODUCED EMULSION</t>
        </is>
      </c>
      <c r="I4" s="16" t="inlineStr">
        <is>
          <t>29151-T-001 FIELD DRAIN TANK</t>
        </is>
      </c>
      <c r="J4" s="16" t="inlineStr">
        <is>
          <t>29151-25J-002-01</t>
        </is>
      </c>
      <c r="K4" s="16" t="n"/>
      <c r="L4" s="16" t="inlineStr">
        <is>
          <t>ROSEMOUNT</t>
        </is>
      </c>
      <c r="M4" s="16" t="inlineStr">
        <is>
          <t>5301HA1S2F4BM00503CAE6M1P1C1Q4Q8J1Q76N2 (Model No.)</t>
        </is>
      </c>
      <c r="N4" s="16" t="inlineStr">
        <is>
          <t>25GORD0808553</t>
        </is>
      </c>
      <c r="O4" s="16" t="inlineStr">
        <is>
          <t>25 to 4562 mm From Probe Tip</t>
        </is>
      </c>
      <c r="P4" s="16" t="inlineStr">
        <is>
          <t>263 to 4800 mm From Tank Bottom</t>
        </is>
      </c>
      <c r="Q4" s="16" t="n"/>
      <c r="R4" s="16" t="inlineStr">
        <is>
          <t>Yes</t>
        </is>
      </c>
      <c r="S4" s="16" t="inlineStr">
        <is>
          <t>4-20 mA / HART</t>
        </is>
      </c>
      <c r="T4" s="16" t="n"/>
      <c r="U4" s="16" t="n"/>
      <c r="V4" s="16" t="inlineStr">
        <is>
          <t>LO</t>
        </is>
      </c>
      <c r="W4" s="16" t="inlineStr">
        <is>
          <t>LO</t>
        </is>
      </c>
      <c r="X4" s="16" t="inlineStr">
        <is>
          <t>LO</t>
        </is>
      </c>
      <c r="Y4" s="16" t="inlineStr">
        <is>
          <t>LO</t>
        </is>
      </c>
      <c r="Z4" s="16" t="inlineStr">
        <is>
          <t>N/A</t>
        </is>
      </c>
      <c r="AA4" s="16" t="inlineStr">
        <is>
          <t>N/A</t>
        </is>
      </c>
      <c r="AB4" s="16" t="inlineStr">
        <is>
          <t>LO</t>
        </is>
      </c>
      <c r="AC4" s="16" t="inlineStr">
        <is>
          <t>LO</t>
        </is>
      </c>
      <c r="AD4" s="16" t="inlineStr">
        <is>
          <t>N/A</t>
        </is>
      </c>
      <c r="AE4" s="16" t="inlineStr">
        <is>
          <t>LO</t>
        </is>
      </c>
      <c r="AF4" s="16" t="inlineStr">
        <is>
          <t>LO</t>
        </is>
      </c>
      <c r="AG4" s="16" t="inlineStr">
        <is>
          <t>LO</t>
        </is>
      </c>
      <c r="AH4" s="16" t="inlineStr">
        <is>
          <t>23.8</t>
        </is>
      </c>
      <c r="AI4" s="16" t="inlineStr">
        <is>
          <t>Pass</t>
        </is>
      </c>
      <c r="AJ4" s="16" t="inlineStr">
        <is>
          <t>N/A</t>
        </is>
      </c>
      <c r="AK4" s="16" t="inlineStr">
        <is>
          <t>N/A</t>
        </is>
      </c>
      <c r="AL4" s="16" t="inlineStr">
        <is>
          <t>Pass</t>
        </is>
      </c>
      <c r="AM4" s="16" t="inlineStr">
        <is>
          <t>Pass</t>
        </is>
      </c>
      <c r="AN4" s="16" t="inlineStr">
        <is>
          <t>N/A</t>
        </is>
      </c>
      <c r="AO4" s="16" t="inlineStr">
        <is>
          <t>Pass</t>
        </is>
      </c>
      <c r="AP4" s="16" t="inlineStr">
        <is>
          <t>N/A</t>
        </is>
      </c>
      <c r="AQ4" s="16" t="inlineStr">
        <is>
          <t>N/A</t>
        </is>
      </c>
      <c r="AR4" s="16" t="inlineStr">
        <is>
          <t>Pass</t>
        </is>
      </c>
      <c r="AS4" s="16" t="inlineStr">
        <is>
          <t>Pass</t>
        </is>
      </c>
      <c r="AT4" s="16" t="inlineStr">
        <is>
          <t>N/A</t>
        </is>
      </c>
      <c r="AU4" s="16" t="inlineStr">
        <is>
          <t>N/A</t>
        </is>
      </c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inlineStr">
        <is>
          <t>Levy Ostrup</t>
        </is>
      </c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29151-LIT-0105</t>
        </is>
      </c>
      <c r="G5" s="17" t="inlineStr">
        <is>
          <t>Guided Wave Radar Level Transmitter</t>
        </is>
      </c>
      <c r="H5" s="17" t="inlineStr">
        <is>
          <t>PRODUCED GAS</t>
        </is>
      </c>
      <c r="I5" s="17" t="inlineStr">
        <is>
          <t>PRODUCED VAPOUR CONDENSATE BLOWCASE</t>
        </is>
      </c>
      <c r="J5" s="17" t="inlineStr">
        <is>
          <t>29151-25J-001-01</t>
        </is>
      </c>
      <c r="K5" s="17" t="n"/>
      <c r="L5" s="17" t="inlineStr">
        <is>
          <t>ROSEMOUNT</t>
        </is>
      </c>
      <c r="M5" s="17" t="inlineStr">
        <is>
          <t>5301HA1P2N4BM00093BBE6M1P1C1Q4Q8J1Q76N2 (TXMT Model No.)</t>
        </is>
      </c>
      <c r="N5" s="17" t="inlineStr">
        <is>
          <t>25GORD0808552</t>
        </is>
      </c>
      <c r="O5" s="17" t="inlineStr">
        <is>
          <t>25 to 655 mm From Probe Tip</t>
        </is>
      </c>
      <c r="P5" s="17" t="inlineStr">
        <is>
          <t>70 to 700 mm From Vessel Bottom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inlineStr">
        <is>
          <t>LO</t>
        </is>
      </c>
      <c r="W5" s="17" t="inlineStr">
        <is>
          <t>LO</t>
        </is>
      </c>
      <c r="X5" s="17" t="inlineStr">
        <is>
          <t>LO</t>
        </is>
      </c>
      <c r="Y5" s="17" t="inlineStr">
        <is>
          <t>LO</t>
        </is>
      </c>
      <c r="Z5" s="17" t="inlineStr">
        <is>
          <t>N/A</t>
        </is>
      </c>
      <c r="AA5" s="17" t="inlineStr">
        <is>
          <t>N/A</t>
        </is>
      </c>
      <c r="AB5" s="17" t="inlineStr">
        <is>
          <t>LO</t>
        </is>
      </c>
      <c r="AC5" s="17" t="inlineStr">
        <is>
          <t>LO</t>
        </is>
      </c>
      <c r="AD5" s="17" t="inlineStr">
        <is>
          <t>N/A</t>
        </is>
      </c>
      <c r="AE5" s="17" t="inlineStr">
        <is>
          <t>LO</t>
        </is>
      </c>
      <c r="AF5" s="17" t="inlineStr">
        <is>
          <t>LO</t>
        </is>
      </c>
      <c r="AG5" s="17" t="inlineStr">
        <is>
          <t>LO</t>
        </is>
      </c>
      <c r="AH5" s="17" t="inlineStr">
        <is>
          <t>23.6</t>
        </is>
      </c>
      <c r="AI5" s="17" t="inlineStr">
        <is>
          <t>Pass</t>
        </is>
      </c>
      <c r="AJ5" s="17" t="inlineStr">
        <is>
          <t>N/A</t>
        </is>
      </c>
      <c r="AK5" s="17" t="inlineStr">
        <is>
          <t>N/A</t>
        </is>
      </c>
      <c r="AL5" s="17" t="inlineStr">
        <is>
          <t>Pass</t>
        </is>
      </c>
      <c r="AM5" s="17" t="inlineStr">
        <is>
          <t>Pass</t>
        </is>
      </c>
      <c r="AN5" s="17" t="inlineStr">
        <is>
          <t>N/A</t>
        </is>
      </c>
      <c r="AO5" s="17" t="inlineStr">
        <is>
          <t>Pass</t>
        </is>
      </c>
      <c r="AP5" s="17" t="inlineStr">
        <is>
          <t>N/A</t>
        </is>
      </c>
      <c r="AQ5" s="17" t="inlineStr">
        <is>
          <t>N/A</t>
        </is>
      </c>
      <c r="AR5" s="17" t="inlineStr">
        <is>
          <t>Pass</t>
        </is>
      </c>
      <c r="AS5" s="17" t="inlineStr">
        <is>
          <t>Pass</t>
        </is>
      </c>
      <c r="AT5" s="17" t="inlineStr">
        <is>
          <t>N/A</t>
        </is>
      </c>
      <c r="AU5" s="17" t="inlineStr">
        <is>
          <t>N/A</t>
        </is>
      </c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inlineStr">
        <is>
          <t>Levy Ostrup</t>
        </is>
      </c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29151-PIT-0105</t>
        </is>
      </c>
      <c r="G6" s="17" t="inlineStr">
        <is>
          <t>Pressure Transmitter</t>
        </is>
      </c>
      <c r="H6" s="17" t="inlineStr">
        <is>
          <t>PRODUCED GAS</t>
        </is>
      </c>
      <c r="I6" s="17" t="inlineStr">
        <is>
          <t>PRODUCED VAPOUR CONDENSATE BLOWCASE PRESSURE</t>
        </is>
      </c>
      <c r="J6" s="17" t="inlineStr">
        <is>
          <t>29151-25J-001-01</t>
        </is>
      </c>
      <c r="K6" s="17" t="n"/>
      <c r="L6" s="17" t="inlineStr">
        <is>
          <t>ROSEMOUNT</t>
        </is>
      </c>
      <c r="M6" s="17" t="inlineStr">
        <is>
          <t>3051T</t>
        </is>
      </c>
      <c r="N6" s="17" t="inlineStr">
        <is>
          <t>26SIPG3884537</t>
        </is>
      </c>
      <c r="O6" s="17" t="inlineStr">
        <is>
          <t>0 to 3200 kPa-g</t>
        </is>
      </c>
      <c r="P6" s="17" t="inlineStr">
        <is>
          <t>-101 to 5515 kPa-g</t>
        </is>
      </c>
      <c r="Q6" s="17" t="n"/>
      <c r="R6" s="17" t="inlineStr">
        <is>
          <t>Yes</t>
        </is>
      </c>
      <c r="S6" s="17" t="inlineStr">
        <is>
          <t>4-20 mA / HART</t>
        </is>
      </c>
      <c r="T6" s="17" t="n"/>
      <c r="U6" s="17" t="n"/>
      <c r="V6" s="17" t="inlineStr">
        <is>
          <t>LO</t>
        </is>
      </c>
      <c r="W6" s="17" t="inlineStr">
        <is>
          <t>LO</t>
        </is>
      </c>
      <c r="X6" s="17" t="inlineStr">
        <is>
          <t>LO</t>
        </is>
      </c>
      <c r="Y6" s="17" t="inlineStr">
        <is>
          <t>LO</t>
        </is>
      </c>
      <c r="Z6" s="17" t="inlineStr">
        <is>
          <t>N/A</t>
        </is>
      </c>
      <c r="AA6" s="17" t="inlineStr">
        <is>
          <t>N/A</t>
        </is>
      </c>
      <c r="AB6" s="17" t="inlineStr">
        <is>
          <t>LO</t>
        </is>
      </c>
      <c r="AC6" s="17" t="inlineStr">
        <is>
          <t>LO</t>
        </is>
      </c>
      <c r="AD6" s="17" t="inlineStr">
        <is>
          <t>N/A</t>
        </is>
      </c>
      <c r="AE6" s="17" t="inlineStr">
        <is>
          <t>LO</t>
        </is>
      </c>
      <c r="AF6" s="17" t="inlineStr">
        <is>
          <t>LO</t>
        </is>
      </c>
      <c r="AG6" s="17" t="inlineStr">
        <is>
          <t>LO</t>
        </is>
      </c>
      <c r="AH6" s="17" t="inlineStr">
        <is>
          <t>23.7</t>
        </is>
      </c>
      <c r="AI6" s="17" t="inlineStr">
        <is>
          <t>Pass</t>
        </is>
      </c>
      <c r="AJ6" s="17" t="inlineStr">
        <is>
          <t>N/A</t>
        </is>
      </c>
      <c r="AK6" s="17" t="inlineStr">
        <is>
          <t>N/A</t>
        </is>
      </c>
      <c r="AL6" s="17" t="inlineStr">
        <is>
          <t>Pass</t>
        </is>
      </c>
      <c r="AM6" s="17" t="inlineStr">
        <is>
          <t>Pass</t>
        </is>
      </c>
      <c r="AN6" s="17" t="inlineStr">
        <is>
          <t>N/A</t>
        </is>
      </c>
      <c r="AO6" s="17" t="inlineStr">
        <is>
          <t>Pass</t>
        </is>
      </c>
      <c r="AP6" s="17" t="inlineStr">
        <is>
          <t>N/A</t>
        </is>
      </c>
      <c r="AQ6" s="17" t="inlineStr">
        <is>
          <t>N/A</t>
        </is>
      </c>
      <c r="AR6" s="17" t="inlineStr">
        <is>
          <t>Pass</t>
        </is>
      </c>
      <c r="AS6" s="17" t="inlineStr">
        <is>
          <t>Pass</t>
        </is>
      </c>
      <c r="AT6" s="17" t="inlineStr">
        <is>
          <t>N/A</t>
        </is>
      </c>
      <c r="AU6" s="17" t="inlineStr">
        <is>
          <t>N/A</t>
        </is>
      </c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inlineStr">
        <is>
          <t>Levy Ostrup</t>
        </is>
      </c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zoomScaleNormal="100" workbookViewId="0">
      <pane xSplit="6" topLeftCell="G1" activePane="topRight" state="frozen"/>
      <selection pane="topRight" activeCell="AY28" sqref="AY28"/>
    </sheetView>
  </sheetViews>
  <sheetFormatPr baseColWidth="8" defaultColWidth="8.7109375" defaultRowHeight="15"/>
  <cols>
    <col width="11" customWidth="1" style="65" min="1" max="1"/>
    <col width="16" customWidth="1" style="65" min="2" max="6"/>
    <col width="39.85546875" customWidth="1" style="65" min="7" max="7"/>
    <col width="23" customWidth="1" style="65" min="8" max="8"/>
    <col width="44.7109375" customWidth="1" style="65" min="9" max="9"/>
    <col width="16" customWidth="1" style="65" min="10" max="12"/>
    <col width="61.85546875" customWidth="1" style="65" min="13" max="13"/>
    <col width="16" customWidth="1" style="65" min="14" max="15"/>
    <col width="33.85546875" customWidth="1" style="65" min="16" max="16"/>
    <col width="16" customWidth="1" style="65" min="17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45">
        <f>HYPERLINK("#Dashboard!A1","&lt;&lt; Dashboard")</f>
        <v/>
      </c>
      <c r="B1" s="48" t="n"/>
      <c r="C1" s="48" t="n"/>
      <c r="D1" s="48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8" t="n"/>
      <c r="BC1" s="48" t="n"/>
      <c r="BD1" s="48" t="n"/>
      <c r="BE1" s="48" t="n"/>
      <c r="BF1" s="48" t="n"/>
      <c r="BG1" s="48" t="n"/>
      <c r="BH1" s="48" t="n"/>
      <c r="BI1" s="48" t="n"/>
      <c r="BJ1" s="48" t="n"/>
      <c r="BK1" s="48" t="n"/>
      <c r="BL1" s="48" t="n"/>
      <c r="BM1" s="48" t="n"/>
      <c r="BN1" s="48" t="n"/>
      <c r="BO1" s="48" t="n"/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8" t="n"/>
      <c r="CA1" s="48" t="n"/>
      <c r="CB1" s="48" t="n"/>
      <c r="CC1" s="48" t="n"/>
      <c r="CD1" s="48" t="n"/>
      <c r="CE1" s="48" t="n"/>
      <c r="CF1" s="48" t="n"/>
      <c r="CG1" s="48" t="n"/>
      <c r="CH1" s="48" t="n"/>
      <c r="CI1" s="48" t="n"/>
      <c r="CJ1" s="48" t="n"/>
      <c r="CK1" s="48" t="n"/>
      <c r="CL1" s="48" t="n"/>
      <c r="CM1" s="48" t="n"/>
      <c r="CN1" s="48" t="n"/>
      <c r="CO1" s="48" t="n"/>
      <c r="CP1" s="48" t="n"/>
      <c r="CQ1" s="48" t="n"/>
      <c r="CR1" s="48" t="n"/>
      <c r="CS1" s="48" t="n"/>
      <c r="CT1" s="48" t="n"/>
      <c r="CU1" s="48" t="n"/>
      <c r="CV1" s="48" t="n"/>
      <c r="CW1" s="48" t="n"/>
      <c r="CX1" s="48" t="n"/>
      <c r="CY1" s="48" t="n"/>
      <c r="CZ1" s="48" t="n"/>
      <c r="DA1" s="48" t="n"/>
      <c r="DB1" s="48" t="n"/>
      <c r="DC1" s="48" t="n"/>
    </row>
    <row r="2" ht="18" customHeight="1" s="65">
      <c r="A2" s="46" t="inlineStr">
        <is>
          <t>Control</t>
        </is>
      </c>
      <c r="B2" s="47" t="inlineStr">
        <is>
          <t>Header Info</t>
        </is>
      </c>
      <c r="C2" s="81" t="inlineStr">
        <is>
          <t>PART 1 – Project Description</t>
        </is>
      </c>
      <c r="D2" s="82" t="n"/>
      <c r="E2" s="83" t="n"/>
      <c r="F2" s="81" t="inlineStr">
        <is>
          <t>PART 2 – Transmitter Description</t>
        </is>
      </c>
      <c r="G2" s="82" t="n"/>
      <c r="H2" s="82" t="n"/>
      <c r="I2" s="82" t="n"/>
      <c r="J2" s="82" t="n"/>
      <c r="K2" s="82" t="n"/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3" t="n"/>
      <c r="V2" s="84" t="inlineStr">
        <is>
          <t>PART 3 – Visual Inspection</t>
        </is>
      </c>
      <c r="W2" s="82" t="n"/>
      <c r="X2" s="82" t="n"/>
      <c r="Y2" s="82" t="n"/>
      <c r="Z2" s="82" t="n"/>
      <c r="AA2" s="82" t="n"/>
      <c r="AB2" s="82" t="n"/>
      <c r="AC2" s="82" t="n"/>
      <c r="AD2" s="82" t="n"/>
      <c r="AE2" s="82" t="n"/>
      <c r="AF2" s="82" t="n"/>
      <c r="AG2" s="83" t="n"/>
      <c r="AH2" s="84" t="inlineStr">
        <is>
          <t>PART 4 – Procedure</t>
        </is>
      </c>
      <c r="AI2" s="82" t="n"/>
      <c r="AJ2" s="82" t="n"/>
      <c r="AK2" s="82" t="n"/>
      <c r="AL2" s="82" t="n"/>
      <c r="AM2" s="82" t="n"/>
      <c r="AN2" s="82" t="n"/>
      <c r="AO2" s="82" t="n"/>
      <c r="AP2" s="82" t="n"/>
      <c r="AQ2" s="82" t="n"/>
      <c r="AR2" s="82" t="n"/>
      <c r="AS2" s="82" t="n"/>
      <c r="AT2" s="82" t="n"/>
      <c r="AU2" s="83" t="n"/>
      <c r="AV2" s="86" t="inlineStr">
        <is>
          <t>PART 5 – Test Equipment</t>
        </is>
      </c>
      <c r="AW2" s="82" t="n"/>
      <c r="AX2" s="82" t="n"/>
      <c r="AY2" s="82" t="n"/>
      <c r="AZ2" s="82" t="n"/>
      <c r="BA2" s="82" t="n"/>
      <c r="BB2" s="82" t="n"/>
      <c r="BC2" s="82" t="n"/>
      <c r="BD2" s="82" t="n"/>
      <c r="BE2" s="82" t="n"/>
      <c r="BF2" s="82" t="n"/>
      <c r="BG2" s="83" t="n"/>
      <c r="BH2" s="86" t="inlineStr">
        <is>
          <t>PART 6 – Test Results</t>
        </is>
      </c>
      <c r="BI2" s="82" t="n"/>
      <c r="BJ2" s="82" t="n"/>
      <c r="BK2" s="82" t="n"/>
      <c r="BL2" s="82" t="n"/>
      <c r="BM2" s="82" t="n"/>
      <c r="BN2" s="82" t="n"/>
      <c r="BO2" s="82" t="n"/>
      <c r="BP2" s="82" t="n"/>
      <c r="BQ2" s="82" t="n"/>
      <c r="BR2" s="82" t="n"/>
      <c r="BS2" s="82" t="n"/>
      <c r="BT2" s="82" t="n"/>
      <c r="BU2" s="82" t="n"/>
      <c r="BV2" s="82" t="n"/>
      <c r="BW2" s="82" t="n"/>
      <c r="BX2" s="82" t="n"/>
      <c r="BY2" s="82" t="n"/>
      <c r="BZ2" s="82" t="n"/>
      <c r="CA2" s="82" t="n"/>
      <c r="CB2" s="82" t="n"/>
      <c r="CC2" s="82" t="n"/>
      <c r="CD2" s="82" t="n"/>
      <c r="CE2" s="82" t="n"/>
      <c r="CF2" s="82" t="n"/>
      <c r="CG2" s="82" t="n"/>
      <c r="CH2" s="82" t="n"/>
      <c r="CI2" s="82" t="n"/>
      <c r="CJ2" s="82" t="n"/>
      <c r="CK2" s="82" t="n"/>
      <c r="CL2" s="82" t="n"/>
      <c r="CM2" s="82" t="n"/>
      <c r="CN2" s="82" t="n"/>
      <c r="CO2" s="82" t="n"/>
      <c r="CP2" s="82" t="n"/>
      <c r="CQ2" s="82" t="n"/>
      <c r="CR2" s="82" t="n"/>
      <c r="CS2" s="82" t="n"/>
      <c r="CT2" s="82" t="n"/>
      <c r="CU2" s="82" t="n"/>
      <c r="CV2" s="83" t="n"/>
      <c r="CW2" s="85" t="inlineStr">
        <is>
          <t>PART 7 – Remarks</t>
        </is>
      </c>
      <c r="CX2" s="85" t="inlineStr">
        <is>
          <t>PART 8 – Inspected/Approved By</t>
        </is>
      </c>
      <c r="CY2" s="82" t="n"/>
      <c r="CZ2" s="82" t="n"/>
      <c r="DA2" s="82" t="n"/>
      <c r="DB2" s="82" t="n"/>
      <c r="DC2" s="83" t="n"/>
    </row>
    <row r="3" ht="42" customHeight="1" s="65">
      <c r="A3" s="50" t="inlineStr">
        <is>
          <t>Export to PDF (Y/N)</t>
        </is>
      </c>
      <c r="B3" s="51" t="inlineStr">
        <is>
          <t>Customer Ref#</t>
        </is>
      </c>
      <c r="C3" s="52" t="inlineStr">
        <is>
          <t>Project</t>
        </is>
      </c>
      <c r="D3" s="52" t="inlineStr">
        <is>
          <t>Location</t>
        </is>
      </c>
      <c r="E3" s="52" t="inlineStr">
        <is>
          <t>Contract #</t>
        </is>
      </c>
      <c r="F3" s="52" t="inlineStr">
        <is>
          <t>Tag</t>
        </is>
      </c>
      <c r="G3" s="52" t="inlineStr">
        <is>
          <t>Transmitter Type</t>
        </is>
      </c>
      <c r="H3" s="52" t="inlineStr">
        <is>
          <t>System Number</t>
        </is>
      </c>
      <c r="I3" s="52" t="inlineStr">
        <is>
          <t>Service</t>
        </is>
      </c>
      <c r="J3" s="52" t="inlineStr">
        <is>
          <t>P&amp;ID Number</t>
        </is>
      </c>
      <c r="K3" s="52" t="inlineStr">
        <is>
          <t>Line Number</t>
        </is>
      </c>
      <c r="L3" s="52" t="inlineStr">
        <is>
          <t>Make</t>
        </is>
      </c>
      <c r="M3" s="52" t="inlineStr">
        <is>
          <t>Model</t>
        </is>
      </c>
      <c r="N3" s="52" t="inlineStr">
        <is>
          <t>Serial Number</t>
        </is>
      </c>
      <c r="O3" s="52" t="inlineStr">
        <is>
          <t>Calibration Range</t>
        </is>
      </c>
      <c r="P3" s="52" t="inlineStr">
        <is>
          <t>Instrument Range</t>
        </is>
      </c>
      <c r="Q3" s="52" t="inlineStr">
        <is>
          <t>Repeatability</t>
        </is>
      </c>
      <c r="R3" s="52" t="inlineStr">
        <is>
          <t>Local Display</t>
        </is>
      </c>
      <c r="S3" s="52" t="inlineStr">
        <is>
          <t>Signal Type</t>
        </is>
      </c>
      <c r="T3" s="52" t="inlineStr">
        <is>
          <t>K-Factor</t>
        </is>
      </c>
      <c r="U3" s="52" t="inlineStr">
        <is>
          <t>Scale Factor</t>
        </is>
      </c>
      <c r="V3" s="53" t="inlineStr">
        <is>
          <t>1. Stamped SS instrument tag attached. (Initial/NA)</t>
        </is>
      </c>
      <c r="W3" s="53" t="inlineStr">
        <is>
          <t>2. Stamped SS cable tag attached. (Initial/NA)</t>
        </is>
      </c>
      <c r="X3" s="53" t="inlineStr">
        <is>
          <t>3. Device installed as per P&amp;ID drawings and installation details. (Initial/NA)</t>
        </is>
      </c>
      <c r="Y3" s="53" t="inlineStr">
        <is>
          <t>4. Equipment accessible and easy to maintain. (Initial/NA)</t>
        </is>
      </c>
      <c r="Z3" s="53" t="inlineStr">
        <is>
          <t>5. Verify impulse line(s) are correctly installed. (Initial/NA)</t>
        </is>
      </c>
      <c r="AA3" s="53" t="inlineStr">
        <is>
          <t>6. Manifold/isolation valve(s) conform to data sheets. (Initial/NA)</t>
        </is>
      </c>
      <c r="AB3" s="53" t="inlineStr">
        <is>
          <t>7. Wiring polarity correct and properly labeled. (Initial/NA)</t>
        </is>
      </c>
      <c r="AC3" s="53" t="inlineStr">
        <is>
          <t>8. Tug test terminations. (Initial/NA)</t>
        </is>
      </c>
      <c r="AD3" s="53" t="inlineStr">
        <is>
          <t>9. Perform insulation check on wiring. (Initial/NA)</t>
        </is>
      </c>
      <c r="AE3" s="53" t="inlineStr">
        <is>
          <t>10. Check enclosure labeling. (Initial/NA)</t>
        </is>
      </c>
      <c r="AF3" s="53" t="inlineStr">
        <is>
          <t>11. Check enclosure mounting/orientation. (Initial/NA)</t>
        </is>
      </c>
      <c r="AG3" s="53" t="inlineStr">
        <is>
          <t>12. Check boot and seal(s). (All openings sealed) (Initial/NA)</t>
        </is>
      </c>
      <c r="AH3" s="53" t="inlineStr">
        <is>
          <t>1. Power the transmitter and measure the voltage (VDC)</t>
        </is>
      </c>
      <c r="AI3" s="53" t="inlineStr">
        <is>
          <t>2. Perform leak check procedure.</t>
        </is>
      </c>
      <c r="AJ3" s="53" t="inlineStr">
        <is>
          <t>3. Power enclosure heater and verify operations.</t>
        </is>
      </c>
      <c r="AK3" s="53" t="inlineStr">
        <is>
          <t>4. Power traced tubing bundle(s) and verify operation.</t>
        </is>
      </c>
      <c r="AL3" s="53" t="inlineStr">
        <is>
          <t>5. Disconnect wire (open loop) and verify fault.</t>
        </is>
      </c>
      <c r="AM3" s="53" t="inlineStr">
        <is>
          <t>6. Verify local display(s) operational.</t>
        </is>
      </c>
      <c r="AN3" s="53" t="inlineStr">
        <is>
          <t>7. Ensure process sensing/impulse lines are open.</t>
        </is>
      </c>
      <c r="AO3" s="53" t="inlineStr">
        <is>
          <t>8. Verify signal configuration.</t>
        </is>
      </c>
      <c r="AP3" s="53" t="inlineStr">
        <is>
          <t>9. Ensure manifolds are placed back into service position.</t>
        </is>
      </c>
      <c r="AQ3" s="53" t="inlineStr">
        <is>
          <t>10. Confirm controller action as per loop narrative.</t>
        </is>
      </c>
      <c r="AR3" s="53" t="inlineStr">
        <is>
          <t>11. Graphic display matches with function.</t>
        </is>
      </c>
      <c r="AS3" s="53" t="inlineStr">
        <is>
          <t>12. Construction QA/QC Documents Verified.</t>
        </is>
      </c>
      <c r="AT3" s="53" t="inlineStr">
        <is>
          <t>13. Is loop left energized and ready for service.</t>
        </is>
      </c>
      <c r="AU3" s="53" t="inlineStr">
        <is>
          <t>14. Place "pre-commissioned" tag on instrument.</t>
        </is>
      </c>
      <c r="AV3" s="54" t="inlineStr">
        <is>
          <t>Test Equip 1 - Make</t>
        </is>
      </c>
      <c r="AW3" s="54" t="inlineStr">
        <is>
          <t>Test Equip 1 - Model</t>
        </is>
      </c>
      <c r="AX3" s="54" t="inlineStr">
        <is>
          <t>Test Equip 1 - Serial</t>
        </is>
      </c>
      <c r="AY3" s="54" t="inlineStr">
        <is>
          <t>Test Equip 1 - Calibration Date</t>
        </is>
      </c>
      <c r="AZ3" s="54" t="inlineStr">
        <is>
          <t>Test Equip 2 - Make</t>
        </is>
      </c>
      <c r="BA3" s="54" t="inlineStr">
        <is>
          <t>Test Equip 2 - Model</t>
        </is>
      </c>
      <c r="BB3" s="54" t="inlineStr">
        <is>
          <t>Test Equip 2 - Serial</t>
        </is>
      </c>
      <c r="BC3" s="54" t="inlineStr">
        <is>
          <t>Test Equip 2 - Calibration Date</t>
        </is>
      </c>
      <c r="BD3" s="54" t="inlineStr">
        <is>
          <t>Test Equip 3 - Make</t>
        </is>
      </c>
      <c r="BE3" s="54" t="inlineStr">
        <is>
          <t>Test Equip 3 - Model</t>
        </is>
      </c>
      <c r="BF3" s="54" t="inlineStr">
        <is>
          <t>Test Equip 3 - Serial</t>
        </is>
      </c>
      <c r="BG3" s="54" t="inlineStr">
        <is>
          <t>Test Equip 3 - Calibration Date</t>
        </is>
      </c>
      <c r="BH3" s="54" t="inlineStr">
        <is>
          <t>0% Input Upscale</t>
        </is>
      </c>
      <c r="BI3" s="54" t="inlineStr">
        <is>
          <t>0% Input Downscale</t>
        </is>
      </c>
      <c r="BJ3" s="54" t="inlineStr">
        <is>
          <t>0% Output Upscale</t>
        </is>
      </c>
      <c r="BK3" s="54" t="inlineStr">
        <is>
          <t>0% Output Downscale</t>
        </is>
      </c>
      <c r="BL3" s="54" t="inlineStr">
        <is>
          <t>0% Local Display Upscale</t>
        </is>
      </c>
      <c r="BM3" s="54" t="inlineStr">
        <is>
          <t>0% Local Display Downscale</t>
        </is>
      </c>
      <c r="BN3" s="54" t="inlineStr">
        <is>
          <t>0% DCS Display/Units Upscale</t>
        </is>
      </c>
      <c r="BO3" s="54" t="inlineStr">
        <is>
          <t>0% DCS Display/Units Downscale</t>
        </is>
      </c>
      <c r="BP3" s="54" t="inlineStr">
        <is>
          <t>25% Input Upscale</t>
        </is>
      </c>
      <c r="BQ3" s="54" t="inlineStr">
        <is>
          <t>25% Input Downscale</t>
        </is>
      </c>
      <c r="BR3" s="54" t="inlineStr">
        <is>
          <t>25% Output Upscale</t>
        </is>
      </c>
      <c r="BS3" s="54" t="inlineStr">
        <is>
          <t>25% Output Downscale</t>
        </is>
      </c>
      <c r="BT3" s="54" t="inlineStr">
        <is>
          <t>25% Local Display Upscale</t>
        </is>
      </c>
      <c r="BU3" s="54" t="inlineStr">
        <is>
          <t>25% Local Display Downscale</t>
        </is>
      </c>
      <c r="BV3" s="54" t="inlineStr">
        <is>
          <t>25% DCS Display/Units Upscale</t>
        </is>
      </c>
      <c r="BW3" s="54" t="inlineStr">
        <is>
          <t>25% DCS Display/Units Downscale</t>
        </is>
      </c>
      <c r="BX3" s="54" t="inlineStr">
        <is>
          <t>50% Input Upscale</t>
        </is>
      </c>
      <c r="BY3" s="54" t="inlineStr">
        <is>
          <t>50% Input Downscale</t>
        </is>
      </c>
      <c r="BZ3" s="54" t="inlineStr">
        <is>
          <t>50% Output Upscale</t>
        </is>
      </c>
      <c r="CA3" s="54" t="inlineStr">
        <is>
          <t>50% Output Downscale</t>
        </is>
      </c>
      <c r="CB3" s="54" t="inlineStr">
        <is>
          <t>50% Local Display Upscale</t>
        </is>
      </c>
      <c r="CC3" s="54" t="inlineStr">
        <is>
          <t>50% Local Display Downscale</t>
        </is>
      </c>
      <c r="CD3" s="54" t="inlineStr">
        <is>
          <t>50% DCS Display/Units Upscale</t>
        </is>
      </c>
      <c r="CE3" s="54" t="inlineStr">
        <is>
          <t>50% DCS Display/Units Downscale</t>
        </is>
      </c>
      <c r="CF3" s="54" t="inlineStr">
        <is>
          <t>75% Input Upscale</t>
        </is>
      </c>
      <c r="CG3" s="54" t="inlineStr">
        <is>
          <t>75% Input Downscale</t>
        </is>
      </c>
      <c r="CH3" s="54" t="inlineStr">
        <is>
          <t>75% Output Upscale</t>
        </is>
      </c>
      <c r="CI3" s="54" t="inlineStr">
        <is>
          <t>75% Output Downscale</t>
        </is>
      </c>
      <c r="CJ3" s="54" t="inlineStr">
        <is>
          <t>75% Local Display Upscale</t>
        </is>
      </c>
      <c r="CK3" s="54" t="inlineStr">
        <is>
          <t>75% Local Display Downscale</t>
        </is>
      </c>
      <c r="CL3" s="54" t="inlineStr">
        <is>
          <t>75% DCS Display/Units Upscale</t>
        </is>
      </c>
      <c r="CM3" s="54" t="inlineStr">
        <is>
          <t>75% DCS Display/Units Downscale</t>
        </is>
      </c>
      <c r="CN3" s="54" t="inlineStr">
        <is>
          <t>100% Input Upscale</t>
        </is>
      </c>
      <c r="CO3" s="54" t="inlineStr">
        <is>
          <t>100% Input Downscale</t>
        </is>
      </c>
      <c r="CP3" s="54" t="inlineStr">
        <is>
          <t>100% Output Upscale</t>
        </is>
      </c>
      <c r="CQ3" s="54" t="inlineStr">
        <is>
          <t>100% Output Downscale</t>
        </is>
      </c>
      <c r="CR3" s="54" t="inlineStr">
        <is>
          <t>100% Local Display Upscale</t>
        </is>
      </c>
      <c r="CS3" s="54" t="inlineStr">
        <is>
          <t>100% Local Display Downscale</t>
        </is>
      </c>
      <c r="CT3" s="54" t="inlineStr">
        <is>
          <t>100% DCS Display/Units Upscale</t>
        </is>
      </c>
      <c r="CU3" s="54" t="inlineStr">
        <is>
          <t>100% DCS Display/Units Downscale</t>
        </is>
      </c>
      <c r="CV3" s="54" t="inlineStr">
        <is>
          <t>System Results</t>
        </is>
      </c>
      <c r="CW3" s="55" t="inlineStr">
        <is>
          <t>Remarks</t>
        </is>
      </c>
      <c r="CX3" s="55" t="inlineStr">
        <is>
          <t>Yanda QA Representative - Name</t>
        </is>
      </c>
      <c r="CY3" s="55" t="inlineStr">
        <is>
          <t>Yanda QA Representative - Date</t>
        </is>
      </c>
      <c r="CZ3" s="55" t="inlineStr">
        <is>
          <t>Yanda QA Representative - Signature</t>
        </is>
      </c>
      <c r="DA3" s="55" t="inlineStr">
        <is>
          <t>Client Representative - Name</t>
        </is>
      </c>
      <c r="DB3" s="55" t="inlineStr">
        <is>
          <t>Client Representative - Date</t>
        </is>
      </c>
      <c r="DC3" s="55" t="inlineStr">
        <is>
          <t>Client Representative - Signature</t>
        </is>
      </c>
    </row>
    <row r="4" ht="15.75" customHeight="1" s="65">
      <c r="A4" s="48" t="n"/>
      <c r="B4" s="48" t="n"/>
      <c r="C4" s="48" t="n"/>
      <c r="D4" s="48" t="n"/>
      <c r="E4" s="48" t="n"/>
      <c r="F4" s="48" t="n"/>
      <c r="G4" s="48" t="n"/>
      <c r="H4" s="48" t="n"/>
      <c r="I4" s="48" t="n"/>
      <c r="J4" s="48" t="n"/>
      <c r="K4" s="48" t="n"/>
      <c r="L4" s="48" t="n"/>
      <c r="M4" s="48" t="n"/>
      <c r="N4" s="48" t="n"/>
      <c r="O4" s="48" t="n"/>
      <c r="P4" s="48" t="n"/>
      <c r="Q4" s="48" t="n"/>
      <c r="R4" s="48" t="n"/>
      <c r="S4" s="48" t="n"/>
      <c r="T4" s="48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  <c r="AY4" s="48" t="n"/>
      <c r="AZ4" s="48" t="n"/>
      <c r="BA4" s="48" t="n"/>
      <c r="BB4" s="48" t="n"/>
      <c r="BC4" s="48" t="n"/>
      <c r="BD4" s="48" t="n"/>
      <c r="BE4" s="48" t="n"/>
      <c r="BF4" s="48" t="n"/>
      <c r="BG4" s="48" t="n"/>
      <c r="BH4" s="48" t="n"/>
      <c r="BI4" s="48" t="n"/>
      <c r="BJ4" s="48" t="n"/>
      <c r="BK4" s="48" t="n"/>
      <c r="BL4" s="48" t="n"/>
      <c r="BM4" s="48" t="n"/>
      <c r="BN4" s="48" t="n"/>
      <c r="BO4" s="48" t="n"/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8" t="n"/>
      <c r="CA4" s="48" t="n"/>
      <c r="CB4" s="48" t="n"/>
      <c r="CC4" s="48" t="n"/>
      <c r="CD4" s="48" t="n"/>
      <c r="CE4" s="48" t="n"/>
      <c r="CF4" s="48" t="n"/>
      <c r="CG4" s="48" t="n"/>
      <c r="CH4" s="48" t="n"/>
      <c r="CI4" s="48" t="n"/>
      <c r="CJ4" s="48" t="n"/>
      <c r="CK4" s="48" t="n"/>
      <c r="CL4" s="48" t="n"/>
      <c r="CM4" s="48" t="n"/>
      <c r="CN4" s="48" t="n"/>
      <c r="CO4" s="48" t="n"/>
      <c r="CP4" s="48" t="n"/>
      <c r="CQ4" s="48" t="n"/>
      <c r="CR4" s="48" t="n"/>
      <c r="CS4" s="48" t="n"/>
      <c r="CT4" s="48" t="n"/>
      <c r="CU4" s="48" t="n"/>
      <c r="CV4" s="48" t="n"/>
      <c r="CW4" s="48" t="n"/>
      <c r="CX4" s="48" t="n"/>
      <c r="CY4" s="48" t="n"/>
      <c r="CZ4" s="48" t="n"/>
      <c r="DA4" s="48" t="n"/>
      <c r="DB4" s="48" t="n"/>
      <c r="DC4" s="48" t="n"/>
    </row>
    <row r="5">
      <c r="A5" s="56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56" t="n"/>
      <c r="AW5" s="56" t="n"/>
      <c r="AX5" s="56" t="n"/>
      <c r="AY5" s="56" t="n"/>
      <c r="AZ5" s="56" t="n"/>
      <c r="BA5" s="56" t="n"/>
      <c r="BB5" s="56" t="n"/>
      <c r="BC5" s="56" t="n"/>
      <c r="BD5" s="56" t="n"/>
      <c r="BE5" s="56" t="n"/>
      <c r="BF5" s="56" t="n"/>
      <c r="BG5" s="56" t="n"/>
      <c r="BH5" s="56" t="n"/>
      <c r="BI5" s="56" t="n"/>
      <c r="BJ5" s="56" t="n"/>
      <c r="BK5" s="56" t="n"/>
      <c r="BL5" s="56" t="n"/>
      <c r="BM5" s="56" t="n"/>
      <c r="BN5" s="56" t="n"/>
      <c r="BO5" s="56" t="n"/>
      <c r="BP5" s="56" t="n"/>
      <c r="BQ5" s="56" t="n"/>
      <c r="BR5" s="56" t="n"/>
      <c r="BS5" s="56" t="n"/>
      <c r="BT5" s="56" t="n"/>
      <c r="BU5" s="56" t="n"/>
      <c r="BV5" s="56" t="n"/>
      <c r="BW5" s="56" t="n"/>
      <c r="BX5" s="56" t="n"/>
      <c r="BY5" s="56" t="n"/>
      <c r="BZ5" s="56" t="n"/>
      <c r="CA5" s="56" t="n"/>
      <c r="CB5" s="56" t="n"/>
      <c r="CC5" s="56" t="n"/>
      <c r="CD5" s="56" t="n"/>
      <c r="CE5" s="56" t="n"/>
      <c r="CF5" s="56" t="n"/>
      <c r="CG5" s="56" t="n"/>
      <c r="CH5" s="56" t="n"/>
      <c r="CI5" s="56" t="n"/>
      <c r="CJ5" s="56" t="n"/>
      <c r="CK5" s="56" t="n"/>
      <c r="CL5" s="56" t="n"/>
      <c r="CM5" s="56" t="n"/>
      <c r="CN5" s="56" t="n"/>
      <c r="CO5" s="56" t="n"/>
      <c r="CP5" s="56" t="n"/>
      <c r="CQ5" s="56" t="n"/>
      <c r="CR5" s="56" t="n"/>
      <c r="CS5" s="56" t="n"/>
      <c r="CT5" s="56" t="n"/>
      <c r="CU5" s="56" t="n"/>
      <c r="CV5" s="56" t="n"/>
      <c r="CW5" s="56" t="n"/>
      <c r="CX5" s="56" t="n"/>
      <c r="CY5" s="56" t="n"/>
      <c r="CZ5" s="56" t="n"/>
      <c r="DA5" s="56" t="n"/>
      <c r="DB5" s="56" t="n"/>
      <c r="DC5" s="56" t="n"/>
    </row>
    <row r="6">
      <c r="A6" s="56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56" t="n"/>
      <c r="AW6" s="56" t="n"/>
      <c r="AX6" s="56" t="n"/>
      <c r="AY6" s="56" t="n"/>
      <c r="AZ6" s="56" t="n"/>
      <c r="BA6" s="56" t="n"/>
      <c r="BB6" s="56" t="n"/>
      <c r="BC6" s="56" t="n"/>
      <c r="BD6" s="56" t="n"/>
      <c r="BE6" s="56" t="n"/>
      <c r="BF6" s="56" t="n"/>
      <c r="BG6" s="56" t="n"/>
      <c r="BH6" s="56" t="n"/>
      <c r="BI6" s="56" t="n"/>
      <c r="BJ6" s="56" t="n"/>
      <c r="BK6" s="56" t="n"/>
      <c r="BL6" s="56" t="n"/>
      <c r="BM6" s="56" t="n"/>
      <c r="BN6" s="56" t="n"/>
      <c r="BO6" s="56" t="n"/>
      <c r="BP6" s="56" t="n"/>
      <c r="BQ6" s="56" t="n"/>
      <c r="BR6" s="56" t="n"/>
      <c r="BS6" s="56" t="n"/>
      <c r="BT6" s="56" t="n"/>
      <c r="BU6" s="56" t="n"/>
      <c r="BV6" s="56" t="n"/>
      <c r="BW6" s="56" t="n"/>
      <c r="BX6" s="56" t="n"/>
      <c r="BY6" s="56" t="n"/>
      <c r="BZ6" s="56" t="n"/>
      <c r="CA6" s="56" t="n"/>
      <c r="CB6" s="56" t="n"/>
      <c r="CC6" s="56" t="n"/>
      <c r="CD6" s="56" t="n"/>
      <c r="CE6" s="56" t="n"/>
      <c r="CF6" s="56" t="n"/>
      <c r="CG6" s="56" t="n"/>
      <c r="CH6" s="56" t="n"/>
      <c r="CI6" s="56" t="n"/>
      <c r="CJ6" s="56" t="n"/>
      <c r="CK6" s="56" t="n"/>
      <c r="CL6" s="56" t="n"/>
      <c r="CM6" s="56" t="n"/>
      <c r="CN6" s="56" t="n"/>
      <c r="CO6" s="56" t="n"/>
      <c r="CP6" s="56" t="n"/>
      <c r="CQ6" s="56" t="n"/>
      <c r="CR6" s="56" t="n"/>
      <c r="CS6" s="56" t="n"/>
      <c r="CT6" s="56" t="n"/>
      <c r="CU6" s="56" t="n"/>
      <c r="CV6" s="56" t="n"/>
      <c r="CW6" s="56" t="n"/>
      <c r="CX6" s="56" t="n"/>
      <c r="CY6" s="56" t="n"/>
      <c r="CZ6" s="56" t="n"/>
      <c r="DA6" s="56" t="n"/>
      <c r="DB6" s="56" t="n"/>
      <c r="DC6" s="56" t="n"/>
    </row>
    <row r="7">
      <c r="A7" s="56" t="n"/>
      <c r="B7" s="56" t="n"/>
      <c r="C7" s="56" t="n"/>
      <c r="D7" s="56" t="n"/>
      <c r="E7" s="56" t="n"/>
      <c r="F7" s="56" t="n"/>
      <c r="G7" s="56" t="n"/>
      <c r="H7" s="56" t="n"/>
      <c r="I7" s="56" t="n"/>
      <c r="J7" s="56" t="n"/>
      <c r="K7" s="5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48" t="n"/>
      <c r="AS7" s="48" t="n"/>
      <c r="AT7" s="48" t="n"/>
      <c r="AU7" s="48" t="n"/>
      <c r="AV7" s="56" t="n"/>
      <c r="AW7" s="56" t="n"/>
      <c r="AX7" s="56" t="n"/>
      <c r="AY7" s="56" t="n"/>
      <c r="AZ7" s="56" t="n"/>
      <c r="BA7" s="56" t="n"/>
      <c r="BB7" s="56" t="n"/>
      <c r="BC7" s="56" t="n"/>
      <c r="BD7" s="56" t="n"/>
      <c r="BE7" s="56" t="n"/>
      <c r="BF7" s="56" t="n"/>
      <c r="BG7" s="56" t="n"/>
      <c r="BH7" s="56" t="n"/>
      <c r="BI7" s="56" t="n"/>
      <c r="BJ7" s="56" t="n"/>
      <c r="BK7" s="56" t="n"/>
      <c r="BL7" s="56" t="n"/>
      <c r="BM7" s="56" t="n"/>
      <c r="BN7" s="56" t="n"/>
      <c r="BO7" s="56" t="n"/>
      <c r="BP7" s="56" t="n"/>
      <c r="BQ7" s="56" t="n"/>
      <c r="BR7" s="56" t="n"/>
      <c r="BS7" s="56" t="n"/>
      <c r="BT7" s="56" t="n"/>
      <c r="BU7" s="56" t="n"/>
      <c r="BV7" s="56" t="n"/>
      <c r="BW7" s="56" t="n"/>
      <c r="BX7" s="56" t="n"/>
      <c r="BY7" s="56" t="n"/>
      <c r="BZ7" s="56" t="n"/>
      <c r="CA7" s="56" t="n"/>
      <c r="CB7" s="56" t="n"/>
      <c r="CC7" s="56" t="n"/>
      <c r="CD7" s="56" t="n"/>
      <c r="CE7" s="56" t="n"/>
      <c r="CF7" s="56" t="n"/>
      <c r="CG7" s="56" t="n"/>
      <c r="CH7" s="56" t="n"/>
      <c r="CI7" s="56" t="n"/>
      <c r="CJ7" s="56" t="n"/>
      <c r="CK7" s="56" t="n"/>
      <c r="CL7" s="56" t="n"/>
      <c r="CM7" s="56" t="n"/>
      <c r="CN7" s="56" t="n"/>
      <c r="CO7" s="56" t="n"/>
      <c r="CP7" s="56" t="n"/>
      <c r="CQ7" s="56" t="n"/>
      <c r="CR7" s="56" t="n"/>
      <c r="CS7" s="56" t="n"/>
      <c r="CT7" s="56" t="n"/>
      <c r="CU7" s="56" t="n"/>
      <c r="CV7" s="56" t="n"/>
      <c r="CW7" s="56" t="n"/>
      <c r="CX7" s="56" t="n"/>
      <c r="CY7" s="56" t="n"/>
      <c r="CZ7" s="56" t="n"/>
      <c r="DA7" s="56" t="n"/>
      <c r="DB7" s="56" t="n"/>
      <c r="DC7" s="56" t="n"/>
    </row>
    <row r="8">
      <c r="A8" s="56" t="n"/>
      <c r="B8" s="56" t="n"/>
      <c r="C8" s="56" t="n"/>
      <c r="D8" s="56" t="n"/>
      <c r="E8" s="56" t="n"/>
      <c r="F8" s="56" t="n"/>
      <c r="G8" s="56" t="n"/>
      <c r="H8" s="56" t="n"/>
      <c r="I8" s="56" t="n"/>
      <c r="J8" s="56" t="n"/>
      <c r="K8" s="56" t="n"/>
      <c r="L8" s="56" t="n"/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48" t="n"/>
      <c r="W8" s="48" t="n"/>
      <c r="X8" s="48" t="n"/>
      <c r="Y8" s="48" t="n"/>
      <c r="Z8" s="48" t="n"/>
      <c r="AA8" s="48" t="n"/>
      <c r="AB8" s="48" t="n"/>
      <c r="AC8" s="48" t="n"/>
      <c r="AD8" s="48" t="n"/>
      <c r="AE8" s="48" t="n"/>
      <c r="AF8" s="48" t="n"/>
      <c r="AG8" s="48" t="n"/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  <c r="AQ8" s="48" t="n"/>
      <c r="AR8" s="48" t="n"/>
      <c r="AS8" s="48" t="n"/>
      <c r="AT8" s="48" t="n"/>
      <c r="AU8" s="48" t="n"/>
      <c r="AV8" s="56" t="n"/>
      <c r="AW8" s="56" t="n"/>
      <c r="AX8" s="56" t="n"/>
      <c r="AY8" s="56" t="n"/>
      <c r="AZ8" s="56" t="n"/>
      <c r="BA8" s="56" t="n"/>
      <c r="BB8" s="56" t="n"/>
      <c r="BC8" s="56" t="n"/>
      <c r="BD8" s="56" t="n"/>
      <c r="BE8" s="56" t="n"/>
      <c r="BF8" s="56" t="n"/>
      <c r="BG8" s="56" t="n"/>
      <c r="BH8" s="56" t="n"/>
      <c r="BI8" s="56" t="n"/>
      <c r="BJ8" s="56" t="n"/>
      <c r="BK8" s="56" t="n"/>
      <c r="BL8" s="56" t="n"/>
      <c r="BM8" s="56" t="n"/>
      <c r="BN8" s="56" t="n"/>
      <c r="BO8" s="56" t="n"/>
      <c r="BP8" s="56" t="n"/>
      <c r="BQ8" s="56" t="n"/>
      <c r="BR8" s="56" t="n"/>
      <c r="BS8" s="56" t="n"/>
      <c r="BT8" s="56" t="n"/>
      <c r="BU8" s="56" t="n"/>
      <c r="BV8" s="56" t="n"/>
      <c r="BW8" s="56" t="n"/>
      <c r="BX8" s="56" t="n"/>
      <c r="BY8" s="56" t="n"/>
      <c r="BZ8" s="56" t="n"/>
      <c r="CA8" s="56" t="n"/>
      <c r="CB8" s="56" t="n"/>
      <c r="CC8" s="56" t="n"/>
      <c r="CD8" s="56" t="n"/>
      <c r="CE8" s="56" t="n"/>
      <c r="CF8" s="56" t="n"/>
      <c r="CG8" s="56" t="n"/>
      <c r="CH8" s="56" t="n"/>
      <c r="CI8" s="56" t="n"/>
      <c r="CJ8" s="56" t="n"/>
      <c r="CK8" s="56" t="n"/>
      <c r="CL8" s="56" t="n"/>
      <c r="CM8" s="56" t="n"/>
      <c r="CN8" s="56" t="n"/>
      <c r="CO8" s="56" t="n"/>
      <c r="CP8" s="56" t="n"/>
      <c r="CQ8" s="56" t="n"/>
      <c r="CR8" s="56" t="n"/>
      <c r="CS8" s="56" t="n"/>
      <c r="CT8" s="56" t="n"/>
      <c r="CU8" s="56" t="n"/>
      <c r="CV8" s="56" t="n"/>
      <c r="CW8" s="56" t="n"/>
      <c r="CX8" s="56" t="n"/>
      <c r="CY8" s="56" t="n"/>
      <c r="CZ8" s="56" t="n"/>
      <c r="DA8" s="56" t="n"/>
      <c r="DB8" s="56" t="n"/>
      <c r="DC8" s="56" t="n"/>
    </row>
    <row r="9">
      <c r="A9" s="56" t="n"/>
      <c r="B9" s="56" t="n"/>
      <c r="C9" s="56" t="n"/>
      <c r="D9" s="56" t="n"/>
      <c r="E9" s="56" t="n"/>
      <c r="F9" s="56" t="n"/>
      <c r="G9" s="56" t="n"/>
      <c r="H9" s="56" t="n"/>
      <c r="I9" s="56" t="n"/>
      <c r="J9" s="56" t="n"/>
      <c r="K9" s="56" t="n"/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  <c r="AQ9" s="48" t="n"/>
      <c r="AR9" s="48" t="n"/>
      <c r="AS9" s="48" t="n"/>
      <c r="AT9" s="48" t="n"/>
      <c r="AU9" s="48" t="n"/>
      <c r="AV9" s="56" t="n"/>
      <c r="AW9" s="56" t="n"/>
      <c r="AX9" s="56" t="n"/>
      <c r="AY9" s="56" t="n"/>
      <c r="AZ9" s="56" t="n"/>
      <c r="BA9" s="56" t="n"/>
      <c r="BB9" s="56" t="n"/>
      <c r="BC9" s="56" t="n"/>
      <c r="BD9" s="56" t="n"/>
      <c r="BE9" s="56" t="n"/>
      <c r="BF9" s="56" t="n"/>
      <c r="BG9" s="56" t="n"/>
      <c r="BH9" s="56" t="n"/>
      <c r="BI9" s="56" t="n"/>
      <c r="BJ9" s="56" t="n"/>
      <c r="BK9" s="56" t="n"/>
      <c r="BL9" s="56" t="n"/>
      <c r="BM9" s="56" t="n"/>
      <c r="BN9" s="56" t="n"/>
      <c r="BO9" s="56" t="n"/>
      <c r="BP9" s="56" t="n"/>
      <c r="BQ9" s="56" t="n"/>
      <c r="BR9" s="56" t="n"/>
      <c r="BS9" s="56" t="n"/>
      <c r="BT9" s="56" t="n"/>
      <c r="BU9" s="56" t="n"/>
      <c r="BV9" s="56" t="n"/>
      <c r="BW9" s="56" t="n"/>
      <c r="BX9" s="56" t="n"/>
      <c r="BY9" s="56" t="n"/>
      <c r="BZ9" s="56" t="n"/>
      <c r="CA9" s="56" t="n"/>
      <c r="CB9" s="56" t="n"/>
      <c r="CC9" s="56" t="n"/>
      <c r="CD9" s="56" t="n"/>
      <c r="CE9" s="56" t="n"/>
      <c r="CF9" s="56" t="n"/>
      <c r="CG9" s="56" t="n"/>
      <c r="CH9" s="56" t="n"/>
      <c r="CI9" s="56" t="n"/>
      <c r="CJ9" s="56" t="n"/>
      <c r="CK9" s="56" t="n"/>
      <c r="CL9" s="56" t="n"/>
      <c r="CM9" s="56" t="n"/>
      <c r="CN9" s="56" t="n"/>
      <c r="CO9" s="56" t="n"/>
      <c r="CP9" s="56" t="n"/>
      <c r="CQ9" s="56" t="n"/>
      <c r="CR9" s="56" t="n"/>
      <c r="CS9" s="56" t="n"/>
      <c r="CT9" s="56" t="n"/>
      <c r="CU9" s="56" t="n"/>
      <c r="CV9" s="56" t="n"/>
      <c r="CW9" s="56" t="n"/>
      <c r="CX9" s="56" t="n"/>
      <c r="CY9" s="56" t="n"/>
      <c r="CZ9" s="56" t="n"/>
      <c r="DA9" s="56" t="n"/>
      <c r="DB9" s="56" t="n"/>
      <c r="DC9" s="56" t="n"/>
    </row>
    <row r="10">
      <c r="A10" s="56" t="n"/>
      <c r="B10" s="56" t="n"/>
      <c r="C10" s="56" t="n"/>
      <c r="D10" s="56" t="n"/>
      <c r="E10" s="56" t="n"/>
      <c r="F10" s="56" t="n"/>
      <c r="G10" s="56" t="n"/>
      <c r="H10" s="56" t="n"/>
      <c r="I10" s="56" t="n"/>
      <c r="J10" s="56" t="n"/>
      <c r="K10" s="56" t="n"/>
      <c r="L10" s="56" t="n"/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48" t="n"/>
      <c r="W10" s="48" t="n"/>
      <c r="X10" s="48" t="n"/>
      <c r="Y10" s="48" t="n"/>
      <c r="Z10" s="48" t="n"/>
      <c r="AA10" s="48" t="n"/>
      <c r="AB10" s="48" t="n"/>
      <c r="AC10" s="48" t="n"/>
      <c r="AD10" s="48" t="n"/>
      <c r="AE10" s="48" t="n"/>
      <c r="AF10" s="48" t="n"/>
      <c r="AG10" s="48" t="n"/>
      <c r="AH10" s="48" t="n"/>
      <c r="AI10" s="48" t="n"/>
      <c r="AJ10" s="48" t="n"/>
      <c r="AK10" s="48" t="n"/>
      <c r="AL10" s="48" t="n"/>
      <c r="AM10" s="48" t="n"/>
      <c r="AN10" s="48" t="n"/>
      <c r="AO10" s="48" t="n"/>
      <c r="AP10" s="48" t="n"/>
      <c r="AQ10" s="48" t="n"/>
      <c r="AR10" s="48" t="n"/>
      <c r="AS10" s="48" t="n"/>
      <c r="AT10" s="48" t="n"/>
      <c r="AU10" s="48" t="n"/>
      <c r="AV10" s="56" t="n"/>
      <c r="AW10" s="56" t="n"/>
      <c r="AX10" s="56" t="n"/>
      <c r="AY10" s="56" t="n"/>
      <c r="AZ10" s="56" t="n"/>
      <c r="BA10" s="56" t="n"/>
      <c r="BB10" s="56" t="n"/>
      <c r="BC10" s="56" t="n"/>
      <c r="BD10" s="56" t="n"/>
      <c r="BE10" s="56" t="n"/>
      <c r="BF10" s="56" t="n"/>
      <c r="BG10" s="56" t="n"/>
      <c r="BH10" s="56" t="n"/>
      <c r="BI10" s="56" t="n"/>
      <c r="BJ10" s="56" t="n"/>
      <c r="BK10" s="56" t="n"/>
      <c r="BL10" s="56" t="n"/>
      <c r="BM10" s="56" t="n"/>
      <c r="BN10" s="56" t="n"/>
      <c r="BO10" s="56" t="n"/>
      <c r="BP10" s="56" t="n"/>
      <c r="BQ10" s="56" t="n"/>
      <c r="BR10" s="56" t="n"/>
      <c r="BS10" s="56" t="n"/>
      <c r="BT10" s="56" t="n"/>
      <c r="BU10" s="56" t="n"/>
      <c r="BV10" s="56" t="n"/>
      <c r="BW10" s="56" t="n"/>
      <c r="BX10" s="56" t="n"/>
      <c r="BY10" s="56" t="n"/>
      <c r="BZ10" s="56" t="n"/>
      <c r="CA10" s="56" t="n"/>
      <c r="CB10" s="56" t="n"/>
      <c r="CC10" s="56" t="n"/>
      <c r="CD10" s="56" t="n"/>
      <c r="CE10" s="56" t="n"/>
      <c r="CF10" s="56" t="n"/>
      <c r="CG10" s="56" t="n"/>
      <c r="CH10" s="56" t="n"/>
      <c r="CI10" s="56" t="n"/>
      <c r="CJ10" s="56" t="n"/>
      <c r="CK10" s="56" t="n"/>
      <c r="CL10" s="56" t="n"/>
      <c r="CM10" s="56" t="n"/>
      <c r="CN10" s="56" t="n"/>
      <c r="CO10" s="56" t="n"/>
      <c r="CP10" s="56" t="n"/>
      <c r="CQ10" s="56" t="n"/>
      <c r="CR10" s="56" t="n"/>
      <c r="CS10" s="56" t="n"/>
      <c r="CT10" s="56" t="n"/>
      <c r="CU10" s="56" t="n"/>
      <c r="CV10" s="56" t="n"/>
      <c r="CW10" s="56" t="n"/>
      <c r="CX10" s="56" t="n"/>
      <c r="CY10" s="56" t="n"/>
      <c r="CZ10" s="56" t="n"/>
      <c r="DA10" s="56" t="n"/>
      <c r="DB10" s="56" t="n"/>
      <c r="DC10" s="56" t="n"/>
    </row>
    <row r="11">
      <c r="A11" s="56" t="n"/>
      <c r="B11" s="56" t="n"/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  <c r="AI11" s="48" t="n"/>
      <c r="AJ11" s="48" t="n"/>
      <c r="AK11" s="48" t="n"/>
      <c r="AL11" s="48" t="n"/>
      <c r="AM11" s="48" t="n"/>
      <c r="AN11" s="48" t="n"/>
      <c r="AO11" s="48" t="n"/>
      <c r="AP11" s="48" t="n"/>
      <c r="AQ11" s="48" t="n"/>
      <c r="AR11" s="48" t="n"/>
      <c r="AS11" s="48" t="n"/>
      <c r="AT11" s="48" t="n"/>
      <c r="AU11" s="48" t="n"/>
      <c r="AV11" s="56" t="n"/>
      <c r="AW11" s="56" t="n"/>
      <c r="AX11" s="56" t="n"/>
      <c r="AY11" s="56" t="n"/>
      <c r="AZ11" s="56" t="n"/>
      <c r="BA11" s="56" t="n"/>
      <c r="BB11" s="56" t="n"/>
      <c r="BC11" s="56" t="n"/>
      <c r="BD11" s="56" t="n"/>
      <c r="BE11" s="56" t="n"/>
      <c r="BF11" s="56" t="n"/>
      <c r="BG11" s="56" t="n"/>
      <c r="BH11" s="56" t="n"/>
      <c r="BI11" s="56" t="n"/>
      <c r="BJ11" s="56" t="n"/>
      <c r="BK11" s="56" t="n"/>
      <c r="BL11" s="56" t="n"/>
      <c r="BM11" s="56" t="n"/>
      <c r="BN11" s="56" t="n"/>
      <c r="BO11" s="56" t="n"/>
      <c r="BP11" s="56" t="n"/>
      <c r="BQ11" s="56" t="n"/>
      <c r="BR11" s="56" t="n"/>
      <c r="BS11" s="56" t="n"/>
      <c r="BT11" s="56" t="n"/>
      <c r="BU11" s="56" t="n"/>
      <c r="BV11" s="56" t="n"/>
      <c r="BW11" s="56" t="n"/>
      <c r="BX11" s="56" t="n"/>
      <c r="BY11" s="56" t="n"/>
      <c r="BZ11" s="56" t="n"/>
      <c r="CA11" s="56" t="n"/>
      <c r="CB11" s="56" t="n"/>
      <c r="CC11" s="56" t="n"/>
      <c r="CD11" s="56" t="n"/>
      <c r="CE11" s="56" t="n"/>
      <c r="CF11" s="56" t="n"/>
      <c r="CG11" s="56" t="n"/>
      <c r="CH11" s="56" t="n"/>
      <c r="CI11" s="56" t="n"/>
      <c r="CJ11" s="56" t="n"/>
      <c r="CK11" s="56" t="n"/>
      <c r="CL11" s="56" t="n"/>
      <c r="CM11" s="56" t="n"/>
      <c r="CN11" s="56" t="n"/>
      <c r="CO11" s="56" t="n"/>
      <c r="CP11" s="56" t="n"/>
      <c r="CQ11" s="56" t="n"/>
      <c r="CR11" s="56" t="n"/>
      <c r="CS11" s="56" t="n"/>
      <c r="CT11" s="56" t="n"/>
      <c r="CU11" s="56" t="n"/>
      <c r="CV11" s="56" t="n"/>
      <c r="CW11" s="56" t="n"/>
      <c r="CX11" s="56" t="n"/>
      <c r="CY11" s="56" t="n"/>
      <c r="CZ11" s="56" t="n"/>
      <c r="DA11" s="56" t="n"/>
      <c r="DB11" s="56" t="n"/>
      <c r="DC11" s="56" t="n"/>
    </row>
    <row r="12">
      <c r="A12" s="56" t="n"/>
      <c r="B12" s="56" t="n"/>
      <c r="C12" s="56" t="n"/>
      <c r="D12" s="56" t="n"/>
      <c r="E12" s="56" t="n"/>
      <c r="F12" s="56" t="n"/>
      <c r="G12" s="56" t="n"/>
      <c r="H12" s="56" t="n"/>
      <c r="I12" s="56" t="n"/>
      <c r="J12" s="56" t="n"/>
      <c r="K12" s="56" t="n"/>
      <c r="L12" s="56" t="n"/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48" t="n"/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48" t="n"/>
      <c r="AR12" s="48" t="n"/>
      <c r="AS12" s="48" t="n"/>
      <c r="AT12" s="48" t="n"/>
      <c r="AU12" s="48" t="n"/>
      <c r="AV12" s="56" t="n"/>
      <c r="AW12" s="56" t="n"/>
      <c r="AX12" s="56" t="n"/>
      <c r="AY12" s="56" t="n"/>
      <c r="AZ12" s="56" t="n"/>
      <c r="BA12" s="56" t="n"/>
      <c r="BB12" s="56" t="n"/>
      <c r="BC12" s="56" t="n"/>
      <c r="BD12" s="56" t="n"/>
      <c r="BE12" s="56" t="n"/>
      <c r="BF12" s="56" t="n"/>
      <c r="BG12" s="56" t="n"/>
      <c r="BH12" s="56" t="n"/>
      <c r="BI12" s="56" t="n"/>
      <c r="BJ12" s="56" t="n"/>
      <c r="BK12" s="56" t="n"/>
      <c r="BL12" s="56" t="n"/>
      <c r="BM12" s="56" t="n"/>
      <c r="BN12" s="56" t="n"/>
      <c r="BO12" s="56" t="n"/>
      <c r="BP12" s="56" t="n"/>
      <c r="BQ12" s="56" t="n"/>
      <c r="BR12" s="56" t="n"/>
      <c r="BS12" s="56" t="n"/>
      <c r="BT12" s="56" t="n"/>
      <c r="BU12" s="56" t="n"/>
      <c r="BV12" s="56" t="n"/>
      <c r="BW12" s="56" t="n"/>
      <c r="BX12" s="56" t="n"/>
      <c r="BY12" s="56" t="n"/>
      <c r="BZ12" s="56" t="n"/>
      <c r="CA12" s="56" t="n"/>
      <c r="CB12" s="56" t="n"/>
      <c r="CC12" s="56" t="n"/>
      <c r="CD12" s="56" t="n"/>
      <c r="CE12" s="56" t="n"/>
      <c r="CF12" s="56" t="n"/>
      <c r="CG12" s="56" t="n"/>
      <c r="CH12" s="56" t="n"/>
      <c r="CI12" s="56" t="n"/>
      <c r="CJ12" s="56" t="n"/>
      <c r="CK12" s="56" t="n"/>
      <c r="CL12" s="56" t="n"/>
      <c r="CM12" s="56" t="n"/>
      <c r="CN12" s="56" t="n"/>
      <c r="CO12" s="56" t="n"/>
      <c r="CP12" s="56" t="n"/>
      <c r="CQ12" s="56" t="n"/>
      <c r="CR12" s="56" t="n"/>
      <c r="CS12" s="56" t="n"/>
      <c r="CT12" s="56" t="n"/>
      <c r="CU12" s="56" t="n"/>
      <c r="CV12" s="56" t="n"/>
      <c r="CW12" s="56" t="n"/>
      <c r="CX12" s="56" t="n"/>
      <c r="CY12" s="56" t="n"/>
      <c r="CZ12" s="56" t="n"/>
      <c r="DA12" s="56" t="n"/>
      <c r="DB12" s="56" t="n"/>
      <c r="DC12" s="56" t="n"/>
    </row>
    <row r="13" ht="14.25" customHeight="1" s="65">
      <c r="A13" s="56" t="n"/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6" t="n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  <c r="AU13" s="48" t="n"/>
      <c r="AV13" s="56" t="n"/>
      <c r="AW13" s="56" t="n"/>
      <c r="AX13" s="56" t="n"/>
      <c r="AY13" s="56" t="n"/>
      <c r="AZ13" s="56" t="n"/>
      <c r="BA13" s="56" t="n"/>
      <c r="BB13" s="56" t="n"/>
      <c r="BC13" s="56" t="n"/>
      <c r="BD13" s="56" t="n"/>
      <c r="BE13" s="56" t="n"/>
      <c r="BF13" s="56" t="n"/>
      <c r="BG13" s="56" t="n"/>
      <c r="BH13" s="56" t="n"/>
      <c r="BI13" s="56" t="n"/>
      <c r="BJ13" s="56" t="n"/>
      <c r="BK13" s="56" t="n"/>
      <c r="BL13" s="56" t="n"/>
      <c r="BM13" s="56" t="n"/>
      <c r="BN13" s="56" t="n"/>
      <c r="BO13" s="56" t="n"/>
      <c r="BP13" s="56" t="n"/>
      <c r="BQ13" s="56" t="n"/>
      <c r="BR13" s="56" t="n"/>
      <c r="BS13" s="56" t="n"/>
      <c r="BT13" s="56" t="n"/>
      <c r="BU13" s="56" t="n"/>
      <c r="BV13" s="56" t="n"/>
      <c r="BW13" s="56" t="n"/>
      <c r="BX13" s="56" t="n"/>
      <c r="BY13" s="56" t="n"/>
      <c r="BZ13" s="56" t="n"/>
      <c r="CA13" s="56" t="n"/>
      <c r="CB13" s="56" t="n"/>
      <c r="CC13" s="56" t="n"/>
      <c r="CD13" s="56" t="n"/>
      <c r="CE13" s="56" t="n"/>
      <c r="CF13" s="56" t="n"/>
      <c r="CG13" s="56" t="n"/>
      <c r="CH13" s="56" t="n"/>
      <c r="CI13" s="56" t="n"/>
      <c r="CJ13" s="56" t="n"/>
      <c r="CK13" s="56" t="n"/>
      <c r="CL13" s="56" t="n"/>
      <c r="CM13" s="56" t="n"/>
      <c r="CN13" s="56" t="n"/>
      <c r="CO13" s="56" t="n"/>
      <c r="CP13" s="56" t="n"/>
      <c r="CQ13" s="56" t="n"/>
      <c r="CR13" s="56" t="n"/>
      <c r="CS13" s="56" t="n"/>
      <c r="CT13" s="56" t="n"/>
      <c r="CU13" s="56" t="n"/>
      <c r="CV13" s="56" t="n"/>
      <c r="CW13" s="56" t="n"/>
      <c r="CX13" s="56" t="n"/>
      <c r="CY13" s="56" t="n"/>
      <c r="CZ13" s="56" t="n"/>
      <c r="DA13" s="56" t="n"/>
      <c r="DB13" s="56" t="n"/>
      <c r="DC13" s="56" t="n"/>
    </row>
    <row r="14">
      <c r="A14" s="56" t="n"/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48" t="n"/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48" t="n"/>
      <c r="AG14" s="48" t="n"/>
      <c r="AH14" s="48" t="n"/>
      <c r="AI14" s="48" t="n"/>
      <c r="AJ14" s="48" t="n"/>
      <c r="AK14" s="48" t="n"/>
      <c r="AL14" s="48" t="n"/>
      <c r="AM14" s="48" t="n"/>
      <c r="AN14" s="48" t="n"/>
      <c r="AO14" s="48" t="n"/>
      <c r="AP14" s="48" t="n"/>
      <c r="AQ14" s="48" t="n"/>
      <c r="AR14" s="48" t="n"/>
      <c r="AS14" s="48" t="n"/>
      <c r="AT14" s="48" t="n"/>
      <c r="AU14" s="48" t="n"/>
      <c r="AV14" s="56" t="n"/>
      <c r="AW14" s="56" t="n"/>
      <c r="AX14" s="56" t="n"/>
      <c r="AY14" s="56" t="n"/>
      <c r="AZ14" s="56" t="n"/>
      <c r="BA14" s="56" t="n"/>
      <c r="BB14" s="56" t="n"/>
      <c r="BC14" s="56" t="n"/>
      <c r="BD14" s="56" t="n"/>
      <c r="BE14" s="56" t="n"/>
      <c r="BF14" s="56" t="n"/>
      <c r="BG14" s="56" t="n"/>
      <c r="BH14" s="56" t="n"/>
      <c r="BI14" s="56" t="n"/>
      <c r="BJ14" s="56" t="n"/>
      <c r="BK14" s="56" t="n"/>
      <c r="BL14" s="56" t="n"/>
      <c r="BM14" s="56" t="n"/>
      <c r="BN14" s="56" t="n"/>
      <c r="BO14" s="56" t="n"/>
      <c r="BP14" s="56" t="n"/>
      <c r="BQ14" s="56" t="n"/>
      <c r="BR14" s="56" t="n"/>
      <c r="BS14" s="56" t="n"/>
      <c r="BT14" s="56" t="n"/>
      <c r="BU14" s="56" t="n"/>
      <c r="BV14" s="56" t="n"/>
      <c r="BW14" s="56" t="n"/>
      <c r="BX14" s="56" t="n"/>
      <c r="BY14" s="56" t="n"/>
      <c r="BZ14" s="56" t="n"/>
      <c r="CA14" s="56" t="n"/>
      <c r="CB14" s="56" t="n"/>
      <c r="CC14" s="56" t="n"/>
      <c r="CD14" s="56" t="n"/>
      <c r="CE14" s="56" t="n"/>
      <c r="CF14" s="56" t="n"/>
      <c r="CG14" s="56" t="n"/>
      <c r="CH14" s="56" t="n"/>
      <c r="CI14" s="56" t="n"/>
      <c r="CJ14" s="56" t="n"/>
      <c r="CK14" s="56" t="n"/>
      <c r="CL14" s="56" t="n"/>
      <c r="CM14" s="56" t="n"/>
      <c r="CN14" s="56" t="n"/>
      <c r="CO14" s="56" t="n"/>
      <c r="CP14" s="56" t="n"/>
      <c r="CQ14" s="56" t="n"/>
      <c r="CR14" s="56" t="n"/>
      <c r="CS14" s="56" t="n"/>
      <c r="CT14" s="56" t="n"/>
      <c r="CU14" s="56" t="n"/>
      <c r="CV14" s="56" t="n"/>
      <c r="CW14" s="56" t="n"/>
      <c r="CX14" s="56" t="n"/>
      <c r="CY14" s="56" t="n"/>
      <c r="CZ14" s="56" t="n"/>
      <c r="DA14" s="56" t="n"/>
      <c r="DB14" s="56" t="n"/>
      <c r="DC14" s="56" t="n"/>
    </row>
    <row r="15">
      <c r="A15" s="56" t="n"/>
      <c r="B15" s="56" t="n"/>
      <c r="C15" s="56" t="n"/>
      <c r="D15" s="56" t="n"/>
      <c r="E15" s="56" t="n"/>
      <c r="F15" s="56" t="n"/>
      <c r="G15" s="56" t="n"/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56" t="n"/>
      <c r="AW15" s="56" t="n"/>
      <c r="AX15" s="56" t="n"/>
      <c r="AY15" s="56" t="n"/>
      <c r="AZ15" s="56" t="n"/>
      <c r="BA15" s="56" t="n"/>
      <c r="BB15" s="56" t="n"/>
      <c r="BC15" s="56" t="n"/>
      <c r="BD15" s="56" t="n"/>
      <c r="BE15" s="56" t="n"/>
      <c r="BF15" s="56" t="n"/>
      <c r="BG15" s="56" t="n"/>
      <c r="BH15" s="56" t="n"/>
      <c r="BI15" s="56" t="n"/>
      <c r="BJ15" s="56" t="n"/>
      <c r="BK15" s="56" t="n"/>
      <c r="BL15" s="56" t="n"/>
      <c r="BM15" s="56" t="n"/>
      <c r="BN15" s="56" t="n"/>
      <c r="BO15" s="56" t="n"/>
      <c r="BP15" s="56" t="n"/>
      <c r="BQ15" s="56" t="n"/>
      <c r="BR15" s="56" t="n"/>
      <c r="BS15" s="56" t="n"/>
      <c r="BT15" s="56" t="n"/>
      <c r="BU15" s="56" t="n"/>
      <c r="BV15" s="56" t="n"/>
      <c r="BW15" s="56" t="n"/>
      <c r="BX15" s="56" t="n"/>
      <c r="BY15" s="56" t="n"/>
      <c r="BZ15" s="56" t="n"/>
      <c r="CA15" s="56" t="n"/>
      <c r="CB15" s="56" t="n"/>
      <c r="CC15" s="56" t="n"/>
      <c r="CD15" s="56" t="n"/>
      <c r="CE15" s="56" t="n"/>
      <c r="CF15" s="56" t="n"/>
      <c r="CG15" s="56" t="n"/>
      <c r="CH15" s="56" t="n"/>
      <c r="CI15" s="56" t="n"/>
      <c r="CJ15" s="56" t="n"/>
      <c r="CK15" s="56" t="n"/>
      <c r="CL15" s="56" t="n"/>
      <c r="CM15" s="56" t="n"/>
      <c r="CN15" s="56" t="n"/>
      <c r="CO15" s="56" t="n"/>
      <c r="CP15" s="56" t="n"/>
      <c r="CQ15" s="56" t="n"/>
      <c r="CR15" s="56" t="n"/>
      <c r="CS15" s="56" t="n"/>
      <c r="CT15" s="56" t="n"/>
      <c r="CU15" s="56" t="n"/>
      <c r="CV15" s="56" t="n"/>
      <c r="CW15" s="56" t="n"/>
      <c r="CX15" s="56" t="n"/>
      <c r="CY15" s="56" t="n"/>
      <c r="CZ15" s="56" t="n"/>
      <c r="DA15" s="56" t="n"/>
      <c r="DB15" s="56" t="n"/>
      <c r="DC15" s="56" t="n"/>
    </row>
    <row r="16">
      <c r="A16" s="56" t="n"/>
      <c r="B16" s="56" t="n"/>
      <c r="C16" s="56" t="n"/>
      <c r="D16" s="56" t="n"/>
      <c r="E16" s="56" t="n"/>
      <c r="F16" s="56" t="n"/>
      <c r="G16" s="56" t="n"/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56" t="n"/>
      <c r="AW16" s="56" t="n"/>
      <c r="AX16" s="56" t="n"/>
      <c r="AY16" s="56" t="n"/>
      <c r="AZ16" s="56" t="n"/>
      <c r="BA16" s="56" t="n"/>
      <c r="BB16" s="56" t="n"/>
      <c r="BC16" s="56" t="n"/>
      <c r="BD16" s="56" t="n"/>
      <c r="BE16" s="56" t="n"/>
      <c r="BF16" s="56" t="n"/>
      <c r="BG16" s="56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56" t="n"/>
      <c r="CS16" s="56" t="n"/>
      <c r="CT16" s="56" t="n"/>
      <c r="CU16" s="56" t="n"/>
      <c r="CV16" s="56" t="n"/>
      <c r="CW16" s="56" t="n"/>
      <c r="CX16" s="56" t="n"/>
      <c r="CY16" s="56" t="n"/>
      <c r="CZ16" s="56" t="n"/>
      <c r="DA16" s="56" t="n"/>
      <c r="DB16" s="56" t="n"/>
      <c r="DC16" s="56" t="n"/>
    </row>
    <row r="17">
      <c r="A17" s="56" t="n"/>
      <c r="B17" s="56" t="n"/>
      <c r="C17" s="56" t="n"/>
      <c r="D17" s="56" t="n"/>
      <c r="E17" s="56" t="n"/>
      <c r="F17" s="56" t="n"/>
      <c r="G17" s="56" t="n"/>
      <c r="H17" s="56" t="n"/>
      <c r="I17" s="56" t="n"/>
      <c r="J17" s="56" t="n"/>
      <c r="K17" s="56" t="n"/>
      <c r="L17" s="56" t="n"/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56" t="n"/>
      <c r="AW17" s="56" t="n"/>
      <c r="AX17" s="56" t="n"/>
      <c r="AY17" s="56" t="n"/>
      <c r="AZ17" s="56" t="n"/>
      <c r="BA17" s="56" t="n"/>
      <c r="BB17" s="56" t="n"/>
      <c r="BC17" s="56" t="n"/>
      <c r="BD17" s="56" t="n"/>
      <c r="BE17" s="56" t="n"/>
      <c r="BF17" s="56" t="n"/>
      <c r="BG17" s="56" t="n"/>
      <c r="BH17" s="56" t="n"/>
      <c r="BI17" s="56" t="n"/>
      <c r="BJ17" s="56" t="n"/>
      <c r="BK17" s="56" t="n"/>
      <c r="BL17" s="56" t="n"/>
      <c r="BM17" s="56" t="n"/>
      <c r="BN17" s="56" t="n"/>
      <c r="BO17" s="56" t="n"/>
      <c r="BP17" s="56" t="n"/>
      <c r="BQ17" s="56" t="n"/>
      <c r="BR17" s="56" t="n"/>
      <c r="BS17" s="56" t="n"/>
      <c r="BT17" s="56" t="n"/>
      <c r="BU17" s="56" t="n"/>
      <c r="BV17" s="56" t="n"/>
      <c r="BW17" s="56" t="n"/>
      <c r="BX17" s="56" t="n"/>
      <c r="BY17" s="56" t="n"/>
      <c r="BZ17" s="56" t="n"/>
      <c r="CA17" s="56" t="n"/>
      <c r="CB17" s="56" t="n"/>
      <c r="CC17" s="56" t="n"/>
      <c r="CD17" s="56" t="n"/>
      <c r="CE17" s="56" t="n"/>
      <c r="CF17" s="56" t="n"/>
      <c r="CG17" s="56" t="n"/>
      <c r="CH17" s="56" t="n"/>
      <c r="CI17" s="56" t="n"/>
      <c r="CJ17" s="56" t="n"/>
      <c r="CK17" s="56" t="n"/>
      <c r="CL17" s="56" t="n"/>
      <c r="CM17" s="56" t="n"/>
      <c r="CN17" s="56" t="n"/>
      <c r="CO17" s="56" t="n"/>
      <c r="CP17" s="56" t="n"/>
      <c r="CQ17" s="56" t="n"/>
      <c r="CR17" s="56" t="n"/>
      <c r="CS17" s="56" t="n"/>
      <c r="CT17" s="56" t="n"/>
      <c r="CU17" s="56" t="n"/>
      <c r="CV17" s="56" t="n"/>
      <c r="CW17" s="56" t="n"/>
      <c r="CX17" s="56" t="n"/>
      <c r="CY17" s="56" t="n"/>
      <c r="CZ17" s="56" t="n"/>
      <c r="DA17" s="56" t="n"/>
      <c r="DB17" s="56" t="n"/>
      <c r="DC17" s="56" t="n"/>
    </row>
    <row r="18">
      <c r="A18" s="56" t="n"/>
      <c r="B18" s="56" t="n"/>
      <c r="C18" s="56" t="n"/>
      <c r="D18" s="56" t="n"/>
      <c r="E18" s="56" t="n"/>
      <c r="F18" s="56" t="n"/>
      <c r="G18" s="56" t="n"/>
      <c r="H18" s="56" t="n"/>
      <c r="I18" s="56" t="n"/>
      <c r="J18" s="56" t="n"/>
      <c r="K18" s="56" t="n"/>
      <c r="L18" s="56" t="n"/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56" t="n"/>
      <c r="AW18" s="56" t="n"/>
      <c r="AX18" s="56" t="n"/>
      <c r="AY18" s="56" t="n"/>
      <c r="AZ18" s="56" t="n"/>
      <c r="BA18" s="56" t="n"/>
      <c r="BB18" s="56" t="n"/>
      <c r="BC18" s="56" t="n"/>
      <c r="BD18" s="56" t="n"/>
      <c r="BE18" s="56" t="n"/>
      <c r="BF18" s="56" t="n"/>
      <c r="BG18" s="56" t="n"/>
      <c r="BH18" s="56" t="n"/>
      <c r="BI18" s="56" t="n"/>
      <c r="BJ18" s="56" t="n"/>
      <c r="BK18" s="56" t="n"/>
      <c r="BL18" s="56" t="n"/>
      <c r="BM18" s="56" t="n"/>
      <c r="BN18" s="56" t="n"/>
      <c r="BO18" s="56" t="n"/>
      <c r="BP18" s="56" t="n"/>
      <c r="BQ18" s="56" t="n"/>
      <c r="BR18" s="56" t="n"/>
      <c r="BS18" s="56" t="n"/>
      <c r="BT18" s="56" t="n"/>
      <c r="BU18" s="56" t="n"/>
      <c r="BV18" s="56" t="n"/>
      <c r="BW18" s="56" t="n"/>
      <c r="BX18" s="56" t="n"/>
      <c r="BY18" s="56" t="n"/>
      <c r="BZ18" s="56" t="n"/>
      <c r="CA18" s="56" t="n"/>
      <c r="CB18" s="56" t="n"/>
      <c r="CC18" s="56" t="n"/>
      <c r="CD18" s="56" t="n"/>
      <c r="CE18" s="56" t="n"/>
      <c r="CF18" s="56" t="n"/>
      <c r="CG18" s="56" t="n"/>
      <c r="CH18" s="56" t="n"/>
      <c r="CI18" s="56" t="n"/>
      <c r="CJ18" s="56" t="n"/>
      <c r="CK18" s="56" t="n"/>
      <c r="CL18" s="56" t="n"/>
      <c r="CM18" s="56" t="n"/>
      <c r="CN18" s="56" t="n"/>
      <c r="CO18" s="56" t="n"/>
      <c r="CP18" s="56" t="n"/>
      <c r="CQ18" s="56" t="n"/>
      <c r="CR18" s="56" t="n"/>
      <c r="CS18" s="56" t="n"/>
      <c r="CT18" s="56" t="n"/>
      <c r="CU18" s="56" t="n"/>
      <c r="CV18" s="56" t="n"/>
      <c r="CW18" s="56" t="n"/>
      <c r="CX18" s="56" t="n"/>
      <c r="CY18" s="56" t="n"/>
      <c r="CZ18" s="56" t="n"/>
      <c r="DA18" s="56" t="n"/>
      <c r="DB18" s="56" t="n"/>
      <c r="DC18" s="56" t="n"/>
    </row>
    <row r="19">
      <c r="A19" s="56" t="n"/>
      <c r="B19" s="56" t="n"/>
      <c r="C19" s="56" t="n"/>
      <c r="D19" s="56" t="n"/>
      <c r="E19" s="56" t="n"/>
      <c r="F19" s="56" t="n"/>
      <c r="G19" s="56" t="n"/>
      <c r="H19" s="56" t="n"/>
      <c r="I19" s="56" t="n"/>
      <c r="J19" s="56" t="n"/>
      <c r="K19" s="56" t="n"/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56" t="n"/>
      <c r="AW19" s="56" t="n"/>
      <c r="AX19" s="56" t="n"/>
      <c r="AY19" s="56" t="n"/>
      <c r="AZ19" s="56" t="n"/>
      <c r="BA19" s="56" t="n"/>
      <c r="BB19" s="56" t="n"/>
      <c r="BC19" s="56" t="n"/>
      <c r="BD19" s="56" t="n"/>
      <c r="BE19" s="56" t="n"/>
      <c r="BF19" s="56" t="n"/>
      <c r="BG19" s="56" t="n"/>
      <c r="BH19" s="56" t="n"/>
      <c r="BI19" s="56" t="n"/>
      <c r="BJ19" s="56" t="n"/>
      <c r="BK19" s="56" t="n"/>
      <c r="BL19" s="56" t="n"/>
      <c r="BM19" s="56" t="n"/>
      <c r="BN19" s="56" t="n"/>
      <c r="BO19" s="56" t="n"/>
      <c r="BP19" s="56" t="n"/>
      <c r="BQ19" s="56" t="n"/>
      <c r="BR19" s="56" t="n"/>
      <c r="BS19" s="56" t="n"/>
      <c r="BT19" s="56" t="n"/>
      <c r="BU19" s="56" t="n"/>
      <c r="BV19" s="56" t="n"/>
      <c r="BW19" s="56" t="n"/>
      <c r="BX19" s="56" t="n"/>
      <c r="BY19" s="56" t="n"/>
      <c r="BZ19" s="56" t="n"/>
      <c r="CA19" s="56" t="n"/>
      <c r="CB19" s="56" t="n"/>
      <c r="CC19" s="56" t="n"/>
      <c r="CD19" s="56" t="n"/>
      <c r="CE19" s="56" t="n"/>
      <c r="CF19" s="56" t="n"/>
      <c r="CG19" s="56" t="n"/>
      <c r="CH19" s="56" t="n"/>
      <c r="CI19" s="56" t="n"/>
      <c r="CJ19" s="56" t="n"/>
      <c r="CK19" s="56" t="n"/>
      <c r="CL19" s="56" t="n"/>
      <c r="CM19" s="56" t="n"/>
      <c r="CN19" s="56" t="n"/>
      <c r="CO19" s="56" t="n"/>
      <c r="CP19" s="56" t="n"/>
      <c r="CQ19" s="56" t="n"/>
      <c r="CR19" s="56" t="n"/>
      <c r="CS19" s="56" t="n"/>
      <c r="CT19" s="56" t="n"/>
      <c r="CU19" s="56" t="n"/>
      <c r="CV19" s="56" t="n"/>
      <c r="CW19" s="56" t="n"/>
      <c r="CX19" s="56" t="n"/>
      <c r="CY19" s="56" t="n"/>
      <c r="CZ19" s="56" t="n"/>
      <c r="DA19" s="56" t="n"/>
      <c r="DB19" s="56" t="n"/>
      <c r="DC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56" t="n"/>
      <c r="AW20" s="56" t="n"/>
      <c r="AX20" s="56" t="n"/>
      <c r="AY20" s="56" t="n"/>
      <c r="AZ20" s="56" t="n"/>
      <c r="BA20" s="56" t="n"/>
      <c r="BB20" s="56" t="n"/>
      <c r="BC20" s="56" t="n"/>
      <c r="BD20" s="56" t="n"/>
      <c r="BE20" s="56" t="n"/>
      <c r="BF20" s="56" t="n"/>
      <c r="BG20" s="56" t="n"/>
      <c r="BH20" s="56" t="n"/>
      <c r="BI20" s="56" t="n"/>
      <c r="BJ20" s="56" t="n"/>
      <c r="BK20" s="56" t="n"/>
      <c r="BL20" s="56" t="n"/>
      <c r="BM20" s="56" t="n"/>
      <c r="BN20" s="56" t="n"/>
      <c r="BO20" s="56" t="n"/>
      <c r="BP20" s="56" t="n"/>
      <c r="BQ20" s="56" t="n"/>
      <c r="BR20" s="56" t="n"/>
      <c r="BS20" s="56" t="n"/>
      <c r="BT20" s="56" t="n"/>
      <c r="BU20" s="56" t="n"/>
      <c r="BV20" s="56" t="n"/>
      <c r="BW20" s="56" t="n"/>
      <c r="BX20" s="56" t="n"/>
      <c r="BY20" s="56" t="n"/>
      <c r="BZ20" s="56" t="n"/>
      <c r="CA20" s="56" t="n"/>
      <c r="CB20" s="56" t="n"/>
      <c r="CC20" s="56" t="n"/>
      <c r="CD20" s="56" t="n"/>
      <c r="CE20" s="56" t="n"/>
      <c r="CF20" s="56" t="n"/>
      <c r="CG20" s="56" t="n"/>
      <c r="CH20" s="56" t="n"/>
      <c r="CI20" s="56" t="n"/>
      <c r="CJ20" s="56" t="n"/>
      <c r="CK20" s="56" t="n"/>
      <c r="CL20" s="56" t="n"/>
      <c r="CM20" s="56" t="n"/>
      <c r="CN20" s="56" t="n"/>
      <c r="CO20" s="56" t="n"/>
      <c r="CP20" s="56" t="n"/>
      <c r="CQ20" s="56" t="n"/>
      <c r="CR20" s="56" t="n"/>
      <c r="CS20" s="56" t="n"/>
      <c r="CT20" s="56" t="n"/>
      <c r="CU20" s="56" t="n"/>
      <c r="CV20" s="56" t="n"/>
      <c r="CW20" s="56" t="n"/>
      <c r="CX20" s="56" t="n"/>
      <c r="CY20" s="56" t="n"/>
      <c r="CZ20" s="56" t="n"/>
      <c r="DA20" s="56" t="n"/>
      <c r="DB20" s="56" t="n"/>
      <c r="DC20" s="56" t="n"/>
    </row>
    <row r="21">
      <c r="A21" s="44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4" t="n"/>
      <c r="AF21" s="44" t="n"/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4" t="n"/>
      <c r="AT21" s="44" t="n"/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4" t="n"/>
      <c r="BH21" s="44" t="n"/>
      <c r="BI21" s="44" t="n"/>
      <c r="BJ21" s="44" t="n"/>
      <c r="BK21" s="44" t="n"/>
      <c r="BL21" s="44" t="n"/>
      <c r="BM21" s="44" t="n"/>
      <c r="BN21" s="44" t="n"/>
      <c r="BO21" s="44" t="n"/>
      <c r="BP21" s="44" t="n"/>
      <c r="BQ21" s="44" t="n"/>
      <c r="BR21" s="44" t="n"/>
      <c r="BS21" s="44" t="n"/>
      <c r="BT21" s="44" t="n"/>
      <c r="BU21" s="44" t="n"/>
      <c r="BV21" s="44" t="n"/>
      <c r="BW21" s="44" t="n"/>
      <c r="BX21" s="44" t="n"/>
      <c r="BY21" s="44" t="n"/>
      <c r="BZ21" s="44" t="n"/>
      <c r="CA21" s="44" t="n"/>
      <c r="CB21" s="44" t="n"/>
      <c r="CC21" s="44" t="n"/>
      <c r="CD21" s="44" t="n"/>
      <c r="CE21" s="44" t="n"/>
      <c r="CF21" s="44" t="n"/>
      <c r="CG21" s="44" t="n"/>
      <c r="CH21" s="44" t="n"/>
      <c r="CI21" s="44" t="n"/>
      <c r="CJ21" s="44" t="n"/>
      <c r="CK21" s="44" t="n"/>
      <c r="CL21" s="44" t="n"/>
      <c r="CM21" s="44" t="n"/>
      <c r="CN21" s="44" t="n"/>
      <c r="CO21" s="44" t="n"/>
      <c r="CP21" s="44" t="n"/>
      <c r="CQ21" s="44" t="n"/>
      <c r="CR21" s="44" t="n"/>
      <c r="CS21" s="44" t="n"/>
      <c r="CT21" s="44" t="n"/>
      <c r="CU21" s="44" t="n"/>
      <c r="CV21" s="44" t="n"/>
      <c r="CW21" s="44" t="n"/>
      <c r="CX21" s="44" t="n"/>
      <c r="CY21" s="44" t="n"/>
      <c r="CZ21" s="44" t="n"/>
      <c r="DA21" s="44" t="n"/>
      <c r="DB21" s="44" t="n"/>
      <c r="DC21" s="44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21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F9" sqref="F9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29203-TIT-0100B</t>
        </is>
      </c>
      <c r="G4" s="16" t="inlineStr">
        <is>
          <t>Temperature Transmitter</t>
        </is>
      </c>
      <c r="H4" s="16" t="n"/>
      <c r="I4" s="16" t="inlineStr">
        <is>
          <t>HP STEAM CONDENSATE FROM HP STEAM FLOWLINE</t>
        </is>
      </c>
      <c r="J4" s="16" t="inlineStr">
        <is>
          <t>29151-25J-002-01</t>
        </is>
      </c>
      <c r="K4" s="16" t="inlineStr">
        <is>
          <t>29151-3"-ST-4100-DASB0-64H-ET</t>
        </is>
      </c>
      <c r="L4" s="16" t="inlineStr">
        <is>
          <t>ROSEMOUNT</t>
        </is>
      </c>
      <c r="M4" s="16" t="inlineStr">
        <is>
          <t>3144PD1A1K6M5Q4C8BR5XA</t>
        </is>
      </c>
      <c r="N4" s="16" t="inlineStr">
        <is>
          <t>26SITC3660212</t>
        </is>
      </c>
      <c r="O4" s="16" t="inlineStr">
        <is>
          <t>-50 to 400 ºC</t>
        </is>
      </c>
      <c r="P4" s="16" t="inlineStr">
        <is>
          <t>-200 to 600 ºC</t>
        </is>
      </c>
      <c r="Q4" s="16" t="n"/>
      <c r="R4" s="16" t="inlineStr">
        <is>
          <t>Yes</t>
        </is>
      </c>
      <c r="S4" s="16" t="inlineStr">
        <is>
          <t>4-20 mA / HART</t>
        </is>
      </c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29203-LIT-0210</t>
        </is>
      </c>
      <c r="G5" s="17" t="inlineStr">
        <is>
          <t>Level Transmitter</t>
        </is>
      </c>
      <c r="H5" s="17" t="n"/>
      <c r="I5" s="17" t="inlineStr">
        <is>
          <t>PRODUCED VAPOUR CONDENSATE</t>
        </is>
      </c>
      <c r="J5" s="17" t="inlineStr">
        <is>
          <t>29203-25J-002-01</t>
        </is>
      </c>
      <c r="K5" s="17" t="inlineStr">
        <is>
          <t>29203-10"-HC-5005-BAPD0-64H-ET</t>
        </is>
      </c>
      <c r="L5" s="17" t="inlineStr">
        <is>
          <t>ROSEMOUNT</t>
        </is>
      </c>
      <c r="M5" s="17" t="inlineStr">
        <is>
          <t>3051C</t>
        </is>
      </c>
      <c r="N5" s="17" t="inlineStr">
        <is>
          <t>26SIPG3885354</t>
        </is>
      </c>
      <c r="O5" s="17" t="inlineStr">
        <is>
          <t>-2891 to -513 mmH2O 4ºC</t>
        </is>
      </c>
      <c r="P5" s="17" t="inlineStr">
        <is>
          <t>-250 to 250 inH2O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29203-LIT-0220</t>
        </is>
      </c>
      <c r="G6" s="17" t="inlineStr">
        <is>
          <t>Level Transmitter</t>
        </is>
      </c>
      <c r="H6" s="17" t="n"/>
      <c r="I6" s="17" t="inlineStr">
        <is>
          <t>PRODUCED VAPOUR CONDENSATE</t>
        </is>
      </c>
      <c r="J6" s="17" t="inlineStr">
        <is>
          <t>29203-25J-002-01</t>
        </is>
      </c>
      <c r="K6" s="17" t="inlineStr">
        <is>
          <t>29203-10"-HC-5009-BAPD0-64H-ET</t>
        </is>
      </c>
      <c r="L6" s="17" t="inlineStr">
        <is>
          <t>ROSEMOUNT</t>
        </is>
      </c>
      <c r="M6" s="17" t="inlineStr">
        <is>
          <t>3051C</t>
        </is>
      </c>
      <c r="N6" s="17" t="n"/>
      <c r="O6" s="17" t="inlineStr">
        <is>
          <t>-2891 to -513 mmH2O 4ºC</t>
        </is>
      </c>
      <c r="P6" s="17" t="inlineStr">
        <is>
          <t>-250 to 250 inH2O</t>
        </is>
      </c>
      <c r="Q6" s="17" t="n"/>
      <c r="R6" s="17" t="inlineStr">
        <is>
          <t>Yes</t>
        </is>
      </c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29203-LIT-0221</t>
        </is>
      </c>
      <c r="G7" s="17" t="inlineStr">
        <is>
          <t>Level Transmitter</t>
        </is>
      </c>
      <c r="H7" s="17" t="n"/>
      <c r="I7" s="17" t="inlineStr">
        <is>
          <t>HP STEAM CONDENSATE TO DRAIN AREA 2</t>
        </is>
      </c>
      <c r="J7" s="17" t="inlineStr">
        <is>
          <t>29203-25J-003-01</t>
        </is>
      </c>
      <c r="K7" s="17" t="inlineStr">
        <is>
          <t>29203-10"-ST-5004-DASB0-75H-ET</t>
        </is>
      </c>
      <c r="L7" s="17" t="inlineStr">
        <is>
          <t>ROSEMOUNT</t>
        </is>
      </c>
      <c r="M7" s="17" t="inlineStr">
        <is>
          <t>3051C</t>
        </is>
      </c>
      <c r="N7" s="17" t="n"/>
      <c r="O7" s="17" t="inlineStr">
        <is>
          <t>-1565 to -610 mmH2O 4ºC</t>
        </is>
      </c>
      <c r="P7" s="17" t="inlineStr">
        <is>
          <t>-250 to 250 inH2O</t>
        </is>
      </c>
      <c r="Q7" s="17" t="n"/>
      <c r="R7" s="17" t="inlineStr">
        <is>
          <t>Yes</t>
        </is>
      </c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inlineStr">
        <is>
          <t>N/A</t>
        </is>
      </c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38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29203-LIT-0211</t>
        </is>
      </c>
      <c r="G8" s="17" t="inlineStr">
        <is>
          <t>Level Transmitter</t>
        </is>
      </c>
      <c r="H8" s="17" t="n"/>
      <c r="I8" s="17" t="inlineStr">
        <is>
          <t>HP STEM CONDENSATE TO DRAIN AREA 1</t>
        </is>
      </c>
      <c r="J8" s="17" t="inlineStr">
        <is>
          <t>29203-25J-003-01</t>
        </is>
      </c>
      <c r="K8" s="17" t="inlineStr">
        <is>
          <t>29203-10"-ST-5005-DASB0-75H-ET</t>
        </is>
      </c>
      <c r="L8" s="17" t="inlineStr">
        <is>
          <t>ROSEMOUNT</t>
        </is>
      </c>
      <c r="M8" s="17" t="inlineStr">
        <is>
          <t>3051C</t>
        </is>
      </c>
      <c r="N8" s="17" t="inlineStr">
        <is>
          <t>26SIPG3883448</t>
        </is>
      </c>
      <c r="O8" s="17" t="inlineStr">
        <is>
          <t>-1565 to -610 mmH2O 4ºC</t>
        </is>
      </c>
      <c r="P8" s="17" t="inlineStr">
        <is>
          <t>-250 to 250 inH2O</t>
        </is>
      </c>
      <c r="Q8" s="17" t="n"/>
      <c r="R8" s="17" t="inlineStr">
        <is>
          <t>Yes</t>
        </is>
      </c>
      <c r="S8" s="17" t="inlineStr">
        <is>
          <t>4-20 mA / HART</t>
        </is>
      </c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38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inlineStr">
        <is>
          <t>K1B WELL PAD PROJECT</t>
        </is>
      </c>
      <c r="D9" s="17" t="inlineStr">
        <is>
          <t>KINOSIS K1B</t>
        </is>
      </c>
      <c r="E9" s="17" t="inlineStr">
        <is>
          <t>CA23007</t>
        </is>
      </c>
      <c r="F9" s="17" t="inlineStr">
        <is>
          <t>29203-TIT-0100A</t>
        </is>
      </c>
      <c r="G9" s="17" t="inlineStr">
        <is>
          <t>Temperature Transmitter</t>
        </is>
      </c>
      <c r="H9" s="17" t="n"/>
      <c r="I9" s="17" t="inlineStr">
        <is>
          <t>HP STEAM FROM HP STEAM HEADER</t>
        </is>
      </c>
      <c r="J9" s="17" t="inlineStr">
        <is>
          <t>29203-25J-003-01</t>
        </is>
      </c>
      <c r="K9" s="17" t="inlineStr">
        <is>
          <t>29203-20"-ST-5002-DZSB0-90H</t>
        </is>
      </c>
      <c r="L9" s="17" t="inlineStr">
        <is>
          <t>ROSEMOUNT</t>
        </is>
      </c>
      <c r="M9" s="17" t="inlineStr">
        <is>
          <t>3144PD1A1K6M5Q4C8BR5XA</t>
        </is>
      </c>
      <c r="N9" s="17" t="inlineStr">
        <is>
          <t>26SITC3660235</t>
        </is>
      </c>
      <c r="O9" s="17" t="inlineStr">
        <is>
          <t>-50 to 400 ºC</t>
        </is>
      </c>
      <c r="P9" s="17" t="inlineStr">
        <is>
          <t>-200 to 600 ºC</t>
        </is>
      </c>
      <c r="Q9" s="17" t="n"/>
      <c r="R9" s="17" t="inlineStr">
        <is>
          <t>Yes</t>
        </is>
      </c>
      <c r="S9" s="17" t="inlineStr">
        <is>
          <t>4-20 mA / HART</t>
        </is>
      </c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38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38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BH2:CV2"/>
    <mergeCell ref="AH2:AU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inlineStr">
        <is>
          <t>29203-25J-002-01</t>
        </is>
      </c>
      <c r="H4" s="16" t="inlineStr">
        <is>
          <t>29203-3"-HC-5008-BAPD0-64H-ET</t>
        </is>
      </c>
      <c r="I4" s="16" t="inlineStr">
        <is>
          <t>29203-XV-0210</t>
        </is>
      </c>
      <c r="J4" s="16" t="n"/>
      <c r="K4" s="16" t="inlineStr">
        <is>
          <t>ESDV</t>
        </is>
      </c>
      <c r="L4" s="16" t="n"/>
      <c r="M4" s="16" t="n"/>
      <c r="N4" s="16" t="n"/>
      <c r="O4" s="16" t="n"/>
      <c r="P4" s="16" t="n"/>
      <c r="Q4" s="16" t="n"/>
      <c r="R4" s="16" t="inlineStr">
        <is>
          <t>*</t>
        </is>
      </c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 ht="38.25" customHeight="1" s="65">
      <c r="A5" s="38" t="n"/>
      <c r="B5" s="38" t="n"/>
      <c r="C5" s="38" t="n"/>
      <c r="D5" s="38" t="n"/>
      <c r="E5" s="38" t="n"/>
      <c r="F5" s="39" t="n"/>
      <c r="G5" s="38" t="inlineStr">
        <is>
          <t>29203-25J-002-01</t>
        </is>
      </c>
      <c r="H5" s="38" t="inlineStr">
        <is>
          <t>29203-3"-HC-5012-BAPD0-64H-ET</t>
        </is>
      </c>
      <c r="I5" s="38" t="inlineStr">
        <is>
          <t>29203-XV-0220</t>
        </is>
      </c>
      <c r="J5" s="38" t="n"/>
      <c r="K5" s="39" t="inlineStr">
        <is>
          <t>ESDV</t>
        </is>
      </c>
      <c r="L5" s="38" t="n"/>
      <c r="M5" s="38" t="n"/>
      <c r="N5" s="38" t="n"/>
      <c r="O5" s="38" t="n"/>
      <c r="P5" s="38" t="n"/>
      <c r="Q5" s="38" t="n"/>
      <c r="R5" s="38" t="inlineStr">
        <is>
          <t>*</t>
        </is>
      </c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  <c r="AB5" s="38" t="n"/>
      <c r="AC5" s="38" t="n"/>
      <c r="AD5" s="38" t="n"/>
      <c r="AE5" s="38" t="n"/>
      <c r="AF5" s="38" t="n"/>
      <c r="AG5" s="38" t="n"/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38" t="n"/>
      <c r="AR5" s="38" t="n"/>
      <c r="AS5" s="38" t="n"/>
      <c r="AT5" s="38" t="n"/>
      <c r="AU5" s="38" t="n"/>
      <c r="AV5" s="38" t="n"/>
      <c r="AW5" s="38" t="n"/>
      <c r="AX5" s="38" t="n"/>
      <c r="AY5" s="38" t="n"/>
      <c r="AZ5" s="38" t="n"/>
      <c r="BA5" s="38" t="n"/>
      <c r="BB5" s="38" t="n"/>
      <c r="BC5" s="38" t="n"/>
      <c r="BD5" s="38" t="n"/>
      <c r="BE5" s="38" t="n"/>
      <c r="BF5" s="38" t="n"/>
      <c r="BG5" s="38" t="n"/>
      <c r="BH5" s="38" t="n"/>
      <c r="BI5" s="38" t="n"/>
      <c r="BJ5" s="38" t="n"/>
      <c r="BK5" s="38" t="n"/>
      <c r="BL5" s="38" t="n"/>
      <c r="BM5" s="38" t="n"/>
      <c r="BN5" s="38" t="n"/>
      <c r="BO5" s="38" t="n"/>
      <c r="BP5" s="38" t="n"/>
      <c r="BQ5" s="38" t="n"/>
      <c r="BR5" s="38" t="n"/>
      <c r="BS5" s="38" t="n"/>
      <c r="BT5" s="38" t="n"/>
      <c r="BU5" s="38" t="n"/>
      <c r="BV5" s="38" t="n"/>
      <c r="BW5" s="38" t="n"/>
      <c r="BX5" s="38" t="n"/>
      <c r="BY5" s="38" t="n"/>
      <c r="BZ5" s="38" t="n"/>
      <c r="CA5" s="38" t="n"/>
      <c r="CB5" s="38" t="n"/>
      <c r="CC5" s="38" t="n"/>
      <c r="CD5" s="38" t="n"/>
      <c r="CE5" s="38" t="n"/>
      <c r="CF5" s="38" t="n"/>
      <c r="CG5" s="38" t="n"/>
      <c r="CH5" s="38" t="n"/>
      <c r="CI5" s="38" t="n"/>
      <c r="CJ5" s="38" t="n"/>
      <c r="CK5" s="38" t="n"/>
      <c r="CL5" s="38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29103-PIT-1520</t>
        </is>
      </c>
      <c r="G4" s="16" t="inlineStr">
        <is>
          <t>Pressure Transmitter</t>
        </is>
      </c>
      <c r="H4" s="16" t="n"/>
      <c r="I4" s="16" t="inlineStr">
        <is>
          <t>PAD A PRODUCED EMULSION TO FLOWLINE</t>
        </is>
      </c>
      <c r="J4" s="16" t="inlineStr">
        <is>
          <t>29103-25J-106-01</t>
        </is>
      </c>
      <c r="K4" s="16" t="inlineStr">
        <is>
          <t>29103-10"-PE-1802-DAPC0-64H-ET</t>
        </is>
      </c>
      <c r="L4" s="16" t="inlineStr">
        <is>
          <t>ROSEMOUNT</t>
        </is>
      </c>
      <c r="M4" s="16" t="inlineStr">
        <is>
          <t>3051T</t>
        </is>
      </c>
      <c r="N4" s="16" t="inlineStr">
        <is>
          <t>26SIPG388726</t>
        </is>
      </c>
      <c r="O4" s="16" t="inlineStr">
        <is>
          <t>0 to 4000 kPa-g</t>
        </is>
      </c>
      <c r="P4" s="16" t="inlineStr">
        <is>
          <t>-101 to 5515 kPa-g</t>
        </is>
      </c>
      <c r="Q4" s="16" t="n"/>
      <c r="R4" s="16" t="inlineStr">
        <is>
          <t>Yes</t>
        </is>
      </c>
      <c r="S4" s="16" t="inlineStr">
        <is>
          <t>4-20 mA / HART</t>
        </is>
      </c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29103-PIT-1300</t>
        </is>
      </c>
      <c r="G5" s="17" t="inlineStr">
        <is>
          <t>Pressure Transmitter</t>
        </is>
      </c>
      <c r="H5" s="17" t="n"/>
      <c r="I5" s="17" t="inlineStr">
        <is>
          <t>PAD A NATURAL GAS TO DISTRIBUTION HEADER</t>
        </is>
      </c>
      <c r="J5" s="17" t="inlineStr">
        <is>
          <t>29103-25J-106-01</t>
        </is>
      </c>
      <c r="K5" s="17" t="inlineStr">
        <is>
          <t>29103-2"-FG-1110-DLHB0-38H-ET</t>
        </is>
      </c>
      <c r="L5" s="17" t="inlineStr">
        <is>
          <t>ROSEMOUNT</t>
        </is>
      </c>
      <c r="M5" s="17" t="inlineStr">
        <is>
          <t>3051T</t>
        </is>
      </c>
      <c r="N5" s="17" t="inlineStr">
        <is>
          <t>26SIPG3884539</t>
        </is>
      </c>
      <c r="O5" s="17" t="inlineStr">
        <is>
          <t>0 to 9200 kPa-g</t>
        </is>
      </c>
      <c r="P5" s="17" t="inlineStr">
        <is>
          <t>-101 to 27580 kPa-g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inlineStr">
        <is>
          <t>K1B WELL PAD PROJECT</t>
        </is>
      </c>
      <c r="D6" s="17" t="inlineStr">
        <is>
          <t>KINOSIS K1B</t>
        </is>
      </c>
      <c r="E6" s="17" t="inlineStr">
        <is>
          <t>CA23007</t>
        </is>
      </c>
      <c r="F6" s="17" t="inlineStr">
        <is>
          <t>29103-PIT-1301</t>
        </is>
      </c>
      <c r="G6" s="17" t="inlineStr">
        <is>
          <t>Pressure Transmitter</t>
        </is>
      </c>
      <c r="H6" s="17" t="n"/>
      <c r="I6" s="17" t="inlineStr">
        <is>
          <t>PAD A NATURAL GAS TO DISTRIBUTION HEADER</t>
        </is>
      </c>
      <c r="J6" s="17" t="inlineStr">
        <is>
          <t>29103-25J-106-01</t>
        </is>
      </c>
      <c r="K6" s="17" t="inlineStr">
        <is>
          <t>29103-2"-FG-1110-DLHB0-38H-ET</t>
        </is>
      </c>
      <c r="L6" s="17" t="inlineStr">
        <is>
          <t>ROSEMOUNT</t>
        </is>
      </c>
      <c r="M6" s="17" t="inlineStr">
        <is>
          <t>3051T</t>
        </is>
      </c>
      <c r="N6" s="17" t="inlineStr">
        <is>
          <t>26SIPG3884538</t>
        </is>
      </c>
      <c r="O6" s="17" t="inlineStr">
        <is>
          <t>0 to 9200 kPa-g</t>
        </is>
      </c>
      <c r="P6" s="17" t="inlineStr">
        <is>
          <t>-101 to 27580 kPa-g</t>
        </is>
      </c>
      <c r="Q6" s="17" t="n"/>
      <c r="R6" s="17" t="inlineStr">
        <is>
          <t>Yes</t>
        </is>
      </c>
      <c r="S6" s="17" t="inlineStr">
        <is>
          <t>4-20 mA / HART</t>
        </is>
      </c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inlineStr">
        <is>
          <t>K1B WELL PAD PROJECT</t>
        </is>
      </c>
      <c r="D7" s="17" t="inlineStr">
        <is>
          <t>KINOSIS K1B</t>
        </is>
      </c>
      <c r="E7" s="17" t="inlineStr">
        <is>
          <t>CA23007</t>
        </is>
      </c>
      <c r="F7" s="17" t="inlineStr">
        <is>
          <t>29103-PIT-1302</t>
        </is>
      </c>
      <c r="G7" s="17" t="inlineStr">
        <is>
          <t>Pressure Transmitter</t>
        </is>
      </c>
      <c r="H7" s="17" t="n"/>
      <c r="I7" s="17" t="inlineStr">
        <is>
          <t>PAD A NATURAL GAS TO DISTRIBUTION HEADER</t>
        </is>
      </c>
      <c r="J7" s="17" t="inlineStr">
        <is>
          <t>29103-25J-106-01</t>
        </is>
      </c>
      <c r="K7" s="17" t="inlineStr">
        <is>
          <t>29103-2"-FG-1110-DLHB0-38H-ET</t>
        </is>
      </c>
      <c r="L7" s="17" t="inlineStr">
        <is>
          <t>ROSEMOUNT</t>
        </is>
      </c>
      <c r="M7" s="17" t="inlineStr">
        <is>
          <t>3051T</t>
        </is>
      </c>
      <c r="N7" s="17" t="inlineStr">
        <is>
          <t>26SIPG3884537</t>
        </is>
      </c>
      <c r="O7" s="17" t="inlineStr">
        <is>
          <t>0 to 10000 kPa-g</t>
        </is>
      </c>
      <c r="P7" s="17" t="inlineStr">
        <is>
          <t>-101 to 27580 kPa-g</t>
        </is>
      </c>
      <c r="Q7" s="17" t="n"/>
      <c r="R7" s="17" t="inlineStr">
        <is>
          <t>Yes</t>
        </is>
      </c>
      <c r="S7" s="17" t="inlineStr">
        <is>
          <t>4-20 mA / HART</t>
        </is>
      </c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38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inlineStr">
        <is>
          <t>K1B WELL PAD PROJECT</t>
        </is>
      </c>
      <c r="D8" s="17" t="inlineStr">
        <is>
          <t>KINOSIS K1B</t>
        </is>
      </c>
      <c r="E8" s="17" t="inlineStr">
        <is>
          <t>CA23007</t>
        </is>
      </c>
      <c r="F8" s="17" t="inlineStr">
        <is>
          <t>29103-TIT-1300</t>
        </is>
      </c>
      <c r="G8" s="17" t="inlineStr">
        <is>
          <t>Temperature Transmitter</t>
        </is>
      </c>
      <c r="H8" s="17" t="inlineStr">
        <is>
          <t>PRODUCED EMULSION</t>
        </is>
      </c>
      <c r="I8" s="17" t="inlineStr">
        <is>
          <t>PAD A PRODUCED EMULSION TO FLOWLINE</t>
        </is>
      </c>
      <c r="J8" s="17" t="inlineStr">
        <is>
          <t>29103-25J-106-01</t>
        </is>
      </c>
      <c r="K8" s="17" t="inlineStr">
        <is>
          <t>29103-2"-FG-1110-DLHB0-38H-ET</t>
        </is>
      </c>
      <c r="L8" s="17" t="inlineStr">
        <is>
          <t>ROSEMOUNT</t>
        </is>
      </c>
      <c r="M8" s="17" t="inlineStr">
        <is>
          <t>3144PD1A1K6M5Q4C8BR5XA</t>
        </is>
      </c>
      <c r="N8" s="17" t="inlineStr">
        <is>
          <t>26SITC3660169</t>
        </is>
      </c>
      <c r="O8" s="17" t="inlineStr">
        <is>
          <t>-50 to 100 ºC</t>
        </is>
      </c>
      <c r="P8" s="17" t="inlineStr">
        <is>
          <t>-200 to 600 ºC</t>
        </is>
      </c>
      <c r="Q8" s="17" t="n"/>
      <c r="R8" s="17" t="inlineStr">
        <is>
          <t>Yes</t>
        </is>
      </c>
      <c r="S8" s="17" t="inlineStr">
        <is>
          <t>4-20 mA / HART</t>
        </is>
      </c>
      <c r="T8" s="17" t="n"/>
      <c r="U8" s="17" t="n"/>
      <c r="V8" s="17" t="inlineStr">
        <is>
          <t>LO</t>
        </is>
      </c>
      <c r="W8" s="17" t="inlineStr">
        <is>
          <t>LO</t>
        </is>
      </c>
      <c r="X8" s="17" t="inlineStr">
        <is>
          <t>LO</t>
        </is>
      </c>
      <c r="Y8" s="17" t="inlineStr">
        <is>
          <t>LO</t>
        </is>
      </c>
      <c r="Z8" s="17" t="inlineStr">
        <is>
          <t>N/A</t>
        </is>
      </c>
      <c r="AA8" s="17" t="inlineStr">
        <is>
          <t>N/A</t>
        </is>
      </c>
      <c r="AB8" s="17" t="inlineStr">
        <is>
          <t>LO</t>
        </is>
      </c>
      <c r="AC8" s="17" t="inlineStr">
        <is>
          <t>LO</t>
        </is>
      </c>
      <c r="AD8" s="17" t="inlineStr">
        <is>
          <t>N/A</t>
        </is>
      </c>
      <c r="AE8" s="17" t="inlineStr">
        <is>
          <t>LO</t>
        </is>
      </c>
      <c r="AF8" s="17" t="inlineStr">
        <is>
          <t>LO</t>
        </is>
      </c>
      <c r="AG8" s="17" t="inlineStr">
        <is>
          <t>LO</t>
        </is>
      </c>
      <c r="AH8" s="17" t="inlineStr">
        <is>
          <t>23.4</t>
        </is>
      </c>
      <c r="AI8" s="17" t="inlineStr">
        <is>
          <t>Pass</t>
        </is>
      </c>
      <c r="AJ8" s="17" t="inlineStr">
        <is>
          <t>N/A</t>
        </is>
      </c>
      <c r="AK8" s="17" t="inlineStr">
        <is>
          <t>N/A</t>
        </is>
      </c>
      <c r="AL8" s="17" t="inlineStr">
        <is>
          <t>Pass</t>
        </is>
      </c>
      <c r="AM8" s="17" t="inlineStr">
        <is>
          <t>Pass</t>
        </is>
      </c>
      <c r="AN8" s="17" t="inlineStr">
        <is>
          <t>N/A</t>
        </is>
      </c>
      <c r="AO8" s="17" t="inlineStr">
        <is>
          <t>Pass</t>
        </is>
      </c>
      <c r="AP8" s="17" t="inlineStr">
        <is>
          <t>N/A</t>
        </is>
      </c>
      <c r="AQ8" s="17" t="inlineStr">
        <is>
          <t>N/A</t>
        </is>
      </c>
      <c r="AR8" s="17" t="inlineStr">
        <is>
          <t>Pass</t>
        </is>
      </c>
      <c r="AS8" s="17" t="inlineStr">
        <is>
          <t>Pass</t>
        </is>
      </c>
      <c r="AT8" s="17" t="inlineStr">
        <is>
          <t>N/A</t>
        </is>
      </c>
      <c r="AU8" s="17" t="inlineStr">
        <is>
          <t>N/A</t>
        </is>
      </c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38" t="inlineStr">
        <is>
          <t>Levy Ostrup</t>
        </is>
      </c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38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38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BH2:CV2"/>
    <mergeCell ref="AH2:AU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 ht="38.25" customHeight="1" s="65">
      <c r="A5" s="38" t="n"/>
      <c r="B5" s="38" t="n"/>
      <c r="C5" s="38" t="n"/>
      <c r="D5" s="38" t="n"/>
      <c r="E5" s="38" t="n"/>
      <c r="F5" s="39" t="n"/>
      <c r="G5" s="38" t="n"/>
      <c r="H5" s="38" t="n"/>
      <c r="I5" s="38" t="n"/>
      <c r="J5" s="38" t="n"/>
      <c r="K5" s="39" t="n"/>
      <c r="L5" s="38" t="n"/>
      <c r="M5" s="38" t="n"/>
      <c r="N5" s="3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  <c r="AB5" s="38" t="n"/>
      <c r="AC5" s="38" t="n"/>
      <c r="AD5" s="38" t="n"/>
      <c r="AE5" s="38" t="n"/>
      <c r="AF5" s="38" t="n"/>
      <c r="AG5" s="38" t="n"/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38" t="n"/>
      <c r="AR5" s="38" t="n"/>
      <c r="AS5" s="38" t="n"/>
      <c r="AT5" s="38" t="n"/>
      <c r="AU5" s="38" t="n"/>
      <c r="AV5" s="38" t="n"/>
      <c r="AW5" s="38" t="n"/>
      <c r="AX5" s="38" t="n"/>
      <c r="AY5" s="38" t="n"/>
      <c r="AZ5" s="38" t="n"/>
      <c r="BA5" s="38" t="n"/>
      <c r="BB5" s="38" t="n"/>
      <c r="BC5" s="38" t="n"/>
      <c r="BD5" s="38" t="n"/>
      <c r="BE5" s="38" t="n"/>
      <c r="BF5" s="38" t="n"/>
      <c r="BG5" s="38" t="n"/>
      <c r="BH5" s="38" t="n"/>
      <c r="BI5" s="38" t="n"/>
      <c r="BJ5" s="38" t="n"/>
      <c r="BK5" s="38" t="n"/>
      <c r="BL5" s="38" t="n"/>
      <c r="BM5" s="38" t="n"/>
      <c r="BN5" s="38" t="n"/>
      <c r="BO5" s="38" t="n"/>
      <c r="BP5" s="38" t="n"/>
      <c r="BQ5" s="38" t="n"/>
      <c r="BR5" s="38" t="n"/>
      <c r="BS5" s="38" t="n"/>
      <c r="BT5" s="38" t="n"/>
      <c r="BU5" s="38" t="n"/>
      <c r="BV5" s="38" t="n"/>
      <c r="BW5" s="38" t="n"/>
      <c r="BX5" s="38" t="n"/>
      <c r="BY5" s="38" t="n"/>
      <c r="BZ5" s="38" t="n"/>
      <c r="CA5" s="38" t="n"/>
      <c r="CB5" s="38" t="n"/>
      <c r="CC5" s="38" t="n"/>
      <c r="CD5" s="38" t="n"/>
      <c r="CE5" s="38" t="n"/>
      <c r="CF5" s="38" t="n"/>
      <c r="CG5" s="38" t="n"/>
      <c r="CH5" s="38" t="n"/>
      <c r="CI5" s="38" t="n"/>
      <c r="CJ5" s="38" t="n"/>
      <c r="CK5" s="38" t="n"/>
      <c r="CL5" s="38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inlineStr">
        <is>
          <t>K1B WELL PAD PROJECT</t>
        </is>
      </c>
      <c r="D4" s="16" t="inlineStr">
        <is>
          <t>KINOSIS K1B</t>
        </is>
      </c>
      <c r="E4" s="16" t="inlineStr">
        <is>
          <t>CA23007</t>
        </is>
      </c>
      <c r="F4" s="16" t="inlineStr">
        <is>
          <t>29103-TIT-0001</t>
        </is>
      </c>
      <c r="G4" s="16" t="inlineStr">
        <is>
          <t>Temperature Transmitter</t>
        </is>
      </c>
      <c r="H4" s="16" t="n"/>
      <c r="I4" s="16" t="inlineStr">
        <is>
          <t>PRODUCED VAPOUR TO MAINLINE AIR COOLER</t>
        </is>
      </c>
      <c r="J4" s="16" t="inlineStr">
        <is>
          <t>29209-25J-004-01</t>
        </is>
      </c>
      <c r="K4" s="16" t="inlineStr">
        <is>
          <t>29103-16"-P-1004-BAPD0-75H-ET</t>
        </is>
      </c>
      <c r="L4" s="16" t="inlineStr">
        <is>
          <t>ROSEMOUNT</t>
        </is>
      </c>
      <c r="M4" s="16" t="inlineStr">
        <is>
          <t>3144PD1A1K6M5Q4C8BR5XA</t>
        </is>
      </c>
      <c r="N4" s="16" t="inlineStr">
        <is>
          <t>26SITN3612933</t>
        </is>
      </c>
      <c r="O4" s="16" t="inlineStr">
        <is>
          <t>-50 to 220 ºC</t>
        </is>
      </c>
      <c r="P4" s="16" t="inlineStr">
        <is>
          <t>-200 to 600 ºC</t>
        </is>
      </c>
      <c r="Q4" s="16" t="n"/>
      <c r="R4" s="16" t="inlineStr">
        <is>
          <t>Yes</t>
        </is>
      </c>
      <c r="S4" s="16" t="inlineStr">
        <is>
          <t>4-20 mA / HART</t>
        </is>
      </c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inlineStr">
        <is>
          <t>K1B WELL PAD PROJECT</t>
        </is>
      </c>
      <c r="D5" s="17" t="inlineStr">
        <is>
          <t>KINOSIS K1B</t>
        </is>
      </c>
      <c r="E5" s="17" t="inlineStr">
        <is>
          <t>CA23007</t>
        </is>
      </c>
      <c r="F5" s="17" t="inlineStr">
        <is>
          <t>29103-PIT-0001</t>
        </is>
      </c>
      <c r="G5" s="17" t="inlineStr">
        <is>
          <t>Pressure Transmitter</t>
        </is>
      </c>
      <c r="H5" s="17" t="n"/>
      <c r="I5" s="17" t="inlineStr">
        <is>
          <t>PRODUCED VAPOUR TO MAINLINE AIR COOLER</t>
        </is>
      </c>
      <c r="J5" s="17" t="inlineStr">
        <is>
          <t>29209-25J-004-01</t>
        </is>
      </c>
      <c r="K5" s="17" t="inlineStr">
        <is>
          <t>29103-16"-P-1004-BAPD0-75H-ET</t>
        </is>
      </c>
      <c r="L5" s="17" t="inlineStr">
        <is>
          <t>ROSEMOUNT</t>
        </is>
      </c>
      <c r="M5" s="17" t="inlineStr">
        <is>
          <t>3051T</t>
        </is>
      </c>
      <c r="N5" s="17" t="inlineStr">
        <is>
          <t>26SIPG3884572</t>
        </is>
      </c>
      <c r="O5" s="17" t="inlineStr">
        <is>
          <t>0 to 1400 kPa-g</t>
        </is>
      </c>
      <c r="P5" s="17" t="inlineStr">
        <is>
          <t>-101 to 5515 kPa-g</t>
        </is>
      </c>
      <c r="Q5" s="17" t="n"/>
      <c r="R5" s="17" t="inlineStr">
        <is>
          <t>Yes</t>
        </is>
      </c>
      <c r="S5" s="17" t="inlineStr">
        <is>
          <t>4-20 mA / HART</t>
        </is>
      </c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38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38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38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38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BH2:CV2"/>
    <mergeCell ref="AH2:AU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 ht="38.25" customHeight="1" s="65">
      <c r="A5" s="38" t="n"/>
      <c r="B5" s="38" t="n"/>
      <c r="C5" s="38" t="n"/>
      <c r="D5" s="38" t="n"/>
      <c r="E5" s="38" t="n"/>
      <c r="F5" s="39" t="n"/>
      <c r="G5" s="38" t="n"/>
      <c r="H5" s="38" t="n"/>
      <c r="I5" s="38" t="n"/>
      <c r="J5" s="38" t="n"/>
      <c r="K5" s="39" t="n"/>
      <c r="L5" s="38" t="n"/>
      <c r="M5" s="38" t="n"/>
      <c r="N5" s="38" t="n"/>
      <c r="O5" s="38" t="n"/>
      <c r="P5" s="38" t="n"/>
      <c r="Q5" s="38" t="n"/>
      <c r="R5" s="38" t="n"/>
      <c r="S5" s="38" t="n"/>
      <c r="T5" s="38" t="n"/>
      <c r="U5" s="38" t="n"/>
      <c r="V5" s="38" t="n"/>
      <c r="W5" s="38" t="n"/>
      <c r="X5" s="38" t="n"/>
      <c r="Y5" s="38" t="n"/>
      <c r="Z5" s="38" t="n"/>
      <c r="AA5" s="38" t="n"/>
      <c r="AB5" s="38" t="n"/>
      <c r="AC5" s="38" t="n"/>
      <c r="AD5" s="38" t="n"/>
      <c r="AE5" s="38" t="n"/>
      <c r="AF5" s="38" t="n"/>
      <c r="AG5" s="38" t="n"/>
      <c r="AH5" s="38" t="n"/>
      <c r="AI5" s="38" t="n"/>
      <c r="AJ5" s="38" t="n"/>
      <c r="AK5" s="38" t="n"/>
      <c r="AL5" s="38" t="n"/>
      <c r="AM5" s="38" t="n"/>
      <c r="AN5" s="38" t="n"/>
      <c r="AO5" s="38" t="n"/>
      <c r="AP5" s="38" t="n"/>
      <c r="AQ5" s="38" t="n"/>
      <c r="AR5" s="38" t="n"/>
      <c r="AS5" s="38" t="n"/>
      <c r="AT5" s="38" t="n"/>
      <c r="AU5" s="38" t="n"/>
      <c r="AV5" s="38" t="n"/>
      <c r="AW5" s="38" t="n"/>
      <c r="AX5" s="38" t="n"/>
      <c r="AY5" s="38" t="n"/>
      <c r="AZ5" s="38" t="n"/>
      <c r="BA5" s="38" t="n"/>
      <c r="BB5" s="38" t="n"/>
      <c r="BC5" s="38" t="n"/>
      <c r="BD5" s="38" t="n"/>
      <c r="BE5" s="38" t="n"/>
      <c r="BF5" s="38" t="n"/>
      <c r="BG5" s="38" t="n"/>
      <c r="BH5" s="38" t="n"/>
      <c r="BI5" s="38" t="n"/>
      <c r="BJ5" s="38" t="n"/>
      <c r="BK5" s="38" t="n"/>
      <c r="BL5" s="38" t="n"/>
      <c r="BM5" s="38" t="n"/>
      <c r="BN5" s="38" t="n"/>
      <c r="BO5" s="38" t="n"/>
      <c r="BP5" s="38" t="n"/>
      <c r="BQ5" s="38" t="n"/>
      <c r="BR5" s="38" t="n"/>
      <c r="BS5" s="38" t="n"/>
      <c r="BT5" s="38" t="n"/>
      <c r="BU5" s="38" t="n"/>
      <c r="BV5" s="38" t="n"/>
      <c r="BW5" s="38" t="n"/>
      <c r="BX5" s="38" t="n"/>
      <c r="BY5" s="38" t="n"/>
      <c r="BZ5" s="38" t="n"/>
      <c r="CA5" s="38" t="n"/>
      <c r="CB5" s="38" t="n"/>
      <c r="CC5" s="38" t="n"/>
      <c r="CD5" s="38" t="n"/>
      <c r="CE5" s="38" t="n"/>
      <c r="CF5" s="38" t="n"/>
      <c r="CG5" s="38" t="n"/>
      <c r="CH5" s="38" t="n"/>
      <c r="CI5" s="38" t="n"/>
      <c r="CJ5" s="38" t="n"/>
      <c r="CK5" s="38" t="n"/>
      <c r="CL5" s="38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n"/>
      <c r="D4" s="16" t="n"/>
      <c r="E4" s="16" t="n"/>
      <c r="F4" s="16" t="inlineStr">
        <is>
          <t>29103-AT-2720A</t>
        </is>
      </c>
      <c r="G4" s="16" t="inlineStr">
        <is>
          <t>Analyzer Transmitter</t>
        </is>
      </c>
      <c r="H4" s="16" t="n"/>
      <c r="I4" s="16" t="inlineStr">
        <is>
          <t>DRYER A AIR DEW POINT</t>
        </is>
      </c>
      <c r="J4" s="16" t="inlineStr">
        <is>
          <t>29103-25J-001-01</t>
        </is>
      </c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n"/>
      <c r="D5" s="17" t="n"/>
      <c r="E5" s="17" t="n"/>
      <c r="F5" s="17" t="inlineStr">
        <is>
          <t>29103-AT-2720B</t>
        </is>
      </c>
      <c r="G5" s="17" t="inlineStr">
        <is>
          <t>Analyzer Transmitter</t>
        </is>
      </c>
      <c r="H5" s="17" t="n"/>
      <c r="I5" s="17" t="inlineStr">
        <is>
          <t>DRYER B AIR DEW POINT</t>
        </is>
      </c>
      <c r="J5" s="17" t="inlineStr">
        <is>
          <t>29103-25J-001-01</t>
        </is>
      </c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inlineStr">
        <is>
          <t>29103-LIT-0920</t>
        </is>
      </c>
      <c r="G6" s="17" t="inlineStr">
        <is>
          <t>Level Transmitter</t>
        </is>
      </c>
      <c r="H6" s="17" t="n"/>
      <c r="I6" s="17" t="inlineStr">
        <is>
          <t>29103-P-001A BARRIER FLUID TANK LVL</t>
        </is>
      </c>
      <c r="J6" s="17" t="inlineStr">
        <is>
          <t>29103-25J-004-01</t>
        </is>
      </c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inlineStr">
        <is>
          <t>29103-LIT-0921</t>
        </is>
      </c>
      <c r="G7" s="17" t="inlineStr">
        <is>
          <t>Level Transmitter</t>
        </is>
      </c>
      <c r="H7" s="17" t="n"/>
      <c r="I7" s="17" t="inlineStr">
        <is>
          <t>29103-P-001B BARRIER FLUID TANK LVL</t>
        </is>
      </c>
      <c r="J7" s="17" t="inlineStr">
        <is>
          <t>29103-25J-004-01</t>
        </is>
      </c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inlineStr">
        <is>
          <t>29103-PIT-0920</t>
        </is>
      </c>
      <c r="G8" s="17" t="inlineStr">
        <is>
          <t>Pressure Indicating Transmitter</t>
        </is>
      </c>
      <c r="H8" s="17" t="n"/>
      <c r="I8" s="17" t="inlineStr">
        <is>
          <t>29103-P-001A SEAL RETURN FLUID PRESSURE</t>
        </is>
      </c>
      <c r="J8" s="17" t="inlineStr">
        <is>
          <t>29103-25J-004-01</t>
        </is>
      </c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inlineStr">
        <is>
          <t>29103-PIT-0921</t>
        </is>
      </c>
      <c r="G9" s="17" t="inlineStr">
        <is>
          <t>Pressure Indicating Transmitter</t>
        </is>
      </c>
      <c r="H9" s="17" t="n"/>
      <c r="I9" s="17" t="inlineStr">
        <is>
          <t>29103-P-001B SEAL RETURN FLUID PRESSURE</t>
        </is>
      </c>
      <c r="J9" s="17" t="inlineStr">
        <is>
          <t>29103-25J-004-01</t>
        </is>
      </c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inlineStr">
        <is>
          <t>29103-PIT-0922</t>
        </is>
      </c>
      <c r="G10" s="17" t="inlineStr">
        <is>
          <t>Pressure Indicating Transmitter</t>
        </is>
      </c>
      <c r="H10" s="17" t="n"/>
      <c r="I10" s="17" t="inlineStr">
        <is>
          <t>29103-P-001A SEAL FLUID PRESSURE</t>
        </is>
      </c>
      <c r="J10" s="17" t="inlineStr">
        <is>
          <t>29103-25J-004-01</t>
        </is>
      </c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inlineStr">
        <is>
          <t>29103-PIT-0923</t>
        </is>
      </c>
      <c r="G11" s="17" t="inlineStr">
        <is>
          <t>Pressure Indicating Transmitter</t>
        </is>
      </c>
      <c r="H11" s="17" t="n"/>
      <c r="I11" s="17" t="inlineStr">
        <is>
          <t>29103-P-001B SEAL FLUID PRESSURE</t>
        </is>
      </c>
      <c r="J11" s="17" t="inlineStr">
        <is>
          <t>29103-25J-004-01</t>
        </is>
      </c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inlineStr">
        <is>
          <t>29103-TIT-0920</t>
        </is>
      </c>
      <c r="G12" s="17" t="inlineStr">
        <is>
          <t>Temperature Indicating Transmitter</t>
        </is>
      </c>
      <c r="H12" s="17" t="n"/>
      <c r="I12" s="17" t="inlineStr">
        <is>
          <t>29103-P-001A BARRIER TANK TEMPTERATURE</t>
        </is>
      </c>
      <c r="J12" s="17" t="inlineStr">
        <is>
          <t>29103-25J-004-01</t>
        </is>
      </c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inlineStr">
        <is>
          <t>29103-TIT-0921</t>
        </is>
      </c>
      <c r="G13" s="17" t="inlineStr">
        <is>
          <t>Temperature Indicating Transmitter</t>
        </is>
      </c>
      <c r="H13" s="17" t="n"/>
      <c r="I13" s="17" t="inlineStr">
        <is>
          <t>29103-P-001B BARRIER TANK TEMPTERATURE</t>
        </is>
      </c>
      <c r="J13" s="17" t="inlineStr">
        <is>
          <t>29103-25J-004-01</t>
        </is>
      </c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inlineStr">
        <is>
          <t>29103-AIT-0910A</t>
        </is>
      </c>
      <c r="G14" s="17" t="inlineStr">
        <is>
          <t>Analyzer Indicating Transmitter</t>
        </is>
      </c>
      <c r="H14" s="17" t="n"/>
      <c r="I14" s="17" t="inlineStr">
        <is>
          <t>H2S DETECTION 29103-A-001 AREA</t>
        </is>
      </c>
      <c r="J14" s="17" t="inlineStr">
        <is>
          <t>29103-25J-005-01</t>
        </is>
      </c>
      <c r="K14" s="17" t="n"/>
      <c r="L14" s="17" t="inlineStr">
        <is>
          <t>DET-TRONICS</t>
        </is>
      </c>
      <c r="M14" s="17" t="inlineStr">
        <is>
          <t>UD10A5N-H2S-100-SEP</t>
        </is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inlineStr">
        <is>
          <t>29103-AIT-0910B</t>
        </is>
      </c>
      <c r="G15" s="17" t="inlineStr">
        <is>
          <t>Analyzer Indicating Transmitter</t>
        </is>
      </c>
      <c r="H15" s="17" t="n"/>
      <c r="I15" s="17" t="inlineStr">
        <is>
          <t>H2S DETECTION 29103-A-001 AREA</t>
        </is>
      </c>
      <c r="J15" s="17" t="inlineStr">
        <is>
          <t>29103-25J-005-01</t>
        </is>
      </c>
      <c r="K15" s="17" t="n"/>
      <c r="L15" s="17" t="inlineStr">
        <is>
          <t>DET-TRONICS</t>
        </is>
      </c>
      <c r="M15" s="17" t="inlineStr">
        <is>
          <t>UD10A5N-H2S-100-SEP</t>
        </is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inlineStr">
        <is>
          <t>29103-AIT-0910C</t>
        </is>
      </c>
      <c r="G16" s="17" t="inlineStr">
        <is>
          <t>Analyzer Indicating Transmitter</t>
        </is>
      </c>
      <c r="H16" s="17" t="n"/>
      <c r="I16" s="17" t="inlineStr">
        <is>
          <t>H2S DETECTION 29103-A-001 AREA</t>
        </is>
      </c>
      <c r="J16" s="17" t="inlineStr">
        <is>
          <t>29103-25J-005-01</t>
        </is>
      </c>
      <c r="K16" s="17" t="n"/>
      <c r="L16" s="17" t="inlineStr">
        <is>
          <t>DET-TRONICS</t>
        </is>
      </c>
      <c r="M16" s="17" t="inlineStr">
        <is>
          <t>UD10A5N-H2S-100-SEP</t>
        </is>
      </c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inlineStr">
        <is>
          <t>29103-AIT-0910D</t>
        </is>
      </c>
      <c r="G17" s="17" t="inlineStr">
        <is>
          <t>Analyzer Indicating Transmitter</t>
        </is>
      </c>
      <c r="H17" s="17" t="n"/>
      <c r="I17" s="17" t="inlineStr">
        <is>
          <t>H2S DETECTION 29103-A-001 AREA</t>
        </is>
      </c>
      <c r="J17" s="17" t="inlineStr">
        <is>
          <t>29103-25J-005-01</t>
        </is>
      </c>
      <c r="K17" s="17" t="n"/>
      <c r="L17" s="17" t="inlineStr">
        <is>
          <t>DET-TRONICS</t>
        </is>
      </c>
      <c r="M17" s="17" t="inlineStr">
        <is>
          <t>UD10A5N-H2S-100-SEP</t>
        </is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inlineStr">
        <is>
          <t>29103-AIT-0911A</t>
        </is>
      </c>
      <c r="G18" s="17" t="inlineStr">
        <is>
          <t>Analyzer Indicating Transmitter</t>
        </is>
      </c>
      <c r="H18" s="17" t="n"/>
      <c r="I18" s="17" t="inlineStr">
        <is>
          <t>LEL DETECTION 29103-A-001 AREA</t>
        </is>
      </c>
      <c r="J18" s="17" t="inlineStr">
        <is>
          <t>29103-25J-005-01</t>
        </is>
      </c>
      <c r="K18" s="17" t="n"/>
      <c r="L18" s="17" t="inlineStr">
        <is>
          <t>DET-TRONICS</t>
        </is>
      </c>
      <c r="M18" s="17" t="inlineStr">
        <is>
          <t>UD10A5N-ECLIPSE-FR</t>
        </is>
      </c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inlineStr">
        <is>
          <t>29103-AIT-0911B</t>
        </is>
      </c>
      <c r="G19" s="17" t="inlineStr">
        <is>
          <t>Analyzer Indicating Transmitter</t>
        </is>
      </c>
      <c r="H19" s="17" t="n"/>
      <c r="I19" s="17" t="inlineStr">
        <is>
          <t>LEL DETECTION 29103-A-001 AREA</t>
        </is>
      </c>
      <c r="J19" s="17" t="inlineStr">
        <is>
          <t>29103-25J-005-01</t>
        </is>
      </c>
      <c r="K19" s="17" t="n"/>
      <c r="L19" s="17" t="inlineStr">
        <is>
          <t>DET-TRONICS</t>
        </is>
      </c>
      <c r="M19" s="17" t="inlineStr">
        <is>
          <t>UD10A5N-ECLIPSE-FR</t>
        </is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inlineStr">
        <is>
          <t>29103-TT-0931A</t>
        </is>
      </c>
      <c r="G20" s="17" t="inlineStr">
        <is>
          <t>Temperature Transmitter</t>
        </is>
      </c>
      <c r="H20" s="17" t="n"/>
      <c r="I20" s="17" t="inlineStr">
        <is>
          <t>29103-A-001 MAINLINE AIR COOLER TEMP CONTROL</t>
        </is>
      </c>
      <c r="J20" s="17" t="inlineStr">
        <is>
          <t>29103-25J-005-01</t>
        </is>
      </c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inlineStr">
        <is>
          <t>29103-TT-0931B</t>
        </is>
      </c>
      <c r="G21" s="17" t="inlineStr">
        <is>
          <t>Temperature Transmitter</t>
        </is>
      </c>
      <c r="H21" s="17" t="n"/>
      <c r="I21" s="17" t="inlineStr">
        <is>
          <t>29103-A-001 MAINLINE AIR COOLER TEMP CONTROL</t>
        </is>
      </c>
      <c r="J21" s="17" t="inlineStr">
        <is>
          <t>29103-25J-005-01</t>
        </is>
      </c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inlineStr">
        <is>
          <t>29103-AIT-1400</t>
        </is>
      </c>
      <c r="G22" s="17" t="inlineStr">
        <is>
          <t>Analyzer Indicating Transmitter</t>
        </is>
      </c>
      <c r="H22" s="17" t="n"/>
      <c r="I22" s="17" t="inlineStr">
        <is>
          <t>TEST MANIFOLD OIL WATER CUT ANALYZER</t>
        </is>
      </c>
      <c r="J22" s="17" t="inlineStr">
        <is>
          <t>29103-25J-104-01</t>
        </is>
      </c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inlineStr">
        <is>
          <t>29103-FT-1400</t>
        </is>
      </c>
      <c r="G23" s="17" t="inlineStr">
        <is>
          <t>Flow Transmitter</t>
        </is>
      </c>
      <c r="H23" s="17" t="n"/>
      <c r="I23" s="17" t="inlineStr">
        <is>
          <t>TEST MANIFOLD OIL FLOW</t>
        </is>
      </c>
      <c r="J23" s="17" t="inlineStr">
        <is>
          <t>29103-25J-104-01</t>
        </is>
      </c>
      <c r="K23" s="17" t="inlineStr">
        <is>
          <t>29103-4"-PE-1804-DAPC0-64H-ET</t>
        </is>
      </c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inlineStr">
        <is>
          <t>29103-PT-1400</t>
        </is>
      </c>
      <c r="G24" s="17" t="inlineStr">
        <is>
          <t>Pressure Transmitter</t>
        </is>
      </c>
      <c r="H24" s="17" t="n"/>
      <c r="I24" s="17" t="inlineStr">
        <is>
          <t>TEST MANIFOLD OIL PRESSURE</t>
        </is>
      </c>
      <c r="J24" s="17" t="inlineStr">
        <is>
          <t>29103-25J-104-01</t>
        </is>
      </c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inlineStr">
        <is>
          <t>29103-TT-1400</t>
        </is>
      </c>
      <c r="G25" s="17" t="inlineStr">
        <is>
          <t>Temperature Transmitter</t>
        </is>
      </c>
      <c r="H25" s="17" t="n"/>
      <c r="I25" s="17" t="inlineStr">
        <is>
          <t>TEST MANIFOLD OIL TEMPTERATURE</t>
        </is>
      </c>
      <c r="J25" s="17" t="inlineStr">
        <is>
          <t>29103-25J-104-01</t>
        </is>
      </c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inlineStr">
        <is>
          <t>29103-PIT-1521</t>
        </is>
      </c>
      <c r="G26" s="17" t="inlineStr">
        <is>
          <t>Pressure Indicating Transmitter</t>
        </is>
      </c>
      <c r="H26" s="17" t="n"/>
      <c r="I26" s="17" t="inlineStr">
        <is>
          <t>PAD A PRODUCED EMULSION TO FLOWLINE</t>
        </is>
      </c>
      <c r="J26" s="17" t="inlineStr">
        <is>
          <t>29103-25J-106-01</t>
        </is>
      </c>
      <c r="K26" s="17" t="inlineStr">
        <is>
          <t>29103-10"-PE-1802-DAPC0-64H-ET</t>
        </is>
      </c>
      <c r="L26" s="17" t="inlineStr">
        <is>
          <t>ROSEMOUNT</t>
        </is>
      </c>
      <c r="M26" s="17" t="inlineStr">
        <is>
          <t>3051TG3A2B21AS1M5E6Q4Q8Q15P1BR5</t>
        </is>
      </c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inlineStr">
        <is>
          <t>29103-PIT-1600</t>
        </is>
      </c>
      <c r="G27" s="17" t="inlineStr">
        <is>
          <t>Pressure Indicating Transmitter</t>
        </is>
      </c>
      <c r="H27" s="17" t="n"/>
      <c r="I27" s="17" t="inlineStr">
        <is>
          <t>PAD A RETURN FLUID/PRODUCED VAPOR TO FLOWLINE</t>
        </is>
      </c>
      <c r="J27" s="17" t="inlineStr">
        <is>
          <t>29103-25J-106-01</t>
        </is>
      </c>
      <c r="K27" s="17" t="inlineStr">
        <is>
          <t>29103-16"-P-1800-DAPC0-75H-ET</t>
        </is>
      </c>
      <c r="L27" s="17" t="inlineStr">
        <is>
          <t>ROSEMOUNT</t>
        </is>
      </c>
      <c r="M27" s="17" t="inlineStr">
        <is>
          <t>3051TG3A2B21AS1M5E6Q4Q8Q15P1BR5</t>
        </is>
      </c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inlineStr">
        <is>
          <t>29103-TIT-1500</t>
        </is>
      </c>
      <c r="G28" s="17" t="inlineStr">
        <is>
          <t>Temperature Indicating Transmitter</t>
        </is>
      </c>
      <c r="H28" s="17" t="n"/>
      <c r="I28" s="17" t="inlineStr">
        <is>
          <t>PAD A PRODUCED EMULSION TO FLOWLIN</t>
        </is>
      </c>
      <c r="J28" s="17" t="inlineStr">
        <is>
          <t>29103-25J-106-01</t>
        </is>
      </c>
      <c r="K28" s="17" t="inlineStr">
        <is>
          <t>29103-10"-PE-1802-DAPC0-64H-ET</t>
        </is>
      </c>
      <c r="L28" s="17" t="inlineStr">
        <is>
          <t>ROSEMOUNT</t>
        </is>
      </c>
      <c r="M28" s="17" t="inlineStr">
        <is>
          <t>3144PD1A1K6M5Q4C8BR5XA</t>
        </is>
      </c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inlineStr">
        <is>
          <t>29103-PIT-2300</t>
        </is>
      </c>
      <c r="G29" s="17" t="inlineStr">
        <is>
          <t>Pressure Indicating Transmitter</t>
        </is>
      </c>
      <c r="H29" s="17" t="n"/>
      <c r="I29" s="17" t="inlineStr">
        <is>
          <t>PAD R NATURAL GAS TO DISTRIBUTION HEADER</t>
        </is>
      </c>
      <c r="J29" s="17" t="inlineStr">
        <is>
          <t>29103-25J-206-01</t>
        </is>
      </c>
      <c r="K29" s="17" t="inlineStr">
        <is>
          <t>29103-2"-FG-2110-DLHB0-38H-ET</t>
        </is>
      </c>
      <c r="L29" s="17" t="inlineStr">
        <is>
          <t>ROSEMOUNT</t>
        </is>
      </c>
      <c r="M29" s="17" t="inlineStr">
        <is>
          <t>3051TG4A2B21AM5E6Q4Q8P1BR5</t>
        </is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inlineStr">
        <is>
          <t>29103-PIT-2301</t>
        </is>
      </c>
      <c r="G30" s="17" t="inlineStr">
        <is>
          <t>Pressure Indicating Transmitter</t>
        </is>
      </c>
      <c r="H30" s="17" t="n"/>
      <c r="I30" s="17" t="inlineStr">
        <is>
          <t>PAD R NATURAL GAS TO DISTRIBUTION HEADER</t>
        </is>
      </c>
      <c r="J30" s="17" t="inlineStr">
        <is>
          <t>29103-25J-206-01</t>
        </is>
      </c>
      <c r="K30" s="17" t="inlineStr">
        <is>
          <t>29103-2"-FG-2110-DLHB0-38H-ET</t>
        </is>
      </c>
      <c r="L30" s="17" t="inlineStr">
        <is>
          <t>ROSEMOUNT</t>
        </is>
      </c>
      <c r="M30" s="17" t="inlineStr">
        <is>
          <t>3051TG4A2B21AM5E6Q4Q8P1BR5</t>
        </is>
      </c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inlineStr">
        <is>
          <t>29103-PIT-2302</t>
        </is>
      </c>
      <c r="G31" s="17" t="inlineStr">
        <is>
          <t>Pressure Indicating Transmitter</t>
        </is>
      </c>
      <c r="H31" s="17" t="n"/>
      <c r="I31" s="17" t="inlineStr">
        <is>
          <t>PAD R NATURAL GAS TO DISTRIBUTION HEADER</t>
        </is>
      </c>
      <c r="J31" s="17" t="inlineStr">
        <is>
          <t>29103-25J-206-01</t>
        </is>
      </c>
      <c r="K31" s="17" t="inlineStr">
        <is>
          <t>29103-2"-FG-2110-DLHB0-38H-ET</t>
        </is>
      </c>
      <c r="L31" s="17" t="inlineStr">
        <is>
          <t>ROSEMOUNT</t>
        </is>
      </c>
      <c r="M31" s="17" t="inlineStr">
        <is>
          <t>3051TG4A2B21AM5E6Q4Q8P1BR5</t>
        </is>
      </c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inlineStr">
        <is>
          <t>29103-PIT-2520</t>
        </is>
      </c>
      <c r="G32" s="17" t="inlineStr">
        <is>
          <t>Pressure Indicating Transmitter</t>
        </is>
      </c>
      <c r="H32" s="17" t="n"/>
      <c r="I32" s="17" t="inlineStr">
        <is>
          <t>PAD R PRODUCED EMULSION TO FLOWLINE</t>
        </is>
      </c>
      <c r="J32" s="17" t="inlineStr">
        <is>
          <t>29103-25J-206-01</t>
        </is>
      </c>
      <c r="K32" s="17" t="inlineStr">
        <is>
          <t>29103-10"-PE-2802-DAPC0-64H-ET</t>
        </is>
      </c>
      <c r="L32" s="17" t="inlineStr">
        <is>
          <t>ROSEMOUNT</t>
        </is>
      </c>
      <c r="M32" s="17" t="inlineStr">
        <is>
          <t>3051TG3A2B21AS1M5E6Q4Q8Q15P1BR5</t>
        </is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inlineStr">
        <is>
          <t>29103-PIT-2521</t>
        </is>
      </c>
      <c r="G33" s="17" t="inlineStr">
        <is>
          <t>Pressure Indicating Transmitter</t>
        </is>
      </c>
      <c r="H33" s="17" t="n"/>
      <c r="I33" s="17" t="inlineStr">
        <is>
          <t>PAD R PRODUCED EMULSION TO FLOWLINE</t>
        </is>
      </c>
      <c r="J33" s="17" t="inlineStr">
        <is>
          <t>29103-25J-206-01</t>
        </is>
      </c>
      <c r="K33" s="17" t="inlineStr">
        <is>
          <t>29103-10"-PE-2802-DAPC0-64H-ET</t>
        </is>
      </c>
      <c r="L33" s="17" t="inlineStr">
        <is>
          <t>ROSEMOUNT</t>
        </is>
      </c>
      <c r="M33" s="17" t="inlineStr">
        <is>
          <t>3051TG3A2B21AS1M5E6Q4Q8Q15P1BR5</t>
        </is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inlineStr">
        <is>
          <t>29103-PIT-2600</t>
        </is>
      </c>
      <c r="G34" s="17" t="inlineStr">
        <is>
          <t>Pressure Indicating Transmitter</t>
        </is>
      </c>
      <c r="H34" s="17" t="n"/>
      <c r="I34" s="17" t="inlineStr">
        <is>
          <t>PAD R RETURN FLUID/PRODUCED VAPOR TO FLOWLINE</t>
        </is>
      </c>
      <c r="J34" s="17" t="inlineStr">
        <is>
          <t>29103-25J-206-01</t>
        </is>
      </c>
      <c r="K34" s="17" t="inlineStr">
        <is>
          <t>29103-16"-P-2800-DAPC0-75H-ET</t>
        </is>
      </c>
      <c r="L34" s="17" t="inlineStr">
        <is>
          <t>ROSEMOUNT</t>
        </is>
      </c>
      <c r="M34" s="17" t="inlineStr">
        <is>
          <t>3051TG3A2B21AS1M5E6Q4Q8Q15P1BR5</t>
        </is>
      </c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inlineStr">
        <is>
          <t>29103-TIT-2300</t>
        </is>
      </c>
      <c r="G35" s="17" t="inlineStr">
        <is>
          <t>Temperature Indicating Transmitter</t>
        </is>
      </c>
      <c r="H35" s="17" t="n"/>
      <c r="I35" s="17" t="inlineStr">
        <is>
          <t>PAD R PRODUCED EMULSION TO FLOWLINE</t>
        </is>
      </c>
      <c r="J35" s="17" t="inlineStr">
        <is>
          <t>29103-25J-206-01</t>
        </is>
      </c>
      <c r="K35" s="17" t="inlineStr">
        <is>
          <t>29103-2"-FG-2110-DLHB0-38H-ET</t>
        </is>
      </c>
      <c r="L35" s="17" t="inlineStr">
        <is>
          <t>ROSEMOUNT</t>
        </is>
      </c>
      <c r="M35" s="17" t="inlineStr">
        <is>
          <t>3144PD1A1K6M5Q4C8BR5XA</t>
        </is>
      </c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inlineStr">
        <is>
          <t>29103-TIT-2500</t>
        </is>
      </c>
      <c r="G36" s="17" t="inlineStr">
        <is>
          <t>Temperature Indicating Transmitter</t>
        </is>
      </c>
      <c r="H36" s="17" t="n"/>
      <c r="I36" s="17" t="inlineStr">
        <is>
          <t>PAD R PRODUCED EMULSION TO FLOWLINE</t>
        </is>
      </c>
      <c r="J36" s="17" t="inlineStr">
        <is>
          <t>29103-25J-206-01</t>
        </is>
      </c>
      <c r="K36" s="17" t="inlineStr">
        <is>
          <t>29103-10"-PE-2802-DAPC0-64H-ET</t>
        </is>
      </c>
      <c r="L36" s="17" t="inlineStr">
        <is>
          <t>ROSEMOUNT</t>
        </is>
      </c>
      <c r="M36" s="17" t="inlineStr">
        <is>
          <t>3144PD1A1K6M5Q4C8BR5XA</t>
        </is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inlineStr">
        <is>
          <t>29103-FIT-2025</t>
        </is>
      </c>
      <c r="G37" s="17" t="inlineStr">
        <is>
          <t>Flow Transmitter</t>
        </is>
      </c>
      <c r="H37" s="17" t="n"/>
      <c r="I37" s="17" t="inlineStr">
        <is>
          <t>PAD R S02 NG TO INJC WELL TOE FLOW CTRL</t>
        </is>
      </c>
      <c r="J37" s="17" t="inlineStr">
        <is>
          <t>29103-25J-221-01</t>
        </is>
      </c>
      <c r="K37" s="17" t="inlineStr">
        <is>
          <t>29103-1"-FG-2205-DLHB0-38H</t>
        </is>
      </c>
      <c r="L37" s="17" t="inlineStr">
        <is>
          <t>ROSEMOUNT</t>
        </is>
      </c>
      <c r="M37" s="17" t="inlineStr">
        <is>
          <t>8800DF010SA8N1D1K6M5Q5Q8Q66Q71Q77</t>
        </is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inlineStr">
        <is>
          <t>29103-FIT-2045</t>
        </is>
      </c>
      <c r="G38" s="17" t="inlineStr">
        <is>
          <t>Flow Transmitter</t>
        </is>
      </c>
      <c r="H38" s="17" t="n"/>
      <c r="I38" s="17" t="inlineStr">
        <is>
          <t>PAD R S04 NG TO INJC WELL TOE FLOW CTRL</t>
        </is>
      </c>
      <c r="J38" s="17" t="inlineStr">
        <is>
          <t>29103-25J-241-01</t>
        </is>
      </c>
      <c r="K38" s="17" t="inlineStr">
        <is>
          <t>29103-1"-FG-2405-DLHB0-38H</t>
        </is>
      </c>
      <c r="L38" s="17" t="inlineStr">
        <is>
          <t>ROSEMOUNT</t>
        </is>
      </c>
      <c r="M38" s="17" t="inlineStr">
        <is>
          <t>8800DF010SA8N1D1K6M5Q5Q8Q66Q71Q77</t>
        </is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inlineStr">
        <is>
          <t>29103-FIT-2065</t>
        </is>
      </c>
      <c r="G39" s="17" t="inlineStr">
        <is>
          <t>Flow Transmitter</t>
        </is>
      </c>
      <c r="H39" s="17" t="n"/>
      <c r="I39" s="17" t="inlineStr">
        <is>
          <t>PAD R S06 NG TO INJC WELL TOE FLOW CTRL</t>
        </is>
      </c>
      <c r="J39" s="17" t="inlineStr">
        <is>
          <t>29103-25J-261-01</t>
        </is>
      </c>
      <c r="K39" s="17" t="inlineStr">
        <is>
          <t>29103-1"-FG-2605-DLHB0-38H</t>
        </is>
      </c>
      <c r="L39" s="17" t="inlineStr">
        <is>
          <t>ROSEMOUNT</t>
        </is>
      </c>
      <c r="M39" s="17" t="inlineStr">
        <is>
          <t>8800DF010SA8N1D1K6M5Q5Q8Q66Q71Q77</t>
        </is>
      </c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inlineStr">
        <is>
          <t>29103-AIT-0900</t>
        </is>
      </c>
      <c r="G40" s="17" t="inlineStr">
        <is>
          <t>Analyzer Indicating Transmitter</t>
        </is>
      </c>
      <c r="H40" s="17" t="n"/>
      <c r="I40" s="17" t="inlineStr">
        <is>
          <t>H2S DETECTION E-BUILDING MODULE</t>
        </is>
      </c>
      <c r="J40" s="17" t="inlineStr">
        <is>
          <t>29103-25J-502-01</t>
        </is>
      </c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inlineStr">
        <is>
          <t>29103-AIT-0901</t>
        </is>
      </c>
      <c r="G41" s="17" t="inlineStr">
        <is>
          <t>Analyzer Indicating Transmitter</t>
        </is>
      </c>
      <c r="H41" s="17" t="n"/>
      <c r="I41" s="17" t="inlineStr">
        <is>
          <t>LEL DETECTION E-BUILDING MODULE</t>
        </is>
      </c>
      <c r="J41" s="17" t="inlineStr">
        <is>
          <t>29103-25J-502-01</t>
        </is>
      </c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inlineStr">
        <is>
          <t>29103-FIT-0001</t>
        </is>
      </c>
      <c r="G42" s="17" t="inlineStr">
        <is>
          <t>Flow Transmitter</t>
        </is>
      </c>
      <c r="H42" s="17" t="n"/>
      <c r="I42" s="17" t="inlineStr">
        <is>
          <t>PRODUCED VAPOUR TO MAINLINE AIR  COOLER</t>
        </is>
      </c>
      <c r="J42" s="17" t="inlineStr">
        <is>
          <t>29209-25J-004-01</t>
        </is>
      </c>
      <c r="K42" s="17" t="inlineStr">
        <is>
          <t>29103-16"-P-1004-BAPD0-75H-ET</t>
        </is>
      </c>
      <c r="L42" s="17" t="inlineStr">
        <is>
          <t>ROSEMOUNT</t>
        </is>
      </c>
      <c r="M42" s="17" t="inlineStr">
        <is>
          <t>8800DF120LA3N1D1K6M5A10Q5Q8Q25Q66Q71</t>
        </is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inlineStr">
        <is>
          <t>29103-25J-003-01</t>
        </is>
      </c>
      <c r="H4" s="16" t="inlineStr">
        <is>
          <t>29103-2"-HC-1908-BAPC0-50H-ET</t>
        </is>
      </c>
      <c r="I4" s="16" t="inlineStr">
        <is>
          <t>29103-FV-0913</t>
        </is>
      </c>
      <c r="J4" s="16" t="n"/>
      <c r="K4" s="16" t="inlineStr">
        <is>
          <t>FCV</t>
        </is>
      </c>
      <c r="L4" s="16" t="n"/>
      <c r="M4" s="16" t="n"/>
      <c r="N4" s="16" t="n"/>
      <c r="O4" s="16" t="n"/>
      <c r="P4" s="16" t="n"/>
      <c r="Q4" s="16" t="n"/>
      <c r="R4" s="16" t="inlineStr">
        <is>
          <t>87-41335</t>
        </is>
      </c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inlineStr">
        <is>
          <t>29103-25J-004-01</t>
        </is>
      </c>
      <c r="H5" s="17" t="n"/>
      <c r="I5" s="17" t="inlineStr">
        <is>
          <t>29103-XV-0920</t>
        </is>
      </c>
      <c r="J5" s="17" t="n"/>
      <c r="K5" s="17" t="inlineStr">
        <is>
          <t>ESDV</t>
        </is>
      </c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inlineStr">
        <is>
          <t>29103-25J-004-01</t>
        </is>
      </c>
      <c r="H6" s="17" t="n"/>
      <c r="I6" s="17" t="inlineStr">
        <is>
          <t>29103-XV-0921</t>
        </is>
      </c>
      <c r="J6" s="17" t="n"/>
      <c r="K6" s="17" t="inlineStr">
        <is>
          <t>ESDV</t>
        </is>
      </c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inlineStr">
        <is>
          <t>29103-25J-005-01</t>
        </is>
      </c>
      <c r="H7" s="17" t="n"/>
      <c r="I7" s="17" t="inlineStr">
        <is>
          <t>29103-TV-0931A</t>
        </is>
      </c>
      <c r="J7" s="17" t="n"/>
      <c r="K7" s="17" t="inlineStr">
        <is>
          <t>Other</t>
        </is>
      </c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inlineStr">
        <is>
          <t>29103-25J-005-01</t>
        </is>
      </c>
      <c r="H8" s="17" t="n"/>
      <c r="I8" s="17" t="inlineStr">
        <is>
          <t>29103-TV-0931B</t>
        </is>
      </c>
      <c r="J8" s="17" t="n"/>
      <c r="K8" s="17" t="inlineStr">
        <is>
          <t>Other</t>
        </is>
      </c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inlineStr">
        <is>
          <t>29103-25J-005-01</t>
        </is>
      </c>
      <c r="H9" s="17" t="n"/>
      <c r="I9" s="17" t="inlineStr">
        <is>
          <t>29103-TV-0931C</t>
        </is>
      </c>
      <c r="J9" s="17" t="n"/>
      <c r="K9" s="17" t="inlineStr">
        <is>
          <t>Other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inlineStr">
        <is>
          <t>29103-25J-005-01</t>
        </is>
      </c>
      <c r="H10" s="17" t="n"/>
      <c r="I10" s="17" t="inlineStr">
        <is>
          <t>29103-TV-0931D</t>
        </is>
      </c>
      <c r="J10" s="17" t="n"/>
      <c r="K10" s="17" t="inlineStr">
        <is>
          <t>Other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inlineStr">
        <is>
          <t>29103-25J-005-01</t>
        </is>
      </c>
      <c r="H11" s="17" t="n"/>
      <c r="I11" s="17" t="inlineStr">
        <is>
          <t>29103-TV-0931E</t>
        </is>
      </c>
      <c r="J11" s="17" t="n"/>
      <c r="K11" s="17" t="inlineStr">
        <is>
          <t>Other</t>
        </is>
      </c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inlineStr">
        <is>
          <t>29103-25J-106-01</t>
        </is>
      </c>
      <c r="H12" s="17" t="n"/>
      <c r="I12" s="17" t="inlineStr">
        <is>
          <t>29103-PV-1400</t>
        </is>
      </c>
      <c r="J12" s="17" t="n"/>
      <c r="K12" s="17" t="inlineStr">
        <is>
          <t>PCV</t>
        </is>
      </c>
      <c r="L12" s="17" t="n"/>
      <c r="M12" s="17" t="n"/>
      <c r="N12" s="17" t="n"/>
      <c r="O12" s="17" t="n"/>
      <c r="P12" s="17" t="n"/>
      <c r="Q12" s="17" t="n"/>
      <c r="R12" s="17" t="inlineStr">
        <is>
          <t>52-41425</t>
        </is>
      </c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inlineStr">
        <is>
          <t>29103-25J-106-01</t>
        </is>
      </c>
      <c r="H13" s="17" t="inlineStr">
        <is>
          <t>29103-2"-FG-1110-DLHB0-38H-ET</t>
        </is>
      </c>
      <c r="I13" s="17" t="inlineStr">
        <is>
          <t>29103-XV-1300</t>
        </is>
      </c>
      <c r="J13" s="17" t="n"/>
      <c r="K13" s="17" t="inlineStr">
        <is>
          <t>ESDV</t>
        </is>
      </c>
      <c r="L13" s="17" t="n"/>
      <c r="M13" s="17" t="n"/>
      <c r="N13" s="17" t="n"/>
      <c r="O13" s="17" t="n"/>
      <c r="P13" s="17" t="n"/>
      <c r="Q13" s="17" t="n"/>
      <c r="R13" s="17" t="inlineStr">
        <is>
          <t>2TF15RBPLF2 / LPC-10A-220L-SR04</t>
        </is>
      </c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inlineStr">
        <is>
          <t>29103-25J-106-01</t>
        </is>
      </c>
      <c r="H14" s="17" t="inlineStr">
        <is>
          <t>29103-2"-FG-1110-DLHB0-38H-ET</t>
        </is>
      </c>
      <c r="I14" s="17" t="inlineStr">
        <is>
          <t>29103-XV-1301</t>
        </is>
      </c>
      <c r="J14" s="17" t="n"/>
      <c r="K14" s="17" t="inlineStr">
        <is>
          <t>ESDV</t>
        </is>
      </c>
      <c r="L14" s="17" t="n"/>
      <c r="M14" s="17" t="n"/>
      <c r="N14" s="17" t="n"/>
      <c r="O14" s="17" t="n"/>
      <c r="P14" s="17" t="n"/>
      <c r="Q14" s="17" t="n"/>
      <c r="R14" s="17" t="inlineStr">
        <is>
          <t>2TF15RBPLF2 / LPC-10A-220L-SR04</t>
        </is>
      </c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inlineStr">
        <is>
          <t>29103-25J-206-01</t>
        </is>
      </c>
      <c r="H15" s="17" t="inlineStr">
        <is>
          <t>29103-16"-ST-2800-DASB0-90H</t>
        </is>
      </c>
      <c r="I15" s="17" t="inlineStr">
        <is>
          <t>29103-PV-2200</t>
        </is>
      </c>
      <c r="J15" s="17" t="n"/>
      <c r="K15" s="17" t="inlineStr">
        <is>
          <t>PCV</t>
        </is>
      </c>
      <c r="L15" s="17" t="n"/>
      <c r="M15" s="17" t="n"/>
      <c r="N15" s="17" t="n"/>
      <c r="O15" s="17" t="n"/>
      <c r="P15" s="17" t="n"/>
      <c r="Q15" s="17" t="n"/>
      <c r="R15" s="17" t="inlineStr">
        <is>
          <t>51-41435</t>
        </is>
      </c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inlineStr">
        <is>
          <t>29103-25J-206-01</t>
        </is>
      </c>
      <c r="H16" s="17" t="inlineStr">
        <is>
          <t>29103-2"-FG-2110-DLHB0-38H-ET</t>
        </is>
      </c>
      <c r="I16" s="17" t="inlineStr">
        <is>
          <t>29103-XV-2300</t>
        </is>
      </c>
      <c r="J16" s="17" t="n"/>
      <c r="K16" s="17" t="inlineStr">
        <is>
          <t>ESDV</t>
        </is>
      </c>
      <c r="L16" s="17" t="n"/>
      <c r="M16" s="17" t="n"/>
      <c r="N16" s="17" t="n"/>
      <c r="O16" s="17" t="n"/>
      <c r="P16" s="17" t="n"/>
      <c r="Q16" s="17" t="n"/>
      <c r="R16" s="17" t="inlineStr">
        <is>
          <t>2TF15RBPLF2 / LPC-10A-220L-SR04</t>
        </is>
      </c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inlineStr">
        <is>
          <t>29103-25J-206-01</t>
        </is>
      </c>
      <c r="H17" s="17" t="inlineStr">
        <is>
          <t>29103-2"-FG-2110-DLHB0-38H-ET</t>
        </is>
      </c>
      <c r="I17" s="17" t="inlineStr">
        <is>
          <t>29103-XV-2301</t>
        </is>
      </c>
      <c r="J17" s="17" t="n"/>
      <c r="K17" s="17" t="inlineStr">
        <is>
          <t>ESDV</t>
        </is>
      </c>
      <c r="L17" s="17" t="n"/>
      <c r="M17" s="17" t="n"/>
      <c r="N17" s="17" t="n"/>
      <c r="O17" s="17" t="n"/>
      <c r="P17" s="17" t="n"/>
      <c r="Q17" s="17" t="n"/>
      <c r="R17" s="17" t="inlineStr">
        <is>
          <t>2TF15RBPLF2 / LPC-10A-220L-SR04</t>
        </is>
      </c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inlineStr">
        <is>
          <t>29103-25J-206-01</t>
        </is>
      </c>
      <c r="H18" s="17" t="inlineStr">
        <is>
          <t>29103-10"-PE-2802-DAPC0-64H-ET</t>
        </is>
      </c>
      <c r="I18" s="17" t="inlineStr">
        <is>
          <t>29103-XV-2520</t>
        </is>
      </c>
      <c r="J18" s="17" t="n"/>
      <c r="K18" s="17" t="inlineStr">
        <is>
          <t>ESDV</t>
        </is>
      </c>
      <c r="L18" s="17" t="n"/>
      <c r="M18" s="17" t="n"/>
      <c r="N18" s="17" t="n"/>
      <c r="O18" s="17" t="n"/>
      <c r="P18" s="17" t="n"/>
      <c r="Q18" s="17" t="n"/>
      <c r="R18" s="17" t="inlineStr">
        <is>
          <t>10TF9RBPA105N / LPS-25A-485L-FC4-2</t>
        </is>
      </c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inlineStr">
        <is>
          <t>29103-25J-211-01</t>
        </is>
      </c>
      <c r="H19" s="17" t="inlineStr">
        <is>
          <t>29103-6"-ST-2102-DASB0-64H</t>
        </is>
      </c>
      <c r="I19" s="17" t="inlineStr">
        <is>
          <t>29103-FV-2011</t>
        </is>
      </c>
      <c r="J19" s="17" t="n"/>
      <c r="K19" s="17" t="inlineStr">
        <is>
          <t>FCV</t>
        </is>
      </c>
      <c r="L19" s="17" t="n"/>
      <c r="M19" s="17" t="n"/>
      <c r="N19" s="17" t="n"/>
      <c r="O19" s="17" t="n"/>
      <c r="P19" s="17" t="n"/>
      <c r="Q19" s="17" t="n"/>
      <c r="R19" s="17" t="inlineStr">
        <is>
          <t>P3E HT</t>
        </is>
      </c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inlineStr">
        <is>
          <t>29103-25J-211-01</t>
        </is>
      </c>
      <c r="H20" s="17" t="inlineStr">
        <is>
          <t>29103-3"-ST-2101-DASB0-64H</t>
        </is>
      </c>
      <c r="I20" s="17" t="inlineStr">
        <is>
          <t>29103-FV-2012</t>
        </is>
      </c>
      <c r="J20" s="17" t="n"/>
      <c r="K20" s="17" t="inlineStr">
        <is>
          <t>FCV</t>
        </is>
      </c>
      <c r="M20" s="17" t="n"/>
      <c r="N20" s="17" t="n"/>
      <c r="O20" s="17" t="n"/>
      <c r="P20" s="17" t="n"/>
      <c r="Q20" s="17" t="n"/>
      <c r="R20" s="17" t="inlineStr">
        <is>
          <t>P25E HT</t>
        </is>
      </c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inlineStr">
        <is>
          <t>29103-25J-211-01</t>
        </is>
      </c>
      <c r="H21" s="17" t="inlineStr">
        <is>
          <t>29103-1"-FG-2103-DLHB0-38H-ET</t>
        </is>
      </c>
      <c r="I21" s="35" t="inlineStr">
        <is>
          <t>29103-KV-2013</t>
        </is>
      </c>
      <c r="J21" s="17" t="n"/>
      <c r="K21" s="17" t="inlineStr">
        <is>
          <t>ESDV</t>
        </is>
      </c>
      <c r="L21" s="17" t="n"/>
      <c r="M21" s="36" t="n"/>
      <c r="N21" s="17" t="n"/>
      <c r="O21" s="17" t="n"/>
      <c r="P21" s="17" t="n"/>
      <c r="Q21" s="17" t="n"/>
      <c r="R21" s="17" t="inlineStr">
        <is>
          <t>1/2" 4B36HBXTB2 / VPVL100SR4/5BD</t>
        </is>
      </c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inlineStr">
        <is>
          <t>29103-25J-212-01</t>
        </is>
      </c>
      <c r="H22" s="17" t="inlineStr">
        <is>
          <t>29103-1"-FG-2101-DLHB0-38H-ET</t>
        </is>
      </c>
      <c r="I22" s="35" t="inlineStr">
        <is>
          <t>29103-KV-2017</t>
        </is>
      </c>
      <c r="J22" s="17" t="n"/>
      <c r="K22" s="17" t="inlineStr">
        <is>
          <t>ESDV</t>
        </is>
      </c>
      <c r="L22" s="17" t="n"/>
      <c r="M22" s="17" t="n"/>
      <c r="N22" s="17" t="n"/>
      <c r="O22" s="17" t="n"/>
      <c r="P22" s="17" t="n"/>
      <c r="Q22" s="17" t="n"/>
      <c r="R22" s="17" t="inlineStr">
        <is>
          <t>1/2" 4B36HBXTB2 / VPVL100SR4/5BD</t>
        </is>
      </c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inlineStr">
        <is>
          <t>29103-25J-212-01</t>
        </is>
      </c>
      <c r="H23" s="17" t="inlineStr">
        <is>
          <t>29103-4"-PE-2101-DAPC0-64H-ET</t>
        </is>
      </c>
      <c r="I23" s="17" t="inlineStr">
        <is>
          <t>29103-PV-2014</t>
        </is>
      </c>
      <c r="J23" s="17" t="n"/>
      <c r="K23" s="17" t="inlineStr">
        <is>
          <t>PCV</t>
        </is>
      </c>
      <c r="L23" s="17" t="n"/>
      <c r="M23" s="17" t="n"/>
      <c r="N23" s="17" t="n"/>
      <c r="O23" s="17" t="n"/>
      <c r="P23" s="17" t="n"/>
      <c r="Q23" s="17" t="n"/>
      <c r="R23" s="17" t="inlineStr">
        <is>
          <t>P25E HT</t>
        </is>
      </c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inlineStr">
        <is>
          <t>29103-25J-212-01</t>
        </is>
      </c>
      <c r="H24" s="17" t="inlineStr">
        <is>
          <t>29103-4"-PE-2102-DAPC0-64H-ET</t>
        </is>
      </c>
      <c r="I24" s="17" t="inlineStr">
        <is>
          <t>29103-XV-2011</t>
        </is>
      </c>
      <c r="J24" s="17" t="n"/>
      <c r="K24" s="17" t="inlineStr">
        <is>
          <t>ESDV</t>
        </is>
      </c>
      <c r="L24" s="17" t="n"/>
      <c r="M24" s="17" t="n"/>
      <c r="N24" s="17" t="n"/>
      <c r="O24" s="17" t="n"/>
      <c r="P24" s="17" t="n"/>
      <c r="Q24" s="17" t="n"/>
      <c r="R24" s="17" t="inlineStr">
        <is>
          <t>4TF9RBPA105N / LPC-10A-180L-DA</t>
        </is>
      </c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inlineStr">
        <is>
          <t>29103-25J-212-01</t>
        </is>
      </c>
      <c r="H25" s="17" t="inlineStr">
        <is>
          <t>29103-4"-PE-2103-DAPC0-64H-ET</t>
        </is>
      </c>
      <c r="I25" s="17" t="inlineStr">
        <is>
          <t>29103-XV-2012</t>
        </is>
      </c>
      <c r="J25" s="17" t="n"/>
      <c r="K25" s="17" t="inlineStr">
        <is>
          <t>ESDV</t>
        </is>
      </c>
      <c r="L25" s="17" t="n"/>
      <c r="M25" s="17" t="n"/>
      <c r="N25" s="17" t="n"/>
      <c r="O25" s="17" t="n"/>
      <c r="P25" s="17" t="n"/>
      <c r="Q25" s="17" t="n"/>
      <c r="R25" s="17" t="inlineStr">
        <is>
          <t>4TF9RBPA105N / LPC-10A-180L-DA</t>
        </is>
      </c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inlineStr">
        <is>
          <t>29103-25J-221-01</t>
        </is>
      </c>
      <c r="H26" s="17" t="inlineStr">
        <is>
          <t>29103-6"-ST-2202-DASB0-64H</t>
        </is>
      </c>
      <c r="I26" s="17" t="inlineStr">
        <is>
          <t>29103-FV-2021</t>
        </is>
      </c>
      <c r="J26" s="17" t="n"/>
      <c r="K26" s="17" t="inlineStr">
        <is>
          <t>FCV</t>
        </is>
      </c>
      <c r="L26" s="17" t="n"/>
      <c r="M26" s="17" t="n"/>
      <c r="N26" s="17" t="n"/>
      <c r="O26" s="17" t="n"/>
      <c r="P26" s="17" t="n"/>
      <c r="Q26" s="17" t="n"/>
      <c r="R26" s="17" t="inlineStr">
        <is>
          <t>P3E HT</t>
        </is>
      </c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inlineStr">
        <is>
          <t>29103-25J-221-01</t>
        </is>
      </c>
      <c r="H27" s="17" t="inlineStr">
        <is>
          <t>29103-3"-ST-2201-DASB0-64H</t>
        </is>
      </c>
      <c r="I27" s="17" t="inlineStr">
        <is>
          <t>29103-FV-2022</t>
        </is>
      </c>
      <c r="J27" s="17" t="n"/>
      <c r="K27" s="17" t="inlineStr">
        <is>
          <t>FCV</t>
        </is>
      </c>
      <c r="L27" s="17" t="n"/>
      <c r="M27" s="17" t="n"/>
      <c r="N27" s="17" t="n"/>
      <c r="O27" s="17" t="n"/>
      <c r="P27" s="17" t="n"/>
      <c r="Q27" s="17" t="n"/>
      <c r="R27" s="17" t="inlineStr">
        <is>
          <t>P25E HT</t>
        </is>
      </c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inlineStr">
        <is>
          <t>29103-25J-221-01</t>
        </is>
      </c>
      <c r="H28" s="17" t="inlineStr">
        <is>
          <t>29103-1"-FG-2205-DLHB0-38H</t>
        </is>
      </c>
      <c r="I28" s="17" t="inlineStr">
        <is>
          <t>29103-FV-2025</t>
        </is>
      </c>
      <c r="J28" s="17" t="n"/>
      <c r="K28" s="17" t="inlineStr">
        <is>
          <t>FCV</t>
        </is>
      </c>
      <c r="L28" s="17" t="n"/>
      <c r="M28" s="17" t="n"/>
      <c r="N28" s="17" t="n"/>
      <c r="O28" s="17" t="n"/>
      <c r="P28" s="17" t="n"/>
      <c r="Q28" s="17" t="n"/>
      <c r="R28" s="17" t="inlineStr">
        <is>
          <t>88-21000</t>
        </is>
      </c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inlineStr">
        <is>
          <t>29103-25J-221-01</t>
        </is>
      </c>
      <c r="H29" s="17" t="inlineStr">
        <is>
          <t>29103-1"-FG-2203-DLHB0-38H-ET</t>
        </is>
      </c>
      <c r="I29" s="17" t="inlineStr">
        <is>
          <t>29103-KV-2023</t>
        </is>
      </c>
      <c r="J29" s="17" t="n"/>
      <c r="K29" s="17" t="inlineStr">
        <is>
          <t>ESDV</t>
        </is>
      </c>
      <c r="L29" s="17" t="n"/>
      <c r="M29" s="17" t="n"/>
      <c r="N29" s="17" t="n"/>
      <c r="O29" s="17" t="n"/>
      <c r="P29" s="17" t="n"/>
      <c r="Q29" s="17" t="n"/>
      <c r="R29" s="17" t="inlineStr">
        <is>
          <t>1/2" 4B36HBXTB2 / VPVL100SR4/5BD</t>
        </is>
      </c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inlineStr">
        <is>
          <t>29103-25J-222-01</t>
        </is>
      </c>
      <c r="H30" s="17" t="inlineStr">
        <is>
          <t>29103-1"-FG-2201-DLHB0-38H-ET</t>
        </is>
      </c>
      <c r="I30" s="17" t="inlineStr">
        <is>
          <t>29103-KV-2027</t>
        </is>
      </c>
      <c r="J30" s="17" t="n"/>
      <c r="K30" s="17" t="inlineStr">
        <is>
          <t>ESDV</t>
        </is>
      </c>
      <c r="L30" s="17" t="n"/>
      <c r="M30" s="17" t="n"/>
      <c r="N30" s="17" t="n"/>
      <c r="O30" s="17" t="n"/>
      <c r="P30" s="17" t="n"/>
      <c r="Q30" s="17" t="n"/>
      <c r="R30" s="17" t="inlineStr">
        <is>
          <t>1/2" 4B36HBXTB2 / VPVL100SR4/5BD</t>
        </is>
      </c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inlineStr">
        <is>
          <t>29103-25J-222-01</t>
        </is>
      </c>
      <c r="H31" s="17" t="inlineStr">
        <is>
          <t>29103-4"-PE-2201-DAPC0-64H-ET</t>
        </is>
      </c>
      <c r="I31" s="17" t="inlineStr">
        <is>
          <t>29103-PV-2024</t>
        </is>
      </c>
      <c r="J31" s="17" t="n"/>
      <c r="K31" s="17" t="inlineStr">
        <is>
          <t>PCV</t>
        </is>
      </c>
      <c r="L31" s="17" t="n"/>
      <c r="M31" s="17" t="n"/>
      <c r="N31" s="17" t="n"/>
      <c r="O31" s="17" t="n"/>
      <c r="P31" s="17" t="n"/>
      <c r="Q31" s="17" t="n"/>
      <c r="R31" s="17" t="inlineStr">
        <is>
          <t>P25E HT</t>
        </is>
      </c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inlineStr">
        <is>
          <t>29103-25J-222-01</t>
        </is>
      </c>
      <c r="H32" s="17" t="inlineStr">
        <is>
          <t>29103-4"-PE-2202-DAPC0-64H-ET</t>
        </is>
      </c>
      <c r="I32" s="17" t="inlineStr">
        <is>
          <t>29103-XV-2021</t>
        </is>
      </c>
      <c r="J32" s="17" t="n"/>
      <c r="K32" s="17" t="inlineStr">
        <is>
          <t>ESDV</t>
        </is>
      </c>
      <c r="L32" s="17" t="n"/>
      <c r="M32" s="17" t="n"/>
      <c r="N32" s="17" t="n"/>
      <c r="O32" s="17" t="n"/>
      <c r="P32" s="17" t="n"/>
      <c r="Q32" s="17" t="n"/>
      <c r="R32" s="17" t="inlineStr">
        <is>
          <t>4TF9RBPA105N / LPC-10A-180L-DA</t>
        </is>
      </c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inlineStr">
        <is>
          <t>29103-25J-222-01</t>
        </is>
      </c>
      <c r="H33" s="17" t="inlineStr">
        <is>
          <t>29103-4"-PE-2203-DAPC0-64H-ET</t>
        </is>
      </c>
      <c r="I33" s="17" t="inlineStr">
        <is>
          <t>29103-XV-2022</t>
        </is>
      </c>
      <c r="J33" s="17" t="n"/>
      <c r="K33" s="17" t="inlineStr">
        <is>
          <t>ESDV</t>
        </is>
      </c>
      <c r="L33" s="17" t="n"/>
      <c r="M33" s="17" t="n"/>
      <c r="N33" s="17" t="n"/>
      <c r="O33" s="17" t="n"/>
      <c r="P33" s="17" t="n"/>
      <c r="Q33" s="17" t="n"/>
      <c r="R33" s="17" t="inlineStr">
        <is>
          <t>4TF9RBPA105N / LPC-10A-180L-DA</t>
        </is>
      </c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inlineStr">
        <is>
          <t>29103-25J-231-01</t>
        </is>
      </c>
      <c r="H34" s="17" t="inlineStr">
        <is>
          <t>29103-6"-ST-2302-DASB0-64H</t>
        </is>
      </c>
      <c r="I34" s="17" t="inlineStr">
        <is>
          <t>29103-FV-2031</t>
        </is>
      </c>
      <c r="J34" s="17" t="n"/>
      <c r="K34" s="17" t="inlineStr">
        <is>
          <t>FCV</t>
        </is>
      </c>
      <c r="L34" s="17" t="n"/>
      <c r="M34" s="17" t="n"/>
      <c r="N34" s="17" t="n"/>
      <c r="O34" s="17" t="n"/>
      <c r="P34" s="17" t="n"/>
      <c r="Q34" s="17" t="n"/>
      <c r="R34" s="17" t="inlineStr">
        <is>
          <t>P3E HT</t>
        </is>
      </c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inlineStr">
        <is>
          <t>29103-25J-231-01</t>
        </is>
      </c>
      <c r="H35" s="17" t="inlineStr">
        <is>
          <t>29103-3"-ST-2301-DASB0-64H</t>
        </is>
      </c>
      <c r="I35" s="17" t="inlineStr">
        <is>
          <t>29103-FV-2032</t>
        </is>
      </c>
      <c r="J35" s="17" t="n"/>
      <c r="K35" s="17" t="inlineStr">
        <is>
          <t>FCV</t>
        </is>
      </c>
      <c r="L35" s="17" t="n"/>
      <c r="M35" s="17" t="n"/>
      <c r="N35" s="17" t="n"/>
      <c r="O35" s="17" t="n"/>
      <c r="P35" s="17" t="n"/>
      <c r="Q35" s="17" t="n"/>
      <c r="R35" s="17" t="inlineStr">
        <is>
          <t>P25E HT</t>
        </is>
      </c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inlineStr">
        <is>
          <t>29103-25J-231-01</t>
        </is>
      </c>
      <c r="H36" s="17" t="inlineStr">
        <is>
          <t>29103-1"-FG-2303-DLHB0-38H-ET</t>
        </is>
      </c>
      <c r="I36" s="17" t="inlineStr">
        <is>
          <t>29103-KV-2033</t>
        </is>
      </c>
      <c r="J36" s="17" t="n"/>
      <c r="K36" s="17" t="inlineStr">
        <is>
          <t>ESDV</t>
        </is>
      </c>
      <c r="L36" s="17" t="n"/>
      <c r="M36" s="17" t="n"/>
      <c r="N36" s="17" t="n"/>
      <c r="O36" s="17" t="n"/>
      <c r="P36" s="17" t="n"/>
      <c r="Q36" s="17" t="n"/>
      <c r="R36" s="17" t="inlineStr">
        <is>
          <t>1/2" 4B36HBXTB2 / VPVL100SR4/5BD</t>
        </is>
      </c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inlineStr">
        <is>
          <t>29103-25J-232-01</t>
        </is>
      </c>
      <c r="H37" s="17" t="inlineStr">
        <is>
          <t>29103-1"-FG-2301-DLHB0-38H-ET</t>
        </is>
      </c>
      <c r="I37" s="17" t="inlineStr">
        <is>
          <t>29103-KV-2037</t>
        </is>
      </c>
      <c r="J37" s="17" t="n"/>
      <c r="K37" s="17" t="inlineStr">
        <is>
          <t>ESDV</t>
        </is>
      </c>
      <c r="L37" s="17" t="n"/>
      <c r="M37" s="17" t="n"/>
      <c r="N37" s="17" t="n"/>
      <c r="O37" s="17" t="n"/>
      <c r="P37" s="17" t="n"/>
      <c r="Q37" s="17" t="n"/>
      <c r="R37" s="17" t="inlineStr">
        <is>
          <t>1/2" 4B36HBXTB2 / VPVL100SR4/5BD</t>
        </is>
      </c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inlineStr">
        <is>
          <t>29103-25J-232-01</t>
        </is>
      </c>
      <c r="H38" s="17" t="inlineStr">
        <is>
          <t>29103-4"-PE-2301-DAPC0-64H-ET</t>
        </is>
      </c>
      <c r="I38" s="17" t="inlineStr">
        <is>
          <t>29103-PV-2034</t>
        </is>
      </c>
      <c r="J38" s="17" t="n"/>
      <c r="K38" s="17" t="inlineStr">
        <is>
          <t>PCV</t>
        </is>
      </c>
      <c r="L38" s="17" t="n"/>
      <c r="M38" s="17" t="n"/>
      <c r="N38" s="17" t="n"/>
      <c r="O38" s="17" t="n"/>
      <c r="P38" s="17" t="n"/>
      <c r="Q38" s="17" t="n"/>
      <c r="R38" s="17" t="inlineStr">
        <is>
          <t>P25E HT</t>
        </is>
      </c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inlineStr">
        <is>
          <t>29103-25J-232-01</t>
        </is>
      </c>
      <c r="H39" s="17" t="inlineStr">
        <is>
          <t>29103-4"-PE-2303-DAPC0-64H-ET</t>
        </is>
      </c>
      <c r="I39" s="17" t="inlineStr">
        <is>
          <t>29103-XV-2031</t>
        </is>
      </c>
      <c r="J39" s="17" t="n"/>
      <c r="K39" s="17" t="inlineStr">
        <is>
          <t>ESDV</t>
        </is>
      </c>
      <c r="L39" s="17" t="n"/>
      <c r="M39" s="17" t="n"/>
      <c r="N39" s="17" t="n"/>
      <c r="O39" s="17" t="n"/>
      <c r="P39" s="17" t="n"/>
      <c r="Q39" s="17" t="n"/>
      <c r="R39" s="17" t="inlineStr">
        <is>
          <t>4TF9RBPA105N / LPC-10A-180L-DA</t>
        </is>
      </c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inlineStr">
        <is>
          <t>29103-25J-232-01</t>
        </is>
      </c>
      <c r="H40" s="17" t="inlineStr">
        <is>
          <t>29103-4"-PE-2303-DAPC0-64H-ET</t>
        </is>
      </c>
      <c r="I40" s="17" t="inlineStr">
        <is>
          <t>29103-XV-2032</t>
        </is>
      </c>
      <c r="J40" s="17" t="n"/>
      <c r="K40" s="17" t="inlineStr">
        <is>
          <t>ESDV</t>
        </is>
      </c>
      <c r="L40" s="17" t="n"/>
      <c r="M40" s="17" t="n"/>
      <c r="N40" s="17" t="n"/>
      <c r="O40" s="17" t="n"/>
      <c r="P40" s="17" t="n"/>
      <c r="Q40" s="17" t="n"/>
      <c r="R40" s="17" t="inlineStr">
        <is>
          <t>4TF9RBPA105N / LPC-10A-180L-DA</t>
        </is>
      </c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inlineStr">
        <is>
          <t>29103-25J-241-01</t>
        </is>
      </c>
      <c r="H41" s="17" t="inlineStr">
        <is>
          <t>29103-6"-ST-2402-DASB0-64H</t>
        </is>
      </c>
      <c r="I41" s="17" t="inlineStr">
        <is>
          <t>29103-FV-2041</t>
        </is>
      </c>
      <c r="J41" s="17" t="n"/>
      <c r="K41" s="17" t="inlineStr">
        <is>
          <t>FCV</t>
        </is>
      </c>
      <c r="L41" s="17" t="n"/>
      <c r="M41" s="17" t="n"/>
      <c r="N41" s="17" t="n"/>
      <c r="O41" s="17" t="n"/>
      <c r="P41" s="17" t="n"/>
      <c r="Q41" s="17" t="n"/>
      <c r="R41" s="17" t="inlineStr">
        <is>
          <t>P3E HT</t>
        </is>
      </c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inlineStr">
        <is>
          <t>29103-25J-241-01</t>
        </is>
      </c>
      <c r="H42" s="17" t="inlineStr">
        <is>
          <t>29103-3"-ST-2401-DASB0-64H</t>
        </is>
      </c>
      <c r="I42" s="17" t="inlineStr">
        <is>
          <t>29103-FV-2042</t>
        </is>
      </c>
      <c r="J42" s="17" t="n"/>
      <c r="K42" s="17" t="inlineStr">
        <is>
          <t>FCV</t>
        </is>
      </c>
      <c r="L42" s="17" t="n"/>
      <c r="M42" s="17" t="n"/>
      <c r="N42" s="17" t="n"/>
      <c r="O42" s="17" t="n"/>
      <c r="P42" s="17" t="n"/>
      <c r="Q42" s="17" t="n"/>
      <c r="R42" s="17" t="inlineStr">
        <is>
          <t>P25E HT</t>
        </is>
      </c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inlineStr">
        <is>
          <t>29103-25J-241-01</t>
        </is>
      </c>
      <c r="H43" s="17" t="inlineStr">
        <is>
          <t>29103-1"-FG-2405-DLHB0-38H</t>
        </is>
      </c>
      <c r="I43" s="17" t="inlineStr">
        <is>
          <t>29103-FV-2045</t>
        </is>
      </c>
      <c r="J43" s="17" t="n"/>
      <c r="K43" s="17" t="inlineStr">
        <is>
          <t>FCV</t>
        </is>
      </c>
      <c r="L43" s="17" t="n"/>
      <c r="M43" s="17" t="n"/>
      <c r="N43" s="17" t="n"/>
      <c r="O43" s="17" t="n"/>
      <c r="P43" s="17" t="n"/>
      <c r="Q43" s="17" t="n"/>
      <c r="R43" s="17" t="inlineStr">
        <is>
          <t>88-21000</t>
        </is>
      </c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inlineStr">
        <is>
          <t>29103-25J-241-01</t>
        </is>
      </c>
      <c r="H44" s="17" t="inlineStr">
        <is>
          <t>29103-1"-FG-2403-DLHB0-38H-ET</t>
        </is>
      </c>
      <c r="I44" s="17" t="inlineStr">
        <is>
          <t>29103-KV-2043</t>
        </is>
      </c>
      <c r="J44" s="17" t="n"/>
      <c r="K44" s="17" t="inlineStr">
        <is>
          <t>ESDV</t>
        </is>
      </c>
      <c r="L44" s="17" t="n"/>
      <c r="M44" s="17" t="n"/>
      <c r="N44" s="17" t="n"/>
      <c r="O44" s="17" t="n"/>
      <c r="P44" s="17" t="n"/>
      <c r="Q44" s="17" t="n"/>
      <c r="R44" s="17" t="inlineStr">
        <is>
          <t>1/2" 4B36HBXTB2 / VPVL100SR4/5BD</t>
        </is>
      </c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inlineStr">
        <is>
          <t>29103-25J-242-01</t>
        </is>
      </c>
      <c r="H45" s="17" t="inlineStr">
        <is>
          <t>29103-1"-FG-2401-DLHB0-38H-ET</t>
        </is>
      </c>
      <c r="I45" s="17" t="inlineStr">
        <is>
          <t>29103-KV-2047</t>
        </is>
      </c>
      <c r="J45" s="17" t="n"/>
      <c r="K45" s="17" t="inlineStr">
        <is>
          <t>ESDV</t>
        </is>
      </c>
      <c r="L45" s="17" t="n"/>
      <c r="M45" s="17" t="n"/>
      <c r="N45" s="17" t="n"/>
      <c r="O45" s="17" t="n"/>
      <c r="P45" s="17" t="n"/>
      <c r="Q45" s="17" t="n"/>
      <c r="R45" s="17" t="inlineStr">
        <is>
          <t>1/2" 4B36HBXTB2 / VPVL100SR4/5BD</t>
        </is>
      </c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inlineStr">
        <is>
          <t>29103-25J-242-01</t>
        </is>
      </c>
      <c r="H46" s="17" t="inlineStr">
        <is>
          <t>29103-4"-PE-2401-DAPC0-64H-ET</t>
        </is>
      </c>
      <c r="I46" s="17" t="inlineStr">
        <is>
          <t>29103-PV-2044</t>
        </is>
      </c>
      <c r="J46" s="17" t="n"/>
      <c r="K46" s="17" t="inlineStr">
        <is>
          <t>PCV</t>
        </is>
      </c>
      <c r="L46" s="17" t="n"/>
      <c r="M46" s="17" t="n"/>
      <c r="N46" s="17" t="n"/>
      <c r="O46" s="17" t="n"/>
      <c r="P46" s="17" t="n"/>
      <c r="Q46" s="17" t="n"/>
      <c r="R46" s="17" t="inlineStr">
        <is>
          <t>P25E HT</t>
        </is>
      </c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inlineStr">
        <is>
          <t>29103-25J-242-01</t>
        </is>
      </c>
      <c r="H47" s="17" t="inlineStr">
        <is>
          <t>29103-4"-PE-2402-DAPC0-64H-ET</t>
        </is>
      </c>
      <c r="I47" s="17" t="inlineStr">
        <is>
          <t>29103-XV-2041</t>
        </is>
      </c>
      <c r="J47" s="17" t="n"/>
      <c r="K47" s="17" t="inlineStr">
        <is>
          <t>ESDV</t>
        </is>
      </c>
      <c r="L47" s="17" t="n"/>
      <c r="M47" s="17" t="n"/>
      <c r="N47" s="17" t="n"/>
      <c r="O47" s="17" t="n"/>
      <c r="P47" s="17" t="n"/>
      <c r="Q47" s="17" t="n"/>
      <c r="R47" s="17" t="inlineStr">
        <is>
          <t>4TF9RBPA105N / LPC-10A-180L-DA</t>
        </is>
      </c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inlineStr">
        <is>
          <t>29103-25J-242-01</t>
        </is>
      </c>
      <c r="H48" s="17" t="inlineStr">
        <is>
          <t>29103-4"-PE-2403-DAPC0-64H-ET</t>
        </is>
      </c>
      <c r="I48" s="17" t="inlineStr">
        <is>
          <t>29103-XV-2042</t>
        </is>
      </c>
      <c r="J48" s="17" t="n"/>
      <c r="K48" s="17" t="inlineStr">
        <is>
          <t>ESDV</t>
        </is>
      </c>
      <c r="L48" s="17" t="n"/>
      <c r="M48" s="17" t="n"/>
      <c r="N48" s="17" t="n"/>
      <c r="O48" s="17" t="n"/>
      <c r="P48" s="17" t="n"/>
      <c r="Q48" s="17" t="n"/>
      <c r="R48" s="17" t="inlineStr">
        <is>
          <t>4TF9RBPA105N / LPC-10A-180L-DA</t>
        </is>
      </c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inlineStr">
        <is>
          <t>29103-25J-251-01</t>
        </is>
      </c>
      <c r="H49" s="17" t="inlineStr">
        <is>
          <t>29103-6"-ST-2502-DASB0-64H</t>
        </is>
      </c>
      <c r="I49" s="17" t="inlineStr">
        <is>
          <t>29103-FV-2051</t>
        </is>
      </c>
      <c r="J49" s="17" t="n"/>
      <c r="K49" s="17" t="inlineStr">
        <is>
          <t>FCV</t>
        </is>
      </c>
      <c r="L49" s="17" t="n"/>
      <c r="M49" s="17" t="n"/>
      <c r="N49" s="17" t="n"/>
      <c r="O49" s="17" t="n"/>
      <c r="P49" s="17" t="n"/>
      <c r="Q49" s="17" t="n"/>
      <c r="R49" s="17" t="inlineStr">
        <is>
          <t>P3E HT</t>
        </is>
      </c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inlineStr">
        <is>
          <t>29103-25J-251-01</t>
        </is>
      </c>
      <c r="H50" s="17" t="inlineStr">
        <is>
          <t>29103-3"-ST-2501-DASB0-64H</t>
        </is>
      </c>
      <c r="I50" s="17" t="inlineStr">
        <is>
          <t>29103-FV-2052</t>
        </is>
      </c>
      <c r="J50" s="17" t="n"/>
      <c r="K50" s="17" t="inlineStr">
        <is>
          <t>FCV</t>
        </is>
      </c>
      <c r="L50" s="17" t="n"/>
      <c r="M50" s="17" t="n"/>
      <c r="N50" s="17" t="n"/>
      <c r="O50" s="17" t="n"/>
      <c r="P50" s="17" t="n"/>
      <c r="Q50" s="17" t="n"/>
      <c r="R50" s="17" t="inlineStr">
        <is>
          <t>P25E HT</t>
        </is>
      </c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inlineStr">
        <is>
          <t>29103-25J-251-01</t>
        </is>
      </c>
      <c r="H51" s="17" t="inlineStr">
        <is>
          <t>29103-1"-FG-2503-DLHB0-38H-ET</t>
        </is>
      </c>
      <c r="I51" s="17" t="inlineStr">
        <is>
          <t>29103-KV-2053</t>
        </is>
      </c>
      <c r="J51" s="17" t="n"/>
      <c r="K51" s="17" t="inlineStr">
        <is>
          <t>ESDV</t>
        </is>
      </c>
      <c r="L51" s="17" t="n"/>
      <c r="M51" s="17" t="n"/>
      <c r="N51" s="17" t="n"/>
      <c r="O51" s="17" t="n"/>
      <c r="P51" s="17" t="n"/>
      <c r="Q51" s="17" t="n"/>
      <c r="R51" s="17" t="inlineStr">
        <is>
          <t>1/2" 4B36HBXTB2 / VPVL100SR4/5BD</t>
        </is>
      </c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inlineStr">
        <is>
          <t>29103-25J-252-01</t>
        </is>
      </c>
      <c r="H52" s="17" t="inlineStr">
        <is>
          <t>29103-1"-FG-2501-DLHB0-38H-ET</t>
        </is>
      </c>
      <c r="I52" s="17" t="inlineStr">
        <is>
          <t>29103-KV-2057</t>
        </is>
      </c>
      <c r="J52" s="17" t="n"/>
      <c r="K52" s="17" t="inlineStr">
        <is>
          <t>ESDV</t>
        </is>
      </c>
      <c r="L52" s="17" t="n"/>
      <c r="M52" s="17" t="n"/>
      <c r="N52" s="17" t="n"/>
      <c r="O52" s="17" t="n"/>
      <c r="P52" s="17" t="n"/>
      <c r="Q52" s="17" t="n"/>
      <c r="R52" s="17" t="inlineStr">
        <is>
          <t>1/2" 4B36HBXTB2 / VPVL100SR4/5BD</t>
        </is>
      </c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inlineStr">
        <is>
          <t>29103-25J-252-01</t>
        </is>
      </c>
      <c r="H53" s="17" t="inlineStr">
        <is>
          <t>29103-4"-PE-2501-DAPC0-64H-ET</t>
        </is>
      </c>
      <c r="I53" s="17" t="inlineStr">
        <is>
          <t>29103-PV-2054</t>
        </is>
      </c>
      <c r="J53" s="17" t="n"/>
      <c r="K53" s="17" t="inlineStr">
        <is>
          <t>PCV</t>
        </is>
      </c>
      <c r="L53" s="17" t="n"/>
      <c r="M53" s="17" t="n"/>
      <c r="N53" s="17" t="n"/>
      <c r="O53" s="17" t="n"/>
      <c r="P53" s="17" t="n"/>
      <c r="Q53" s="17" t="n"/>
      <c r="R53" s="17" t="inlineStr">
        <is>
          <t>P25E HT</t>
        </is>
      </c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inlineStr">
        <is>
          <t>29103-25J-252-01</t>
        </is>
      </c>
      <c r="H54" s="17" t="inlineStr">
        <is>
          <t>29103-4"-PE-2502-DAPC0-64H-ET</t>
        </is>
      </c>
      <c r="I54" s="17" t="inlineStr">
        <is>
          <t>29103-XV-2051</t>
        </is>
      </c>
      <c r="J54" s="17" t="n"/>
      <c r="K54" s="17" t="inlineStr">
        <is>
          <t>ESDV</t>
        </is>
      </c>
      <c r="L54" s="17" t="n"/>
      <c r="M54" s="17" t="n"/>
      <c r="N54" s="17" t="n"/>
      <c r="O54" s="17" t="n"/>
      <c r="P54" s="17" t="n"/>
      <c r="Q54" s="17" t="n"/>
      <c r="R54" s="17" t="inlineStr">
        <is>
          <t>4TF9RBPA105N / LPC-10A-180L-DA</t>
        </is>
      </c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inlineStr">
        <is>
          <t>29103-25J-252-01</t>
        </is>
      </c>
      <c r="H55" s="17" t="inlineStr">
        <is>
          <t>29103-4"-PE-2503-DAPC0-64H-ET</t>
        </is>
      </c>
      <c r="I55" s="17" t="inlineStr">
        <is>
          <t>29103-XV-2052</t>
        </is>
      </c>
      <c r="J55" s="17" t="n"/>
      <c r="K55" s="17" t="inlineStr">
        <is>
          <t>ESDV</t>
        </is>
      </c>
      <c r="L55" s="17" t="n"/>
      <c r="M55" s="17" t="n"/>
      <c r="N55" s="17" t="n"/>
      <c r="O55" s="17" t="n"/>
      <c r="P55" s="17" t="n"/>
      <c r="Q55" s="17" t="n"/>
      <c r="R55" s="17" t="inlineStr">
        <is>
          <t>4TF9RBPA105N / LPC-10A-180L-DA</t>
        </is>
      </c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inlineStr">
        <is>
          <t>29103-25J-261-01</t>
        </is>
      </c>
      <c r="H56" s="17" t="inlineStr">
        <is>
          <t>29103-6"-ST-2602-DASB0-64H</t>
        </is>
      </c>
      <c r="I56" s="17" t="inlineStr">
        <is>
          <t>29103-FV-2061</t>
        </is>
      </c>
      <c r="J56" s="17" t="n"/>
      <c r="K56" s="17" t="inlineStr">
        <is>
          <t>FCV</t>
        </is>
      </c>
      <c r="L56" s="17" t="n"/>
      <c r="M56" s="17" t="n"/>
      <c r="N56" s="17" t="n"/>
      <c r="O56" s="17" t="n"/>
      <c r="P56" s="17" t="n"/>
      <c r="Q56" s="17" t="n"/>
      <c r="R56" s="17" t="inlineStr">
        <is>
          <t>P3E HT</t>
        </is>
      </c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inlineStr">
        <is>
          <t>29103-25J-261-01</t>
        </is>
      </c>
      <c r="H57" s="17" t="inlineStr">
        <is>
          <t>29103-3"-ST-2601-DASB0-64H</t>
        </is>
      </c>
      <c r="I57" s="17" t="inlineStr">
        <is>
          <t>29103-FV-2062</t>
        </is>
      </c>
      <c r="J57" s="17" t="n"/>
      <c r="K57" s="17" t="inlineStr">
        <is>
          <t>FCV</t>
        </is>
      </c>
      <c r="L57" s="17" t="n"/>
      <c r="M57" s="17" t="n"/>
      <c r="N57" s="17" t="n"/>
      <c r="O57" s="17" t="n"/>
      <c r="P57" s="17" t="n"/>
      <c r="Q57" s="17" t="n"/>
      <c r="R57" s="17" t="inlineStr">
        <is>
          <t>P25E HT</t>
        </is>
      </c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inlineStr">
        <is>
          <t>29103-25J-261-01</t>
        </is>
      </c>
      <c r="H58" s="17" t="inlineStr">
        <is>
          <t>29103-1"-FG-2605-DLHB0-38H</t>
        </is>
      </c>
      <c r="I58" s="17" t="inlineStr">
        <is>
          <t>29103-FV-2065</t>
        </is>
      </c>
      <c r="J58" s="17" t="n"/>
      <c r="K58" s="17" t="inlineStr">
        <is>
          <t>FCV</t>
        </is>
      </c>
      <c r="L58" s="17" t="n"/>
      <c r="M58" s="17" t="n"/>
      <c r="N58" s="17" t="n"/>
      <c r="O58" s="17" t="n"/>
      <c r="P58" s="17" t="n"/>
      <c r="Q58" s="17" t="n"/>
      <c r="R58" s="17" t="inlineStr">
        <is>
          <t>88-21000</t>
        </is>
      </c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inlineStr">
        <is>
          <t>29103-25J-261-01</t>
        </is>
      </c>
      <c r="H59" s="17" t="inlineStr">
        <is>
          <t>29103-1"-FG-2603-DLHB0-38H-ET</t>
        </is>
      </c>
      <c r="I59" s="17" t="inlineStr">
        <is>
          <t>29103-KV-2063</t>
        </is>
      </c>
      <c r="J59" s="17" t="n"/>
      <c r="K59" s="17" t="inlineStr">
        <is>
          <t>ESDV</t>
        </is>
      </c>
      <c r="L59" s="17" t="n"/>
      <c r="M59" s="17" t="n"/>
      <c r="N59" s="17" t="n"/>
      <c r="O59" s="17" t="n"/>
      <c r="P59" s="17" t="n"/>
      <c r="Q59" s="17" t="n"/>
      <c r="R59" s="17" t="inlineStr">
        <is>
          <t>1/2" 4B36HBXTB2 / VPVL100SR4/5BD</t>
        </is>
      </c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inlineStr">
        <is>
          <t>29103-25J-262-01</t>
        </is>
      </c>
      <c r="H60" s="17" t="inlineStr">
        <is>
          <t>29103-1"-FG-2601-DLHB0-38H-ET</t>
        </is>
      </c>
      <c r="I60" s="17" t="inlineStr">
        <is>
          <t>29103-KV-2067</t>
        </is>
      </c>
      <c r="J60" s="17" t="n"/>
      <c r="K60" s="17" t="inlineStr">
        <is>
          <t>ESDV</t>
        </is>
      </c>
      <c r="L60" s="17" t="n"/>
      <c r="M60" s="17" t="n"/>
      <c r="N60" s="17" t="n"/>
      <c r="O60" s="17" t="n"/>
      <c r="P60" s="17" t="n"/>
      <c r="Q60" s="17" t="n"/>
      <c r="R60" s="17" t="inlineStr">
        <is>
          <t>1/2" 4B36HBXTB2 / VPVL100SR4/5BD</t>
        </is>
      </c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inlineStr">
        <is>
          <t>29103-25J-262-01</t>
        </is>
      </c>
      <c r="H61" s="17" t="inlineStr">
        <is>
          <t>29103-4"-PE-2601-DAPC0-64H-ET</t>
        </is>
      </c>
      <c r="I61" s="17" t="inlineStr">
        <is>
          <t>29103-PV-2064</t>
        </is>
      </c>
      <c r="J61" s="17" t="n"/>
      <c r="K61" s="17" t="inlineStr">
        <is>
          <t>PCV</t>
        </is>
      </c>
      <c r="L61" s="17" t="n"/>
      <c r="M61" s="17" t="n"/>
      <c r="N61" s="17" t="n"/>
      <c r="O61" s="17" t="n"/>
      <c r="P61" s="17" t="n"/>
      <c r="Q61" s="17" t="n"/>
      <c r="R61" s="17" t="inlineStr">
        <is>
          <t>P25E HT</t>
        </is>
      </c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inlineStr">
        <is>
          <t>29103-25J-262-01</t>
        </is>
      </c>
      <c r="H62" s="17" t="inlineStr">
        <is>
          <t>29103-4"-PE-2602-DAPC0-64H-ET</t>
        </is>
      </c>
      <c r="I62" s="17" t="inlineStr">
        <is>
          <t>29103-XV-2061</t>
        </is>
      </c>
      <c r="J62" s="17" t="n"/>
      <c r="K62" s="17" t="inlineStr">
        <is>
          <t>ESDV</t>
        </is>
      </c>
      <c r="L62" s="17" t="n"/>
      <c r="M62" s="17" t="n"/>
      <c r="N62" s="17" t="n"/>
      <c r="O62" s="17" t="n"/>
      <c r="P62" s="17" t="n"/>
      <c r="Q62" s="17" t="n"/>
      <c r="R62" s="17" t="inlineStr">
        <is>
          <t>4TF9RBPA105N / LPC-10A-180L-DA</t>
        </is>
      </c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inlineStr">
        <is>
          <t>29103-25J-262-01</t>
        </is>
      </c>
      <c r="H63" s="17" t="inlineStr">
        <is>
          <t>29103-4"-PE-2603-DAPC0-64H-ET</t>
        </is>
      </c>
      <c r="I63" s="17" t="inlineStr">
        <is>
          <t>29103-XV-2062</t>
        </is>
      </c>
      <c r="J63" s="17" t="n"/>
      <c r="K63" s="17" t="inlineStr">
        <is>
          <t>ESDV</t>
        </is>
      </c>
      <c r="L63" s="17" t="n"/>
      <c r="M63" s="17" t="n"/>
      <c r="N63" s="17" t="n"/>
      <c r="O63" s="17" t="n"/>
      <c r="P63" s="17" t="n"/>
      <c r="Q63" s="17" t="n"/>
      <c r="R63" s="17" t="inlineStr">
        <is>
          <t>4TF9RBPA105N / LPC-10A-180L-DA</t>
        </is>
      </c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inlineStr">
        <is>
          <t>29103-25J-271-01</t>
        </is>
      </c>
      <c r="H64" s="17" t="inlineStr">
        <is>
          <t>29103-6"-ST-2702-DASB0-64H</t>
        </is>
      </c>
      <c r="I64" s="17" t="inlineStr">
        <is>
          <t>29103-FV-2071</t>
        </is>
      </c>
      <c r="J64" s="17" t="n"/>
      <c r="K64" s="17" t="inlineStr">
        <is>
          <t>FCV</t>
        </is>
      </c>
      <c r="L64" s="17" t="n"/>
      <c r="M64" s="17" t="n"/>
      <c r="N64" s="17" t="n"/>
      <c r="O64" s="17" t="n"/>
      <c r="P64" s="17" t="n"/>
      <c r="Q64" s="17" t="n"/>
      <c r="R64" s="17" t="inlineStr">
        <is>
          <t>P3E HT</t>
        </is>
      </c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inlineStr">
        <is>
          <t>29103-25J-271-01</t>
        </is>
      </c>
      <c r="H65" s="17" t="inlineStr">
        <is>
          <t>29103-3"-ST-2701-DASB0-64H</t>
        </is>
      </c>
      <c r="I65" s="17" t="inlineStr">
        <is>
          <t>29103-FV-2072</t>
        </is>
      </c>
      <c r="J65" s="17" t="n"/>
      <c r="K65" s="17" t="inlineStr">
        <is>
          <t>FCV</t>
        </is>
      </c>
      <c r="L65" s="17" t="n"/>
      <c r="M65" s="17" t="n"/>
      <c r="N65" s="17" t="n"/>
      <c r="O65" s="17" t="n"/>
      <c r="P65" s="17" t="n"/>
      <c r="Q65" s="17" t="n"/>
      <c r="R65" s="17" t="inlineStr">
        <is>
          <t>P25E HT</t>
        </is>
      </c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inlineStr">
        <is>
          <t>29103-25J-271-01</t>
        </is>
      </c>
      <c r="H66" s="17" t="inlineStr">
        <is>
          <t>29103-1"-FG-2703-DLHB0-38H-ET</t>
        </is>
      </c>
      <c r="I66" s="17" t="inlineStr">
        <is>
          <t>29103-KV-2073</t>
        </is>
      </c>
      <c r="J66" s="17" t="n"/>
      <c r="K66" s="17" t="inlineStr">
        <is>
          <t>ESDV</t>
        </is>
      </c>
      <c r="L66" s="17" t="n"/>
      <c r="M66" s="17" t="n"/>
      <c r="N66" s="17" t="n"/>
      <c r="O66" s="17" t="n"/>
      <c r="P66" s="17" t="n"/>
      <c r="Q66" s="17" t="n"/>
      <c r="R66" s="17" t="inlineStr">
        <is>
          <t>1/2" 4B36HBXTB2 / VPVL100SR4/5BD</t>
        </is>
      </c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inlineStr">
        <is>
          <t>29103-25J-272-01</t>
        </is>
      </c>
      <c r="H67" s="17" t="inlineStr">
        <is>
          <t>29103-1"-FG-2701-DLHB0-38H-ET</t>
        </is>
      </c>
      <c r="I67" s="17" t="inlineStr">
        <is>
          <t>29103-KV-2077</t>
        </is>
      </c>
      <c r="J67" s="17" t="n"/>
      <c r="K67" s="17" t="inlineStr">
        <is>
          <t>ESDV</t>
        </is>
      </c>
      <c r="L67" s="17" t="n"/>
      <c r="M67" s="17" t="n"/>
      <c r="N67" s="17" t="n"/>
      <c r="O67" s="17" t="n"/>
      <c r="P67" s="17" t="n"/>
      <c r="Q67" s="17" t="n"/>
      <c r="R67" s="17" t="inlineStr">
        <is>
          <t>1/2" 4B36HBXTB2 / VPVL100SR4/5BD</t>
        </is>
      </c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inlineStr">
        <is>
          <t>29103-25J-272-01</t>
        </is>
      </c>
      <c r="H68" s="17" t="inlineStr">
        <is>
          <t>29103-4"-PE-2701-DAPC0-64H-ET</t>
        </is>
      </c>
      <c r="I68" s="17" t="inlineStr">
        <is>
          <t>29103-PV-2074</t>
        </is>
      </c>
      <c r="J68" s="17" t="n"/>
      <c r="K68" s="17" t="inlineStr">
        <is>
          <t>PCV</t>
        </is>
      </c>
      <c r="L68" s="17" t="n"/>
      <c r="M68" s="17" t="n"/>
      <c r="N68" s="17" t="n"/>
      <c r="O68" s="17" t="n"/>
      <c r="P68" s="17" t="n"/>
      <c r="Q68" s="17" t="n"/>
      <c r="R68" s="17" t="inlineStr">
        <is>
          <t>P25E HT</t>
        </is>
      </c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inlineStr">
        <is>
          <t>29103-25J-272-01</t>
        </is>
      </c>
      <c r="H69" s="17" t="inlineStr">
        <is>
          <t>29103-4"-PE-2702-DAPC0-64H-ET</t>
        </is>
      </c>
      <c r="I69" s="17" t="inlineStr">
        <is>
          <t>29103-XV-2071</t>
        </is>
      </c>
      <c r="J69" s="17" t="n"/>
      <c r="K69" s="17" t="inlineStr">
        <is>
          <t>ESDV</t>
        </is>
      </c>
      <c r="L69" s="17" t="n"/>
      <c r="M69" s="17" t="n"/>
      <c r="N69" s="17" t="n"/>
      <c r="O69" s="17" t="n"/>
      <c r="P69" s="17" t="n"/>
      <c r="Q69" s="17" t="n"/>
      <c r="R69" s="17" t="inlineStr">
        <is>
          <t>4TF9RBPA105N / LPC-10A-180L-DA</t>
        </is>
      </c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inlineStr">
        <is>
          <t>29103-25J-272-01</t>
        </is>
      </c>
      <c r="H70" s="17" t="inlineStr">
        <is>
          <t>29103-4"-PE-2703-DAPC0-64H-ET</t>
        </is>
      </c>
      <c r="I70" s="17" t="inlineStr">
        <is>
          <t>29103-XV-2072</t>
        </is>
      </c>
      <c r="J70" s="17" t="n"/>
      <c r="K70" s="17" t="inlineStr">
        <is>
          <t>ESDV</t>
        </is>
      </c>
      <c r="L70" s="17" t="n"/>
      <c r="M70" s="17" t="n"/>
      <c r="N70" s="17" t="n"/>
      <c r="O70" s="17" t="n"/>
      <c r="P70" s="17" t="n"/>
      <c r="Q70" s="17" t="n"/>
      <c r="R70" s="17" t="inlineStr">
        <is>
          <t>4TF9RBPA105N / LPC-10A-180L-DA</t>
        </is>
      </c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 codeName="Sheet3">
    <outlinePr summaryBelow="1" summaryRight="1"/>
    <pageSetUpPr/>
  </sheetPr>
  <dimension ref="A1:DC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7"/>
    <col width="11" customWidth="1" style="65" min="18" max="18"/>
    <col width="16" customWidth="1" style="65" min="19" max="21"/>
    <col outlineLevel="1" width="16" customWidth="1" style="65" min="22" max="34"/>
    <col outlineLevel="1" width="11" customWidth="1" style="65" min="35" max="47"/>
    <col outlineLevel="1" width="16" customWidth="1" style="65" min="48" max="99"/>
    <col outlineLevel="1" width="11" customWidth="1" style="65" min="100" max="100"/>
    <col width="40" customWidth="1" style="65" min="101" max="101"/>
    <col width="16" customWidth="1" style="65" min="102" max="107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9" t="inlineStr">
        <is>
          <t>Header Info</t>
        </is>
      </c>
      <c r="C2" s="78" t="inlineStr">
        <is>
          <t>PART 1 – Project Description</t>
        </is>
      </c>
      <c r="D2" s="76" t="n"/>
      <c r="E2" s="62" t="n"/>
      <c r="F2" s="78" t="inlineStr">
        <is>
          <t>PART 2 – Transmitter Description</t>
        </is>
      </c>
      <c r="G2" s="76" t="n"/>
      <c r="H2" s="76" t="n"/>
      <c r="I2" s="76" t="n"/>
      <c r="J2" s="76" t="n"/>
      <c r="K2" s="76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62" t="n"/>
      <c r="V2" s="77" t="inlineStr">
        <is>
          <t>PART 3 – Visual Inspection</t>
        </is>
      </c>
      <c r="W2" s="76" t="n"/>
      <c r="X2" s="76" t="n"/>
      <c r="Y2" s="76" t="n"/>
      <c r="Z2" s="76" t="n"/>
      <c r="AA2" s="76" t="n"/>
      <c r="AB2" s="76" t="n"/>
      <c r="AC2" s="76" t="n"/>
      <c r="AD2" s="76" t="n"/>
      <c r="AE2" s="76" t="n"/>
      <c r="AF2" s="76" t="n"/>
      <c r="AG2" s="62" t="n"/>
      <c r="AH2" s="77" t="inlineStr">
        <is>
          <t>PART 4 – Procedure</t>
        </is>
      </c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62" t="n"/>
      <c r="AV2" s="75" t="inlineStr">
        <is>
          <t>PART 5 – Test Equipment</t>
        </is>
      </c>
      <c r="AW2" s="76" t="n"/>
      <c r="AX2" s="76" t="n"/>
      <c r="AY2" s="76" t="n"/>
      <c r="AZ2" s="76" t="n"/>
      <c r="BA2" s="76" t="n"/>
      <c r="BB2" s="76" t="n"/>
      <c r="BC2" s="76" t="n"/>
      <c r="BD2" s="76" t="n"/>
      <c r="BE2" s="76" t="n"/>
      <c r="BF2" s="76" t="n"/>
      <c r="BG2" s="62" t="n"/>
      <c r="BH2" s="75" t="inlineStr">
        <is>
          <t>PART 6 – Test Results</t>
        </is>
      </c>
      <c r="BI2" s="76" t="n"/>
      <c r="BJ2" s="76" t="n"/>
      <c r="BK2" s="76" t="n"/>
      <c r="BL2" s="76" t="n"/>
      <c r="BM2" s="76" t="n"/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76" t="n"/>
      <c r="CE2" s="76" t="n"/>
      <c r="CF2" s="76" t="n"/>
      <c r="CG2" s="76" t="n"/>
      <c r="CH2" s="76" t="n"/>
      <c r="CI2" s="76" t="n"/>
      <c r="CJ2" s="76" t="n"/>
      <c r="CK2" s="76" t="n"/>
      <c r="CL2" s="76" t="n"/>
      <c r="CM2" s="76" t="n"/>
      <c r="CN2" s="76" t="n"/>
      <c r="CO2" s="76" t="n"/>
      <c r="CP2" s="76" t="n"/>
      <c r="CQ2" s="76" t="n"/>
      <c r="CR2" s="76" t="n"/>
      <c r="CS2" s="76" t="n"/>
      <c r="CT2" s="76" t="n"/>
      <c r="CU2" s="76" t="n"/>
      <c r="CV2" s="62" t="n"/>
      <c r="CW2" s="79" t="inlineStr">
        <is>
          <t>PART 7 – Remarks</t>
        </is>
      </c>
      <c r="CX2" s="79" t="inlineStr">
        <is>
          <t>PART 8 – Inspected/Approved By</t>
        </is>
      </c>
      <c r="CY2" s="76" t="n"/>
      <c r="CZ2" s="76" t="n"/>
      <c r="DA2" s="76" t="n"/>
      <c r="DB2" s="76" t="n"/>
      <c r="DC2" s="62" t="n"/>
    </row>
    <row r="3" ht="30" customHeight="1" s="65">
      <c r="A3" s="10" t="inlineStr">
        <is>
          <t>Export to PDF (Y/N)</t>
        </is>
      </c>
      <c r="B3" s="11" t="inlineStr">
        <is>
          <t>Customer Ref#</t>
        </is>
      </c>
      <c r="C3" s="12" t="inlineStr">
        <is>
          <t>Project</t>
        </is>
      </c>
      <c r="D3" s="12" t="inlineStr">
        <is>
          <t>Location</t>
        </is>
      </c>
      <c r="E3" s="12" t="inlineStr">
        <is>
          <t>Contract #</t>
        </is>
      </c>
      <c r="F3" s="12" t="inlineStr">
        <is>
          <t>Tag</t>
        </is>
      </c>
      <c r="G3" s="12" t="inlineStr">
        <is>
          <t>Transmitter Type</t>
        </is>
      </c>
      <c r="H3" s="12" t="inlineStr">
        <is>
          <t>System Number</t>
        </is>
      </c>
      <c r="I3" s="12" t="inlineStr">
        <is>
          <t>Service</t>
        </is>
      </c>
      <c r="J3" s="12" t="inlineStr">
        <is>
          <t>P&amp;ID Number</t>
        </is>
      </c>
      <c r="K3" s="12" t="inlineStr">
        <is>
          <t>Line Number</t>
        </is>
      </c>
      <c r="L3" s="12" t="inlineStr">
        <is>
          <t>Make</t>
        </is>
      </c>
      <c r="M3" s="12" t="inlineStr">
        <is>
          <t>Model</t>
        </is>
      </c>
      <c r="N3" s="12" t="inlineStr">
        <is>
          <t>Serial Number</t>
        </is>
      </c>
      <c r="O3" s="12" t="inlineStr">
        <is>
          <t>Calibration Range</t>
        </is>
      </c>
      <c r="P3" s="12" t="inlineStr">
        <is>
          <t>Instrument Range</t>
        </is>
      </c>
      <c r="Q3" s="12" t="inlineStr">
        <is>
          <t>Repeatability</t>
        </is>
      </c>
      <c r="R3" s="12" t="inlineStr">
        <is>
          <t>Local Display</t>
        </is>
      </c>
      <c r="S3" s="12" t="inlineStr">
        <is>
          <t>Signal Type</t>
        </is>
      </c>
      <c r="T3" s="12" t="inlineStr">
        <is>
          <t>K-Factor</t>
        </is>
      </c>
      <c r="U3" s="12" t="inlineStr">
        <is>
          <t>Scale Factor</t>
        </is>
      </c>
      <c r="V3" s="13" t="inlineStr">
        <is>
          <t>1. Stamped SS instrument tag attached. (Initial/NA)</t>
        </is>
      </c>
      <c r="W3" s="13" t="inlineStr">
        <is>
          <t>2. Stamped SS cable tag attached. (Initial/NA)</t>
        </is>
      </c>
      <c r="X3" s="13" t="inlineStr">
        <is>
          <t>3. Device installed as per P&amp;ID drawings and installation details. (Initial/NA)</t>
        </is>
      </c>
      <c r="Y3" s="13" t="inlineStr">
        <is>
          <t>4. Equipment accessible and easy to maintain. (Initial/NA)</t>
        </is>
      </c>
      <c r="Z3" s="13" t="inlineStr">
        <is>
          <t>5. Verify impulse line(s) are correctly installed. (Initial/NA)</t>
        </is>
      </c>
      <c r="AA3" s="13" t="inlineStr">
        <is>
          <t>6. Manifold/isolation valve(s) conform to data sheets. (Initial/NA)</t>
        </is>
      </c>
      <c r="AB3" s="13" t="inlineStr">
        <is>
          <t>7. Wiring polarity correct and properly labeled. (Initial/NA)</t>
        </is>
      </c>
      <c r="AC3" s="13" t="inlineStr">
        <is>
          <t>8. Tug test terminations. (Initial/NA)</t>
        </is>
      </c>
      <c r="AD3" s="13" t="inlineStr">
        <is>
          <t>9. Perform insulation check on wiring. (Initial/NA)</t>
        </is>
      </c>
      <c r="AE3" s="13" t="inlineStr">
        <is>
          <t>10. Check enclosure labeling. (Initial/NA)</t>
        </is>
      </c>
      <c r="AF3" s="13" t="inlineStr">
        <is>
          <t>11. Check enclosure mounting/orientation. (Initial/NA)</t>
        </is>
      </c>
      <c r="AG3" s="13" t="inlineStr">
        <is>
          <t>12. Check boot and seal(s). (All openings sealed) (Initial/NA)</t>
        </is>
      </c>
      <c r="AH3" s="13" t="inlineStr">
        <is>
          <t>1. Power the transmitter and measure the voltage (VDC)</t>
        </is>
      </c>
      <c r="AI3" s="13" t="inlineStr">
        <is>
          <t>2. Perform leak check procedure.</t>
        </is>
      </c>
      <c r="AJ3" s="13" t="inlineStr">
        <is>
          <t>3. Power enclosure heater and verify operations.</t>
        </is>
      </c>
      <c r="AK3" s="13" t="inlineStr">
        <is>
          <t>4. Power traced tubing bundle(s) and verify operation.</t>
        </is>
      </c>
      <c r="AL3" s="13" t="inlineStr">
        <is>
          <t>5. Disconnect wire (open loop) and verify fault.</t>
        </is>
      </c>
      <c r="AM3" s="13" t="inlineStr">
        <is>
          <t>6. Verify local display(s) operational.</t>
        </is>
      </c>
      <c r="AN3" s="13" t="inlineStr">
        <is>
          <t>7. Ensure process sensing/impulse lines are open.</t>
        </is>
      </c>
      <c r="AO3" s="13" t="inlineStr">
        <is>
          <t>8. Verify signal configuration.</t>
        </is>
      </c>
      <c r="AP3" s="13" t="inlineStr">
        <is>
          <t>9. Ensure manifolds are placed back into service position.</t>
        </is>
      </c>
      <c r="AQ3" s="13" t="inlineStr">
        <is>
          <t>10. Confirm controller action as per loop narrative.</t>
        </is>
      </c>
      <c r="AR3" s="13" t="inlineStr">
        <is>
          <t>11. Graphic display matches with function.</t>
        </is>
      </c>
      <c r="AS3" s="13" t="inlineStr">
        <is>
          <t>12. Construction QA/QC Documents Verified.</t>
        </is>
      </c>
      <c r="AT3" s="13" t="inlineStr">
        <is>
          <t>13. Is loop left energized and ready for service.</t>
        </is>
      </c>
      <c r="AU3" s="13" t="inlineStr">
        <is>
          <t>14. Place "pre-commissioned" tag on instrument.</t>
        </is>
      </c>
      <c r="AV3" s="14" t="inlineStr">
        <is>
          <t>Test Equip 1 - Make</t>
        </is>
      </c>
      <c r="AW3" s="14" t="inlineStr">
        <is>
          <t>Test Equip 1 - Model</t>
        </is>
      </c>
      <c r="AX3" s="14" t="inlineStr">
        <is>
          <t>Test Equip 1 - Serial</t>
        </is>
      </c>
      <c r="AY3" s="14" t="inlineStr">
        <is>
          <t>Test Equip 1 - Calibration Date</t>
        </is>
      </c>
      <c r="AZ3" s="14" t="inlineStr">
        <is>
          <t>Test Equip 2 - Make</t>
        </is>
      </c>
      <c r="BA3" s="14" t="inlineStr">
        <is>
          <t>Test Equip 2 - Model</t>
        </is>
      </c>
      <c r="BB3" s="14" t="inlineStr">
        <is>
          <t>Test Equip 2 - Serial</t>
        </is>
      </c>
      <c r="BC3" s="14" t="inlineStr">
        <is>
          <t>Test Equip 2 - Calibration Date</t>
        </is>
      </c>
      <c r="BD3" s="14" t="inlineStr">
        <is>
          <t>Test Equip 3 - Make</t>
        </is>
      </c>
      <c r="BE3" s="14" t="inlineStr">
        <is>
          <t>Test Equip 3 - Model</t>
        </is>
      </c>
      <c r="BF3" s="14" t="inlineStr">
        <is>
          <t>Test Equip 3 - Serial</t>
        </is>
      </c>
      <c r="BG3" s="14" t="inlineStr">
        <is>
          <t>Test Equip 3 - Calibration Date</t>
        </is>
      </c>
      <c r="BH3" s="14" t="inlineStr">
        <is>
          <t>0% Input Upscale</t>
        </is>
      </c>
      <c r="BI3" s="14" t="inlineStr">
        <is>
          <t>0% Input Downscale</t>
        </is>
      </c>
      <c r="BJ3" s="14" t="inlineStr">
        <is>
          <t>0% Output Upscale</t>
        </is>
      </c>
      <c r="BK3" s="14" t="inlineStr">
        <is>
          <t>0% Output Downscale</t>
        </is>
      </c>
      <c r="BL3" s="14" t="inlineStr">
        <is>
          <t>0% Local Display Upscale</t>
        </is>
      </c>
      <c r="BM3" s="14" t="inlineStr">
        <is>
          <t>0% Local Display Downscale</t>
        </is>
      </c>
      <c r="BN3" s="14" t="inlineStr">
        <is>
          <t>0% DCS Display/Units Upscale</t>
        </is>
      </c>
      <c r="BO3" s="14" t="inlineStr">
        <is>
          <t>0% DCS Display/Units Downscale</t>
        </is>
      </c>
      <c r="BP3" s="14" t="inlineStr">
        <is>
          <t>25% Input Upscale</t>
        </is>
      </c>
      <c r="BQ3" s="14" t="inlineStr">
        <is>
          <t>25% Input Downscale</t>
        </is>
      </c>
      <c r="BR3" s="14" t="inlineStr">
        <is>
          <t>25% Output Upscale</t>
        </is>
      </c>
      <c r="BS3" s="14" t="inlineStr">
        <is>
          <t>25% Output Downscale</t>
        </is>
      </c>
      <c r="BT3" s="14" t="inlineStr">
        <is>
          <t>25% Local Display Upscale</t>
        </is>
      </c>
      <c r="BU3" s="14" t="inlineStr">
        <is>
          <t>25% Local Display Downscale</t>
        </is>
      </c>
      <c r="BV3" s="14" t="inlineStr">
        <is>
          <t>25% DCS Display/Units Upscale</t>
        </is>
      </c>
      <c r="BW3" s="14" t="inlineStr">
        <is>
          <t>25% DCS Display/Units Downscale</t>
        </is>
      </c>
      <c r="BX3" s="14" t="inlineStr">
        <is>
          <t>50% Input Upscale</t>
        </is>
      </c>
      <c r="BY3" s="14" t="inlineStr">
        <is>
          <t>50% Input Downscale</t>
        </is>
      </c>
      <c r="BZ3" s="14" t="inlineStr">
        <is>
          <t>50% Output Upscale</t>
        </is>
      </c>
      <c r="CA3" s="14" t="inlineStr">
        <is>
          <t>50% Output Downscale</t>
        </is>
      </c>
      <c r="CB3" s="14" t="inlineStr">
        <is>
          <t>50% Local Display Upscale</t>
        </is>
      </c>
      <c r="CC3" s="14" t="inlineStr">
        <is>
          <t>50% Local Display Downscale</t>
        </is>
      </c>
      <c r="CD3" s="14" t="inlineStr">
        <is>
          <t>50% DCS Display/Units Upscale</t>
        </is>
      </c>
      <c r="CE3" s="14" t="inlineStr">
        <is>
          <t>50% DCS Display/Units Downscale</t>
        </is>
      </c>
      <c r="CF3" s="14" t="inlineStr">
        <is>
          <t>75% Input Upscale</t>
        </is>
      </c>
      <c r="CG3" s="14" t="inlineStr">
        <is>
          <t>75% Input Downscale</t>
        </is>
      </c>
      <c r="CH3" s="14" t="inlineStr">
        <is>
          <t>75% Output Upscale</t>
        </is>
      </c>
      <c r="CI3" s="14" t="inlineStr">
        <is>
          <t>75% Output Downscale</t>
        </is>
      </c>
      <c r="CJ3" s="14" t="inlineStr">
        <is>
          <t>75% Local Display Upscale</t>
        </is>
      </c>
      <c r="CK3" s="14" t="inlineStr">
        <is>
          <t>75% Local Display Downscale</t>
        </is>
      </c>
      <c r="CL3" s="14" t="inlineStr">
        <is>
          <t>75% DCS Display/Units Upscale</t>
        </is>
      </c>
      <c r="CM3" s="14" t="inlineStr">
        <is>
          <t>75% DCS Display/Units Downscale</t>
        </is>
      </c>
      <c r="CN3" s="14" t="inlineStr">
        <is>
          <t>100% Input Upscale</t>
        </is>
      </c>
      <c r="CO3" s="14" t="inlineStr">
        <is>
          <t>100% Input Downscale</t>
        </is>
      </c>
      <c r="CP3" s="14" t="inlineStr">
        <is>
          <t>100% Output Upscale</t>
        </is>
      </c>
      <c r="CQ3" s="14" t="inlineStr">
        <is>
          <t>100% Output Downscale</t>
        </is>
      </c>
      <c r="CR3" s="14" t="inlineStr">
        <is>
          <t>100% Local Display Upscale</t>
        </is>
      </c>
      <c r="CS3" s="14" t="inlineStr">
        <is>
          <t>100% Local Display Downscale</t>
        </is>
      </c>
      <c r="CT3" s="14" t="inlineStr">
        <is>
          <t>100% DCS Display/Units Upscale</t>
        </is>
      </c>
      <c r="CU3" s="14" t="inlineStr">
        <is>
          <t>100% DCS Display/Units Downscale</t>
        </is>
      </c>
      <c r="CV3" s="14" t="inlineStr">
        <is>
          <t>System Results</t>
        </is>
      </c>
      <c r="CW3" s="15" t="inlineStr">
        <is>
          <t>Remarks</t>
        </is>
      </c>
      <c r="CX3" s="15" t="inlineStr">
        <is>
          <t>Yanda QA Representative - Name</t>
        </is>
      </c>
      <c r="CY3" s="15" t="inlineStr">
        <is>
          <t>Yanda QA Representative - Date</t>
        </is>
      </c>
      <c r="CZ3" s="15" t="inlineStr">
        <is>
          <t>Yanda QA Representative - Signature</t>
        </is>
      </c>
      <c r="DA3" s="15" t="inlineStr">
        <is>
          <t>Client Representative - Name</t>
        </is>
      </c>
      <c r="DB3" s="15" t="inlineStr">
        <is>
          <t>Client Representative - Date</t>
        </is>
      </c>
      <c r="DC3" s="15" t="inlineStr">
        <is>
          <t>Client Representative - Signature</t>
        </is>
      </c>
    </row>
    <row r="4" ht="15.75" customHeight="1" s="65">
      <c r="A4" s="16" t="n"/>
      <c r="B4" s="16" t="n"/>
      <c r="C4" s="16" t="n"/>
      <c r="D4" s="16" t="n"/>
      <c r="E4" s="16" t="n"/>
      <c r="F4" s="16" t="inlineStr">
        <is>
          <t>9050-LIT-920</t>
        </is>
      </c>
      <c r="G4" s="16" t="inlineStr">
        <is>
          <t>Level Transmitter</t>
        </is>
      </c>
      <c r="H4" s="16" t="n"/>
      <c r="I4" s="16" t="inlineStr">
        <is>
          <t>9050-P-005A BARRIER FLUID TANK LVL</t>
        </is>
      </c>
      <c r="J4" s="16" t="inlineStr">
        <is>
          <t>9050-25J-003-01</t>
        </is>
      </c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  <c r="CL4" s="16" t="n"/>
      <c r="CM4" s="16" t="n"/>
      <c r="CN4" s="16" t="n"/>
      <c r="CO4" s="16" t="n"/>
      <c r="CP4" s="16" t="n"/>
      <c r="CQ4" s="16" t="n"/>
      <c r="CR4" s="16" t="n"/>
      <c r="CS4" s="16" t="n"/>
      <c r="CT4" s="16" t="n"/>
      <c r="CU4" s="16" t="n"/>
      <c r="CV4" s="16" t="n"/>
      <c r="CW4" s="16" t="n"/>
      <c r="CX4" s="16" t="n"/>
      <c r="CY4" s="16" t="n"/>
      <c r="CZ4" s="16" t="n"/>
      <c r="DA4" s="16" t="n"/>
      <c r="DB4" s="16" t="n"/>
      <c r="DC4" s="16" t="n"/>
    </row>
    <row r="5">
      <c r="A5" s="17" t="n"/>
      <c r="B5" s="17" t="n"/>
      <c r="C5" s="17" t="n"/>
      <c r="D5" s="17" t="n"/>
      <c r="E5" s="17" t="n"/>
      <c r="F5" s="17" t="inlineStr">
        <is>
          <t>9050-LIT-921</t>
        </is>
      </c>
      <c r="G5" s="17" t="inlineStr">
        <is>
          <t>Level Transmitter</t>
        </is>
      </c>
      <c r="H5" s="17" t="n"/>
      <c r="I5" s="17" t="inlineStr">
        <is>
          <t>9050-P-005B BARRIER FLUID TANK LVL</t>
        </is>
      </c>
      <c r="J5" s="17" t="inlineStr">
        <is>
          <t>9050-25J-003-01</t>
        </is>
      </c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7" t="n"/>
      <c r="CQ5" s="17" t="n"/>
      <c r="CR5" s="17" t="n"/>
      <c r="CS5" s="17" t="n"/>
      <c r="CT5" s="17" t="n"/>
      <c r="CU5" s="17" t="n"/>
      <c r="CV5" s="17" t="n"/>
      <c r="CW5" s="17" t="n"/>
      <c r="CX5" s="17" t="n"/>
      <c r="CY5" s="17" t="n"/>
      <c r="CZ5" s="17" t="n"/>
      <c r="DA5" s="17" t="n"/>
      <c r="DB5" s="17" t="n"/>
      <c r="DC5" s="17" t="n"/>
    </row>
    <row r="6">
      <c r="A6" s="17" t="n"/>
      <c r="B6" s="17" t="n"/>
      <c r="C6" s="17" t="n"/>
      <c r="D6" s="17" t="n"/>
      <c r="E6" s="17" t="n"/>
      <c r="F6" s="17" t="inlineStr">
        <is>
          <t>9050-PIT-920</t>
        </is>
      </c>
      <c r="G6" s="17" t="inlineStr">
        <is>
          <t>Pressure Indicating Transmitter</t>
        </is>
      </c>
      <c r="H6" s="17" t="n"/>
      <c r="I6" s="17" t="inlineStr">
        <is>
          <t>9050-P-005A SEAL FLUID RETURN PRESSURE</t>
        </is>
      </c>
      <c r="J6" s="17" t="inlineStr">
        <is>
          <t>9050-25J-003-01</t>
        </is>
      </c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</row>
    <row r="7">
      <c r="A7" s="17" t="n"/>
      <c r="B7" s="17" t="n"/>
      <c r="C7" s="17" t="n"/>
      <c r="D7" s="17" t="n"/>
      <c r="E7" s="17" t="n"/>
      <c r="F7" s="17" t="inlineStr">
        <is>
          <t>9050-PIT-921</t>
        </is>
      </c>
      <c r="G7" s="17" t="inlineStr">
        <is>
          <t>Pressure Indicating Transmitter</t>
        </is>
      </c>
      <c r="H7" s="17" t="n"/>
      <c r="I7" s="17" t="inlineStr">
        <is>
          <t>9050-P-005B SEAL FLUID RETURN PRESSURE</t>
        </is>
      </c>
      <c r="J7" s="17" t="inlineStr">
        <is>
          <t>9050-25J-003-01</t>
        </is>
      </c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</row>
    <row r="8">
      <c r="A8" s="17" t="n"/>
      <c r="B8" s="17" t="n"/>
      <c r="C8" s="17" t="n"/>
      <c r="D8" s="17" t="n"/>
      <c r="E8" s="17" t="n"/>
      <c r="F8" s="17" t="inlineStr">
        <is>
          <t>9050-PIT-922</t>
        </is>
      </c>
      <c r="G8" s="17" t="inlineStr">
        <is>
          <t>Pressure Indicating Transmitter</t>
        </is>
      </c>
      <c r="H8" s="17" t="n"/>
      <c r="I8" s="17" t="inlineStr">
        <is>
          <t>9050-P-005A SEAL FLUID PRESSURE</t>
        </is>
      </c>
      <c r="J8" s="17" t="inlineStr">
        <is>
          <t>9050-25J-003-01</t>
        </is>
      </c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</row>
    <row r="9">
      <c r="A9" s="17" t="n"/>
      <c r="B9" s="17" t="n"/>
      <c r="C9" s="17" t="n"/>
      <c r="D9" s="17" t="n"/>
      <c r="E9" s="17" t="n"/>
      <c r="F9" s="17" t="inlineStr">
        <is>
          <t>9050-PIT-923</t>
        </is>
      </c>
      <c r="G9" s="17" t="inlineStr">
        <is>
          <t>Pressure Indicating Transmitter</t>
        </is>
      </c>
      <c r="H9" s="17" t="n"/>
      <c r="I9" s="17" t="inlineStr">
        <is>
          <t>9050-P-005B SEAL FLUID PRESSURE</t>
        </is>
      </c>
      <c r="J9" s="17" t="inlineStr">
        <is>
          <t>9050-25J-003-01</t>
        </is>
      </c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</row>
    <row r="10">
      <c r="A10" s="17" t="n"/>
      <c r="B10" s="17" t="n"/>
      <c r="C10" s="17" t="n"/>
      <c r="D10" s="17" t="n"/>
      <c r="E10" s="17" t="n"/>
      <c r="F10" s="17" t="inlineStr">
        <is>
          <t>9050-TIT-920</t>
        </is>
      </c>
      <c r="G10" s="17" t="inlineStr">
        <is>
          <t>Temperature Indicating Transmitter</t>
        </is>
      </c>
      <c r="H10" s="17" t="n"/>
      <c r="I10" s="17" t="inlineStr">
        <is>
          <t>9050-P-005A BARRIER TANK TEMPTERATURE</t>
        </is>
      </c>
      <c r="J10" s="17" t="inlineStr">
        <is>
          <t>9050-25J-003-01</t>
        </is>
      </c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</row>
    <row r="11">
      <c r="A11" s="17" t="n"/>
      <c r="B11" s="17" t="n"/>
      <c r="C11" s="17" t="n"/>
      <c r="D11" s="17" t="n"/>
      <c r="E11" s="17" t="n"/>
      <c r="F11" s="17" t="inlineStr">
        <is>
          <t>9050-TIT-921</t>
        </is>
      </c>
      <c r="G11" s="17" t="inlineStr">
        <is>
          <t>Temperature Indicating Transmitter</t>
        </is>
      </c>
      <c r="H11" s="17" t="n"/>
      <c r="I11" s="17" t="inlineStr">
        <is>
          <t>9050-P-005B BARRIER TANK TEMPTERATURE</t>
        </is>
      </c>
      <c r="J11" s="17" t="inlineStr">
        <is>
          <t>9050-25J-003-01</t>
        </is>
      </c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</row>
    <row r="12">
      <c r="A12" s="17" t="n"/>
      <c r="B12" s="17" t="n"/>
      <c r="C12" s="17" t="n"/>
      <c r="D12" s="17" t="n"/>
      <c r="E12" s="17" t="n"/>
      <c r="F12" s="17" t="inlineStr">
        <is>
          <t>9050-FIT-916</t>
        </is>
      </c>
      <c r="G12" s="17" t="inlineStr">
        <is>
          <t>Flow Transmitter</t>
        </is>
      </c>
      <c r="H12" s="17" t="n"/>
      <c r="I12" s="17" t="inlineStr">
        <is>
          <t>PRODUCED VAPOUR</t>
        </is>
      </c>
      <c r="J12" s="17" t="inlineStr">
        <is>
          <t>9050-25J-001-01</t>
        </is>
      </c>
      <c r="K12" s="17" t="inlineStr">
        <is>
          <t>9050-16"-PG-0007-BAPD0-75H-ET</t>
        </is>
      </c>
      <c r="L12" s="17" t="inlineStr">
        <is>
          <t>ROSEMOUNT</t>
        </is>
      </c>
      <c r="M12" s="17" t="inlineStr">
        <is>
          <t>8800DF120CA3N1D1K6M5DS3Q4Q5Q8Q25Q66</t>
        </is>
      </c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</row>
    <row r="13">
      <c r="A13" s="17" t="n"/>
      <c r="B13" s="17" t="n"/>
      <c r="C13" s="17" t="n"/>
      <c r="D13" s="17" t="n"/>
      <c r="E13" s="17" t="n"/>
      <c r="F13" s="17" t="inlineStr">
        <is>
          <t>9050-PIT-916</t>
        </is>
      </c>
      <c r="G13" s="17" t="inlineStr">
        <is>
          <t>Pressure Indicating Transmitter</t>
        </is>
      </c>
      <c r="H13" s="17" t="n"/>
      <c r="I13" s="17" t="inlineStr">
        <is>
          <t>PRODUCED VAPOUR</t>
        </is>
      </c>
      <c r="J13" s="17" t="inlineStr">
        <is>
          <t>9050-25J-001-01</t>
        </is>
      </c>
      <c r="K13" s="17" t="inlineStr">
        <is>
          <t>9050-16"-PG-0007-BAPD0-75H-ET</t>
        </is>
      </c>
      <c r="L13" s="17" t="inlineStr">
        <is>
          <t>ROSEMOUNT</t>
        </is>
      </c>
      <c r="M13" s="17" t="inlineStr">
        <is>
          <t>2051TG3A2B21AS1K6M5CTP1Q4Q8Q15A1003</t>
        </is>
      </c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</row>
    <row r="14">
      <c r="A14" s="17" t="n"/>
      <c r="B14" s="17" t="n"/>
      <c r="C14" s="17" t="n"/>
      <c r="D14" s="17" t="n"/>
      <c r="E14" s="17" t="n"/>
      <c r="F14" s="17" t="inlineStr">
        <is>
          <t>9050-TIT-916</t>
        </is>
      </c>
      <c r="G14" s="17" t="inlineStr">
        <is>
          <t>Temperature Indicating Transmitter</t>
        </is>
      </c>
      <c r="H14" s="17" t="n"/>
      <c r="I14" s="17" t="inlineStr">
        <is>
          <t>PRODUCED VAPOUR</t>
        </is>
      </c>
      <c r="J14" s="17" t="inlineStr">
        <is>
          <t>9050-25J-001-01</t>
        </is>
      </c>
      <c r="K14" s="17" t="inlineStr">
        <is>
          <t>9050-16"-PG-0007-BAPD0-75H-ET</t>
        </is>
      </c>
      <c r="L14" s="17" t="inlineStr">
        <is>
          <t>ROSEMOUNT</t>
        </is>
      </c>
      <c r="M14" s="17" t="inlineStr">
        <is>
          <t>644HAK6J6M5Q4K1005</t>
        </is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</row>
    <row r="15">
      <c r="A15" s="17" t="n"/>
      <c r="B15" s="17" t="n"/>
      <c r="C15" s="17" t="n"/>
      <c r="D15" s="17" t="n"/>
      <c r="E15" s="17" t="n"/>
      <c r="F15" s="17" t="inlineStr">
        <is>
          <t>9050-LIT-957A</t>
        </is>
      </c>
      <c r="G15" s="17" t="inlineStr">
        <is>
          <t>Level Transmitter</t>
        </is>
      </c>
      <c r="H15" s="17" t="n"/>
      <c r="I15" s="17" t="inlineStr">
        <is>
          <t>START-UP SEPARATOR LEVEL</t>
        </is>
      </c>
      <c r="J15" s="17" t="inlineStr">
        <is>
          <t>9050-25J-001-01</t>
        </is>
      </c>
      <c r="K15" s="17" t="n"/>
      <c r="L15" s="17" t="inlineStr">
        <is>
          <t>ENDRESS + HAUSER</t>
        </is>
      </c>
      <c r="M15" s="17" t="inlineStr">
        <is>
          <t>FMP54-C3AECDYYD2ASJ+AAEHF3JAJBKEKIZ1</t>
        </is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</row>
    <row r="16">
      <c r="A16" s="17" t="n"/>
      <c r="B16" s="17" t="n"/>
      <c r="C16" s="17" t="n"/>
      <c r="D16" s="17" t="n"/>
      <c r="E16" s="17" t="n"/>
      <c r="F16" s="17" t="inlineStr">
        <is>
          <t>9050-LIT-957B</t>
        </is>
      </c>
      <c r="G16" s="17" t="inlineStr">
        <is>
          <t>Level Transmitter</t>
        </is>
      </c>
      <c r="H16" s="17" t="n"/>
      <c r="I16" s="17" t="inlineStr">
        <is>
          <t>START-UP SEPARATOR LEVEL</t>
        </is>
      </c>
      <c r="J16" s="17" t="inlineStr">
        <is>
          <t>9050-25J-001-01</t>
        </is>
      </c>
      <c r="K16" s="17" t="n"/>
      <c r="L16" s="17" t="inlineStr">
        <is>
          <t>ENDRESS + HAUSER</t>
        </is>
      </c>
      <c r="M16" s="17" t="inlineStr">
        <is>
          <t>FMP54-C3AECDYYD2ASJ+AAEHF3JAJBKEKIZ1</t>
        </is>
      </c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</row>
    <row r="17">
      <c r="A17" s="17" t="n"/>
      <c r="B17" s="17" t="n"/>
      <c r="C17" s="17" t="n"/>
      <c r="D17" s="17" t="n"/>
      <c r="E17" s="17" t="n"/>
      <c r="F17" s="17" t="inlineStr">
        <is>
          <t>9050-PIT-900</t>
        </is>
      </c>
      <c r="G17" s="17" t="inlineStr">
        <is>
          <t>Pressure Indicating Transmitter</t>
        </is>
      </c>
      <c r="H17" s="17" t="n"/>
      <c r="I17" s="17" t="inlineStr">
        <is>
          <t>SPARGE STEAM FROM 9205 FLOWLINE</t>
        </is>
      </c>
      <c r="J17" s="17" t="inlineStr">
        <is>
          <t>9050-25J-001-01</t>
        </is>
      </c>
      <c r="K17" s="17" t="inlineStr">
        <is>
          <t>9050-2"-ST-0032-BASB0-50H-ET</t>
        </is>
      </c>
      <c r="L17" s="17" t="inlineStr">
        <is>
          <t>ROSEMOUNT</t>
        </is>
      </c>
      <c r="M17" s="17" t="inlineStr">
        <is>
          <t>2051TG3A2B21AS1K6M5CTP1Q4Q8Q15A1003</t>
        </is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  <c r="CL17" s="17" t="n"/>
      <c r="CM17" s="17" t="n"/>
      <c r="CN17" s="17" t="n"/>
      <c r="CO17" s="17" t="n"/>
      <c r="CP17" s="17" t="n"/>
      <c r="CQ17" s="17" t="n"/>
      <c r="CR17" s="17" t="n"/>
      <c r="CS17" s="17" t="n"/>
      <c r="CT17" s="17" t="n"/>
      <c r="CU17" s="17" t="n"/>
      <c r="CV17" s="17" t="n"/>
      <c r="CW17" s="17" t="n"/>
      <c r="CX17" s="17" t="n"/>
      <c r="CY17" s="17" t="n"/>
      <c r="CZ17" s="17" t="n"/>
      <c r="DA17" s="17" t="n"/>
      <c r="DB17" s="17" t="n"/>
      <c r="DC17" s="17" t="n"/>
    </row>
    <row r="18">
      <c r="A18" s="17" t="n"/>
      <c r="B18" s="17" t="n"/>
      <c r="C18" s="17" t="n"/>
      <c r="D18" s="17" t="n"/>
      <c r="E18" s="17" t="n"/>
      <c r="F18" s="17" t="inlineStr">
        <is>
          <t>9050-FIT-913A</t>
        </is>
      </c>
      <c r="G18" s="17" t="inlineStr">
        <is>
          <t>Flow Transmitter</t>
        </is>
      </c>
      <c r="H18" s="17" t="n"/>
      <c r="I18" s="17" t="inlineStr">
        <is>
          <t>SUS PUMP DISCHARGE RECIRCULATION</t>
        </is>
      </c>
      <c r="J18" s="17" t="inlineStr">
        <is>
          <t>9050-25J-002-01</t>
        </is>
      </c>
      <c r="K18" s="17" t="inlineStr">
        <is>
          <t>9050-4"-HC-0007-BAPC0-64H-ET</t>
        </is>
      </c>
      <c r="L18" s="17" t="inlineStr">
        <is>
          <t>ROSEMOUNT</t>
        </is>
      </c>
      <c r="M18" s="17" t="inlineStr">
        <is>
          <t>8800DR040CA3N1D1K6M5DS3Q4Q5Q8Q25Q66</t>
        </is>
      </c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</row>
    <row r="19">
      <c r="A19" s="17" t="n"/>
      <c r="B19" s="17" t="n"/>
      <c r="C19" s="17" t="n"/>
      <c r="D19" s="17" t="n"/>
      <c r="E19" s="17" t="n"/>
      <c r="F19" s="17" t="inlineStr">
        <is>
          <t>9050-FIT-913B</t>
        </is>
      </c>
      <c r="G19" s="17" t="inlineStr">
        <is>
          <t>Flow Transmitter</t>
        </is>
      </c>
      <c r="H19" s="17" t="n"/>
      <c r="I19" s="17" t="inlineStr">
        <is>
          <t>SUS PUMP DISCHARGE RECIRCULATION</t>
        </is>
      </c>
      <c r="J19" s="17" t="inlineStr">
        <is>
          <t>9050-25J-002-01</t>
        </is>
      </c>
      <c r="K19" s="17" t="inlineStr">
        <is>
          <t>9050-4"-HC-0005-BAPC0-64H-ET</t>
        </is>
      </c>
      <c r="L19" s="17" t="inlineStr">
        <is>
          <t>ROSEMOUNT</t>
        </is>
      </c>
      <c r="M19" s="17" t="inlineStr">
        <is>
          <t>8800DR040CA3N1D1K6M5DS3Q4Q5Q8Q25Q66</t>
        </is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</row>
    <row r="20">
      <c r="A20" s="17" t="n"/>
      <c r="B20" s="17" t="n"/>
      <c r="C20" s="17" t="n"/>
      <c r="D20" s="17" t="n"/>
      <c r="E20" s="17" t="n"/>
      <c r="F20" s="17" t="inlineStr">
        <is>
          <t>9050-PIT-906</t>
        </is>
      </c>
      <c r="G20" s="17" t="inlineStr">
        <is>
          <t>Pressure Indicating Transmitter</t>
        </is>
      </c>
      <c r="H20" s="17" t="n"/>
      <c r="I20" s="17" t="inlineStr">
        <is>
          <t>9050-P-001A/B DISCHARGE PRESSURE</t>
        </is>
      </c>
      <c r="J20" s="17" t="inlineStr">
        <is>
          <t>9050-25J-002-01</t>
        </is>
      </c>
      <c r="K20" s="17" t="inlineStr">
        <is>
          <t>9050-6"-HC-0008-BAPC0-64H-ET.</t>
        </is>
      </c>
      <c r="L20" s="17" t="inlineStr">
        <is>
          <t>ROSEMOUNT</t>
        </is>
      </c>
      <c r="M20" s="17" t="inlineStr">
        <is>
          <t>2051TG3A2B21AS1K6M5CTP1Q4Q8Q15A1003</t>
        </is>
      </c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</row>
    <row r="21">
      <c r="A21" s="17" t="n"/>
      <c r="B21" s="17" t="n"/>
      <c r="C21" s="17" t="n"/>
      <c r="D21" s="17" t="n"/>
      <c r="E21" s="17" t="n"/>
      <c r="F21" s="17" t="inlineStr">
        <is>
          <t>9050-PIT-908</t>
        </is>
      </c>
      <c r="G21" s="17" t="inlineStr">
        <is>
          <t>Pressure Indicating Transmitter</t>
        </is>
      </c>
      <c r="H21" s="17" t="n"/>
      <c r="I21" s="17" t="inlineStr">
        <is>
          <t>SUS PUMP 9050-P-005A SUCTION PRESSURE</t>
        </is>
      </c>
      <c r="J21" s="17" t="inlineStr">
        <is>
          <t>9050-25J-002-01</t>
        </is>
      </c>
      <c r="K21" s="17" t="inlineStr">
        <is>
          <t>9050-8"-HC-0006-BAPC0-64H-ET</t>
        </is>
      </c>
      <c r="L21" s="17" t="inlineStr">
        <is>
          <t>ROSEMOUNT</t>
        </is>
      </c>
      <c r="M21" s="17" t="inlineStr">
        <is>
          <t>2051TG3A2B21AS1K6M5CTP1Q4Q8Q15A1003</t>
        </is>
      </c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</row>
    <row r="22">
      <c r="A22" s="17" t="n"/>
      <c r="B22" s="17" t="n"/>
      <c r="C22" s="17" t="n"/>
      <c r="D22" s="17" t="n"/>
      <c r="E22" s="17" t="n"/>
      <c r="F22" s="17" t="inlineStr">
        <is>
          <t>9050-PIT-909</t>
        </is>
      </c>
      <c r="G22" s="17" t="inlineStr">
        <is>
          <t>Pressure Indicating Transmitter</t>
        </is>
      </c>
      <c r="H22" s="17" t="n"/>
      <c r="I22" s="17" t="inlineStr">
        <is>
          <t>SUS PUMP 9050-P-005B SUCTION PRESSURE</t>
        </is>
      </c>
      <c r="J22" s="17" t="inlineStr">
        <is>
          <t>9050-25J-002-01</t>
        </is>
      </c>
      <c r="K22" s="17" t="inlineStr">
        <is>
          <t>9050-8"-HC-0004-BAPC0-64H-ET</t>
        </is>
      </c>
      <c r="L22" s="17" t="inlineStr">
        <is>
          <t>ROSEMOUNT</t>
        </is>
      </c>
      <c r="M22" s="17" t="inlineStr">
        <is>
          <t>2051TG3A2B21AS1K6M5CTP1Q4Q8Q15A1003</t>
        </is>
      </c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</row>
    <row r="23">
      <c r="A23" s="17" t="n"/>
      <c r="B23" s="17" t="n"/>
      <c r="C23" s="17" t="n"/>
      <c r="D23" s="17" t="n"/>
      <c r="E23" s="17" t="n"/>
      <c r="F23" s="17" t="inlineStr">
        <is>
          <t>9050-TIT-906</t>
        </is>
      </c>
      <c r="G23" s="17" t="inlineStr">
        <is>
          <t>Temperature Indicating Transmitter</t>
        </is>
      </c>
      <c r="H23" s="17" t="n"/>
      <c r="I23" s="17" t="inlineStr">
        <is>
          <t>START UP SEPARATOR PUMP DISCHARGE TEMPERATURE</t>
        </is>
      </c>
      <c r="J23" s="17" t="inlineStr">
        <is>
          <t>9050-25J-002-01</t>
        </is>
      </c>
      <c r="K23" s="17" t="inlineStr">
        <is>
          <t>9050-6"-HC-0008-BAPC0-64H-ET.</t>
        </is>
      </c>
      <c r="L23" s="17" t="inlineStr">
        <is>
          <t>ROSEMOUNT</t>
        </is>
      </c>
      <c r="M23" s="17" t="inlineStr">
        <is>
          <t>644HAK6J6M5Q4K1005</t>
        </is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</row>
    <row r="24">
      <c r="A24" s="17" t="n"/>
      <c r="B24" s="17" t="n"/>
      <c r="C24" s="17" t="n"/>
      <c r="D24" s="17" t="n"/>
      <c r="E24" s="17" t="n"/>
      <c r="F24" s="17" t="inlineStr">
        <is>
          <t>9050-AIT-900</t>
        </is>
      </c>
      <c r="G24" s="17" t="inlineStr">
        <is>
          <t>Analyzer Indicating Transmitter</t>
        </is>
      </c>
      <c r="H24" s="17" t="n"/>
      <c r="I24" s="17" t="inlineStr">
        <is>
          <t>ELECTRICAL BUILDING H2S DETECTION</t>
        </is>
      </c>
      <c r="J24" s="17" t="inlineStr">
        <is>
          <t>9050-25J-033-01</t>
        </is>
      </c>
      <c r="K24" s="17" t="n"/>
      <c r="L24" s="17" t="inlineStr">
        <is>
          <t>DETRONICS</t>
        </is>
      </c>
      <c r="M24" s="17" t="inlineStr">
        <is>
          <t>GTXSN26W5</t>
        </is>
      </c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</row>
    <row r="25">
      <c r="A25" s="17" t="n"/>
      <c r="B25" s="17" t="n"/>
      <c r="C25" s="17" t="n"/>
      <c r="D25" s="17" t="n"/>
      <c r="E25" s="17" t="n"/>
      <c r="F25" s="17" t="inlineStr">
        <is>
          <t>9050-AIT-901</t>
        </is>
      </c>
      <c r="G25" s="17" t="inlineStr">
        <is>
          <t>Analyzer Indicating Transmitter</t>
        </is>
      </c>
      <c r="H25" s="17" t="n"/>
      <c r="I25" s="17" t="inlineStr">
        <is>
          <t>ELECTRICAL BUILDING GAS DETECTION</t>
        </is>
      </c>
      <c r="J25" s="17" t="inlineStr">
        <is>
          <t>9050-25J-033-01</t>
        </is>
      </c>
      <c r="K25" s="17" t="n"/>
      <c r="L25" s="17" t="inlineStr">
        <is>
          <t>DETRONICS</t>
        </is>
      </c>
      <c r="M25" s="17" t="inlineStr">
        <is>
          <t>PIRECLA1A1W1</t>
        </is>
      </c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  <c r="CL33" s="17" t="n"/>
      <c r="CM33" s="17" t="n"/>
      <c r="CN33" s="17" t="n"/>
      <c r="CO33" s="17" t="n"/>
      <c r="CP33" s="17" t="n"/>
      <c r="CQ33" s="17" t="n"/>
      <c r="CR33" s="17" t="n"/>
      <c r="CS33" s="17" t="n"/>
      <c r="CT33" s="17" t="n"/>
      <c r="CU33" s="17" t="n"/>
      <c r="CV33" s="17" t="n"/>
      <c r="CW33" s="17" t="n"/>
      <c r="CX33" s="17" t="n"/>
      <c r="CY33" s="17" t="n"/>
      <c r="CZ33" s="17" t="n"/>
      <c r="DA33" s="17" t="n"/>
      <c r="DB33" s="17" t="n"/>
      <c r="DC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  <c r="CL55" s="17" t="n"/>
      <c r="CM55" s="17" t="n"/>
      <c r="CN55" s="17" t="n"/>
      <c r="CO55" s="17" t="n"/>
      <c r="CP55" s="17" t="n"/>
      <c r="CQ55" s="17" t="n"/>
      <c r="CR55" s="17" t="n"/>
      <c r="CS55" s="17" t="n"/>
      <c r="CT55" s="17" t="n"/>
      <c r="CU55" s="17" t="n"/>
      <c r="CV55" s="17" t="n"/>
      <c r="CW55" s="17" t="n"/>
      <c r="CX55" s="17" t="n"/>
      <c r="CY55" s="17" t="n"/>
      <c r="CZ55" s="17" t="n"/>
      <c r="DA55" s="17" t="n"/>
      <c r="DB55" s="17" t="n"/>
      <c r="DC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  <c r="CL64" s="17" t="n"/>
      <c r="CM64" s="17" t="n"/>
      <c r="CN64" s="17" t="n"/>
      <c r="CO64" s="17" t="n"/>
      <c r="CP64" s="17" t="n"/>
      <c r="CQ64" s="17" t="n"/>
      <c r="CR64" s="17" t="n"/>
      <c r="CS64" s="17" t="n"/>
      <c r="CT64" s="17" t="n"/>
      <c r="CU64" s="17" t="n"/>
      <c r="CV64" s="17" t="n"/>
      <c r="CW64" s="17" t="n"/>
      <c r="CX64" s="17" t="n"/>
      <c r="CY64" s="17" t="n"/>
      <c r="CZ64" s="17" t="n"/>
      <c r="DA64" s="17" t="n"/>
      <c r="DB64" s="17" t="n"/>
      <c r="DC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  <c r="CL65" s="17" t="n"/>
      <c r="CM65" s="17" t="n"/>
      <c r="CN65" s="17" t="n"/>
      <c r="CO65" s="17" t="n"/>
      <c r="CP65" s="17" t="n"/>
      <c r="CQ65" s="17" t="n"/>
      <c r="CR65" s="17" t="n"/>
      <c r="CS65" s="17" t="n"/>
      <c r="CT65" s="17" t="n"/>
      <c r="CU65" s="17" t="n"/>
      <c r="CV65" s="17" t="n"/>
      <c r="CW65" s="17" t="n"/>
      <c r="CX65" s="17" t="n"/>
      <c r="CY65" s="17" t="n"/>
      <c r="CZ65" s="17" t="n"/>
      <c r="DA65" s="17" t="n"/>
      <c r="DB65" s="17" t="n"/>
      <c r="DC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  <c r="CL67" s="17" t="n"/>
      <c r="CM67" s="17" t="n"/>
      <c r="CN67" s="17" t="n"/>
      <c r="CO67" s="17" t="n"/>
      <c r="CP67" s="17" t="n"/>
      <c r="CQ67" s="17" t="n"/>
      <c r="CR67" s="17" t="n"/>
      <c r="CS67" s="17" t="n"/>
      <c r="CT67" s="17" t="n"/>
      <c r="CU67" s="17" t="n"/>
      <c r="CV67" s="17" t="n"/>
      <c r="CW67" s="17" t="n"/>
      <c r="CX67" s="17" t="n"/>
      <c r="CY67" s="17" t="n"/>
      <c r="CZ67" s="17" t="n"/>
      <c r="DA67" s="17" t="n"/>
      <c r="DB67" s="17" t="n"/>
      <c r="DC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  <c r="CL68" s="17" t="n"/>
      <c r="CM68" s="17" t="n"/>
      <c r="CN68" s="17" t="n"/>
      <c r="CO68" s="17" t="n"/>
      <c r="CP68" s="17" t="n"/>
      <c r="CQ68" s="17" t="n"/>
      <c r="CR68" s="17" t="n"/>
      <c r="CS68" s="17" t="n"/>
      <c r="CT68" s="17" t="n"/>
      <c r="CU68" s="17" t="n"/>
      <c r="CV68" s="17" t="n"/>
      <c r="CW68" s="17" t="n"/>
      <c r="CX68" s="17" t="n"/>
      <c r="CY68" s="17" t="n"/>
      <c r="CZ68" s="17" t="n"/>
      <c r="DA68" s="17" t="n"/>
      <c r="DB68" s="17" t="n"/>
      <c r="DC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/>
      <c r="CW81" s="17" t="n"/>
      <c r="CX81" s="17" t="n"/>
      <c r="CY81" s="17" t="n"/>
      <c r="CZ81" s="17" t="n"/>
      <c r="DA81" s="17" t="n"/>
      <c r="DB81" s="17" t="n"/>
      <c r="DC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  <c r="CL86" s="17" t="n"/>
      <c r="CM86" s="17" t="n"/>
      <c r="CN86" s="17" t="n"/>
      <c r="CO86" s="17" t="n"/>
      <c r="CP86" s="17" t="n"/>
      <c r="CQ86" s="17" t="n"/>
      <c r="CR86" s="17" t="n"/>
      <c r="CS86" s="17" t="n"/>
      <c r="CT86" s="17" t="n"/>
      <c r="CU86" s="17" t="n"/>
      <c r="CV86" s="17" t="n"/>
      <c r="CW86" s="17" t="n"/>
      <c r="CX86" s="17" t="n"/>
      <c r="CY86" s="17" t="n"/>
      <c r="CZ86" s="17" t="n"/>
      <c r="DA86" s="17" t="n"/>
      <c r="DB86" s="17" t="n"/>
      <c r="DC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  <c r="CL87" s="17" t="n"/>
      <c r="CM87" s="17" t="n"/>
      <c r="CN87" s="17" t="n"/>
      <c r="CO87" s="17" t="n"/>
      <c r="CP87" s="17" t="n"/>
      <c r="CQ87" s="17" t="n"/>
      <c r="CR87" s="17" t="n"/>
      <c r="CS87" s="17" t="n"/>
      <c r="CT87" s="17" t="n"/>
      <c r="CU87" s="17" t="n"/>
      <c r="CV87" s="17" t="n"/>
      <c r="CW87" s="17" t="n"/>
      <c r="CX87" s="17" t="n"/>
      <c r="CY87" s="17" t="n"/>
      <c r="CZ87" s="17" t="n"/>
      <c r="DA87" s="17" t="n"/>
      <c r="DB87" s="17" t="n"/>
      <c r="DC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  <c r="CL88" s="17" t="n"/>
      <c r="CM88" s="17" t="n"/>
      <c r="CN88" s="17" t="n"/>
      <c r="CO88" s="17" t="n"/>
      <c r="CP88" s="17" t="n"/>
      <c r="CQ88" s="17" t="n"/>
      <c r="CR88" s="17" t="n"/>
      <c r="CS88" s="17" t="n"/>
      <c r="CT88" s="17" t="n"/>
      <c r="CU88" s="17" t="n"/>
      <c r="CV88" s="17" t="n"/>
      <c r="CW88" s="17" t="n"/>
      <c r="CX88" s="17" t="n"/>
      <c r="CY88" s="17" t="n"/>
      <c r="CZ88" s="17" t="n"/>
      <c r="DA88" s="17" t="n"/>
      <c r="DB88" s="17" t="n"/>
      <c r="DC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  <c r="CL89" s="17" t="n"/>
      <c r="CM89" s="17" t="n"/>
      <c r="CN89" s="17" t="n"/>
      <c r="CO89" s="17" t="n"/>
      <c r="CP89" s="17" t="n"/>
      <c r="CQ89" s="17" t="n"/>
      <c r="CR89" s="17" t="n"/>
      <c r="CS89" s="17" t="n"/>
      <c r="CT89" s="17" t="n"/>
      <c r="CU89" s="17" t="n"/>
      <c r="CV89" s="17" t="n"/>
      <c r="CW89" s="17" t="n"/>
      <c r="CX89" s="17" t="n"/>
      <c r="CY89" s="17" t="n"/>
      <c r="CZ89" s="17" t="n"/>
      <c r="DA89" s="17" t="n"/>
      <c r="DB89" s="17" t="n"/>
      <c r="DC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  <c r="CL90" s="17" t="n"/>
      <c r="CM90" s="17" t="n"/>
      <c r="CN90" s="17" t="n"/>
      <c r="CO90" s="17" t="n"/>
      <c r="CP90" s="17" t="n"/>
      <c r="CQ90" s="17" t="n"/>
      <c r="CR90" s="17" t="n"/>
      <c r="CS90" s="17" t="n"/>
      <c r="CT90" s="17" t="n"/>
      <c r="CU90" s="17" t="n"/>
      <c r="CV90" s="17" t="n"/>
      <c r="CW90" s="17" t="n"/>
      <c r="CX90" s="17" t="n"/>
      <c r="CY90" s="17" t="n"/>
      <c r="CZ90" s="17" t="n"/>
      <c r="DA90" s="17" t="n"/>
      <c r="DB90" s="17" t="n"/>
      <c r="DC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  <c r="CL91" s="17" t="n"/>
      <c r="CM91" s="17" t="n"/>
      <c r="CN91" s="17" t="n"/>
      <c r="CO91" s="17" t="n"/>
      <c r="CP91" s="17" t="n"/>
      <c r="CQ91" s="17" t="n"/>
      <c r="CR91" s="17" t="n"/>
      <c r="CS91" s="17" t="n"/>
      <c r="CT91" s="17" t="n"/>
      <c r="CU91" s="17" t="n"/>
      <c r="CV91" s="17" t="n"/>
      <c r="CW91" s="17" t="n"/>
      <c r="CX91" s="17" t="n"/>
      <c r="CY91" s="17" t="n"/>
      <c r="CZ91" s="17" t="n"/>
      <c r="DA91" s="17" t="n"/>
      <c r="DB91" s="17" t="n"/>
      <c r="DC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  <c r="CL92" s="17" t="n"/>
      <c r="CM92" s="17" t="n"/>
      <c r="CN92" s="17" t="n"/>
      <c r="CO92" s="17" t="n"/>
      <c r="CP92" s="17" t="n"/>
      <c r="CQ92" s="17" t="n"/>
      <c r="CR92" s="17" t="n"/>
      <c r="CS92" s="17" t="n"/>
      <c r="CT92" s="17" t="n"/>
      <c r="CU92" s="17" t="n"/>
      <c r="CV92" s="17" t="n"/>
      <c r="CW92" s="17" t="n"/>
      <c r="CX92" s="17" t="n"/>
      <c r="CY92" s="17" t="n"/>
      <c r="CZ92" s="17" t="n"/>
      <c r="DA92" s="17" t="n"/>
      <c r="DB92" s="17" t="n"/>
      <c r="DC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  <c r="CL93" s="17" t="n"/>
      <c r="CM93" s="17" t="n"/>
      <c r="CN93" s="17" t="n"/>
      <c r="CO93" s="17" t="n"/>
      <c r="CP93" s="17" t="n"/>
      <c r="CQ93" s="17" t="n"/>
      <c r="CR93" s="17" t="n"/>
      <c r="CS93" s="17" t="n"/>
      <c r="CT93" s="17" t="n"/>
      <c r="CU93" s="17" t="n"/>
      <c r="CV93" s="17" t="n"/>
      <c r="CW93" s="17" t="n"/>
      <c r="CX93" s="17" t="n"/>
      <c r="CY93" s="17" t="n"/>
      <c r="CZ93" s="17" t="n"/>
      <c r="DA93" s="17" t="n"/>
      <c r="DB93" s="17" t="n"/>
      <c r="DC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  <c r="CL94" s="17" t="n"/>
      <c r="CM94" s="17" t="n"/>
      <c r="CN94" s="17" t="n"/>
      <c r="CO94" s="17" t="n"/>
      <c r="CP94" s="17" t="n"/>
      <c r="CQ94" s="17" t="n"/>
      <c r="CR94" s="17" t="n"/>
      <c r="CS94" s="17" t="n"/>
      <c r="CT94" s="17" t="n"/>
      <c r="CU94" s="17" t="n"/>
      <c r="CV94" s="17" t="n"/>
      <c r="CW94" s="17" t="n"/>
      <c r="CX94" s="17" t="n"/>
      <c r="CY94" s="17" t="n"/>
      <c r="CZ94" s="17" t="n"/>
      <c r="DA94" s="17" t="n"/>
      <c r="DB94" s="17" t="n"/>
      <c r="DC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  <c r="CL95" s="17" t="n"/>
      <c r="CM95" s="17" t="n"/>
      <c r="CN95" s="17" t="n"/>
      <c r="CO95" s="17" t="n"/>
      <c r="CP95" s="17" t="n"/>
      <c r="CQ95" s="17" t="n"/>
      <c r="CR95" s="17" t="n"/>
      <c r="CS95" s="17" t="n"/>
      <c r="CT95" s="17" t="n"/>
      <c r="CU95" s="17" t="n"/>
      <c r="CV95" s="17" t="n"/>
      <c r="CW95" s="17" t="n"/>
      <c r="CX95" s="17" t="n"/>
      <c r="CY95" s="17" t="n"/>
      <c r="CZ95" s="17" t="n"/>
      <c r="DA95" s="17" t="n"/>
      <c r="DB95" s="17" t="n"/>
      <c r="DC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  <c r="CL96" s="17" t="n"/>
      <c r="CM96" s="17" t="n"/>
      <c r="CN96" s="17" t="n"/>
      <c r="CO96" s="17" t="n"/>
      <c r="CP96" s="17" t="n"/>
      <c r="CQ96" s="17" t="n"/>
      <c r="CR96" s="17" t="n"/>
      <c r="CS96" s="17" t="n"/>
      <c r="CT96" s="17" t="n"/>
      <c r="CU96" s="17" t="n"/>
      <c r="CV96" s="17" t="n"/>
      <c r="CW96" s="17" t="n"/>
      <c r="CX96" s="17" t="n"/>
      <c r="CY96" s="17" t="n"/>
      <c r="CZ96" s="17" t="n"/>
      <c r="DA96" s="17" t="n"/>
      <c r="DB96" s="17" t="n"/>
      <c r="DC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  <c r="CL97" s="17" t="n"/>
      <c r="CM97" s="17" t="n"/>
      <c r="CN97" s="17" t="n"/>
      <c r="CO97" s="17" t="n"/>
      <c r="CP97" s="17" t="n"/>
      <c r="CQ97" s="17" t="n"/>
      <c r="CR97" s="17" t="n"/>
      <c r="CS97" s="17" t="n"/>
      <c r="CT97" s="17" t="n"/>
      <c r="CU97" s="17" t="n"/>
      <c r="CV97" s="17" t="n"/>
      <c r="CW97" s="17" t="n"/>
      <c r="CX97" s="17" t="n"/>
      <c r="CY97" s="17" t="n"/>
      <c r="CZ97" s="17" t="n"/>
      <c r="DA97" s="17" t="n"/>
      <c r="DB97" s="17" t="n"/>
      <c r="DC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  <c r="CL98" s="17" t="n"/>
      <c r="CM98" s="17" t="n"/>
      <c r="CN98" s="17" t="n"/>
      <c r="CO98" s="17" t="n"/>
      <c r="CP98" s="17" t="n"/>
      <c r="CQ98" s="17" t="n"/>
      <c r="CR98" s="17" t="n"/>
      <c r="CS98" s="17" t="n"/>
      <c r="CT98" s="17" t="n"/>
      <c r="CU98" s="17" t="n"/>
      <c r="CV98" s="17" t="n"/>
      <c r="CW98" s="17" t="n"/>
      <c r="CX98" s="17" t="n"/>
      <c r="CY98" s="17" t="n"/>
      <c r="CZ98" s="17" t="n"/>
      <c r="DA98" s="17" t="n"/>
      <c r="DB98" s="17" t="n"/>
      <c r="DC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  <c r="CL99" s="17" t="n"/>
      <c r="CM99" s="17" t="n"/>
      <c r="CN99" s="17" t="n"/>
      <c r="CO99" s="17" t="n"/>
      <c r="CP99" s="17" t="n"/>
      <c r="CQ99" s="17" t="n"/>
      <c r="CR99" s="17" t="n"/>
      <c r="CS99" s="17" t="n"/>
      <c r="CT99" s="17" t="n"/>
      <c r="CU99" s="17" t="n"/>
      <c r="CV99" s="17" t="n"/>
      <c r="CW99" s="17" t="n"/>
      <c r="CX99" s="17" t="n"/>
      <c r="CY99" s="17" t="n"/>
      <c r="CZ99" s="17" t="n"/>
      <c r="DA99" s="17" t="n"/>
      <c r="DB99" s="17" t="n"/>
      <c r="DC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  <c r="CL100" s="17" t="n"/>
      <c r="CM100" s="17" t="n"/>
      <c r="CN100" s="17" t="n"/>
      <c r="CO100" s="17" t="n"/>
      <c r="CP100" s="17" t="n"/>
      <c r="CQ100" s="17" t="n"/>
      <c r="CR100" s="17" t="n"/>
      <c r="CS100" s="17" t="n"/>
      <c r="CT100" s="17" t="n"/>
      <c r="CU100" s="17" t="n"/>
      <c r="CV100" s="17" t="n"/>
      <c r="CW100" s="17" t="n"/>
      <c r="CX100" s="17" t="n"/>
      <c r="CY100" s="17" t="n"/>
      <c r="CZ100" s="17" t="n"/>
      <c r="DA100" s="17" t="n"/>
      <c r="DB100" s="17" t="n"/>
      <c r="DC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  <c r="CL101" s="17" t="n"/>
      <c r="CM101" s="17" t="n"/>
      <c r="CN101" s="17" t="n"/>
      <c r="CO101" s="17" t="n"/>
      <c r="CP101" s="17" t="n"/>
      <c r="CQ101" s="17" t="n"/>
      <c r="CR101" s="17" t="n"/>
      <c r="CS101" s="17" t="n"/>
      <c r="CT101" s="17" t="n"/>
      <c r="CU101" s="17" t="n"/>
      <c r="CV101" s="17" t="n"/>
      <c r="CW101" s="17" t="n"/>
      <c r="CX101" s="17" t="n"/>
      <c r="CY101" s="17" t="n"/>
      <c r="CZ101" s="17" t="n"/>
      <c r="DA101" s="17" t="n"/>
      <c r="DB101" s="17" t="n"/>
      <c r="DC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  <c r="CL102" s="17" t="n"/>
      <c r="CM102" s="17" t="n"/>
      <c r="CN102" s="17" t="n"/>
      <c r="CO102" s="17" t="n"/>
      <c r="CP102" s="17" t="n"/>
      <c r="CQ102" s="17" t="n"/>
      <c r="CR102" s="17" t="n"/>
      <c r="CS102" s="17" t="n"/>
      <c r="CT102" s="17" t="n"/>
      <c r="CU102" s="17" t="n"/>
      <c r="CV102" s="17" t="n"/>
      <c r="CW102" s="17" t="n"/>
      <c r="CX102" s="17" t="n"/>
      <c r="CY102" s="17" t="n"/>
      <c r="CZ102" s="17" t="n"/>
      <c r="DA102" s="17" t="n"/>
      <c r="DB102" s="17" t="n"/>
      <c r="DC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  <c r="CL103" s="17" t="n"/>
      <c r="CM103" s="17" t="n"/>
      <c r="CN103" s="17" t="n"/>
      <c r="CO103" s="17" t="n"/>
      <c r="CP103" s="17" t="n"/>
      <c r="CQ103" s="17" t="n"/>
      <c r="CR103" s="17" t="n"/>
      <c r="CS103" s="17" t="n"/>
      <c r="CT103" s="17" t="n"/>
      <c r="CU103" s="17" t="n"/>
      <c r="CV103" s="17" t="n"/>
      <c r="CW103" s="17" t="n"/>
      <c r="CX103" s="17" t="n"/>
      <c r="CY103" s="17" t="n"/>
      <c r="CZ103" s="17" t="n"/>
      <c r="DA103" s="17" t="n"/>
      <c r="DB103" s="17" t="n"/>
      <c r="DC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  <c r="CL104" s="17" t="n"/>
      <c r="CM104" s="17" t="n"/>
      <c r="CN104" s="17" t="n"/>
      <c r="CO104" s="17" t="n"/>
      <c r="CP104" s="17" t="n"/>
      <c r="CQ104" s="17" t="n"/>
      <c r="CR104" s="17" t="n"/>
      <c r="CS104" s="17" t="n"/>
      <c r="CT104" s="17" t="n"/>
      <c r="CU104" s="17" t="n"/>
      <c r="CV104" s="17" t="n"/>
      <c r="CW104" s="17" t="n"/>
      <c r="CX104" s="17" t="n"/>
      <c r="CY104" s="17" t="n"/>
      <c r="CZ104" s="17" t="n"/>
      <c r="DA104" s="17" t="n"/>
      <c r="DB104" s="17" t="n"/>
      <c r="DC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  <c r="CL105" s="17" t="n"/>
      <c r="CM105" s="17" t="n"/>
      <c r="CN105" s="17" t="n"/>
      <c r="CO105" s="17" t="n"/>
      <c r="CP105" s="17" t="n"/>
      <c r="CQ105" s="17" t="n"/>
      <c r="CR105" s="17" t="n"/>
      <c r="CS105" s="17" t="n"/>
      <c r="CT105" s="17" t="n"/>
      <c r="CU105" s="17" t="n"/>
      <c r="CV105" s="17" t="n"/>
      <c r="CW105" s="17" t="n"/>
      <c r="CX105" s="17" t="n"/>
      <c r="CY105" s="17" t="n"/>
      <c r="CZ105" s="17" t="n"/>
      <c r="DA105" s="17" t="n"/>
      <c r="DB105" s="17" t="n"/>
      <c r="DC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  <c r="CL106" s="17" t="n"/>
      <c r="CM106" s="17" t="n"/>
      <c r="CN106" s="17" t="n"/>
      <c r="CO106" s="17" t="n"/>
      <c r="CP106" s="17" t="n"/>
      <c r="CQ106" s="17" t="n"/>
      <c r="CR106" s="17" t="n"/>
      <c r="CS106" s="17" t="n"/>
      <c r="CT106" s="17" t="n"/>
      <c r="CU106" s="17" t="n"/>
      <c r="CV106" s="17" t="n"/>
      <c r="CW106" s="17" t="n"/>
      <c r="CX106" s="17" t="n"/>
      <c r="CY106" s="17" t="n"/>
      <c r="CZ106" s="17" t="n"/>
      <c r="DA106" s="17" t="n"/>
      <c r="DB106" s="17" t="n"/>
      <c r="DC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  <c r="CL107" s="17" t="n"/>
      <c r="CM107" s="17" t="n"/>
      <c r="CN107" s="17" t="n"/>
      <c r="CO107" s="17" t="n"/>
      <c r="CP107" s="17" t="n"/>
      <c r="CQ107" s="17" t="n"/>
      <c r="CR107" s="17" t="n"/>
      <c r="CS107" s="17" t="n"/>
      <c r="CT107" s="17" t="n"/>
      <c r="CU107" s="17" t="n"/>
      <c r="CV107" s="17" t="n"/>
      <c r="CW107" s="17" t="n"/>
      <c r="CX107" s="17" t="n"/>
      <c r="CY107" s="17" t="n"/>
      <c r="CZ107" s="17" t="n"/>
      <c r="DA107" s="17" t="n"/>
      <c r="DB107" s="17" t="n"/>
      <c r="DC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  <c r="CL108" s="17" t="n"/>
      <c r="CM108" s="17" t="n"/>
      <c r="CN108" s="17" t="n"/>
      <c r="CO108" s="17" t="n"/>
      <c r="CP108" s="17" t="n"/>
      <c r="CQ108" s="17" t="n"/>
      <c r="CR108" s="17" t="n"/>
      <c r="CS108" s="17" t="n"/>
      <c r="CT108" s="17" t="n"/>
      <c r="CU108" s="17" t="n"/>
      <c r="CV108" s="17" t="n"/>
      <c r="CW108" s="17" t="n"/>
      <c r="CX108" s="17" t="n"/>
      <c r="CY108" s="17" t="n"/>
      <c r="CZ108" s="17" t="n"/>
      <c r="DA108" s="17" t="n"/>
      <c r="DB108" s="17" t="n"/>
      <c r="DC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  <c r="CL109" s="17" t="n"/>
      <c r="CM109" s="17" t="n"/>
      <c r="CN109" s="17" t="n"/>
      <c r="CO109" s="17" t="n"/>
      <c r="CP109" s="17" t="n"/>
      <c r="CQ109" s="17" t="n"/>
      <c r="CR109" s="17" t="n"/>
      <c r="CS109" s="17" t="n"/>
      <c r="CT109" s="17" t="n"/>
      <c r="CU109" s="17" t="n"/>
      <c r="CV109" s="17" t="n"/>
      <c r="CW109" s="17" t="n"/>
      <c r="CX109" s="17" t="n"/>
      <c r="CY109" s="17" t="n"/>
      <c r="CZ109" s="17" t="n"/>
      <c r="DA109" s="17" t="n"/>
      <c r="DB109" s="17" t="n"/>
      <c r="DC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  <c r="CL110" s="17" t="n"/>
      <c r="CM110" s="17" t="n"/>
      <c r="CN110" s="17" t="n"/>
      <c r="CO110" s="17" t="n"/>
      <c r="CP110" s="17" t="n"/>
      <c r="CQ110" s="17" t="n"/>
      <c r="CR110" s="17" t="n"/>
      <c r="CS110" s="17" t="n"/>
      <c r="CT110" s="17" t="n"/>
      <c r="CU110" s="17" t="n"/>
      <c r="CV110" s="17" t="n"/>
      <c r="CW110" s="17" t="n"/>
      <c r="CX110" s="17" t="n"/>
      <c r="CY110" s="17" t="n"/>
      <c r="CZ110" s="17" t="n"/>
      <c r="DA110" s="17" t="n"/>
      <c r="DB110" s="17" t="n"/>
      <c r="DC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  <c r="CL111" s="17" t="n"/>
      <c r="CM111" s="17" t="n"/>
      <c r="CN111" s="17" t="n"/>
      <c r="CO111" s="17" t="n"/>
      <c r="CP111" s="17" t="n"/>
      <c r="CQ111" s="17" t="n"/>
      <c r="CR111" s="17" t="n"/>
      <c r="CS111" s="17" t="n"/>
      <c r="CT111" s="17" t="n"/>
      <c r="CU111" s="17" t="n"/>
      <c r="CV111" s="17" t="n"/>
      <c r="CW111" s="17" t="n"/>
      <c r="CX111" s="17" t="n"/>
      <c r="CY111" s="17" t="n"/>
      <c r="CZ111" s="17" t="n"/>
      <c r="DA111" s="17" t="n"/>
      <c r="DB111" s="17" t="n"/>
      <c r="DC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  <c r="CL112" s="17" t="n"/>
      <c r="CM112" s="17" t="n"/>
      <c r="CN112" s="17" t="n"/>
      <c r="CO112" s="17" t="n"/>
      <c r="CP112" s="17" t="n"/>
      <c r="CQ112" s="17" t="n"/>
      <c r="CR112" s="17" t="n"/>
      <c r="CS112" s="17" t="n"/>
      <c r="CT112" s="17" t="n"/>
      <c r="CU112" s="17" t="n"/>
      <c r="CV112" s="17" t="n"/>
      <c r="CW112" s="17" t="n"/>
      <c r="CX112" s="17" t="n"/>
      <c r="CY112" s="17" t="n"/>
      <c r="CZ112" s="17" t="n"/>
      <c r="DA112" s="17" t="n"/>
      <c r="DB112" s="17" t="n"/>
      <c r="DC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  <c r="CL113" s="17" t="n"/>
      <c r="CM113" s="17" t="n"/>
      <c r="CN113" s="17" t="n"/>
      <c r="CO113" s="17" t="n"/>
      <c r="CP113" s="17" t="n"/>
      <c r="CQ113" s="17" t="n"/>
      <c r="CR113" s="17" t="n"/>
      <c r="CS113" s="17" t="n"/>
      <c r="CT113" s="17" t="n"/>
      <c r="CU113" s="17" t="n"/>
      <c r="CV113" s="17" t="n"/>
      <c r="CW113" s="17" t="n"/>
      <c r="CX113" s="17" t="n"/>
      <c r="CY113" s="17" t="n"/>
      <c r="CZ113" s="17" t="n"/>
      <c r="DA113" s="17" t="n"/>
      <c r="DB113" s="17" t="n"/>
      <c r="DC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  <c r="CL114" s="17" t="n"/>
      <c r="CM114" s="17" t="n"/>
      <c r="CN114" s="17" t="n"/>
      <c r="CO114" s="17" t="n"/>
      <c r="CP114" s="17" t="n"/>
      <c r="CQ114" s="17" t="n"/>
      <c r="CR114" s="17" t="n"/>
      <c r="CS114" s="17" t="n"/>
      <c r="CT114" s="17" t="n"/>
      <c r="CU114" s="17" t="n"/>
      <c r="CV114" s="17" t="n"/>
      <c r="CW114" s="17" t="n"/>
      <c r="CX114" s="17" t="n"/>
      <c r="CY114" s="17" t="n"/>
      <c r="CZ114" s="17" t="n"/>
      <c r="DA114" s="17" t="n"/>
      <c r="DB114" s="17" t="n"/>
      <c r="DC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  <c r="CL115" s="17" t="n"/>
      <c r="CM115" s="17" t="n"/>
      <c r="CN115" s="17" t="n"/>
      <c r="CO115" s="17" t="n"/>
      <c r="CP115" s="17" t="n"/>
      <c r="CQ115" s="17" t="n"/>
      <c r="CR115" s="17" t="n"/>
      <c r="CS115" s="17" t="n"/>
      <c r="CT115" s="17" t="n"/>
      <c r="CU115" s="17" t="n"/>
      <c r="CV115" s="17" t="n"/>
      <c r="CW115" s="17" t="n"/>
      <c r="CX115" s="17" t="n"/>
      <c r="CY115" s="17" t="n"/>
      <c r="CZ115" s="17" t="n"/>
      <c r="DA115" s="17" t="n"/>
      <c r="DB115" s="17" t="n"/>
      <c r="DC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  <c r="CL116" s="17" t="n"/>
      <c r="CM116" s="17" t="n"/>
      <c r="CN116" s="17" t="n"/>
      <c r="CO116" s="17" t="n"/>
      <c r="CP116" s="17" t="n"/>
      <c r="CQ116" s="17" t="n"/>
      <c r="CR116" s="17" t="n"/>
      <c r="CS116" s="17" t="n"/>
      <c r="CT116" s="17" t="n"/>
      <c r="CU116" s="17" t="n"/>
      <c r="CV116" s="17" t="n"/>
      <c r="CW116" s="17" t="n"/>
      <c r="CX116" s="17" t="n"/>
      <c r="CY116" s="17" t="n"/>
      <c r="CZ116" s="17" t="n"/>
      <c r="DA116" s="17" t="n"/>
      <c r="DB116" s="17" t="n"/>
      <c r="DC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  <c r="CL117" s="17" t="n"/>
      <c r="CM117" s="17" t="n"/>
      <c r="CN117" s="17" t="n"/>
      <c r="CO117" s="17" t="n"/>
      <c r="CP117" s="17" t="n"/>
      <c r="CQ117" s="17" t="n"/>
      <c r="CR117" s="17" t="n"/>
      <c r="CS117" s="17" t="n"/>
      <c r="CT117" s="17" t="n"/>
      <c r="CU117" s="17" t="n"/>
      <c r="CV117" s="17" t="n"/>
      <c r="CW117" s="17" t="n"/>
      <c r="CX117" s="17" t="n"/>
      <c r="CY117" s="17" t="n"/>
      <c r="CZ117" s="17" t="n"/>
      <c r="DA117" s="17" t="n"/>
      <c r="DB117" s="17" t="n"/>
      <c r="DC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  <c r="CL118" s="17" t="n"/>
      <c r="CM118" s="17" t="n"/>
      <c r="CN118" s="17" t="n"/>
      <c r="CO118" s="17" t="n"/>
      <c r="CP118" s="17" t="n"/>
      <c r="CQ118" s="17" t="n"/>
      <c r="CR118" s="17" t="n"/>
      <c r="CS118" s="17" t="n"/>
      <c r="CT118" s="17" t="n"/>
      <c r="CU118" s="17" t="n"/>
      <c r="CV118" s="17" t="n"/>
      <c r="CW118" s="17" t="n"/>
      <c r="CX118" s="17" t="n"/>
      <c r="CY118" s="17" t="n"/>
      <c r="CZ118" s="17" t="n"/>
      <c r="DA118" s="17" t="n"/>
      <c r="DB118" s="17" t="n"/>
      <c r="DC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  <c r="CL119" s="17" t="n"/>
      <c r="CM119" s="17" t="n"/>
      <c r="CN119" s="17" t="n"/>
      <c r="CO119" s="17" t="n"/>
      <c r="CP119" s="17" t="n"/>
      <c r="CQ119" s="17" t="n"/>
      <c r="CR119" s="17" t="n"/>
      <c r="CS119" s="17" t="n"/>
      <c r="CT119" s="17" t="n"/>
      <c r="CU119" s="17" t="n"/>
      <c r="CV119" s="17" t="n"/>
      <c r="CW119" s="17" t="n"/>
      <c r="CX119" s="17" t="n"/>
      <c r="CY119" s="17" t="n"/>
      <c r="CZ119" s="17" t="n"/>
      <c r="DA119" s="17" t="n"/>
      <c r="DB119" s="17" t="n"/>
      <c r="DC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  <c r="CL120" s="17" t="n"/>
      <c r="CM120" s="17" t="n"/>
      <c r="CN120" s="17" t="n"/>
      <c r="CO120" s="17" t="n"/>
      <c r="CP120" s="17" t="n"/>
      <c r="CQ120" s="17" t="n"/>
      <c r="CR120" s="17" t="n"/>
      <c r="CS120" s="17" t="n"/>
      <c r="CT120" s="17" t="n"/>
      <c r="CU120" s="17" t="n"/>
      <c r="CV120" s="17" t="n"/>
      <c r="CW120" s="17" t="n"/>
      <c r="CX120" s="17" t="n"/>
      <c r="CY120" s="17" t="n"/>
      <c r="CZ120" s="17" t="n"/>
      <c r="DA120" s="17" t="n"/>
      <c r="DB120" s="17" t="n"/>
      <c r="DC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  <c r="CL121" s="17" t="n"/>
      <c r="CM121" s="17" t="n"/>
      <c r="CN121" s="17" t="n"/>
      <c r="CO121" s="17" t="n"/>
      <c r="CP121" s="17" t="n"/>
      <c r="CQ121" s="17" t="n"/>
      <c r="CR121" s="17" t="n"/>
      <c r="CS121" s="17" t="n"/>
      <c r="CT121" s="17" t="n"/>
      <c r="CU121" s="17" t="n"/>
      <c r="CV121" s="17" t="n"/>
      <c r="CW121" s="17" t="n"/>
      <c r="CX121" s="17" t="n"/>
      <c r="CY121" s="17" t="n"/>
      <c r="CZ121" s="17" t="n"/>
      <c r="DA121" s="17" t="n"/>
      <c r="DB121" s="17" t="n"/>
      <c r="DC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  <c r="CL122" s="17" t="n"/>
      <c r="CM122" s="17" t="n"/>
      <c r="CN122" s="17" t="n"/>
      <c r="CO122" s="17" t="n"/>
      <c r="CP122" s="17" t="n"/>
      <c r="CQ122" s="17" t="n"/>
      <c r="CR122" s="17" t="n"/>
      <c r="CS122" s="17" t="n"/>
      <c r="CT122" s="17" t="n"/>
      <c r="CU122" s="17" t="n"/>
      <c r="CV122" s="17" t="n"/>
      <c r="CW122" s="17" t="n"/>
      <c r="CX122" s="17" t="n"/>
      <c r="CY122" s="17" t="n"/>
      <c r="CZ122" s="17" t="n"/>
      <c r="DA122" s="17" t="n"/>
      <c r="DB122" s="17" t="n"/>
      <c r="DC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  <c r="CL123" s="17" t="n"/>
      <c r="CM123" s="17" t="n"/>
      <c r="CN123" s="17" t="n"/>
      <c r="CO123" s="17" t="n"/>
      <c r="CP123" s="17" t="n"/>
      <c r="CQ123" s="17" t="n"/>
      <c r="CR123" s="17" t="n"/>
      <c r="CS123" s="17" t="n"/>
      <c r="CT123" s="17" t="n"/>
      <c r="CU123" s="17" t="n"/>
      <c r="CV123" s="17" t="n"/>
      <c r="CW123" s="17" t="n"/>
      <c r="CX123" s="17" t="n"/>
      <c r="CY123" s="17" t="n"/>
      <c r="CZ123" s="17" t="n"/>
      <c r="DA123" s="17" t="n"/>
      <c r="DB123" s="17" t="n"/>
      <c r="DC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  <c r="CL124" s="17" t="n"/>
      <c r="CM124" s="17" t="n"/>
      <c r="CN124" s="17" t="n"/>
      <c r="CO124" s="17" t="n"/>
      <c r="CP124" s="17" t="n"/>
      <c r="CQ124" s="17" t="n"/>
      <c r="CR124" s="17" t="n"/>
      <c r="CS124" s="17" t="n"/>
      <c r="CT124" s="17" t="n"/>
      <c r="CU124" s="17" t="n"/>
      <c r="CV124" s="17" t="n"/>
      <c r="CW124" s="17" t="n"/>
      <c r="CX124" s="17" t="n"/>
      <c r="CY124" s="17" t="n"/>
      <c r="CZ124" s="17" t="n"/>
      <c r="DA124" s="17" t="n"/>
      <c r="DB124" s="17" t="n"/>
      <c r="DC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  <c r="CL125" s="17" t="n"/>
      <c r="CM125" s="17" t="n"/>
      <c r="CN125" s="17" t="n"/>
      <c r="CO125" s="17" t="n"/>
      <c r="CP125" s="17" t="n"/>
      <c r="CQ125" s="17" t="n"/>
      <c r="CR125" s="17" t="n"/>
      <c r="CS125" s="17" t="n"/>
      <c r="CT125" s="17" t="n"/>
      <c r="CU125" s="17" t="n"/>
      <c r="CV125" s="17" t="n"/>
      <c r="CW125" s="17" t="n"/>
      <c r="CX125" s="17" t="n"/>
      <c r="CY125" s="17" t="n"/>
      <c r="CZ125" s="17" t="n"/>
      <c r="DA125" s="17" t="n"/>
      <c r="DB125" s="17" t="n"/>
      <c r="DC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  <c r="CL126" s="17" t="n"/>
      <c r="CM126" s="17" t="n"/>
      <c r="CN126" s="17" t="n"/>
      <c r="CO126" s="17" t="n"/>
      <c r="CP126" s="17" t="n"/>
      <c r="CQ126" s="17" t="n"/>
      <c r="CR126" s="17" t="n"/>
      <c r="CS126" s="17" t="n"/>
      <c r="CT126" s="17" t="n"/>
      <c r="CU126" s="17" t="n"/>
      <c r="CV126" s="17" t="n"/>
      <c r="CW126" s="17" t="n"/>
      <c r="CX126" s="17" t="n"/>
      <c r="CY126" s="17" t="n"/>
      <c r="CZ126" s="17" t="n"/>
      <c r="DA126" s="17" t="n"/>
      <c r="DB126" s="17" t="n"/>
      <c r="DC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  <c r="CL127" s="17" t="n"/>
      <c r="CM127" s="17" t="n"/>
      <c r="CN127" s="17" t="n"/>
      <c r="CO127" s="17" t="n"/>
      <c r="CP127" s="17" t="n"/>
      <c r="CQ127" s="17" t="n"/>
      <c r="CR127" s="17" t="n"/>
      <c r="CS127" s="17" t="n"/>
      <c r="CT127" s="17" t="n"/>
      <c r="CU127" s="17" t="n"/>
      <c r="CV127" s="17" t="n"/>
      <c r="CW127" s="17" t="n"/>
      <c r="CX127" s="17" t="n"/>
      <c r="CY127" s="17" t="n"/>
      <c r="CZ127" s="17" t="n"/>
      <c r="DA127" s="17" t="n"/>
      <c r="DB127" s="17" t="n"/>
      <c r="DC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  <c r="CL128" s="17" t="n"/>
      <c r="CM128" s="17" t="n"/>
      <c r="CN128" s="17" t="n"/>
      <c r="CO128" s="17" t="n"/>
      <c r="CP128" s="17" t="n"/>
      <c r="CQ128" s="17" t="n"/>
      <c r="CR128" s="17" t="n"/>
      <c r="CS128" s="17" t="n"/>
      <c r="CT128" s="17" t="n"/>
      <c r="CU128" s="17" t="n"/>
      <c r="CV128" s="17" t="n"/>
      <c r="CW128" s="17" t="n"/>
      <c r="CX128" s="17" t="n"/>
      <c r="CY128" s="17" t="n"/>
      <c r="CZ128" s="17" t="n"/>
      <c r="DA128" s="17" t="n"/>
      <c r="DB128" s="17" t="n"/>
      <c r="DC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  <c r="CL129" s="17" t="n"/>
      <c r="CM129" s="17" t="n"/>
      <c r="CN129" s="17" t="n"/>
      <c r="CO129" s="17" t="n"/>
      <c r="CP129" s="17" t="n"/>
      <c r="CQ129" s="17" t="n"/>
      <c r="CR129" s="17" t="n"/>
      <c r="CS129" s="17" t="n"/>
      <c r="CT129" s="17" t="n"/>
      <c r="CU129" s="17" t="n"/>
      <c r="CV129" s="17" t="n"/>
      <c r="CW129" s="17" t="n"/>
      <c r="CX129" s="17" t="n"/>
      <c r="CY129" s="17" t="n"/>
      <c r="CZ129" s="17" t="n"/>
      <c r="DA129" s="17" t="n"/>
      <c r="DB129" s="17" t="n"/>
      <c r="DC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  <c r="CL130" s="17" t="n"/>
      <c r="CM130" s="17" t="n"/>
      <c r="CN130" s="17" t="n"/>
      <c r="CO130" s="17" t="n"/>
      <c r="CP130" s="17" t="n"/>
      <c r="CQ130" s="17" t="n"/>
      <c r="CR130" s="17" t="n"/>
      <c r="CS130" s="17" t="n"/>
      <c r="CT130" s="17" t="n"/>
      <c r="CU130" s="17" t="n"/>
      <c r="CV130" s="17" t="n"/>
      <c r="CW130" s="17" t="n"/>
      <c r="CX130" s="17" t="n"/>
      <c r="CY130" s="17" t="n"/>
      <c r="CZ130" s="17" t="n"/>
      <c r="DA130" s="17" t="n"/>
      <c r="DB130" s="17" t="n"/>
      <c r="DC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  <c r="CL131" s="17" t="n"/>
      <c r="CM131" s="17" t="n"/>
      <c r="CN131" s="17" t="n"/>
      <c r="CO131" s="17" t="n"/>
      <c r="CP131" s="17" t="n"/>
      <c r="CQ131" s="17" t="n"/>
      <c r="CR131" s="17" t="n"/>
      <c r="CS131" s="17" t="n"/>
      <c r="CT131" s="17" t="n"/>
      <c r="CU131" s="17" t="n"/>
      <c r="CV131" s="17" t="n"/>
      <c r="CW131" s="17" t="n"/>
      <c r="CX131" s="17" t="n"/>
      <c r="CY131" s="17" t="n"/>
      <c r="CZ131" s="17" t="n"/>
      <c r="DA131" s="17" t="n"/>
      <c r="DB131" s="17" t="n"/>
      <c r="DC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  <c r="CL132" s="17" t="n"/>
      <c r="CM132" s="17" t="n"/>
      <c r="CN132" s="17" t="n"/>
      <c r="CO132" s="17" t="n"/>
      <c r="CP132" s="17" t="n"/>
      <c r="CQ132" s="17" t="n"/>
      <c r="CR132" s="17" t="n"/>
      <c r="CS132" s="17" t="n"/>
      <c r="CT132" s="17" t="n"/>
      <c r="CU132" s="17" t="n"/>
      <c r="CV132" s="17" t="n"/>
      <c r="CW132" s="17" t="n"/>
      <c r="CX132" s="17" t="n"/>
      <c r="CY132" s="17" t="n"/>
      <c r="CZ132" s="17" t="n"/>
      <c r="DA132" s="17" t="n"/>
      <c r="DB132" s="17" t="n"/>
      <c r="DC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  <c r="CL133" s="17" t="n"/>
      <c r="CM133" s="17" t="n"/>
      <c r="CN133" s="17" t="n"/>
      <c r="CO133" s="17" t="n"/>
      <c r="CP133" s="17" t="n"/>
      <c r="CQ133" s="17" t="n"/>
      <c r="CR133" s="17" t="n"/>
      <c r="CS133" s="17" t="n"/>
      <c r="CT133" s="17" t="n"/>
      <c r="CU133" s="17" t="n"/>
      <c r="CV133" s="17" t="n"/>
      <c r="CW133" s="17" t="n"/>
      <c r="CX133" s="17" t="n"/>
      <c r="CY133" s="17" t="n"/>
      <c r="CZ133" s="17" t="n"/>
      <c r="DA133" s="17" t="n"/>
      <c r="DB133" s="17" t="n"/>
      <c r="DC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  <c r="CL134" s="17" t="n"/>
      <c r="CM134" s="17" t="n"/>
      <c r="CN134" s="17" t="n"/>
      <c r="CO134" s="17" t="n"/>
      <c r="CP134" s="17" t="n"/>
      <c r="CQ134" s="17" t="n"/>
      <c r="CR134" s="17" t="n"/>
      <c r="CS134" s="17" t="n"/>
      <c r="CT134" s="17" t="n"/>
      <c r="CU134" s="17" t="n"/>
      <c r="CV134" s="17" t="n"/>
      <c r="CW134" s="17" t="n"/>
      <c r="CX134" s="17" t="n"/>
      <c r="CY134" s="17" t="n"/>
      <c r="CZ134" s="17" t="n"/>
      <c r="DA134" s="17" t="n"/>
      <c r="DB134" s="17" t="n"/>
      <c r="DC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  <c r="CL135" s="17" t="n"/>
      <c r="CM135" s="17" t="n"/>
      <c r="CN135" s="17" t="n"/>
      <c r="CO135" s="17" t="n"/>
      <c r="CP135" s="17" t="n"/>
      <c r="CQ135" s="17" t="n"/>
      <c r="CR135" s="17" t="n"/>
      <c r="CS135" s="17" t="n"/>
      <c r="CT135" s="17" t="n"/>
      <c r="CU135" s="17" t="n"/>
      <c r="CV135" s="17" t="n"/>
      <c r="CW135" s="17" t="n"/>
      <c r="CX135" s="17" t="n"/>
      <c r="CY135" s="17" t="n"/>
      <c r="CZ135" s="17" t="n"/>
      <c r="DA135" s="17" t="n"/>
      <c r="DB135" s="17" t="n"/>
      <c r="DC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  <c r="CL136" s="17" t="n"/>
      <c r="CM136" s="17" t="n"/>
      <c r="CN136" s="17" t="n"/>
      <c r="CO136" s="17" t="n"/>
      <c r="CP136" s="17" t="n"/>
      <c r="CQ136" s="17" t="n"/>
      <c r="CR136" s="17" t="n"/>
      <c r="CS136" s="17" t="n"/>
      <c r="CT136" s="17" t="n"/>
      <c r="CU136" s="17" t="n"/>
      <c r="CV136" s="17" t="n"/>
      <c r="CW136" s="17" t="n"/>
      <c r="CX136" s="17" t="n"/>
      <c r="CY136" s="17" t="n"/>
      <c r="CZ136" s="17" t="n"/>
      <c r="DA136" s="17" t="n"/>
      <c r="DB136" s="17" t="n"/>
      <c r="DC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  <c r="CL137" s="17" t="n"/>
      <c r="CM137" s="17" t="n"/>
      <c r="CN137" s="17" t="n"/>
      <c r="CO137" s="17" t="n"/>
      <c r="CP137" s="17" t="n"/>
      <c r="CQ137" s="17" t="n"/>
      <c r="CR137" s="17" t="n"/>
      <c r="CS137" s="17" t="n"/>
      <c r="CT137" s="17" t="n"/>
      <c r="CU137" s="17" t="n"/>
      <c r="CV137" s="17" t="n"/>
      <c r="CW137" s="17" t="n"/>
      <c r="CX137" s="17" t="n"/>
      <c r="CY137" s="17" t="n"/>
      <c r="CZ137" s="17" t="n"/>
      <c r="DA137" s="17" t="n"/>
      <c r="DB137" s="17" t="n"/>
      <c r="DC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  <c r="CL138" s="17" t="n"/>
      <c r="CM138" s="17" t="n"/>
      <c r="CN138" s="17" t="n"/>
      <c r="CO138" s="17" t="n"/>
      <c r="CP138" s="17" t="n"/>
      <c r="CQ138" s="17" t="n"/>
      <c r="CR138" s="17" t="n"/>
      <c r="CS138" s="17" t="n"/>
      <c r="CT138" s="17" t="n"/>
      <c r="CU138" s="17" t="n"/>
      <c r="CV138" s="17" t="n"/>
      <c r="CW138" s="17" t="n"/>
      <c r="CX138" s="17" t="n"/>
      <c r="CY138" s="17" t="n"/>
      <c r="CZ138" s="17" t="n"/>
      <c r="DA138" s="17" t="n"/>
      <c r="DB138" s="17" t="n"/>
      <c r="DC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  <c r="CL139" s="17" t="n"/>
      <c r="CM139" s="17" t="n"/>
      <c r="CN139" s="17" t="n"/>
      <c r="CO139" s="17" t="n"/>
      <c r="CP139" s="17" t="n"/>
      <c r="CQ139" s="17" t="n"/>
      <c r="CR139" s="17" t="n"/>
      <c r="CS139" s="17" t="n"/>
      <c r="CT139" s="17" t="n"/>
      <c r="CU139" s="17" t="n"/>
      <c r="CV139" s="17" t="n"/>
      <c r="CW139" s="17" t="n"/>
      <c r="CX139" s="17" t="n"/>
      <c r="CY139" s="17" t="n"/>
      <c r="CZ139" s="17" t="n"/>
      <c r="DA139" s="17" t="n"/>
      <c r="DB139" s="17" t="n"/>
      <c r="DC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  <c r="CL140" s="17" t="n"/>
      <c r="CM140" s="17" t="n"/>
      <c r="CN140" s="17" t="n"/>
      <c r="CO140" s="17" t="n"/>
      <c r="CP140" s="17" t="n"/>
      <c r="CQ140" s="17" t="n"/>
      <c r="CR140" s="17" t="n"/>
      <c r="CS140" s="17" t="n"/>
      <c r="CT140" s="17" t="n"/>
      <c r="CU140" s="17" t="n"/>
      <c r="CV140" s="17" t="n"/>
      <c r="CW140" s="17" t="n"/>
      <c r="CX140" s="17" t="n"/>
      <c r="CY140" s="17" t="n"/>
      <c r="CZ140" s="17" t="n"/>
      <c r="DA140" s="17" t="n"/>
      <c r="DB140" s="17" t="n"/>
      <c r="DC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  <c r="CL141" s="17" t="n"/>
      <c r="CM141" s="17" t="n"/>
      <c r="CN141" s="17" t="n"/>
      <c r="CO141" s="17" t="n"/>
      <c r="CP141" s="17" t="n"/>
      <c r="CQ141" s="17" t="n"/>
      <c r="CR141" s="17" t="n"/>
      <c r="CS141" s="17" t="n"/>
      <c r="CT141" s="17" t="n"/>
      <c r="CU141" s="17" t="n"/>
      <c r="CV141" s="17" t="n"/>
      <c r="CW141" s="17" t="n"/>
      <c r="CX141" s="17" t="n"/>
      <c r="CY141" s="17" t="n"/>
      <c r="CZ141" s="17" t="n"/>
      <c r="DA141" s="17" t="n"/>
      <c r="DB141" s="17" t="n"/>
      <c r="DC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  <c r="CL142" s="17" t="n"/>
      <c r="CM142" s="17" t="n"/>
      <c r="CN142" s="17" t="n"/>
      <c r="CO142" s="17" t="n"/>
      <c r="CP142" s="17" t="n"/>
      <c r="CQ142" s="17" t="n"/>
      <c r="CR142" s="17" t="n"/>
      <c r="CS142" s="17" t="n"/>
      <c r="CT142" s="17" t="n"/>
      <c r="CU142" s="17" t="n"/>
      <c r="CV142" s="17" t="n"/>
      <c r="CW142" s="17" t="n"/>
      <c r="CX142" s="17" t="n"/>
      <c r="CY142" s="17" t="n"/>
      <c r="CZ142" s="17" t="n"/>
      <c r="DA142" s="17" t="n"/>
      <c r="DB142" s="17" t="n"/>
      <c r="DC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  <c r="CL143" s="17" t="n"/>
      <c r="CM143" s="17" t="n"/>
      <c r="CN143" s="17" t="n"/>
      <c r="CO143" s="17" t="n"/>
      <c r="CP143" s="17" t="n"/>
      <c r="CQ143" s="17" t="n"/>
      <c r="CR143" s="17" t="n"/>
      <c r="CS143" s="17" t="n"/>
      <c r="CT143" s="17" t="n"/>
      <c r="CU143" s="17" t="n"/>
      <c r="CV143" s="17" t="n"/>
      <c r="CW143" s="17" t="n"/>
      <c r="CX143" s="17" t="n"/>
      <c r="CY143" s="17" t="n"/>
      <c r="CZ143" s="17" t="n"/>
      <c r="DA143" s="17" t="n"/>
      <c r="DB143" s="17" t="n"/>
      <c r="DC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  <c r="CL144" s="17" t="n"/>
      <c r="CM144" s="17" t="n"/>
      <c r="CN144" s="17" t="n"/>
      <c r="CO144" s="17" t="n"/>
      <c r="CP144" s="17" t="n"/>
      <c r="CQ144" s="17" t="n"/>
      <c r="CR144" s="17" t="n"/>
      <c r="CS144" s="17" t="n"/>
      <c r="CT144" s="17" t="n"/>
      <c r="CU144" s="17" t="n"/>
      <c r="CV144" s="17" t="n"/>
      <c r="CW144" s="17" t="n"/>
      <c r="CX144" s="17" t="n"/>
      <c r="CY144" s="17" t="n"/>
      <c r="CZ144" s="17" t="n"/>
      <c r="DA144" s="17" t="n"/>
      <c r="DB144" s="17" t="n"/>
      <c r="DC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  <c r="CL145" s="17" t="n"/>
      <c r="CM145" s="17" t="n"/>
      <c r="CN145" s="17" t="n"/>
      <c r="CO145" s="17" t="n"/>
      <c r="CP145" s="17" t="n"/>
      <c r="CQ145" s="17" t="n"/>
      <c r="CR145" s="17" t="n"/>
      <c r="CS145" s="17" t="n"/>
      <c r="CT145" s="17" t="n"/>
      <c r="CU145" s="17" t="n"/>
      <c r="CV145" s="17" t="n"/>
      <c r="CW145" s="17" t="n"/>
      <c r="CX145" s="17" t="n"/>
      <c r="CY145" s="17" t="n"/>
      <c r="CZ145" s="17" t="n"/>
      <c r="DA145" s="17" t="n"/>
      <c r="DB145" s="17" t="n"/>
      <c r="DC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  <c r="CL146" s="17" t="n"/>
      <c r="CM146" s="17" t="n"/>
      <c r="CN146" s="17" t="n"/>
      <c r="CO146" s="17" t="n"/>
      <c r="CP146" s="17" t="n"/>
      <c r="CQ146" s="17" t="n"/>
      <c r="CR146" s="17" t="n"/>
      <c r="CS146" s="17" t="n"/>
      <c r="CT146" s="17" t="n"/>
      <c r="CU146" s="17" t="n"/>
      <c r="CV146" s="17" t="n"/>
      <c r="CW146" s="17" t="n"/>
      <c r="CX146" s="17" t="n"/>
      <c r="CY146" s="17" t="n"/>
      <c r="CZ146" s="17" t="n"/>
      <c r="DA146" s="17" t="n"/>
      <c r="DB146" s="17" t="n"/>
      <c r="DC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  <c r="CL147" s="17" t="n"/>
      <c r="CM147" s="17" t="n"/>
      <c r="CN147" s="17" t="n"/>
      <c r="CO147" s="17" t="n"/>
      <c r="CP147" s="17" t="n"/>
      <c r="CQ147" s="17" t="n"/>
      <c r="CR147" s="17" t="n"/>
      <c r="CS147" s="17" t="n"/>
      <c r="CT147" s="17" t="n"/>
      <c r="CU147" s="17" t="n"/>
      <c r="CV147" s="17" t="n"/>
      <c r="CW147" s="17" t="n"/>
      <c r="CX147" s="17" t="n"/>
      <c r="CY147" s="17" t="n"/>
      <c r="CZ147" s="17" t="n"/>
      <c r="DA147" s="17" t="n"/>
      <c r="DB147" s="17" t="n"/>
      <c r="DC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  <c r="CL148" s="17" t="n"/>
      <c r="CM148" s="17" t="n"/>
      <c r="CN148" s="17" t="n"/>
      <c r="CO148" s="17" t="n"/>
      <c r="CP148" s="17" t="n"/>
      <c r="CQ148" s="17" t="n"/>
      <c r="CR148" s="17" t="n"/>
      <c r="CS148" s="17" t="n"/>
      <c r="CT148" s="17" t="n"/>
      <c r="CU148" s="17" t="n"/>
      <c r="CV148" s="17" t="n"/>
      <c r="CW148" s="17" t="n"/>
      <c r="CX148" s="17" t="n"/>
      <c r="CY148" s="17" t="n"/>
      <c r="CZ148" s="17" t="n"/>
      <c r="DA148" s="17" t="n"/>
      <c r="DB148" s="17" t="n"/>
      <c r="DC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  <c r="CL149" s="17" t="n"/>
      <c r="CM149" s="17" t="n"/>
      <c r="CN149" s="17" t="n"/>
      <c r="CO149" s="17" t="n"/>
      <c r="CP149" s="17" t="n"/>
      <c r="CQ149" s="17" t="n"/>
      <c r="CR149" s="17" t="n"/>
      <c r="CS149" s="17" t="n"/>
      <c r="CT149" s="17" t="n"/>
      <c r="CU149" s="17" t="n"/>
      <c r="CV149" s="17" t="n"/>
      <c r="CW149" s="17" t="n"/>
      <c r="CX149" s="17" t="n"/>
      <c r="CY149" s="17" t="n"/>
      <c r="CZ149" s="17" t="n"/>
      <c r="DA149" s="17" t="n"/>
      <c r="DB149" s="17" t="n"/>
      <c r="DC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  <c r="CL150" s="17" t="n"/>
      <c r="CM150" s="17" t="n"/>
      <c r="CN150" s="17" t="n"/>
      <c r="CO150" s="17" t="n"/>
      <c r="CP150" s="17" t="n"/>
      <c r="CQ150" s="17" t="n"/>
      <c r="CR150" s="17" t="n"/>
      <c r="CS150" s="17" t="n"/>
      <c r="CT150" s="17" t="n"/>
      <c r="CU150" s="17" t="n"/>
      <c r="CV150" s="17" t="n"/>
      <c r="CW150" s="17" t="n"/>
      <c r="CX150" s="17" t="n"/>
      <c r="CY150" s="17" t="n"/>
      <c r="CZ150" s="17" t="n"/>
      <c r="DA150" s="17" t="n"/>
      <c r="DB150" s="17" t="n"/>
      <c r="DC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  <c r="CL151" s="17" t="n"/>
      <c r="CM151" s="17" t="n"/>
      <c r="CN151" s="17" t="n"/>
      <c r="CO151" s="17" t="n"/>
      <c r="CP151" s="17" t="n"/>
      <c r="CQ151" s="17" t="n"/>
      <c r="CR151" s="17" t="n"/>
      <c r="CS151" s="17" t="n"/>
      <c r="CT151" s="17" t="n"/>
      <c r="CU151" s="17" t="n"/>
      <c r="CV151" s="17" t="n"/>
      <c r="CW151" s="17" t="n"/>
      <c r="CX151" s="17" t="n"/>
      <c r="CY151" s="17" t="n"/>
      <c r="CZ151" s="17" t="n"/>
      <c r="DA151" s="17" t="n"/>
      <c r="DB151" s="17" t="n"/>
      <c r="DC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  <c r="CL152" s="17" t="n"/>
      <c r="CM152" s="17" t="n"/>
      <c r="CN152" s="17" t="n"/>
      <c r="CO152" s="17" t="n"/>
      <c r="CP152" s="17" t="n"/>
      <c r="CQ152" s="17" t="n"/>
      <c r="CR152" s="17" t="n"/>
      <c r="CS152" s="17" t="n"/>
      <c r="CT152" s="17" t="n"/>
      <c r="CU152" s="17" t="n"/>
      <c r="CV152" s="17" t="n"/>
      <c r="CW152" s="17" t="n"/>
      <c r="CX152" s="17" t="n"/>
      <c r="CY152" s="17" t="n"/>
      <c r="CZ152" s="17" t="n"/>
      <c r="DA152" s="17" t="n"/>
      <c r="DB152" s="17" t="n"/>
      <c r="DC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  <c r="CL153" s="17" t="n"/>
      <c r="CM153" s="17" t="n"/>
      <c r="CN153" s="17" t="n"/>
      <c r="CO153" s="17" t="n"/>
      <c r="CP153" s="17" t="n"/>
      <c r="CQ153" s="17" t="n"/>
      <c r="CR153" s="17" t="n"/>
      <c r="CS153" s="17" t="n"/>
      <c r="CT153" s="17" t="n"/>
      <c r="CU153" s="17" t="n"/>
      <c r="CV153" s="17" t="n"/>
      <c r="CW153" s="17" t="n"/>
      <c r="CX153" s="17" t="n"/>
      <c r="CY153" s="17" t="n"/>
      <c r="CZ153" s="17" t="n"/>
      <c r="DA153" s="17" t="n"/>
      <c r="DB153" s="17" t="n"/>
      <c r="DC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  <c r="CL154" s="17" t="n"/>
      <c r="CM154" s="17" t="n"/>
      <c r="CN154" s="17" t="n"/>
      <c r="CO154" s="17" t="n"/>
      <c r="CP154" s="17" t="n"/>
      <c r="CQ154" s="17" t="n"/>
      <c r="CR154" s="17" t="n"/>
      <c r="CS154" s="17" t="n"/>
      <c r="CT154" s="17" t="n"/>
      <c r="CU154" s="17" t="n"/>
      <c r="CV154" s="17" t="n"/>
      <c r="CW154" s="17" t="n"/>
      <c r="CX154" s="17" t="n"/>
      <c r="CY154" s="17" t="n"/>
      <c r="CZ154" s="17" t="n"/>
      <c r="DA154" s="17" t="n"/>
      <c r="DB154" s="17" t="n"/>
      <c r="DC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  <c r="CL155" s="17" t="n"/>
      <c r="CM155" s="17" t="n"/>
      <c r="CN155" s="17" t="n"/>
      <c r="CO155" s="17" t="n"/>
      <c r="CP155" s="17" t="n"/>
      <c r="CQ155" s="17" t="n"/>
      <c r="CR155" s="17" t="n"/>
      <c r="CS155" s="17" t="n"/>
      <c r="CT155" s="17" t="n"/>
      <c r="CU155" s="17" t="n"/>
      <c r="CV155" s="17" t="n"/>
      <c r="CW155" s="17" t="n"/>
      <c r="CX155" s="17" t="n"/>
      <c r="CY155" s="17" t="n"/>
      <c r="CZ155" s="17" t="n"/>
      <c r="DA155" s="17" t="n"/>
      <c r="DB155" s="17" t="n"/>
      <c r="DC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  <c r="CL156" s="17" t="n"/>
      <c r="CM156" s="17" t="n"/>
      <c r="CN156" s="17" t="n"/>
      <c r="CO156" s="17" t="n"/>
      <c r="CP156" s="17" t="n"/>
      <c r="CQ156" s="17" t="n"/>
      <c r="CR156" s="17" t="n"/>
      <c r="CS156" s="17" t="n"/>
      <c r="CT156" s="17" t="n"/>
      <c r="CU156" s="17" t="n"/>
      <c r="CV156" s="17" t="n"/>
      <c r="CW156" s="17" t="n"/>
      <c r="CX156" s="17" t="n"/>
      <c r="CY156" s="17" t="n"/>
      <c r="CZ156" s="17" t="n"/>
      <c r="DA156" s="17" t="n"/>
      <c r="DB156" s="17" t="n"/>
      <c r="DC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  <c r="CL157" s="17" t="n"/>
      <c r="CM157" s="17" t="n"/>
      <c r="CN157" s="17" t="n"/>
      <c r="CO157" s="17" t="n"/>
      <c r="CP157" s="17" t="n"/>
      <c r="CQ157" s="17" t="n"/>
      <c r="CR157" s="17" t="n"/>
      <c r="CS157" s="17" t="n"/>
      <c r="CT157" s="17" t="n"/>
      <c r="CU157" s="17" t="n"/>
      <c r="CV157" s="17" t="n"/>
      <c r="CW157" s="17" t="n"/>
      <c r="CX157" s="17" t="n"/>
      <c r="CY157" s="17" t="n"/>
      <c r="CZ157" s="17" t="n"/>
      <c r="DA157" s="17" t="n"/>
      <c r="DB157" s="17" t="n"/>
      <c r="DC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  <c r="CL158" s="17" t="n"/>
      <c r="CM158" s="17" t="n"/>
      <c r="CN158" s="17" t="n"/>
      <c r="CO158" s="17" t="n"/>
      <c r="CP158" s="17" t="n"/>
      <c r="CQ158" s="17" t="n"/>
      <c r="CR158" s="17" t="n"/>
      <c r="CS158" s="17" t="n"/>
      <c r="CT158" s="17" t="n"/>
      <c r="CU158" s="17" t="n"/>
      <c r="CV158" s="17" t="n"/>
      <c r="CW158" s="17" t="n"/>
      <c r="CX158" s="17" t="n"/>
      <c r="CY158" s="17" t="n"/>
      <c r="CZ158" s="17" t="n"/>
      <c r="DA158" s="17" t="n"/>
      <c r="DB158" s="17" t="n"/>
      <c r="DC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  <c r="CL159" s="17" t="n"/>
      <c r="CM159" s="17" t="n"/>
      <c r="CN159" s="17" t="n"/>
      <c r="CO159" s="17" t="n"/>
      <c r="CP159" s="17" t="n"/>
      <c r="CQ159" s="17" t="n"/>
      <c r="CR159" s="17" t="n"/>
      <c r="CS159" s="17" t="n"/>
      <c r="CT159" s="17" t="n"/>
      <c r="CU159" s="17" t="n"/>
      <c r="CV159" s="17" t="n"/>
      <c r="CW159" s="17" t="n"/>
      <c r="CX159" s="17" t="n"/>
      <c r="CY159" s="17" t="n"/>
      <c r="CZ159" s="17" t="n"/>
      <c r="DA159" s="17" t="n"/>
      <c r="DB159" s="17" t="n"/>
      <c r="DC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  <c r="CL160" s="17" t="n"/>
      <c r="CM160" s="17" t="n"/>
      <c r="CN160" s="17" t="n"/>
      <c r="CO160" s="17" t="n"/>
      <c r="CP160" s="17" t="n"/>
      <c r="CQ160" s="17" t="n"/>
      <c r="CR160" s="17" t="n"/>
      <c r="CS160" s="17" t="n"/>
      <c r="CT160" s="17" t="n"/>
      <c r="CU160" s="17" t="n"/>
      <c r="CV160" s="17" t="n"/>
      <c r="CW160" s="17" t="n"/>
      <c r="CX160" s="17" t="n"/>
      <c r="CY160" s="17" t="n"/>
      <c r="CZ160" s="17" t="n"/>
      <c r="DA160" s="17" t="n"/>
      <c r="DB160" s="17" t="n"/>
      <c r="DC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  <c r="CL161" s="17" t="n"/>
      <c r="CM161" s="17" t="n"/>
      <c r="CN161" s="17" t="n"/>
      <c r="CO161" s="17" t="n"/>
      <c r="CP161" s="17" t="n"/>
      <c r="CQ161" s="17" t="n"/>
      <c r="CR161" s="17" t="n"/>
      <c r="CS161" s="17" t="n"/>
      <c r="CT161" s="17" t="n"/>
      <c r="CU161" s="17" t="n"/>
      <c r="CV161" s="17" t="n"/>
      <c r="CW161" s="17" t="n"/>
      <c r="CX161" s="17" t="n"/>
      <c r="CY161" s="17" t="n"/>
      <c r="CZ161" s="17" t="n"/>
      <c r="DA161" s="17" t="n"/>
      <c r="DB161" s="17" t="n"/>
      <c r="DC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  <c r="CL162" s="17" t="n"/>
      <c r="CM162" s="17" t="n"/>
      <c r="CN162" s="17" t="n"/>
      <c r="CO162" s="17" t="n"/>
      <c r="CP162" s="17" t="n"/>
      <c r="CQ162" s="17" t="n"/>
      <c r="CR162" s="17" t="n"/>
      <c r="CS162" s="17" t="n"/>
      <c r="CT162" s="17" t="n"/>
      <c r="CU162" s="17" t="n"/>
      <c r="CV162" s="17" t="n"/>
      <c r="CW162" s="17" t="n"/>
      <c r="CX162" s="17" t="n"/>
      <c r="CY162" s="17" t="n"/>
      <c r="CZ162" s="17" t="n"/>
      <c r="DA162" s="17" t="n"/>
      <c r="DB162" s="17" t="n"/>
      <c r="DC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  <c r="CL163" s="17" t="n"/>
      <c r="CM163" s="17" t="n"/>
      <c r="CN163" s="17" t="n"/>
      <c r="CO163" s="17" t="n"/>
      <c r="CP163" s="17" t="n"/>
      <c r="CQ163" s="17" t="n"/>
      <c r="CR163" s="17" t="n"/>
      <c r="CS163" s="17" t="n"/>
      <c r="CT163" s="17" t="n"/>
      <c r="CU163" s="17" t="n"/>
      <c r="CV163" s="17" t="n"/>
      <c r="CW163" s="17" t="n"/>
      <c r="CX163" s="17" t="n"/>
      <c r="CY163" s="17" t="n"/>
      <c r="CZ163" s="17" t="n"/>
      <c r="DA163" s="17" t="n"/>
      <c r="DB163" s="17" t="n"/>
      <c r="DC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  <c r="CL164" s="17" t="n"/>
      <c r="CM164" s="17" t="n"/>
      <c r="CN164" s="17" t="n"/>
      <c r="CO164" s="17" t="n"/>
      <c r="CP164" s="17" t="n"/>
      <c r="CQ164" s="17" t="n"/>
      <c r="CR164" s="17" t="n"/>
      <c r="CS164" s="17" t="n"/>
      <c r="CT164" s="17" t="n"/>
      <c r="CU164" s="17" t="n"/>
      <c r="CV164" s="17" t="n"/>
      <c r="CW164" s="17" t="n"/>
      <c r="CX164" s="17" t="n"/>
      <c r="CY164" s="17" t="n"/>
      <c r="CZ164" s="17" t="n"/>
      <c r="DA164" s="17" t="n"/>
      <c r="DB164" s="17" t="n"/>
      <c r="DC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  <c r="CL165" s="17" t="n"/>
      <c r="CM165" s="17" t="n"/>
      <c r="CN165" s="17" t="n"/>
      <c r="CO165" s="17" t="n"/>
      <c r="CP165" s="17" t="n"/>
      <c r="CQ165" s="17" t="n"/>
      <c r="CR165" s="17" t="n"/>
      <c r="CS165" s="17" t="n"/>
      <c r="CT165" s="17" t="n"/>
      <c r="CU165" s="17" t="n"/>
      <c r="CV165" s="17" t="n"/>
      <c r="CW165" s="17" t="n"/>
      <c r="CX165" s="17" t="n"/>
      <c r="CY165" s="17" t="n"/>
      <c r="CZ165" s="17" t="n"/>
      <c r="DA165" s="17" t="n"/>
      <c r="DB165" s="17" t="n"/>
      <c r="DC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  <c r="CL166" s="17" t="n"/>
      <c r="CM166" s="17" t="n"/>
      <c r="CN166" s="17" t="n"/>
      <c r="CO166" s="17" t="n"/>
      <c r="CP166" s="17" t="n"/>
      <c r="CQ166" s="17" t="n"/>
      <c r="CR166" s="17" t="n"/>
      <c r="CS166" s="17" t="n"/>
      <c r="CT166" s="17" t="n"/>
      <c r="CU166" s="17" t="n"/>
      <c r="CV166" s="17" t="n"/>
      <c r="CW166" s="17" t="n"/>
      <c r="CX166" s="17" t="n"/>
      <c r="CY166" s="17" t="n"/>
      <c r="CZ166" s="17" t="n"/>
      <c r="DA166" s="17" t="n"/>
      <c r="DB166" s="17" t="n"/>
      <c r="DC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  <c r="CL167" s="17" t="n"/>
      <c r="CM167" s="17" t="n"/>
      <c r="CN167" s="17" t="n"/>
      <c r="CO167" s="17" t="n"/>
      <c r="CP167" s="17" t="n"/>
      <c r="CQ167" s="17" t="n"/>
      <c r="CR167" s="17" t="n"/>
      <c r="CS167" s="17" t="n"/>
      <c r="CT167" s="17" t="n"/>
      <c r="CU167" s="17" t="n"/>
      <c r="CV167" s="17" t="n"/>
      <c r="CW167" s="17" t="n"/>
      <c r="CX167" s="17" t="n"/>
      <c r="CY167" s="17" t="n"/>
      <c r="CZ167" s="17" t="n"/>
      <c r="DA167" s="17" t="n"/>
      <c r="DB167" s="17" t="n"/>
      <c r="DC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  <c r="CL168" s="17" t="n"/>
      <c r="CM168" s="17" t="n"/>
      <c r="CN168" s="17" t="n"/>
      <c r="CO168" s="17" t="n"/>
      <c r="CP168" s="17" t="n"/>
      <c r="CQ168" s="17" t="n"/>
      <c r="CR168" s="17" t="n"/>
      <c r="CS168" s="17" t="n"/>
      <c r="CT168" s="17" t="n"/>
      <c r="CU168" s="17" t="n"/>
      <c r="CV168" s="17" t="n"/>
      <c r="CW168" s="17" t="n"/>
      <c r="CX168" s="17" t="n"/>
      <c r="CY168" s="17" t="n"/>
      <c r="CZ168" s="17" t="n"/>
      <c r="DA168" s="17" t="n"/>
      <c r="DB168" s="17" t="n"/>
      <c r="DC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  <c r="CL169" s="17" t="n"/>
      <c r="CM169" s="17" t="n"/>
      <c r="CN169" s="17" t="n"/>
      <c r="CO169" s="17" t="n"/>
      <c r="CP169" s="17" t="n"/>
      <c r="CQ169" s="17" t="n"/>
      <c r="CR169" s="17" t="n"/>
      <c r="CS169" s="17" t="n"/>
      <c r="CT169" s="17" t="n"/>
      <c r="CU169" s="17" t="n"/>
      <c r="CV169" s="17" t="n"/>
      <c r="CW169" s="17" t="n"/>
      <c r="CX169" s="17" t="n"/>
      <c r="CY169" s="17" t="n"/>
      <c r="CZ169" s="17" t="n"/>
      <c r="DA169" s="17" t="n"/>
      <c r="DB169" s="17" t="n"/>
      <c r="DC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  <c r="CL170" s="17" t="n"/>
      <c r="CM170" s="17" t="n"/>
      <c r="CN170" s="17" t="n"/>
      <c r="CO170" s="17" t="n"/>
      <c r="CP170" s="17" t="n"/>
      <c r="CQ170" s="17" t="n"/>
      <c r="CR170" s="17" t="n"/>
      <c r="CS170" s="17" t="n"/>
      <c r="CT170" s="17" t="n"/>
      <c r="CU170" s="17" t="n"/>
      <c r="CV170" s="17" t="n"/>
      <c r="CW170" s="17" t="n"/>
      <c r="CX170" s="17" t="n"/>
      <c r="CY170" s="17" t="n"/>
      <c r="CZ170" s="17" t="n"/>
      <c r="DA170" s="17" t="n"/>
      <c r="DB170" s="17" t="n"/>
      <c r="DC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  <c r="CL171" s="17" t="n"/>
      <c r="CM171" s="17" t="n"/>
      <c r="CN171" s="17" t="n"/>
      <c r="CO171" s="17" t="n"/>
      <c r="CP171" s="17" t="n"/>
      <c r="CQ171" s="17" t="n"/>
      <c r="CR171" s="17" t="n"/>
      <c r="CS171" s="17" t="n"/>
      <c r="CT171" s="17" t="n"/>
      <c r="CU171" s="17" t="n"/>
      <c r="CV171" s="17" t="n"/>
      <c r="CW171" s="17" t="n"/>
      <c r="CX171" s="17" t="n"/>
      <c r="CY171" s="17" t="n"/>
      <c r="CZ171" s="17" t="n"/>
      <c r="DA171" s="17" t="n"/>
      <c r="DB171" s="17" t="n"/>
      <c r="DC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  <c r="CL172" s="17" t="n"/>
      <c r="CM172" s="17" t="n"/>
      <c r="CN172" s="17" t="n"/>
      <c r="CO172" s="17" t="n"/>
      <c r="CP172" s="17" t="n"/>
      <c r="CQ172" s="17" t="n"/>
      <c r="CR172" s="17" t="n"/>
      <c r="CS172" s="17" t="n"/>
      <c r="CT172" s="17" t="n"/>
      <c r="CU172" s="17" t="n"/>
      <c r="CV172" s="17" t="n"/>
      <c r="CW172" s="17" t="n"/>
      <c r="CX172" s="17" t="n"/>
      <c r="CY172" s="17" t="n"/>
      <c r="CZ172" s="17" t="n"/>
      <c r="DA172" s="17" t="n"/>
      <c r="DB172" s="17" t="n"/>
      <c r="DC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  <c r="CL173" s="17" t="n"/>
      <c r="CM173" s="17" t="n"/>
      <c r="CN173" s="17" t="n"/>
      <c r="CO173" s="17" t="n"/>
      <c r="CP173" s="17" t="n"/>
      <c r="CQ173" s="17" t="n"/>
      <c r="CR173" s="17" t="n"/>
      <c r="CS173" s="17" t="n"/>
      <c r="CT173" s="17" t="n"/>
      <c r="CU173" s="17" t="n"/>
      <c r="CV173" s="17" t="n"/>
      <c r="CW173" s="17" t="n"/>
      <c r="CX173" s="17" t="n"/>
      <c r="CY173" s="17" t="n"/>
      <c r="CZ173" s="17" t="n"/>
      <c r="DA173" s="17" t="n"/>
      <c r="DB173" s="17" t="n"/>
      <c r="DC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  <c r="CL174" s="17" t="n"/>
      <c r="CM174" s="17" t="n"/>
      <c r="CN174" s="17" t="n"/>
      <c r="CO174" s="17" t="n"/>
      <c r="CP174" s="17" t="n"/>
      <c r="CQ174" s="17" t="n"/>
      <c r="CR174" s="17" t="n"/>
      <c r="CS174" s="17" t="n"/>
      <c r="CT174" s="17" t="n"/>
      <c r="CU174" s="17" t="n"/>
      <c r="CV174" s="17" t="n"/>
      <c r="CW174" s="17" t="n"/>
      <c r="CX174" s="17" t="n"/>
      <c r="CY174" s="17" t="n"/>
      <c r="CZ174" s="17" t="n"/>
      <c r="DA174" s="17" t="n"/>
      <c r="DB174" s="17" t="n"/>
      <c r="DC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  <c r="CL175" s="17" t="n"/>
      <c r="CM175" s="17" t="n"/>
      <c r="CN175" s="17" t="n"/>
      <c r="CO175" s="17" t="n"/>
      <c r="CP175" s="17" t="n"/>
      <c r="CQ175" s="17" t="n"/>
      <c r="CR175" s="17" t="n"/>
      <c r="CS175" s="17" t="n"/>
      <c r="CT175" s="17" t="n"/>
      <c r="CU175" s="17" t="n"/>
      <c r="CV175" s="17" t="n"/>
      <c r="CW175" s="17" t="n"/>
      <c r="CX175" s="17" t="n"/>
      <c r="CY175" s="17" t="n"/>
      <c r="CZ175" s="17" t="n"/>
      <c r="DA175" s="17" t="n"/>
      <c r="DB175" s="17" t="n"/>
      <c r="DC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  <c r="CL176" s="17" t="n"/>
      <c r="CM176" s="17" t="n"/>
      <c r="CN176" s="17" t="n"/>
      <c r="CO176" s="17" t="n"/>
      <c r="CP176" s="17" t="n"/>
      <c r="CQ176" s="17" t="n"/>
      <c r="CR176" s="17" t="n"/>
      <c r="CS176" s="17" t="n"/>
      <c r="CT176" s="17" t="n"/>
      <c r="CU176" s="17" t="n"/>
      <c r="CV176" s="17" t="n"/>
      <c r="CW176" s="17" t="n"/>
      <c r="CX176" s="17" t="n"/>
      <c r="CY176" s="17" t="n"/>
      <c r="CZ176" s="17" t="n"/>
      <c r="DA176" s="17" t="n"/>
      <c r="DB176" s="17" t="n"/>
      <c r="DC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  <c r="CL177" s="17" t="n"/>
      <c r="CM177" s="17" t="n"/>
      <c r="CN177" s="17" t="n"/>
      <c r="CO177" s="17" t="n"/>
      <c r="CP177" s="17" t="n"/>
      <c r="CQ177" s="17" t="n"/>
      <c r="CR177" s="17" t="n"/>
      <c r="CS177" s="17" t="n"/>
      <c r="CT177" s="17" t="n"/>
      <c r="CU177" s="17" t="n"/>
      <c r="CV177" s="17" t="n"/>
      <c r="CW177" s="17" t="n"/>
      <c r="CX177" s="17" t="n"/>
      <c r="CY177" s="17" t="n"/>
      <c r="CZ177" s="17" t="n"/>
      <c r="DA177" s="17" t="n"/>
      <c r="DB177" s="17" t="n"/>
      <c r="DC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  <c r="CL178" s="17" t="n"/>
      <c r="CM178" s="17" t="n"/>
      <c r="CN178" s="17" t="n"/>
      <c r="CO178" s="17" t="n"/>
      <c r="CP178" s="17" t="n"/>
      <c r="CQ178" s="17" t="n"/>
      <c r="CR178" s="17" t="n"/>
      <c r="CS178" s="17" t="n"/>
      <c r="CT178" s="17" t="n"/>
      <c r="CU178" s="17" t="n"/>
      <c r="CV178" s="17" t="n"/>
      <c r="CW178" s="17" t="n"/>
      <c r="CX178" s="17" t="n"/>
      <c r="CY178" s="17" t="n"/>
      <c r="CZ178" s="17" t="n"/>
      <c r="DA178" s="17" t="n"/>
      <c r="DB178" s="17" t="n"/>
      <c r="DC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  <c r="CL179" s="17" t="n"/>
      <c r="CM179" s="17" t="n"/>
      <c r="CN179" s="17" t="n"/>
      <c r="CO179" s="17" t="n"/>
      <c r="CP179" s="17" t="n"/>
      <c r="CQ179" s="17" t="n"/>
      <c r="CR179" s="17" t="n"/>
      <c r="CS179" s="17" t="n"/>
      <c r="CT179" s="17" t="n"/>
      <c r="CU179" s="17" t="n"/>
      <c r="CV179" s="17" t="n"/>
      <c r="CW179" s="17" t="n"/>
      <c r="CX179" s="17" t="n"/>
      <c r="CY179" s="17" t="n"/>
      <c r="CZ179" s="17" t="n"/>
      <c r="DA179" s="17" t="n"/>
      <c r="DB179" s="17" t="n"/>
      <c r="DC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  <c r="CL180" s="17" t="n"/>
      <c r="CM180" s="17" t="n"/>
      <c r="CN180" s="17" t="n"/>
      <c r="CO180" s="17" t="n"/>
      <c r="CP180" s="17" t="n"/>
      <c r="CQ180" s="17" t="n"/>
      <c r="CR180" s="17" t="n"/>
      <c r="CS180" s="17" t="n"/>
      <c r="CT180" s="17" t="n"/>
      <c r="CU180" s="17" t="n"/>
      <c r="CV180" s="17" t="n"/>
      <c r="CW180" s="17" t="n"/>
      <c r="CX180" s="17" t="n"/>
      <c r="CY180" s="17" t="n"/>
      <c r="CZ180" s="17" t="n"/>
      <c r="DA180" s="17" t="n"/>
      <c r="DB180" s="17" t="n"/>
      <c r="DC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  <c r="CL181" s="17" t="n"/>
      <c r="CM181" s="17" t="n"/>
      <c r="CN181" s="17" t="n"/>
      <c r="CO181" s="17" t="n"/>
      <c r="CP181" s="17" t="n"/>
      <c r="CQ181" s="17" t="n"/>
      <c r="CR181" s="17" t="n"/>
      <c r="CS181" s="17" t="n"/>
      <c r="CT181" s="17" t="n"/>
      <c r="CU181" s="17" t="n"/>
      <c r="CV181" s="17" t="n"/>
      <c r="CW181" s="17" t="n"/>
      <c r="CX181" s="17" t="n"/>
      <c r="CY181" s="17" t="n"/>
      <c r="CZ181" s="17" t="n"/>
      <c r="DA181" s="17" t="n"/>
      <c r="DB181" s="17" t="n"/>
      <c r="DC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  <c r="CL182" s="17" t="n"/>
      <c r="CM182" s="17" t="n"/>
      <c r="CN182" s="17" t="n"/>
      <c r="CO182" s="17" t="n"/>
      <c r="CP182" s="17" t="n"/>
      <c r="CQ182" s="17" t="n"/>
      <c r="CR182" s="17" t="n"/>
      <c r="CS182" s="17" t="n"/>
      <c r="CT182" s="17" t="n"/>
      <c r="CU182" s="17" t="n"/>
      <c r="CV182" s="17" t="n"/>
      <c r="CW182" s="17" t="n"/>
      <c r="CX182" s="17" t="n"/>
      <c r="CY182" s="17" t="n"/>
      <c r="CZ182" s="17" t="n"/>
      <c r="DA182" s="17" t="n"/>
      <c r="DB182" s="17" t="n"/>
      <c r="DC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  <c r="CL183" s="17" t="n"/>
      <c r="CM183" s="17" t="n"/>
      <c r="CN183" s="17" t="n"/>
      <c r="CO183" s="17" t="n"/>
      <c r="CP183" s="17" t="n"/>
      <c r="CQ183" s="17" t="n"/>
      <c r="CR183" s="17" t="n"/>
      <c r="CS183" s="17" t="n"/>
      <c r="CT183" s="17" t="n"/>
      <c r="CU183" s="17" t="n"/>
      <c r="CV183" s="17" t="n"/>
      <c r="CW183" s="17" t="n"/>
      <c r="CX183" s="17" t="n"/>
      <c r="CY183" s="17" t="n"/>
      <c r="CZ183" s="17" t="n"/>
      <c r="DA183" s="17" t="n"/>
      <c r="DB183" s="17" t="n"/>
      <c r="DC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  <c r="CL184" s="17" t="n"/>
      <c r="CM184" s="17" t="n"/>
      <c r="CN184" s="17" t="n"/>
      <c r="CO184" s="17" t="n"/>
      <c r="CP184" s="17" t="n"/>
      <c r="CQ184" s="17" t="n"/>
      <c r="CR184" s="17" t="n"/>
      <c r="CS184" s="17" t="n"/>
      <c r="CT184" s="17" t="n"/>
      <c r="CU184" s="17" t="n"/>
      <c r="CV184" s="17" t="n"/>
      <c r="CW184" s="17" t="n"/>
      <c r="CX184" s="17" t="n"/>
      <c r="CY184" s="17" t="n"/>
      <c r="CZ184" s="17" t="n"/>
      <c r="DA184" s="17" t="n"/>
      <c r="DB184" s="17" t="n"/>
      <c r="DC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  <c r="CL185" s="17" t="n"/>
      <c r="CM185" s="17" t="n"/>
      <c r="CN185" s="17" t="n"/>
      <c r="CO185" s="17" t="n"/>
      <c r="CP185" s="17" t="n"/>
      <c r="CQ185" s="17" t="n"/>
      <c r="CR185" s="17" t="n"/>
      <c r="CS185" s="17" t="n"/>
      <c r="CT185" s="17" t="n"/>
      <c r="CU185" s="17" t="n"/>
      <c r="CV185" s="17" t="n"/>
      <c r="CW185" s="17" t="n"/>
      <c r="CX185" s="17" t="n"/>
      <c r="CY185" s="17" t="n"/>
      <c r="CZ185" s="17" t="n"/>
      <c r="DA185" s="17" t="n"/>
      <c r="DB185" s="17" t="n"/>
      <c r="DC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  <c r="CL186" s="17" t="n"/>
      <c r="CM186" s="17" t="n"/>
      <c r="CN186" s="17" t="n"/>
      <c r="CO186" s="17" t="n"/>
      <c r="CP186" s="17" t="n"/>
      <c r="CQ186" s="17" t="n"/>
      <c r="CR186" s="17" t="n"/>
      <c r="CS186" s="17" t="n"/>
      <c r="CT186" s="17" t="n"/>
      <c r="CU186" s="17" t="n"/>
      <c r="CV186" s="17" t="n"/>
      <c r="CW186" s="17" t="n"/>
      <c r="CX186" s="17" t="n"/>
      <c r="CY186" s="17" t="n"/>
      <c r="CZ186" s="17" t="n"/>
      <c r="DA186" s="17" t="n"/>
      <c r="DB186" s="17" t="n"/>
      <c r="DC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  <c r="CL187" s="17" t="n"/>
      <c r="CM187" s="17" t="n"/>
      <c r="CN187" s="17" t="n"/>
      <c r="CO187" s="17" t="n"/>
      <c r="CP187" s="17" t="n"/>
      <c r="CQ187" s="17" t="n"/>
      <c r="CR187" s="17" t="n"/>
      <c r="CS187" s="17" t="n"/>
      <c r="CT187" s="17" t="n"/>
      <c r="CU187" s="17" t="n"/>
      <c r="CV187" s="17" t="n"/>
      <c r="CW187" s="17" t="n"/>
      <c r="CX187" s="17" t="n"/>
      <c r="CY187" s="17" t="n"/>
      <c r="CZ187" s="17" t="n"/>
      <c r="DA187" s="17" t="n"/>
      <c r="DB187" s="17" t="n"/>
      <c r="DC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  <c r="CL188" s="17" t="n"/>
      <c r="CM188" s="17" t="n"/>
      <c r="CN188" s="17" t="n"/>
      <c r="CO188" s="17" t="n"/>
      <c r="CP188" s="17" t="n"/>
      <c r="CQ188" s="17" t="n"/>
      <c r="CR188" s="17" t="n"/>
      <c r="CS188" s="17" t="n"/>
      <c r="CT188" s="17" t="n"/>
      <c r="CU188" s="17" t="n"/>
      <c r="CV188" s="17" t="n"/>
      <c r="CW188" s="17" t="n"/>
      <c r="CX188" s="17" t="n"/>
      <c r="CY188" s="17" t="n"/>
      <c r="CZ188" s="17" t="n"/>
      <c r="DA188" s="17" t="n"/>
      <c r="DB188" s="17" t="n"/>
      <c r="DC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  <c r="CL189" s="17" t="n"/>
      <c r="CM189" s="17" t="n"/>
      <c r="CN189" s="17" t="n"/>
      <c r="CO189" s="17" t="n"/>
      <c r="CP189" s="17" t="n"/>
      <c r="CQ189" s="17" t="n"/>
      <c r="CR189" s="17" t="n"/>
      <c r="CS189" s="17" t="n"/>
      <c r="CT189" s="17" t="n"/>
      <c r="CU189" s="17" t="n"/>
      <c r="CV189" s="17" t="n"/>
      <c r="CW189" s="17" t="n"/>
      <c r="CX189" s="17" t="n"/>
      <c r="CY189" s="17" t="n"/>
      <c r="CZ189" s="17" t="n"/>
      <c r="DA189" s="17" t="n"/>
      <c r="DB189" s="17" t="n"/>
      <c r="DC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  <c r="CL190" s="17" t="n"/>
      <c r="CM190" s="17" t="n"/>
      <c r="CN190" s="17" t="n"/>
      <c r="CO190" s="17" t="n"/>
      <c r="CP190" s="17" t="n"/>
      <c r="CQ190" s="17" t="n"/>
      <c r="CR190" s="17" t="n"/>
      <c r="CS190" s="17" t="n"/>
      <c r="CT190" s="17" t="n"/>
      <c r="CU190" s="17" t="n"/>
      <c r="CV190" s="17" t="n"/>
      <c r="CW190" s="17" t="n"/>
      <c r="CX190" s="17" t="n"/>
      <c r="CY190" s="17" t="n"/>
      <c r="CZ190" s="17" t="n"/>
      <c r="DA190" s="17" t="n"/>
      <c r="DB190" s="17" t="n"/>
      <c r="DC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  <c r="CL191" s="17" t="n"/>
      <c r="CM191" s="17" t="n"/>
      <c r="CN191" s="17" t="n"/>
      <c r="CO191" s="17" t="n"/>
      <c r="CP191" s="17" t="n"/>
      <c r="CQ191" s="17" t="n"/>
      <c r="CR191" s="17" t="n"/>
      <c r="CS191" s="17" t="n"/>
      <c r="CT191" s="17" t="n"/>
      <c r="CU191" s="17" t="n"/>
      <c r="CV191" s="17" t="n"/>
      <c r="CW191" s="17" t="n"/>
      <c r="CX191" s="17" t="n"/>
      <c r="CY191" s="17" t="n"/>
      <c r="CZ191" s="17" t="n"/>
      <c r="DA191" s="17" t="n"/>
      <c r="DB191" s="17" t="n"/>
      <c r="DC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  <c r="CL192" s="17" t="n"/>
      <c r="CM192" s="17" t="n"/>
      <c r="CN192" s="17" t="n"/>
      <c r="CO192" s="17" t="n"/>
      <c r="CP192" s="17" t="n"/>
      <c r="CQ192" s="17" t="n"/>
      <c r="CR192" s="17" t="n"/>
      <c r="CS192" s="17" t="n"/>
      <c r="CT192" s="17" t="n"/>
      <c r="CU192" s="17" t="n"/>
      <c r="CV192" s="17" t="n"/>
      <c r="CW192" s="17" t="n"/>
      <c r="CX192" s="17" t="n"/>
      <c r="CY192" s="17" t="n"/>
      <c r="CZ192" s="17" t="n"/>
      <c r="DA192" s="17" t="n"/>
      <c r="DB192" s="17" t="n"/>
      <c r="DC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  <c r="CL193" s="17" t="n"/>
      <c r="CM193" s="17" t="n"/>
      <c r="CN193" s="17" t="n"/>
      <c r="CO193" s="17" t="n"/>
      <c r="CP193" s="17" t="n"/>
      <c r="CQ193" s="17" t="n"/>
      <c r="CR193" s="17" t="n"/>
      <c r="CS193" s="17" t="n"/>
      <c r="CT193" s="17" t="n"/>
      <c r="CU193" s="17" t="n"/>
      <c r="CV193" s="17" t="n"/>
      <c r="CW193" s="17" t="n"/>
      <c r="CX193" s="17" t="n"/>
      <c r="CY193" s="17" t="n"/>
      <c r="CZ193" s="17" t="n"/>
      <c r="DA193" s="17" t="n"/>
      <c r="DB193" s="17" t="n"/>
      <c r="DC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  <c r="CL194" s="17" t="n"/>
      <c r="CM194" s="17" t="n"/>
      <c r="CN194" s="17" t="n"/>
      <c r="CO194" s="17" t="n"/>
      <c r="CP194" s="17" t="n"/>
      <c r="CQ194" s="17" t="n"/>
      <c r="CR194" s="17" t="n"/>
      <c r="CS194" s="17" t="n"/>
      <c r="CT194" s="17" t="n"/>
      <c r="CU194" s="17" t="n"/>
      <c r="CV194" s="17" t="n"/>
      <c r="CW194" s="17" t="n"/>
      <c r="CX194" s="17" t="n"/>
      <c r="CY194" s="17" t="n"/>
      <c r="CZ194" s="17" t="n"/>
      <c r="DA194" s="17" t="n"/>
      <c r="DB194" s="17" t="n"/>
      <c r="DC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  <c r="CL195" s="17" t="n"/>
      <c r="CM195" s="17" t="n"/>
      <c r="CN195" s="17" t="n"/>
      <c r="CO195" s="17" t="n"/>
      <c r="CP195" s="17" t="n"/>
      <c r="CQ195" s="17" t="n"/>
      <c r="CR195" s="17" t="n"/>
      <c r="CS195" s="17" t="n"/>
      <c r="CT195" s="17" t="n"/>
      <c r="CU195" s="17" t="n"/>
      <c r="CV195" s="17" t="n"/>
      <c r="CW195" s="17" t="n"/>
      <c r="CX195" s="17" t="n"/>
      <c r="CY195" s="17" t="n"/>
      <c r="CZ195" s="17" t="n"/>
      <c r="DA195" s="17" t="n"/>
      <c r="DB195" s="17" t="n"/>
      <c r="DC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  <c r="CL196" s="17" t="n"/>
      <c r="CM196" s="17" t="n"/>
      <c r="CN196" s="17" t="n"/>
      <c r="CO196" s="17" t="n"/>
      <c r="CP196" s="17" t="n"/>
      <c r="CQ196" s="17" t="n"/>
      <c r="CR196" s="17" t="n"/>
      <c r="CS196" s="17" t="n"/>
      <c r="CT196" s="17" t="n"/>
      <c r="CU196" s="17" t="n"/>
      <c r="CV196" s="17" t="n"/>
      <c r="CW196" s="17" t="n"/>
      <c r="CX196" s="17" t="n"/>
      <c r="CY196" s="17" t="n"/>
      <c r="CZ196" s="17" t="n"/>
      <c r="DA196" s="17" t="n"/>
      <c r="DB196" s="17" t="n"/>
      <c r="DC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  <c r="CL197" s="17" t="n"/>
      <c r="CM197" s="17" t="n"/>
      <c r="CN197" s="17" t="n"/>
      <c r="CO197" s="17" t="n"/>
      <c r="CP197" s="17" t="n"/>
      <c r="CQ197" s="17" t="n"/>
      <c r="CR197" s="17" t="n"/>
      <c r="CS197" s="17" t="n"/>
      <c r="CT197" s="17" t="n"/>
      <c r="CU197" s="17" t="n"/>
      <c r="CV197" s="17" t="n"/>
      <c r="CW197" s="17" t="n"/>
      <c r="CX197" s="17" t="n"/>
      <c r="CY197" s="17" t="n"/>
      <c r="CZ197" s="17" t="n"/>
      <c r="DA197" s="17" t="n"/>
      <c r="DB197" s="17" t="n"/>
      <c r="DC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  <c r="CL198" s="17" t="n"/>
      <c r="CM198" s="17" t="n"/>
      <c r="CN198" s="17" t="n"/>
      <c r="CO198" s="17" t="n"/>
      <c r="CP198" s="17" t="n"/>
      <c r="CQ198" s="17" t="n"/>
      <c r="CR198" s="17" t="n"/>
      <c r="CS198" s="17" t="n"/>
      <c r="CT198" s="17" t="n"/>
      <c r="CU198" s="17" t="n"/>
      <c r="CV198" s="17" t="n"/>
      <c r="CW198" s="17" t="n"/>
      <c r="CX198" s="17" t="n"/>
      <c r="CY198" s="17" t="n"/>
      <c r="CZ198" s="17" t="n"/>
      <c r="DA198" s="17" t="n"/>
      <c r="DB198" s="17" t="n"/>
      <c r="DC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  <c r="CL199" s="17" t="n"/>
      <c r="CM199" s="17" t="n"/>
      <c r="CN199" s="17" t="n"/>
      <c r="CO199" s="17" t="n"/>
      <c r="CP199" s="17" t="n"/>
      <c r="CQ199" s="17" t="n"/>
      <c r="CR199" s="17" t="n"/>
      <c r="CS199" s="17" t="n"/>
      <c r="CT199" s="17" t="n"/>
      <c r="CU199" s="17" t="n"/>
      <c r="CV199" s="17" t="n"/>
      <c r="CW199" s="17" t="n"/>
      <c r="CX199" s="17" t="n"/>
      <c r="CY199" s="17" t="n"/>
      <c r="CZ199" s="17" t="n"/>
      <c r="DA199" s="17" t="n"/>
      <c r="DB199" s="17" t="n"/>
      <c r="DC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  <c r="CL200" s="17" t="n"/>
      <c r="CM200" s="17" t="n"/>
      <c r="CN200" s="17" t="n"/>
      <c r="CO200" s="17" t="n"/>
      <c r="CP200" s="17" t="n"/>
      <c r="CQ200" s="17" t="n"/>
      <c r="CR200" s="17" t="n"/>
      <c r="CS200" s="17" t="n"/>
      <c r="CT200" s="17" t="n"/>
      <c r="CU200" s="17" t="n"/>
      <c r="CV200" s="17" t="n"/>
      <c r="CW200" s="17" t="n"/>
      <c r="CX200" s="17" t="n"/>
      <c r="CY200" s="17" t="n"/>
      <c r="CZ200" s="17" t="n"/>
      <c r="DA200" s="17" t="n"/>
      <c r="DB200" s="17" t="n"/>
      <c r="DC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  <c r="CL201" s="17" t="n"/>
      <c r="CM201" s="17" t="n"/>
      <c r="CN201" s="17" t="n"/>
      <c r="CO201" s="17" t="n"/>
      <c r="CP201" s="17" t="n"/>
      <c r="CQ201" s="17" t="n"/>
      <c r="CR201" s="17" t="n"/>
      <c r="CS201" s="17" t="n"/>
      <c r="CT201" s="17" t="n"/>
      <c r="CU201" s="17" t="n"/>
      <c r="CV201" s="17" t="n"/>
      <c r="CW201" s="17" t="n"/>
      <c r="CX201" s="17" t="n"/>
      <c r="CY201" s="17" t="n"/>
      <c r="CZ201" s="17" t="n"/>
      <c r="DA201" s="17" t="n"/>
      <c r="DB201" s="17" t="n"/>
      <c r="DC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  <c r="CL202" s="17" t="n"/>
      <c r="CM202" s="17" t="n"/>
      <c r="CN202" s="17" t="n"/>
      <c r="CO202" s="17" t="n"/>
      <c r="CP202" s="17" t="n"/>
      <c r="CQ202" s="17" t="n"/>
      <c r="CR202" s="17" t="n"/>
      <c r="CS202" s="17" t="n"/>
      <c r="CT202" s="17" t="n"/>
      <c r="CU202" s="17" t="n"/>
      <c r="CV202" s="17" t="n"/>
      <c r="CW202" s="17" t="n"/>
      <c r="CX202" s="17" t="n"/>
      <c r="CY202" s="17" t="n"/>
      <c r="CZ202" s="17" t="n"/>
      <c r="DA202" s="17" t="n"/>
      <c r="DB202" s="17" t="n"/>
      <c r="DC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  <c r="CL203" s="17" t="n"/>
      <c r="CM203" s="17" t="n"/>
      <c r="CN203" s="17" t="n"/>
      <c r="CO203" s="17" t="n"/>
      <c r="CP203" s="17" t="n"/>
      <c r="CQ203" s="17" t="n"/>
      <c r="CR203" s="17" t="n"/>
      <c r="CS203" s="17" t="n"/>
      <c r="CT203" s="17" t="n"/>
      <c r="CU203" s="17" t="n"/>
      <c r="CV203" s="17" t="n"/>
      <c r="CW203" s="17" t="n"/>
      <c r="CX203" s="17" t="n"/>
      <c r="CY203" s="17" t="n"/>
      <c r="CZ203" s="17" t="n"/>
      <c r="DA203" s="17" t="n"/>
      <c r="DB203" s="17" t="n"/>
      <c r="DC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  <c r="CL204" s="17" t="n"/>
      <c r="CM204" s="17" t="n"/>
      <c r="CN204" s="17" t="n"/>
      <c r="CO204" s="17" t="n"/>
      <c r="CP204" s="17" t="n"/>
      <c r="CQ204" s="17" t="n"/>
      <c r="CR204" s="17" t="n"/>
      <c r="CS204" s="17" t="n"/>
      <c r="CT204" s="17" t="n"/>
      <c r="CU204" s="17" t="n"/>
      <c r="CV204" s="17" t="n"/>
      <c r="CW204" s="17" t="n"/>
      <c r="CX204" s="17" t="n"/>
      <c r="CY204" s="17" t="n"/>
      <c r="CZ204" s="17" t="n"/>
      <c r="DA204" s="17" t="n"/>
      <c r="DB204" s="17" t="n"/>
      <c r="DC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  <c r="CL205" s="17" t="n"/>
      <c r="CM205" s="17" t="n"/>
      <c r="CN205" s="17" t="n"/>
      <c r="CO205" s="17" t="n"/>
      <c r="CP205" s="17" t="n"/>
      <c r="CQ205" s="17" t="n"/>
      <c r="CR205" s="17" t="n"/>
      <c r="CS205" s="17" t="n"/>
      <c r="CT205" s="17" t="n"/>
      <c r="CU205" s="17" t="n"/>
      <c r="CV205" s="17" t="n"/>
      <c r="CW205" s="17" t="n"/>
      <c r="CX205" s="17" t="n"/>
      <c r="CY205" s="17" t="n"/>
      <c r="CZ205" s="17" t="n"/>
      <c r="DA205" s="17" t="n"/>
      <c r="DB205" s="17" t="n"/>
      <c r="DC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  <c r="CL206" s="17" t="n"/>
      <c r="CM206" s="17" t="n"/>
      <c r="CN206" s="17" t="n"/>
      <c r="CO206" s="17" t="n"/>
      <c r="CP206" s="17" t="n"/>
      <c r="CQ206" s="17" t="n"/>
      <c r="CR206" s="17" t="n"/>
      <c r="CS206" s="17" t="n"/>
      <c r="CT206" s="17" t="n"/>
      <c r="CU206" s="17" t="n"/>
      <c r="CV206" s="17" t="n"/>
      <c r="CW206" s="17" t="n"/>
      <c r="CX206" s="17" t="n"/>
      <c r="CY206" s="17" t="n"/>
      <c r="CZ206" s="17" t="n"/>
      <c r="DA206" s="17" t="n"/>
      <c r="DB206" s="17" t="n"/>
      <c r="DC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  <c r="CL207" s="17" t="n"/>
      <c r="CM207" s="17" t="n"/>
      <c r="CN207" s="17" t="n"/>
      <c r="CO207" s="17" t="n"/>
      <c r="CP207" s="17" t="n"/>
      <c r="CQ207" s="17" t="n"/>
      <c r="CR207" s="17" t="n"/>
      <c r="CS207" s="17" t="n"/>
      <c r="CT207" s="17" t="n"/>
      <c r="CU207" s="17" t="n"/>
      <c r="CV207" s="17" t="n"/>
      <c r="CW207" s="17" t="n"/>
      <c r="CX207" s="17" t="n"/>
      <c r="CY207" s="17" t="n"/>
      <c r="CZ207" s="17" t="n"/>
      <c r="DA207" s="17" t="n"/>
      <c r="DB207" s="17" t="n"/>
      <c r="DC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  <c r="CL208" s="17" t="n"/>
      <c r="CM208" s="17" t="n"/>
      <c r="CN208" s="17" t="n"/>
      <c r="CO208" s="17" t="n"/>
      <c r="CP208" s="17" t="n"/>
      <c r="CQ208" s="17" t="n"/>
      <c r="CR208" s="17" t="n"/>
      <c r="CS208" s="17" t="n"/>
      <c r="CT208" s="17" t="n"/>
      <c r="CU208" s="17" t="n"/>
      <c r="CV208" s="17" t="n"/>
      <c r="CW208" s="17" t="n"/>
      <c r="CX208" s="17" t="n"/>
      <c r="CY208" s="17" t="n"/>
      <c r="CZ208" s="17" t="n"/>
      <c r="DA208" s="17" t="n"/>
      <c r="DB208" s="17" t="n"/>
      <c r="DC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  <c r="CL209" s="17" t="n"/>
      <c r="CM209" s="17" t="n"/>
      <c r="CN209" s="17" t="n"/>
      <c r="CO209" s="17" t="n"/>
      <c r="CP209" s="17" t="n"/>
      <c r="CQ209" s="17" t="n"/>
      <c r="CR209" s="17" t="n"/>
      <c r="CS209" s="17" t="n"/>
      <c r="CT209" s="17" t="n"/>
      <c r="CU209" s="17" t="n"/>
      <c r="CV209" s="17" t="n"/>
      <c r="CW209" s="17" t="n"/>
      <c r="CX209" s="17" t="n"/>
      <c r="CY209" s="17" t="n"/>
      <c r="CZ209" s="17" t="n"/>
      <c r="DA209" s="17" t="n"/>
      <c r="DB209" s="17" t="n"/>
      <c r="DC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  <c r="CL210" s="17" t="n"/>
      <c r="CM210" s="17" t="n"/>
      <c r="CN210" s="17" t="n"/>
      <c r="CO210" s="17" t="n"/>
      <c r="CP210" s="17" t="n"/>
      <c r="CQ210" s="17" t="n"/>
      <c r="CR210" s="17" t="n"/>
      <c r="CS210" s="17" t="n"/>
      <c r="CT210" s="17" t="n"/>
      <c r="CU210" s="17" t="n"/>
      <c r="CV210" s="17" t="n"/>
      <c r="CW210" s="17" t="n"/>
      <c r="CX210" s="17" t="n"/>
      <c r="CY210" s="17" t="n"/>
      <c r="CZ210" s="17" t="n"/>
      <c r="DA210" s="17" t="n"/>
      <c r="DB210" s="17" t="n"/>
      <c r="DC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  <c r="CL211" s="17" t="n"/>
      <c r="CM211" s="17" t="n"/>
      <c r="CN211" s="17" t="n"/>
      <c r="CO211" s="17" t="n"/>
      <c r="CP211" s="17" t="n"/>
      <c r="CQ211" s="17" t="n"/>
      <c r="CR211" s="17" t="n"/>
      <c r="CS211" s="17" t="n"/>
      <c r="CT211" s="17" t="n"/>
      <c r="CU211" s="17" t="n"/>
      <c r="CV211" s="17" t="n"/>
      <c r="CW211" s="17" t="n"/>
      <c r="CX211" s="17" t="n"/>
      <c r="CY211" s="17" t="n"/>
      <c r="CZ211" s="17" t="n"/>
      <c r="DA211" s="17" t="n"/>
      <c r="DB211" s="17" t="n"/>
      <c r="DC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  <c r="CL212" s="17" t="n"/>
      <c r="CM212" s="17" t="n"/>
      <c r="CN212" s="17" t="n"/>
      <c r="CO212" s="17" t="n"/>
      <c r="CP212" s="17" t="n"/>
      <c r="CQ212" s="17" t="n"/>
      <c r="CR212" s="17" t="n"/>
      <c r="CS212" s="17" t="n"/>
      <c r="CT212" s="17" t="n"/>
      <c r="CU212" s="17" t="n"/>
      <c r="CV212" s="17" t="n"/>
      <c r="CW212" s="17" t="n"/>
      <c r="CX212" s="17" t="n"/>
      <c r="CY212" s="17" t="n"/>
      <c r="CZ212" s="17" t="n"/>
      <c r="DA212" s="17" t="n"/>
      <c r="DB212" s="17" t="n"/>
      <c r="DC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  <c r="CL213" s="17" t="n"/>
      <c r="CM213" s="17" t="n"/>
      <c r="CN213" s="17" t="n"/>
      <c r="CO213" s="17" t="n"/>
      <c r="CP213" s="17" t="n"/>
      <c r="CQ213" s="17" t="n"/>
      <c r="CR213" s="17" t="n"/>
      <c r="CS213" s="17" t="n"/>
      <c r="CT213" s="17" t="n"/>
      <c r="CU213" s="17" t="n"/>
      <c r="CV213" s="17" t="n"/>
      <c r="CW213" s="17" t="n"/>
      <c r="CX213" s="17" t="n"/>
      <c r="CY213" s="17" t="n"/>
      <c r="CZ213" s="17" t="n"/>
      <c r="DA213" s="17" t="n"/>
      <c r="DB213" s="17" t="n"/>
      <c r="DC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  <c r="CL214" s="17" t="n"/>
      <c r="CM214" s="17" t="n"/>
      <c r="CN214" s="17" t="n"/>
      <c r="CO214" s="17" t="n"/>
      <c r="CP214" s="17" t="n"/>
      <c r="CQ214" s="17" t="n"/>
      <c r="CR214" s="17" t="n"/>
      <c r="CS214" s="17" t="n"/>
      <c r="CT214" s="17" t="n"/>
      <c r="CU214" s="17" t="n"/>
      <c r="CV214" s="17" t="n"/>
      <c r="CW214" s="17" t="n"/>
      <c r="CX214" s="17" t="n"/>
      <c r="CY214" s="17" t="n"/>
      <c r="CZ214" s="17" t="n"/>
      <c r="DA214" s="17" t="n"/>
      <c r="DB214" s="17" t="n"/>
      <c r="DC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  <c r="CL215" s="17" t="n"/>
      <c r="CM215" s="17" t="n"/>
      <c r="CN215" s="17" t="n"/>
      <c r="CO215" s="17" t="n"/>
      <c r="CP215" s="17" t="n"/>
      <c r="CQ215" s="17" t="n"/>
      <c r="CR215" s="17" t="n"/>
      <c r="CS215" s="17" t="n"/>
      <c r="CT215" s="17" t="n"/>
      <c r="CU215" s="17" t="n"/>
      <c r="CV215" s="17" t="n"/>
      <c r="CW215" s="17" t="n"/>
      <c r="CX215" s="17" t="n"/>
      <c r="CY215" s="17" t="n"/>
      <c r="CZ215" s="17" t="n"/>
      <c r="DA215" s="17" t="n"/>
      <c r="DB215" s="17" t="n"/>
      <c r="DC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  <c r="CL216" s="17" t="n"/>
      <c r="CM216" s="17" t="n"/>
      <c r="CN216" s="17" t="n"/>
      <c r="CO216" s="17" t="n"/>
      <c r="CP216" s="17" t="n"/>
      <c r="CQ216" s="17" t="n"/>
      <c r="CR216" s="17" t="n"/>
      <c r="CS216" s="17" t="n"/>
      <c r="CT216" s="17" t="n"/>
      <c r="CU216" s="17" t="n"/>
      <c r="CV216" s="17" t="n"/>
      <c r="CW216" s="17" t="n"/>
      <c r="CX216" s="17" t="n"/>
      <c r="CY216" s="17" t="n"/>
      <c r="CZ216" s="17" t="n"/>
      <c r="DA216" s="17" t="n"/>
      <c r="DB216" s="17" t="n"/>
      <c r="DC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  <c r="CL217" s="17" t="n"/>
      <c r="CM217" s="17" t="n"/>
      <c r="CN217" s="17" t="n"/>
      <c r="CO217" s="17" t="n"/>
      <c r="CP217" s="17" t="n"/>
      <c r="CQ217" s="17" t="n"/>
      <c r="CR217" s="17" t="n"/>
      <c r="CS217" s="17" t="n"/>
      <c r="CT217" s="17" t="n"/>
      <c r="CU217" s="17" t="n"/>
      <c r="CV217" s="17" t="n"/>
      <c r="CW217" s="17" t="n"/>
      <c r="CX217" s="17" t="n"/>
      <c r="CY217" s="17" t="n"/>
      <c r="CZ217" s="17" t="n"/>
      <c r="DA217" s="17" t="n"/>
      <c r="DB217" s="17" t="n"/>
      <c r="DC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  <c r="CL218" s="17" t="n"/>
      <c r="CM218" s="17" t="n"/>
      <c r="CN218" s="17" t="n"/>
      <c r="CO218" s="17" t="n"/>
      <c r="CP218" s="17" t="n"/>
      <c r="CQ218" s="17" t="n"/>
      <c r="CR218" s="17" t="n"/>
      <c r="CS218" s="17" t="n"/>
      <c r="CT218" s="17" t="n"/>
      <c r="CU218" s="17" t="n"/>
      <c r="CV218" s="17" t="n"/>
      <c r="CW218" s="17" t="n"/>
      <c r="CX218" s="17" t="n"/>
      <c r="CY218" s="17" t="n"/>
      <c r="CZ218" s="17" t="n"/>
      <c r="DA218" s="17" t="n"/>
      <c r="DB218" s="17" t="n"/>
      <c r="DC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  <c r="CL219" s="17" t="n"/>
      <c r="CM219" s="17" t="n"/>
      <c r="CN219" s="17" t="n"/>
      <c r="CO219" s="17" t="n"/>
      <c r="CP219" s="17" t="n"/>
      <c r="CQ219" s="17" t="n"/>
      <c r="CR219" s="17" t="n"/>
      <c r="CS219" s="17" t="n"/>
      <c r="CT219" s="17" t="n"/>
      <c r="CU219" s="17" t="n"/>
      <c r="CV219" s="17" t="n"/>
      <c r="CW219" s="17" t="n"/>
      <c r="CX219" s="17" t="n"/>
      <c r="CY219" s="17" t="n"/>
      <c r="CZ219" s="17" t="n"/>
      <c r="DA219" s="17" t="n"/>
      <c r="DB219" s="17" t="n"/>
      <c r="DC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  <c r="CL220" s="17" t="n"/>
      <c r="CM220" s="17" t="n"/>
      <c r="CN220" s="17" t="n"/>
      <c r="CO220" s="17" t="n"/>
      <c r="CP220" s="17" t="n"/>
      <c r="CQ220" s="17" t="n"/>
      <c r="CR220" s="17" t="n"/>
      <c r="CS220" s="17" t="n"/>
      <c r="CT220" s="17" t="n"/>
      <c r="CU220" s="17" t="n"/>
      <c r="CV220" s="17" t="n"/>
      <c r="CW220" s="17" t="n"/>
      <c r="CX220" s="17" t="n"/>
      <c r="CY220" s="17" t="n"/>
      <c r="CZ220" s="17" t="n"/>
      <c r="DA220" s="17" t="n"/>
      <c r="DB220" s="17" t="n"/>
      <c r="DC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  <c r="CL221" s="17" t="n"/>
      <c r="CM221" s="17" t="n"/>
      <c r="CN221" s="17" t="n"/>
      <c r="CO221" s="17" t="n"/>
      <c r="CP221" s="17" t="n"/>
      <c r="CQ221" s="17" t="n"/>
      <c r="CR221" s="17" t="n"/>
      <c r="CS221" s="17" t="n"/>
      <c r="CT221" s="17" t="n"/>
      <c r="CU221" s="17" t="n"/>
      <c r="CV221" s="17" t="n"/>
      <c r="CW221" s="17" t="n"/>
      <c r="CX221" s="17" t="n"/>
      <c r="CY221" s="17" t="n"/>
      <c r="CZ221" s="17" t="n"/>
      <c r="DA221" s="17" t="n"/>
      <c r="DB221" s="17" t="n"/>
      <c r="DC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  <c r="CL222" s="17" t="n"/>
      <c r="CM222" s="17" t="n"/>
      <c r="CN222" s="17" t="n"/>
      <c r="CO222" s="17" t="n"/>
      <c r="CP222" s="17" t="n"/>
      <c r="CQ222" s="17" t="n"/>
      <c r="CR222" s="17" t="n"/>
      <c r="CS222" s="17" t="n"/>
      <c r="CT222" s="17" t="n"/>
      <c r="CU222" s="17" t="n"/>
      <c r="CV222" s="17" t="n"/>
      <c r="CW222" s="17" t="n"/>
      <c r="CX222" s="17" t="n"/>
      <c r="CY222" s="17" t="n"/>
      <c r="CZ222" s="17" t="n"/>
      <c r="DA222" s="17" t="n"/>
      <c r="DB222" s="17" t="n"/>
      <c r="DC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  <c r="CL223" s="17" t="n"/>
      <c r="CM223" s="17" t="n"/>
      <c r="CN223" s="17" t="n"/>
      <c r="CO223" s="17" t="n"/>
      <c r="CP223" s="17" t="n"/>
      <c r="CQ223" s="17" t="n"/>
      <c r="CR223" s="17" t="n"/>
      <c r="CS223" s="17" t="n"/>
      <c r="CT223" s="17" t="n"/>
      <c r="CU223" s="17" t="n"/>
      <c r="CV223" s="17" t="n"/>
      <c r="CW223" s="17" t="n"/>
      <c r="CX223" s="17" t="n"/>
      <c r="CY223" s="17" t="n"/>
      <c r="CZ223" s="17" t="n"/>
      <c r="DA223" s="17" t="n"/>
      <c r="DB223" s="17" t="n"/>
      <c r="DC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  <c r="CL224" s="17" t="n"/>
      <c r="CM224" s="17" t="n"/>
      <c r="CN224" s="17" t="n"/>
      <c r="CO224" s="17" t="n"/>
      <c r="CP224" s="17" t="n"/>
      <c r="CQ224" s="17" t="n"/>
      <c r="CR224" s="17" t="n"/>
      <c r="CS224" s="17" t="n"/>
      <c r="CT224" s="17" t="n"/>
      <c r="CU224" s="17" t="n"/>
      <c r="CV224" s="17" t="n"/>
      <c r="CW224" s="17" t="n"/>
      <c r="CX224" s="17" t="n"/>
      <c r="CY224" s="17" t="n"/>
      <c r="CZ224" s="17" t="n"/>
      <c r="DA224" s="17" t="n"/>
      <c r="DB224" s="17" t="n"/>
      <c r="DC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  <c r="CL225" s="17" t="n"/>
      <c r="CM225" s="17" t="n"/>
      <c r="CN225" s="17" t="n"/>
      <c r="CO225" s="17" t="n"/>
      <c r="CP225" s="17" t="n"/>
      <c r="CQ225" s="17" t="n"/>
      <c r="CR225" s="17" t="n"/>
      <c r="CS225" s="17" t="n"/>
      <c r="CT225" s="17" t="n"/>
      <c r="CU225" s="17" t="n"/>
      <c r="CV225" s="17" t="n"/>
      <c r="CW225" s="17" t="n"/>
      <c r="CX225" s="17" t="n"/>
      <c r="CY225" s="17" t="n"/>
      <c r="CZ225" s="17" t="n"/>
      <c r="DA225" s="17" t="n"/>
      <c r="DB225" s="17" t="n"/>
      <c r="DC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  <c r="CL226" s="17" t="n"/>
      <c r="CM226" s="17" t="n"/>
      <c r="CN226" s="17" t="n"/>
      <c r="CO226" s="17" t="n"/>
      <c r="CP226" s="17" t="n"/>
      <c r="CQ226" s="17" t="n"/>
      <c r="CR226" s="17" t="n"/>
      <c r="CS226" s="17" t="n"/>
      <c r="CT226" s="17" t="n"/>
      <c r="CU226" s="17" t="n"/>
      <c r="CV226" s="17" t="n"/>
      <c r="CW226" s="17" t="n"/>
      <c r="CX226" s="17" t="n"/>
      <c r="CY226" s="17" t="n"/>
      <c r="CZ226" s="17" t="n"/>
      <c r="DA226" s="17" t="n"/>
      <c r="DB226" s="17" t="n"/>
      <c r="DC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  <c r="CL227" s="17" t="n"/>
      <c r="CM227" s="17" t="n"/>
      <c r="CN227" s="17" t="n"/>
      <c r="CO227" s="17" t="n"/>
      <c r="CP227" s="17" t="n"/>
      <c r="CQ227" s="17" t="n"/>
      <c r="CR227" s="17" t="n"/>
      <c r="CS227" s="17" t="n"/>
      <c r="CT227" s="17" t="n"/>
      <c r="CU227" s="17" t="n"/>
      <c r="CV227" s="17" t="n"/>
      <c r="CW227" s="17" t="n"/>
      <c r="CX227" s="17" t="n"/>
      <c r="CY227" s="17" t="n"/>
      <c r="CZ227" s="17" t="n"/>
      <c r="DA227" s="17" t="n"/>
      <c r="DB227" s="17" t="n"/>
      <c r="DC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  <c r="CL228" s="17" t="n"/>
      <c r="CM228" s="17" t="n"/>
      <c r="CN228" s="17" t="n"/>
      <c r="CO228" s="17" t="n"/>
      <c r="CP228" s="17" t="n"/>
      <c r="CQ228" s="17" t="n"/>
      <c r="CR228" s="17" t="n"/>
      <c r="CS228" s="17" t="n"/>
      <c r="CT228" s="17" t="n"/>
      <c r="CU228" s="17" t="n"/>
      <c r="CV228" s="17" t="n"/>
      <c r="CW228" s="17" t="n"/>
      <c r="CX228" s="17" t="n"/>
      <c r="CY228" s="17" t="n"/>
      <c r="CZ228" s="17" t="n"/>
      <c r="DA228" s="17" t="n"/>
      <c r="DB228" s="17" t="n"/>
      <c r="DC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  <c r="CL229" s="17" t="n"/>
      <c r="CM229" s="17" t="n"/>
      <c r="CN229" s="17" t="n"/>
      <c r="CO229" s="17" t="n"/>
      <c r="CP229" s="17" t="n"/>
      <c r="CQ229" s="17" t="n"/>
      <c r="CR229" s="17" t="n"/>
      <c r="CS229" s="17" t="n"/>
      <c r="CT229" s="17" t="n"/>
      <c r="CU229" s="17" t="n"/>
      <c r="CV229" s="17" t="n"/>
      <c r="CW229" s="17" t="n"/>
      <c r="CX229" s="17" t="n"/>
      <c r="CY229" s="17" t="n"/>
      <c r="CZ229" s="17" t="n"/>
      <c r="DA229" s="17" t="n"/>
      <c r="DB229" s="17" t="n"/>
      <c r="DC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  <c r="CL230" s="17" t="n"/>
      <c r="CM230" s="17" t="n"/>
      <c r="CN230" s="17" t="n"/>
      <c r="CO230" s="17" t="n"/>
      <c r="CP230" s="17" t="n"/>
      <c r="CQ230" s="17" t="n"/>
      <c r="CR230" s="17" t="n"/>
      <c r="CS230" s="17" t="n"/>
      <c r="CT230" s="17" t="n"/>
      <c r="CU230" s="17" t="n"/>
      <c r="CV230" s="17" t="n"/>
      <c r="CW230" s="17" t="n"/>
      <c r="CX230" s="17" t="n"/>
      <c r="CY230" s="17" t="n"/>
      <c r="CZ230" s="17" t="n"/>
      <c r="DA230" s="17" t="n"/>
      <c r="DB230" s="17" t="n"/>
      <c r="DC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  <c r="CL231" s="17" t="n"/>
      <c r="CM231" s="17" t="n"/>
      <c r="CN231" s="17" t="n"/>
      <c r="CO231" s="17" t="n"/>
      <c r="CP231" s="17" t="n"/>
      <c r="CQ231" s="17" t="n"/>
      <c r="CR231" s="17" t="n"/>
      <c r="CS231" s="17" t="n"/>
      <c r="CT231" s="17" t="n"/>
      <c r="CU231" s="17" t="n"/>
      <c r="CV231" s="17" t="n"/>
      <c r="CW231" s="17" t="n"/>
      <c r="CX231" s="17" t="n"/>
      <c r="CY231" s="17" t="n"/>
      <c r="CZ231" s="17" t="n"/>
      <c r="DA231" s="17" t="n"/>
      <c r="DB231" s="17" t="n"/>
      <c r="DC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  <c r="CL232" s="17" t="n"/>
      <c r="CM232" s="17" t="n"/>
      <c r="CN232" s="17" t="n"/>
      <c r="CO232" s="17" t="n"/>
      <c r="CP232" s="17" t="n"/>
      <c r="CQ232" s="17" t="n"/>
      <c r="CR232" s="17" t="n"/>
      <c r="CS232" s="17" t="n"/>
      <c r="CT232" s="17" t="n"/>
      <c r="CU232" s="17" t="n"/>
      <c r="CV232" s="17" t="n"/>
      <c r="CW232" s="17" t="n"/>
      <c r="CX232" s="17" t="n"/>
      <c r="CY232" s="17" t="n"/>
      <c r="CZ232" s="17" t="n"/>
      <c r="DA232" s="17" t="n"/>
      <c r="DB232" s="17" t="n"/>
      <c r="DC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  <c r="CL233" s="17" t="n"/>
      <c r="CM233" s="17" t="n"/>
      <c r="CN233" s="17" t="n"/>
      <c r="CO233" s="17" t="n"/>
      <c r="CP233" s="17" t="n"/>
      <c r="CQ233" s="17" t="n"/>
      <c r="CR233" s="17" t="n"/>
      <c r="CS233" s="17" t="n"/>
      <c r="CT233" s="17" t="n"/>
      <c r="CU233" s="17" t="n"/>
      <c r="CV233" s="17" t="n"/>
      <c r="CW233" s="17" t="n"/>
      <c r="CX233" s="17" t="n"/>
      <c r="CY233" s="17" t="n"/>
      <c r="CZ233" s="17" t="n"/>
      <c r="DA233" s="17" t="n"/>
      <c r="DB233" s="17" t="n"/>
      <c r="DC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  <c r="CL234" s="17" t="n"/>
      <c r="CM234" s="17" t="n"/>
      <c r="CN234" s="17" t="n"/>
      <c r="CO234" s="17" t="n"/>
      <c r="CP234" s="17" t="n"/>
      <c r="CQ234" s="17" t="n"/>
      <c r="CR234" s="17" t="n"/>
      <c r="CS234" s="17" t="n"/>
      <c r="CT234" s="17" t="n"/>
      <c r="CU234" s="17" t="n"/>
      <c r="CV234" s="17" t="n"/>
      <c r="CW234" s="17" t="n"/>
      <c r="CX234" s="17" t="n"/>
      <c r="CY234" s="17" t="n"/>
      <c r="CZ234" s="17" t="n"/>
      <c r="DA234" s="17" t="n"/>
      <c r="DB234" s="17" t="n"/>
      <c r="DC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  <c r="CL235" s="17" t="n"/>
      <c r="CM235" s="17" t="n"/>
      <c r="CN235" s="17" t="n"/>
      <c r="CO235" s="17" t="n"/>
      <c r="CP235" s="17" t="n"/>
      <c r="CQ235" s="17" t="n"/>
      <c r="CR235" s="17" t="n"/>
      <c r="CS235" s="17" t="n"/>
      <c r="CT235" s="17" t="n"/>
      <c r="CU235" s="17" t="n"/>
      <c r="CV235" s="17" t="n"/>
      <c r="CW235" s="17" t="n"/>
      <c r="CX235" s="17" t="n"/>
      <c r="CY235" s="17" t="n"/>
      <c r="CZ235" s="17" t="n"/>
      <c r="DA235" s="17" t="n"/>
      <c r="DB235" s="17" t="n"/>
      <c r="DC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  <c r="CL236" s="17" t="n"/>
      <c r="CM236" s="17" t="n"/>
      <c r="CN236" s="17" t="n"/>
      <c r="CO236" s="17" t="n"/>
      <c r="CP236" s="17" t="n"/>
      <c r="CQ236" s="17" t="n"/>
      <c r="CR236" s="17" t="n"/>
      <c r="CS236" s="17" t="n"/>
      <c r="CT236" s="17" t="n"/>
      <c r="CU236" s="17" t="n"/>
      <c r="CV236" s="17" t="n"/>
      <c r="CW236" s="17" t="n"/>
      <c r="CX236" s="17" t="n"/>
      <c r="CY236" s="17" t="n"/>
      <c r="CZ236" s="17" t="n"/>
      <c r="DA236" s="17" t="n"/>
      <c r="DB236" s="17" t="n"/>
      <c r="DC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  <c r="CL237" s="17" t="n"/>
      <c r="CM237" s="17" t="n"/>
      <c r="CN237" s="17" t="n"/>
      <c r="CO237" s="17" t="n"/>
      <c r="CP237" s="17" t="n"/>
      <c r="CQ237" s="17" t="n"/>
      <c r="CR237" s="17" t="n"/>
      <c r="CS237" s="17" t="n"/>
      <c r="CT237" s="17" t="n"/>
      <c r="CU237" s="17" t="n"/>
      <c r="CV237" s="17" t="n"/>
      <c r="CW237" s="17" t="n"/>
      <c r="CX237" s="17" t="n"/>
      <c r="CY237" s="17" t="n"/>
      <c r="CZ237" s="17" t="n"/>
      <c r="DA237" s="17" t="n"/>
      <c r="DB237" s="17" t="n"/>
      <c r="DC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  <c r="CL238" s="17" t="n"/>
      <c r="CM238" s="17" t="n"/>
      <c r="CN238" s="17" t="n"/>
      <c r="CO238" s="17" t="n"/>
      <c r="CP238" s="17" t="n"/>
      <c r="CQ238" s="17" t="n"/>
      <c r="CR238" s="17" t="n"/>
      <c r="CS238" s="17" t="n"/>
      <c r="CT238" s="17" t="n"/>
      <c r="CU238" s="17" t="n"/>
      <c r="CV238" s="17" t="n"/>
      <c r="CW238" s="17" t="n"/>
      <c r="CX238" s="17" t="n"/>
      <c r="CY238" s="17" t="n"/>
      <c r="CZ238" s="17" t="n"/>
      <c r="DA238" s="17" t="n"/>
      <c r="DB238" s="17" t="n"/>
      <c r="DC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  <c r="CL239" s="17" t="n"/>
      <c r="CM239" s="17" t="n"/>
      <c r="CN239" s="17" t="n"/>
      <c r="CO239" s="17" t="n"/>
      <c r="CP239" s="17" t="n"/>
      <c r="CQ239" s="17" t="n"/>
      <c r="CR239" s="17" t="n"/>
      <c r="CS239" s="17" t="n"/>
      <c r="CT239" s="17" t="n"/>
      <c r="CU239" s="17" t="n"/>
      <c r="CV239" s="17" t="n"/>
      <c r="CW239" s="17" t="n"/>
      <c r="CX239" s="17" t="n"/>
      <c r="CY239" s="17" t="n"/>
      <c r="CZ239" s="17" t="n"/>
      <c r="DA239" s="17" t="n"/>
      <c r="DB239" s="17" t="n"/>
      <c r="DC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  <c r="CL240" s="17" t="n"/>
      <c r="CM240" s="17" t="n"/>
      <c r="CN240" s="17" t="n"/>
      <c r="CO240" s="17" t="n"/>
      <c r="CP240" s="17" t="n"/>
      <c r="CQ240" s="17" t="n"/>
      <c r="CR240" s="17" t="n"/>
      <c r="CS240" s="17" t="n"/>
      <c r="CT240" s="17" t="n"/>
      <c r="CU240" s="17" t="n"/>
      <c r="CV240" s="17" t="n"/>
      <c r="CW240" s="17" t="n"/>
      <c r="CX240" s="17" t="n"/>
      <c r="CY240" s="17" t="n"/>
      <c r="CZ240" s="17" t="n"/>
      <c r="DA240" s="17" t="n"/>
      <c r="DB240" s="17" t="n"/>
      <c r="DC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  <c r="CL241" s="17" t="n"/>
      <c r="CM241" s="17" t="n"/>
      <c r="CN241" s="17" t="n"/>
      <c r="CO241" s="17" t="n"/>
      <c r="CP241" s="17" t="n"/>
      <c r="CQ241" s="17" t="n"/>
      <c r="CR241" s="17" t="n"/>
      <c r="CS241" s="17" t="n"/>
      <c r="CT241" s="17" t="n"/>
      <c r="CU241" s="17" t="n"/>
      <c r="CV241" s="17" t="n"/>
      <c r="CW241" s="17" t="n"/>
      <c r="CX241" s="17" t="n"/>
      <c r="CY241" s="17" t="n"/>
      <c r="CZ241" s="17" t="n"/>
      <c r="DA241" s="17" t="n"/>
      <c r="DB241" s="17" t="n"/>
      <c r="DC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  <c r="CL242" s="17" t="n"/>
      <c r="CM242" s="17" t="n"/>
      <c r="CN242" s="17" t="n"/>
      <c r="CO242" s="17" t="n"/>
      <c r="CP242" s="17" t="n"/>
      <c r="CQ242" s="17" t="n"/>
      <c r="CR242" s="17" t="n"/>
      <c r="CS242" s="17" t="n"/>
      <c r="CT242" s="17" t="n"/>
      <c r="CU242" s="17" t="n"/>
      <c r="CV242" s="17" t="n"/>
      <c r="CW242" s="17" t="n"/>
      <c r="CX242" s="17" t="n"/>
      <c r="CY242" s="17" t="n"/>
      <c r="CZ242" s="17" t="n"/>
      <c r="DA242" s="17" t="n"/>
      <c r="DB242" s="17" t="n"/>
      <c r="DC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  <c r="CL243" s="17" t="n"/>
      <c r="CM243" s="17" t="n"/>
      <c r="CN243" s="17" t="n"/>
      <c r="CO243" s="17" t="n"/>
      <c r="CP243" s="17" t="n"/>
      <c r="CQ243" s="17" t="n"/>
      <c r="CR243" s="17" t="n"/>
      <c r="CS243" s="17" t="n"/>
      <c r="CT243" s="17" t="n"/>
      <c r="CU243" s="17" t="n"/>
      <c r="CV243" s="17" t="n"/>
      <c r="CW243" s="17" t="n"/>
      <c r="CX243" s="17" t="n"/>
      <c r="CY243" s="17" t="n"/>
      <c r="CZ243" s="17" t="n"/>
      <c r="DA243" s="17" t="n"/>
      <c r="DB243" s="17" t="n"/>
      <c r="DC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  <c r="CL244" s="17" t="n"/>
      <c r="CM244" s="17" t="n"/>
      <c r="CN244" s="17" t="n"/>
      <c r="CO244" s="17" t="n"/>
      <c r="CP244" s="17" t="n"/>
      <c r="CQ244" s="17" t="n"/>
      <c r="CR244" s="17" t="n"/>
      <c r="CS244" s="17" t="n"/>
      <c r="CT244" s="17" t="n"/>
      <c r="CU244" s="17" t="n"/>
      <c r="CV244" s="17" t="n"/>
      <c r="CW244" s="17" t="n"/>
      <c r="CX244" s="17" t="n"/>
      <c r="CY244" s="17" t="n"/>
      <c r="CZ244" s="17" t="n"/>
      <c r="DA244" s="17" t="n"/>
      <c r="DB244" s="17" t="n"/>
      <c r="DC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  <c r="CL245" s="17" t="n"/>
      <c r="CM245" s="17" t="n"/>
      <c r="CN245" s="17" t="n"/>
      <c r="CO245" s="17" t="n"/>
      <c r="CP245" s="17" t="n"/>
      <c r="CQ245" s="17" t="n"/>
      <c r="CR245" s="17" t="n"/>
      <c r="CS245" s="17" t="n"/>
      <c r="CT245" s="17" t="n"/>
      <c r="CU245" s="17" t="n"/>
      <c r="CV245" s="17" t="n"/>
      <c r="CW245" s="17" t="n"/>
      <c r="CX245" s="17" t="n"/>
      <c r="CY245" s="17" t="n"/>
      <c r="CZ245" s="17" t="n"/>
      <c r="DA245" s="17" t="n"/>
      <c r="DB245" s="17" t="n"/>
      <c r="DC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  <c r="CL246" s="17" t="n"/>
      <c r="CM246" s="17" t="n"/>
      <c r="CN246" s="17" t="n"/>
      <c r="CO246" s="17" t="n"/>
      <c r="CP246" s="17" t="n"/>
      <c r="CQ246" s="17" t="n"/>
      <c r="CR246" s="17" t="n"/>
      <c r="CS246" s="17" t="n"/>
      <c r="CT246" s="17" t="n"/>
      <c r="CU246" s="17" t="n"/>
      <c r="CV246" s="17" t="n"/>
      <c r="CW246" s="17" t="n"/>
      <c r="CX246" s="17" t="n"/>
      <c r="CY246" s="17" t="n"/>
      <c r="CZ246" s="17" t="n"/>
      <c r="DA246" s="17" t="n"/>
      <c r="DB246" s="17" t="n"/>
      <c r="DC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  <c r="CL247" s="17" t="n"/>
      <c r="CM247" s="17" t="n"/>
      <c r="CN247" s="17" t="n"/>
      <c r="CO247" s="17" t="n"/>
      <c r="CP247" s="17" t="n"/>
      <c r="CQ247" s="17" t="n"/>
      <c r="CR247" s="17" t="n"/>
      <c r="CS247" s="17" t="n"/>
      <c r="CT247" s="17" t="n"/>
      <c r="CU247" s="17" t="n"/>
      <c r="CV247" s="17" t="n"/>
      <c r="CW247" s="17" t="n"/>
      <c r="CX247" s="17" t="n"/>
      <c r="CY247" s="17" t="n"/>
      <c r="CZ247" s="17" t="n"/>
      <c r="DA247" s="17" t="n"/>
      <c r="DB247" s="17" t="n"/>
      <c r="DC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  <c r="CL248" s="17" t="n"/>
      <c r="CM248" s="17" t="n"/>
      <c r="CN248" s="17" t="n"/>
      <c r="CO248" s="17" t="n"/>
      <c r="CP248" s="17" t="n"/>
      <c r="CQ248" s="17" t="n"/>
      <c r="CR248" s="17" t="n"/>
      <c r="CS248" s="17" t="n"/>
      <c r="CT248" s="17" t="n"/>
      <c r="CU248" s="17" t="n"/>
      <c r="CV248" s="17" t="n"/>
      <c r="CW248" s="17" t="n"/>
      <c r="CX248" s="17" t="n"/>
      <c r="CY248" s="17" t="n"/>
      <c r="CZ248" s="17" t="n"/>
      <c r="DA248" s="17" t="n"/>
      <c r="DB248" s="17" t="n"/>
      <c r="DC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  <c r="CL249" s="17" t="n"/>
      <c r="CM249" s="17" t="n"/>
      <c r="CN249" s="17" t="n"/>
      <c r="CO249" s="17" t="n"/>
      <c r="CP249" s="17" t="n"/>
      <c r="CQ249" s="17" t="n"/>
      <c r="CR249" s="17" t="n"/>
      <c r="CS249" s="17" t="n"/>
      <c r="CT249" s="17" t="n"/>
      <c r="CU249" s="17" t="n"/>
      <c r="CV249" s="17" t="n"/>
      <c r="CW249" s="17" t="n"/>
      <c r="CX249" s="17" t="n"/>
      <c r="CY249" s="17" t="n"/>
      <c r="CZ249" s="17" t="n"/>
      <c r="DA249" s="17" t="n"/>
      <c r="DB249" s="17" t="n"/>
      <c r="DC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  <c r="CL250" s="17" t="n"/>
      <c r="CM250" s="17" t="n"/>
      <c r="CN250" s="17" t="n"/>
      <c r="CO250" s="17" t="n"/>
      <c r="CP250" s="17" t="n"/>
      <c r="CQ250" s="17" t="n"/>
      <c r="CR250" s="17" t="n"/>
      <c r="CS250" s="17" t="n"/>
      <c r="CT250" s="17" t="n"/>
      <c r="CU250" s="17" t="n"/>
      <c r="CV250" s="17" t="n"/>
      <c r="CW250" s="17" t="n"/>
      <c r="CX250" s="17" t="n"/>
      <c r="CY250" s="17" t="n"/>
      <c r="CZ250" s="17" t="n"/>
      <c r="DA250" s="17" t="n"/>
      <c r="DB250" s="17" t="n"/>
      <c r="DC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  <c r="CL251" s="17" t="n"/>
      <c r="CM251" s="17" t="n"/>
      <c r="CN251" s="17" t="n"/>
      <c r="CO251" s="17" t="n"/>
      <c r="CP251" s="17" t="n"/>
      <c r="CQ251" s="17" t="n"/>
      <c r="CR251" s="17" t="n"/>
      <c r="CS251" s="17" t="n"/>
      <c r="CT251" s="17" t="n"/>
      <c r="CU251" s="17" t="n"/>
      <c r="CV251" s="17" t="n"/>
      <c r="CW251" s="17" t="n"/>
      <c r="CX251" s="17" t="n"/>
      <c r="CY251" s="17" t="n"/>
      <c r="CZ251" s="17" t="n"/>
      <c r="DA251" s="17" t="n"/>
      <c r="DB251" s="17" t="n"/>
      <c r="DC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  <c r="CL252" s="17" t="n"/>
      <c r="CM252" s="17" t="n"/>
      <c r="CN252" s="17" t="n"/>
      <c r="CO252" s="17" t="n"/>
      <c r="CP252" s="17" t="n"/>
      <c r="CQ252" s="17" t="n"/>
      <c r="CR252" s="17" t="n"/>
      <c r="CS252" s="17" t="n"/>
      <c r="CT252" s="17" t="n"/>
      <c r="CU252" s="17" t="n"/>
      <c r="CV252" s="17" t="n"/>
      <c r="CW252" s="17" t="n"/>
      <c r="CX252" s="17" t="n"/>
      <c r="CY252" s="17" t="n"/>
      <c r="CZ252" s="17" t="n"/>
      <c r="DA252" s="17" t="n"/>
      <c r="DB252" s="17" t="n"/>
      <c r="DC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  <c r="CL253" s="17" t="n"/>
      <c r="CM253" s="17" t="n"/>
      <c r="CN253" s="17" t="n"/>
      <c r="CO253" s="17" t="n"/>
      <c r="CP253" s="17" t="n"/>
      <c r="CQ253" s="17" t="n"/>
      <c r="CR253" s="17" t="n"/>
      <c r="CS253" s="17" t="n"/>
      <c r="CT253" s="17" t="n"/>
      <c r="CU253" s="17" t="n"/>
      <c r="CV253" s="17" t="n"/>
      <c r="CW253" s="17" t="n"/>
      <c r="CX253" s="17" t="n"/>
      <c r="CY253" s="17" t="n"/>
      <c r="CZ253" s="17" t="n"/>
      <c r="DA253" s="17" t="n"/>
      <c r="DB253" s="17" t="n"/>
      <c r="DC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  <c r="CL254" s="17" t="n"/>
      <c r="CM254" s="17" t="n"/>
      <c r="CN254" s="17" t="n"/>
      <c r="CO254" s="17" t="n"/>
      <c r="CP254" s="17" t="n"/>
      <c r="CQ254" s="17" t="n"/>
      <c r="CR254" s="17" t="n"/>
      <c r="CS254" s="17" t="n"/>
      <c r="CT254" s="17" t="n"/>
      <c r="CU254" s="17" t="n"/>
      <c r="CV254" s="17" t="n"/>
      <c r="CW254" s="17" t="n"/>
      <c r="CX254" s="17" t="n"/>
      <c r="CY254" s="17" t="n"/>
      <c r="CZ254" s="17" t="n"/>
      <c r="DA254" s="17" t="n"/>
      <c r="DB254" s="17" t="n"/>
      <c r="DC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  <c r="CL255" s="17" t="n"/>
      <c r="CM255" s="17" t="n"/>
      <c r="CN255" s="17" t="n"/>
      <c r="CO255" s="17" t="n"/>
      <c r="CP255" s="17" t="n"/>
      <c r="CQ255" s="17" t="n"/>
      <c r="CR255" s="17" t="n"/>
      <c r="CS255" s="17" t="n"/>
      <c r="CT255" s="17" t="n"/>
      <c r="CU255" s="17" t="n"/>
      <c r="CV255" s="17" t="n"/>
      <c r="CW255" s="17" t="n"/>
      <c r="CX255" s="17" t="n"/>
      <c r="CY255" s="17" t="n"/>
      <c r="CZ255" s="17" t="n"/>
      <c r="DA255" s="17" t="n"/>
      <c r="DB255" s="17" t="n"/>
      <c r="DC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  <c r="CL256" s="17" t="n"/>
      <c r="CM256" s="17" t="n"/>
      <c r="CN256" s="17" t="n"/>
      <c r="CO256" s="17" t="n"/>
      <c r="CP256" s="17" t="n"/>
      <c r="CQ256" s="17" t="n"/>
      <c r="CR256" s="17" t="n"/>
      <c r="CS256" s="17" t="n"/>
      <c r="CT256" s="17" t="n"/>
      <c r="CU256" s="17" t="n"/>
      <c r="CV256" s="17" t="n"/>
      <c r="CW256" s="17" t="n"/>
      <c r="CX256" s="17" t="n"/>
      <c r="CY256" s="17" t="n"/>
      <c r="CZ256" s="17" t="n"/>
      <c r="DA256" s="17" t="n"/>
      <c r="DB256" s="17" t="n"/>
      <c r="DC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  <c r="CL257" s="17" t="n"/>
      <c r="CM257" s="17" t="n"/>
      <c r="CN257" s="17" t="n"/>
      <c r="CO257" s="17" t="n"/>
      <c r="CP257" s="17" t="n"/>
      <c r="CQ257" s="17" t="n"/>
      <c r="CR257" s="17" t="n"/>
      <c r="CS257" s="17" t="n"/>
      <c r="CT257" s="17" t="n"/>
      <c r="CU257" s="17" t="n"/>
      <c r="CV257" s="17" t="n"/>
      <c r="CW257" s="17" t="n"/>
      <c r="CX257" s="17" t="n"/>
      <c r="CY257" s="17" t="n"/>
      <c r="CZ257" s="17" t="n"/>
      <c r="DA257" s="17" t="n"/>
      <c r="DB257" s="17" t="n"/>
      <c r="DC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  <c r="CL258" s="17" t="n"/>
      <c r="CM258" s="17" t="n"/>
      <c r="CN258" s="17" t="n"/>
      <c r="CO258" s="17" t="n"/>
      <c r="CP258" s="17" t="n"/>
      <c r="CQ258" s="17" t="n"/>
      <c r="CR258" s="17" t="n"/>
      <c r="CS258" s="17" t="n"/>
      <c r="CT258" s="17" t="n"/>
      <c r="CU258" s="17" t="n"/>
      <c r="CV258" s="17" t="n"/>
      <c r="CW258" s="17" t="n"/>
      <c r="CX258" s="17" t="n"/>
      <c r="CY258" s="17" t="n"/>
      <c r="CZ258" s="17" t="n"/>
      <c r="DA258" s="17" t="n"/>
      <c r="DB258" s="17" t="n"/>
      <c r="DC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  <c r="CL259" s="17" t="n"/>
      <c r="CM259" s="17" t="n"/>
      <c r="CN259" s="17" t="n"/>
      <c r="CO259" s="17" t="n"/>
      <c r="CP259" s="17" t="n"/>
      <c r="CQ259" s="17" t="n"/>
      <c r="CR259" s="17" t="n"/>
      <c r="CS259" s="17" t="n"/>
      <c r="CT259" s="17" t="n"/>
      <c r="CU259" s="17" t="n"/>
      <c r="CV259" s="17" t="n"/>
      <c r="CW259" s="17" t="n"/>
      <c r="CX259" s="17" t="n"/>
      <c r="CY259" s="17" t="n"/>
      <c r="CZ259" s="17" t="n"/>
      <c r="DA259" s="17" t="n"/>
      <c r="DB259" s="17" t="n"/>
      <c r="DC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  <c r="CL260" s="17" t="n"/>
      <c r="CM260" s="17" t="n"/>
      <c r="CN260" s="17" t="n"/>
      <c r="CO260" s="17" t="n"/>
      <c r="CP260" s="17" t="n"/>
      <c r="CQ260" s="17" t="n"/>
      <c r="CR260" s="17" t="n"/>
      <c r="CS260" s="17" t="n"/>
      <c r="CT260" s="17" t="n"/>
      <c r="CU260" s="17" t="n"/>
      <c r="CV260" s="17" t="n"/>
      <c r="CW260" s="17" t="n"/>
      <c r="CX260" s="17" t="n"/>
      <c r="CY260" s="17" t="n"/>
      <c r="CZ260" s="17" t="n"/>
      <c r="DA260" s="17" t="n"/>
      <c r="DB260" s="17" t="n"/>
      <c r="DC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  <c r="CL261" s="17" t="n"/>
      <c r="CM261" s="17" t="n"/>
      <c r="CN261" s="17" t="n"/>
      <c r="CO261" s="17" t="n"/>
      <c r="CP261" s="17" t="n"/>
      <c r="CQ261" s="17" t="n"/>
      <c r="CR261" s="17" t="n"/>
      <c r="CS261" s="17" t="n"/>
      <c r="CT261" s="17" t="n"/>
      <c r="CU261" s="17" t="n"/>
      <c r="CV261" s="17" t="n"/>
      <c r="CW261" s="17" t="n"/>
      <c r="CX261" s="17" t="n"/>
      <c r="CY261" s="17" t="n"/>
      <c r="CZ261" s="17" t="n"/>
      <c r="DA261" s="17" t="n"/>
      <c r="DB261" s="17" t="n"/>
      <c r="DC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  <c r="CL262" s="17" t="n"/>
      <c r="CM262" s="17" t="n"/>
      <c r="CN262" s="17" t="n"/>
      <c r="CO262" s="17" t="n"/>
      <c r="CP262" s="17" t="n"/>
      <c r="CQ262" s="17" t="n"/>
      <c r="CR262" s="17" t="n"/>
      <c r="CS262" s="17" t="n"/>
      <c r="CT262" s="17" t="n"/>
      <c r="CU262" s="17" t="n"/>
      <c r="CV262" s="17" t="n"/>
      <c r="CW262" s="17" t="n"/>
      <c r="CX262" s="17" t="n"/>
      <c r="CY262" s="17" t="n"/>
      <c r="CZ262" s="17" t="n"/>
      <c r="DA262" s="17" t="n"/>
      <c r="DB262" s="17" t="n"/>
      <c r="DC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  <c r="CL263" s="17" t="n"/>
      <c r="CM263" s="17" t="n"/>
      <c r="CN263" s="17" t="n"/>
      <c r="CO263" s="17" t="n"/>
      <c r="CP263" s="17" t="n"/>
      <c r="CQ263" s="17" t="n"/>
      <c r="CR263" s="17" t="n"/>
      <c r="CS263" s="17" t="n"/>
      <c r="CT263" s="17" t="n"/>
      <c r="CU263" s="17" t="n"/>
      <c r="CV263" s="17" t="n"/>
      <c r="CW263" s="17" t="n"/>
      <c r="CX263" s="17" t="n"/>
      <c r="CY263" s="17" t="n"/>
      <c r="CZ263" s="17" t="n"/>
      <c r="DA263" s="17" t="n"/>
      <c r="DB263" s="17" t="n"/>
      <c r="DC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  <c r="CL264" s="17" t="n"/>
      <c r="CM264" s="17" t="n"/>
      <c r="CN264" s="17" t="n"/>
      <c r="CO264" s="17" t="n"/>
      <c r="CP264" s="17" t="n"/>
      <c r="CQ264" s="17" t="n"/>
      <c r="CR264" s="17" t="n"/>
      <c r="CS264" s="17" t="n"/>
      <c r="CT264" s="17" t="n"/>
      <c r="CU264" s="17" t="n"/>
      <c r="CV264" s="17" t="n"/>
      <c r="CW264" s="17" t="n"/>
      <c r="CX264" s="17" t="n"/>
      <c r="CY264" s="17" t="n"/>
      <c r="CZ264" s="17" t="n"/>
      <c r="DA264" s="17" t="n"/>
      <c r="DB264" s="17" t="n"/>
      <c r="DC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  <c r="CL265" s="17" t="n"/>
      <c r="CM265" s="17" t="n"/>
      <c r="CN265" s="17" t="n"/>
      <c r="CO265" s="17" t="n"/>
      <c r="CP265" s="17" t="n"/>
      <c r="CQ265" s="17" t="n"/>
      <c r="CR265" s="17" t="n"/>
      <c r="CS265" s="17" t="n"/>
      <c r="CT265" s="17" t="n"/>
      <c r="CU265" s="17" t="n"/>
      <c r="CV265" s="17" t="n"/>
      <c r="CW265" s="17" t="n"/>
      <c r="CX265" s="17" t="n"/>
      <c r="CY265" s="17" t="n"/>
      <c r="CZ265" s="17" t="n"/>
      <c r="DA265" s="17" t="n"/>
      <c r="DB265" s="17" t="n"/>
      <c r="DC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  <c r="CL266" s="17" t="n"/>
      <c r="CM266" s="17" t="n"/>
      <c r="CN266" s="17" t="n"/>
      <c r="CO266" s="17" t="n"/>
      <c r="CP266" s="17" t="n"/>
      <c r="CQ266" s="17" t="n"/>
      <c r="CR266" s="17" t="n"/>
      <c r="CS266" s="17" t="n"/>
      <c r="CT266" s="17" t="n"/>
      <c r="CU266" s="17" t="n"/>
      <c r="CV266" s="17" t="n"/>
      <c r="CW266" s="17" t="n"/>
      <c r="CX266" s="17" t="n"/>
      <c r="CY266" s="17" t="n"/>
      <c r="CZ266" s="17" t="n"/>
      <c r="DA266" s="17" t="n"/>
      <c r="DB266" s="17" t="n"/>
      <c r="DC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  <c r="CL267" s="17" t="n"/>
      <c r="CM267" s="17" t="n"/>
      <c r="CN267" s="17" t="n"/>
      <c r="CO267" s="17" t="n"/>
      <c r="CP267" s="17" t="n"/>
      <c r="CQ267" s="17" t="n"/>
      <c r="CR267" s="17" t="n"/>
      <c r="CS267" s="17" t="n"/>
      <c r="CT267" s="17" t="n"/>
      <c r="CU267" s="17" t="n"/>
      <c r="CV267" s="17" t="n"/>
      <c r="CW267" s="17" t="n"/>
      <c r="CX267" s="17" t="n"/>
      <c r="CY267" s="17" t="n"/>
      <c r="CZ267" s="17" t="n"/>
      <c r="DA267" s="17" t="n"/>
      <c r="DB267" s="17" t="n"/>
      <c r="DC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  <c r="CL268" s="17" t="n"/>
      <c r="CM268" s="17" t="n"/>
      <c r="CN268" s="17" t="n"/>
      <c r="CO268" s="17" t="n"/>
      <c r="CP268" s="17" t="n"/>
      <c r="CQ268" s="17" t="n"/>
      <c r="CR268" s="17" t="n"/>
      <c r="CS268" s="17" t="n"/>
      <c r="CT268" s="17" t="n"/>
      <c r="CU268" s="17" t="n"/>
      <c r="CV268" s="17" t="n"/>
      <c r="CW268" s="17" t="n"/>
      <c r="CX268" s="17" t="n"/>
      <c r="CY268" s="17" t="n"/>
      <c r="CZ268" s="17" t="n"/>
      <c r="DA268" s="17" t="n"/>
      <c r="DB268" s="17" t="n"/>
      <c r="DC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  <c r="CL269" s="17" t="n"/>
      <c r="CM269" s="17" t="n"/>
      <c r="CN269" s="17" t="n"/>
      <c r="CO269" s="17" t="n"/>
      <c r="CP269" s="17" t="n"/>
      <c r="CQ269" s="17" t="n"/>
      <c r="CR269" s="17" t="n"/>
      <c r="CS269" s="17" t="n"/>
      <c r="CT269" s="17" t="n"/>
      <c r="CU269" s="17" t="n"/>
      <c r="CV269" s="17" t="n"/>
      <c r="CW269" s="17" t="n"/>
      <c r="CX269" s="17" t="n"/>
      <c r="CY269" s="17" t="n"/>
      <c r="CZ269" s="17" t="n"/>
      <c r="DA269" s="17" t="n"/>
      <c r="DB269" s="17" t="n"/>
      <c r="DC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  <c r="CL270" s="17" t="n"/>
      <c r="CM270" s="17" t="n"/>
      <c r="CN270" s="17" t="n"/>
      <c r="CO270" s="17" t="n"/>
      <c r="CP270" s="17" t="n"/>
      <c r="CQ270" s="17" t="n"/>
      <c r="CR270" s="17" t="n"/>
      <c r="CS270" s="17" t="n"/>
      <c r="CT270" s="17" t="n"/>
      <c r="CU270" s="17" t="n"/>
      <c r="CV270" s="17" t="n"/>
      <c r="CW270" s="17" t="n"/>
      <c r="CX270" s="17" t="n"/>
      <c r="CY270" s="17" t="n"/>
      <c r="CZ270" s="17" t="n"/>
      <c r="DA270" s="17" t="n"/>
      <c r="DB270" s="17" t="n"/>
      <c r="DC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  <c r="CL271" s="17" t="n"/>
      <c r="CM271" s="17" t="n"/>
      <c r="CN271" s="17" t="n"/>
      <c r="CO271" s="17" t="n"/>
      <c r="CP271" s="17" t="n"/>
      <c r="CQ271" s="17" t="n"/>
      <c r="CR271" s="17" t="n"/>
      <c r="CS271" s="17" t="n"/>
      <c r="CT271" s="17" t="n"/>
      <c r="CU271" s="17" t="n"/>
      <c r="CV271" s="17" t="n"/>
      <c r="CW271" s="17" t="n"/>
      <c r="CX271" s="17" t="n"/>
      <c r="CY271" s="17" t="n"/>
      <c r="CZ271" s="17" t="n"/>
      <c r="DA271" s="17" t="n"/>
      <c r="DB271" s="17" t="n"/>
      <c r="DC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  <c r="CL272" s="17" t="n"/>
      <c r="CM272" s="17" t="n"/>
      <c r="CN272" s="17" t="n"/>
      <c r="CO272" s="17" t="n"/>
      <c r="CP272" s="17" t="n"/>
      <c r="CQ272" s="17" t="n"/>
      <c r="CR272" s="17" t="n"/>
      <c r="CS272" s="17" t="n"/>
      <c r="CT272" s="17" t="n"/>
      <c r="CU272" s="17" t="n"/>
      <c r="CV272" s="17" t="n"/>
      <c r="CW272" s="17" t="n"/>
      <c r="CX272" s="17" t="n"/>
      <c r="CY272" s="17" t="n"/>
      <c r="CZ272" s="17" t="n"/>
      <c r="DA272" s="17" t="n"/>
      <c r="DB272" s="17" t="n"/>
      <c r="DC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  <c r="CL273" s="17" t="n"/>
      <c r="CM273" s="17" t="n"/>
      <c r="CN273" s="17" t="n"/>
      <c r="CO273" s="17" t="n"/>
      <c r="CP273" s="17" t="n"/>
      <c r="CQ273" s="17" t="n"/>
      <c r="CR273" s="17" t="n"/>
      <c r="CS273" s="17" t="n"/>
      <c r="CT273" s="17" t="n"/>
      <c r="CU273" s="17" t="n"/>
      <c r="CV273" s="17" t="n"/>
      <c r="CW273" s="17" t="n"/>
      <c r="CX273" s="17" t="n"/>
      <c r="CY273" s="17" t="n"/>
      <c r="CZ273" s="17" t="n"/>
      <c r="DA273" s="17" t="n"/>
      <c r="DB273" s="17" t="n"/>
      <c r="DC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  <c r="CL274" s="17" t="n"/>
      <c r="CM274" s="17" t="n"/>
      <c r="CN274" s="17" t="n"/>
      <c r="CO274" s="17" t="n"/>
      <c r="CP274" s="17" t="n"/>
      <c r="CQ274" s="17" t="n"/>
      <c r="CR274" s="17" t="n"/>
      <c r="CS274" s="17" t="n"/>
      <c r="CT274" s="17" t="n"/>
      <c r="CU274" s="17" t="n"/>
      <c r="CV274" s="17" t="n"/>
      <c r="CW274" s="17" t="n"/>
      <c r="CX274" s="17" t="n"/>
      <c r="CY274" s="17" t="n"/>
      <c r="CZ274" s="17" t="n"/>
      <c r="DA274" s="17" t="n"/>
      <c r="DB274" s="17" t="n"/>
      <c r="DC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  <c r="CL275" s="17" t="n"/>
      <c r="CM275" s="17" t="n"/>
      <c r="CN275" s="17" t="n"/>
      <c r="CO275" s="17" t="n"/>
      <c r="CP275" s="17" t="n"/>
      <c r="CQ275" s="17" t="n"/>
      <c r="CR275" s="17" t="n"/>
      <c r="CS275" s="17" t="n"/>
      <c r="CT275" s="17" t="n"/>
      <c r="CU275" s="17" t="n"/>
      <c r="CV275" s="17" t="n"/>
      <c r="CW275" s="17" t="n"/>
      <c r="CX275" s="17" t="n"/>
      <c r="CY275" s="17" t="n"/>
      <c r="CZ275" s="17" t="n"/>
      <c r="DA275" s="17" t="n"/>
      <c r="DB275" s="17" t="n"/>
      <c r="DC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  <c r="CL276" s="17" t="n"/>
      <c r="CM276" s="17" t="n"/>
      <c r="CN276" s="17" t="n"/>
      <c r="CO276" s="17" t="n"/>
      <c r="CP276" s="17" t="n"/>
      <c r="CQ276" s="17" t="n"/>
      <c r="CR276" s="17" t="n"/>
      <c r="CS276" s="17" t="n"/>
      <c r="CT276" s="17" t="n"/>
      <c r="CU276" s="17" t="n"/>
      <c r="CV276" s="17" t="n"/>
      <c r="CW276" s="17" t="n"/>
      <c r="CX276" s="17" t="n"/>
      <c r="CY276" s="17" t="n"/>
      <c r="CZ276" s="17" t="n"/>
      <c r="DA276" s="17" t="n"/>
      <c r="DB276" s="17" t="n"/>
      <c r="DC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  <c r="CL277" s="17" t="n"/>
      <c r="CM277" s="17" t="n"/>
      <c r="CN277" s="17" t="n"/>
      <c r="CO277" s="17" t="n"/>
      <c r="CP277" s="17" t="n"/>
      <c r="CQ277" s="17" t="n"/>
      <c r="CR277" s="17" t="n"/>
      <c r="CS277" s="17" t="n"/>
      <c r="CT277" s="17" t="n"/>
      <c r="CU277" s="17" t="n"/>
      <c r="CV277" s="17" t="n"/>
      <c r="CW277" s="17" t="n"/>
      <c r="CX277" s="17" t="n"/>
      <c r="CY277" s="17" t="n"/>
      <c r="CZ277" s="17" t="n"/>
      <c r="DA277" s="17" t="n"/>
      <c r="DB277" s="17" t="n"/>
      <c r="DC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  <c r="CL278" s="17" t="n"/>
      <c r="CM278" s="17" t="n"/>
      <c r="CN278" s="17" t="n"/>
      <c r="CO278" s="17" t="n"/>
      <c r="CP278" s="17" t="n"/>
      <c r="CQ278" s="17" t="n"/>
      <c r="CR278" s="17" t="n"/>
      <c r="CS278" s="17" t="n"/>
      <c r="CT278" s="17" t="n"/>
      <c r="CU278" s="17" t="n"/>
      <c r="CV278" s="17" t="n"/>
      <c r="CW278" s="17" t="n"/>
      <c r="CX278" s="17" t="n"/>
      <c r="CY278" s="17" t="n"/>
      <c r="CZ278" s="17" t="n"/>
      <c r="DA278" s="17" t="n"/>
      <c r="DB278" s="17" t="n"/>
      <c r="DC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  <c r="CL279" s="17" t="n"/>
      <c r="CM279" s="17" t="n"/>
      <c r="CN279" s="17" t="n"/>
      <c r="CO279" s="17" t="n"/>
      <c r="CP279" s="17" t="n"/>
      <c r="CQ279" s="17" t="n"/>
      <c r="CR279" s="17" t="n"/>
      <c r="CS279" s="17" t="n"/>
      <c r="CT279" s="17" t="n"/>
      <c r="CU279" s="17" t="n"/>
      <c r="CV279" s="17" t="n"/>
      <c r="CW279" s="17" t="n"/>
      <c r="CX279" s="17" t="n"/>
      <c r="CY279" s="17" t="n"/>
      <c r="CZ279" s="17" t="n"/>
      <c r="DA279" s="17" t="n"/>
      <c r="DB279" s="17" t="n"/>
      <c r="DC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  <c r="CL280" s="17" t="n"/>
      <c r="CM280" s="17" t="n"/>
      <c r="CN280" s="17" t="n"/>
      <c r="CO280" s="17" t="n"/>
      <c r="CP280" s="17" t="n"/>
      <c r="CQ280" s="17" t="n"/>
      <c r="CR280" s="17" t="n"/>
      <c r="CS280" s="17" t="n"/>
      <c r="CT280" s="17" t="n"/>
      <c r="CU280" s="17" t="n"/>
      <c r="CV280" s="17" t="n"/>
      <c r="CW280" s="17" t="n"/>
      <c r="CX280" s="17" t="n"/>
      <c r="CY280" s="17" t="n"/>
      <c r="CZ280" s="17" t="n"/>
      <c r="DA280" s="17" t="n"/>
      <c r="DB280" s="17" t="n"/>
      <c r="DC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  <c r="CL281" s="17" t="n"/>
      <c r="CM281" s="17" t="n"/>
      <c r="CN281" s="17" t="n"/>
      <c r="CO281" s="17" t="n"/>
      <c r="CP281" s="17" t="n"/>
      <c r="CQ281" s="17" t="n"/>
      <c r="CR281" s="17" t="n"/>
      <c r="CS281" s="17" t="n"/>
      <c r="CT281" s="17" t="n"/>
      <c r="CU281" s="17" t="n"/>
      <c r="CV281" s="17" t="n"/>
      <c r="CW281" s="17" t="n"/>
      <c r="CX281" s="17" t="n"/>
      <c r="CY281" s="17" t="n"/>
      <c r="CZ281" s="17" t="n"/>
      <c r="DA281" s="17" t="n"/>
      <c r="DB281" s="17" t="n"/>
      <c r="DC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  <c r="CL282" s="17" t="n"/>
      <c r="CM282" s="17" t="n"/>
      <c r="CN282" s="17" t="n"/>
      <c r="CO282" s="17" t="n"/>
      <c r="CP282" s="17" t="n"/>
      <c r="CQ282" s="17" t="n"/>
      <c r="CR282" s="17" t="n"/>
      <c r="CS282" s="17" t="n"/>
      <c r="CT282" s="17" t="n"/>
      <c r="CU282" s="17" t="n"/>
      <c r="CV282" s="17" t="n"/>
      <c r="CW282" s="17" t="n"/>
      <c r="CX282" s="17" t="n"/>
      <c r="CY282" s="17" t="n"/>
      <c r="CZ282" s="17" t="n"/>
      <c r="DA282" s="17" t="n"/>
      <c r="DB282" s="17" t="n"/>
      <c r="DC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  <c r="CL283" s="17" t="n"/>
      <c r="CM283" s="17" t="n"/>
      <c r="CN283" s="17" t="n"/>
      <c r="CO283" s="17" t="n"/>
      <c r="CP283" s="17" t="n"/>
      <c r="CQ283" s="17" t="n"/>
      <c r="CR283" s="17" t="n"/>
      <c r="CS283" s="17" t="n"/>
      <c r="CT283" s="17" t="n"/>
      <c r="CU283" s="17" t="n"/>
      <c r="CV283" s="17" t="n"/>
      <c r="CW283" s="17" t="n"/>
      <c r="CX283" s="17" t="n"/>
      <c r="CY283" s="17" t="n"/>
      <c r="CZ283" s="17" t="n"/>
      <c r="DA283" s="17" t="n"/>
      <c r="DB283" s="17" t="n"/>
      <c r="DC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  <c r="CL284" s="17" t="n"/>
      <c r="CM284" s="17" t="n"/>
      <c r="CN284" s="17" t="n"/>
      <c r="CO284" s="17" t="n"/>
      <c r="CP284" s="17" t="n"/>
      <c r="CQ284" s="17" t="n"/>
      <c r="CR284" s="17" t="n"/>
      <c r="CS284" s="17" t="n"/>
      <c r="CT284" s="17" t="n"/>
      <c r="CU284" s="17" t="n"/>
      <c r="CV284" s="17" t="n"/>
      <c r="CW284" s="17" t="n"/>
      <c r="CX284" s="17" t="n"/>
      <c r="CY284" s="17" t="n"/>
      <c r="CZ284" s="17" t="n"/>
      <c r="DA284" s="17" t="n"/>
      <c r="DB284" s="17" t="n"/>
      <c r="DC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  <c r="CL285" s="17" t="n"/>
      <c r="CM285" s="17" t="n"/>
      <c r="CN285" s="17" t="n"/>
      <c r="CO285" s="17" t="n"/>
      <c r="CP285" s="17" t="n"/>
      <c r="CQ285" s="17" t="n"/>
      <c r="CR285" s="17" t="n"/>
      <c r="CS285" s="17" t="n"/>
      <c r="CT285" s="17" t="n"/>
      <c r="CU285" s="17" t="n"/>
      <c r="CV285" s="17" t="n"/>
      <c r="CW285" s="17" t="n"/>
      <c r="CX285" s="17" t="n"/>
      <c r="CY285" s="17" t="n"/>
      <c r="CZ285" s="17" t="n"/>
      <c r="DA285" s="17" t="n"/>
      <c r="DB285" s="17" t="n"/>
      <c r="DC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  <c r="CL286" s="17" t="n"/>
      <c r="CM286" s="17" t="n"/>
      <c r="CN286" s="17" t="n"/>
      <c r="CO286" s="17" t="n"/>
      <c r="CP286" s="17" t="n"/>
      <c r="CQ286" s="17" t="n"/>
      <c r="CR286" s="17" t="n"/>
      <c r="CS286" s="17" t="n"/>
      <c r="CT286" s="17" t="n"/>
      <c r="CU286" s="17" t="n"/>
      <c r="CV286" s="17" t="n"/>
      <c r="CW286" s="17" t="n"/>
      <c r="CX286" s="17" t="n"/>
      <c r="CY286" s="17" t="n"/>
      <c r="CZ286" s="17" t="n"/>
      <c r="DA286" s="17" t="n"/>
      <c r="DB286" s="17" t="n"/>
      <c r="DC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  <c r="CL287" s="17" t="n"/>
      <c r="CM287" s="17" t="n"/>
      <c r="CN287" s="17" t="n"/>
      <c r="CO287" s="17" t="n"/>
      <c r="CP287" s="17" t="n"/>
      <c r="CQ287" s="17" t="n"/>
      <c r="CR287" s="17" t="n"/>
      <c r="CS287" s="17" t="n"/>
      <c r="CT287" s="17" t="n"/>
      <c r="CU287" s="17" t="n"/>
      <c r="CV287" s="17" t="n"/>
      <c r="CW287" s="17" t="n"/>
      <c r="CX287" s="17" t="n"/>
      <c r="CY287" s="17" t="n"/>
      <c r="CZ287" s="17" t="n"/>
      <c r="DA287" s="17" t="n"/>
      <c r="DB287" s="17" t="n"/>
      <c r="DC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  <c r="CL288" s="17" t="n"/>
      <c r="CM288" s="17" t="n"/>
      <c r="CN288" s="17" t="n"/>
      <c r="CO288" s="17" t="n"/>
      <c r="CP288" s="17" t="n"/>
      <c r="CQ288" s="17" t="n"/>
      <c r="CR288" s="17" t="n"/>
      <c r="CS288" s="17" t="n"/>
      <c r="CT288" s="17" t="n"/>
      <c r="CU288" s="17" t="n"/>
      <c r="CV288" s="17" t="n"/>
      <c r="CW288" s="17" t="n"/>
      <c r="CX288" s="17" t="n"/>
      <c r="CY288" s="17" t="n"/>
      <c r="CZ288" s="17" t="n"/>
      <c r="DA288" s="17" t="n"/>
      <c r="DB288" s="17" t="n"/>
      <c r="DC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  <c r="CL289" s="17" t="n"/>
      <c r="CM289" s="17" t="n"/>
      <c r="CN289" s="17" t="n"/>
      <c r="CO289" s="17" t="n"/>
      <c r="CP289" s="17" t="n"/>
      <c r="CQ289" s="17" t="n"/>
      <c r="CR289" s="17" t="n"/>
      <c r="CS289" s="17" t="n"/>
      <c r="CT289" s="17" t="n"/>
      <c r="CU289" s="17" t="n"/>
      <c r="CV289" s="17" t="n"/>
      <c r="CW289" s="17" t="n"/>
      <c r="CX289" s="17" t="n"/>
      <c r="CY289" s="17" t="n"/>
      <c r="CZ289" s="17" t="n"/>
      <c r="DA289" s="17" t="n"/>
      <c r="DB289" s="17" t="n"/>
      <c r="DC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  <c r="CL290" s="17" t="n"/>
      <c r="CM290" s="17" t="n"/>
      <c r="CN290" s="17" t="n"/>
      <c r="CO290" s="17" t="n"/>
      <c r="CP290" s="17" t="n"/>
      <c r="CQ290" s="17" t="n"/>
      <c r="CR290" s="17" t="n"/>
      <c r="CS290" s="17" t="n"/>
      <c r="CT290" s="17" t="n"/>
      <c r="CU290" s="17" t="n"/>
      <c r="CV290" s="17" t="n"/>
      <c r="CW290" s="17" t="n"/>
      <c r="CX290" s="17" t="n"/>
      <c r="CY290" s="17" t="n"/>
      <c r="CZ290" s="17" t="n"/>
      <c r="DA290" s="17" t="n"/>
      <c r="DB290" s="17" t="n"/>
      <c r="DC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  <c r="CL291" s="17" t="n"/>
      <c r="CM291" s="17" t="n"/>
      <c r="CN291" s="17" t="n"/>
      <c r="CO291" s="17" t="n"/>
      <c r="CP291" s="17" t="n"/>
      <c r="CQ291" s="17" t="n"/>
      <c r="CR291" s="17" t="n"/>
      <c r="CS291" s="17" t="n"/>
      <c r="CT291" s="17" t="n"/>
      <c r="CU291" s="17" t="n"/>
      <c r="CV291" s="17" t="n"/>
      <c r="CW291" s="17" t="n"/>
      <c r="CX291" s="17" t="n"/>
      <c r="CY291" s="17" t="n"/>
      <c r="CZ291" s="17" t="n"/>
      <c r="DA291" s="17" t="n"/>
      <c r="DB291" s="17" t="n"/>
      <c r="DC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  <c r="CL292" s="17" t="n"/>
      <c r="CM292" s="17" t="n"/>
      <c r="CN292" s="17" t="n"/>
      <c r="CO292" s="17" t="n"/>
      <c r="CP292" s="17" t="n"/>
      <c r="CQ292" s="17" t="n"/>
      <c r="CR292" s="17" t="n"/>
      <c r="CS292" s="17" t="n"/>
      <c r="CT292" s="17" t="n"/>
      <c r="CU292" s="17" t="n"/>
      <c r="CV292" s="17" t="n"/>
      <c r="CW292" s="17" t="n"/>
      <c r="CX292" s="17" t="n"/>
      <c r="CY292" s="17" t="n"/>
      <c r="CZ292" s="17" t="n"/>
      <c r="DA292" s="17" t="n"/>
      <c r="DB292" s="17" t="n"/>
      <c r="DC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  <c r="CL293" s="17" t="n"/>
      <c r="CM293" s="17" t="n"/>
      <c r="CN293" s="17" t="n"/>
      <c r="CO293" s="17" t="n"/>
      <c r="CP293" s="17" t="n"/>
      <c r="CQ293" s="17" t="n"/>
      <c r="CR293" s="17" t="n"/>
      <c r="CS293" s="17" t="n"/>
      <c r="CT293" s="17" t="n"/>
      <c r="CU293" s="17" t="n"/>
      <c r="CV293" s="17" t="n"/>
      <c r="CW293" s="17" t="n"/>
      <c r="CX293" s="17" t="n"/>
      <c r="CY293" s="17" t="n"/>
      <c r="CZ293" s="17" t="n"/>
      <c r="DA293" s="17" t="n"/>
      <c r="DB293" s="17" t="n"/>
      <c r="DC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  <c r="CL294" s="17" t="n"/>
      <c r="CM294" s="17" t="n"/>
      <c r="CN294" s="17" t="n"/>
      <c r="CO294" s="17" t="n"/>
      <c r="CP294" s="17" t="n"/>
      <c r="CQ294" s="17" t="n"/>
      <c r="CR294" s="17" t="n"/>
      <c r="CS294" s="17" t="n"/>
      <c r="CT294" s="17" t="n"/>
      <c r="CU294" s="17" t="n"/>
      <c r="CV294" s="17" t="n"/>
      <c r="CW294" s="17" t="n"/>
      <c r="CX294" s="17" t="n"/>
      <c r="CY294" s="17" t="n"/>
      <c r="CZ294" s="17" t="n"/>
      <c r="DA294" s="17" t="n"/>
      <c r="DB294" s="17" t="n"/>
      <c r="DC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  <c r="CL295" s="17" t="n"/>
      <c r="CM295" s="17" t="n"/>
      <c r="CN295" s="17" t="n"/>
      <c r="CO295" s="17" t="n"/>
      <c r="CP295" s="17" t="n"/>
      <c r="CQ295" s="17" t="n"/>
      <c r="CR295" s="17" t="n"/>
      <c r="CS295" s="17" t="n"/>
      <c r="CT295" s="17" t="n"/>
      <c r="CU295" s="17" t="n"/>
      <c r="CV295" s="17" t="n"/>
      <c r="CW295" s="17" t="n"/>
      <c r="CX295" s="17" t="n"/>
      <c r="CY295" s="17" t="n"/>
      <c r="CZ295" s="17" t="n"/>
      <c r="DA295" s="17" t="n"/>
      <c r="DB295" s="17" t="n"/>
      <c r="DC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  <c r="CL296" s="17" t="n"/>
      <c r="CM296" s="17" t="n"/>
      <c r="CN296" s="17" t="n"/>
      <c r="CO296" s="17" t="n"/>
      <c r="CP296" s="17" t="n"/>
      <c r="CQ296" s="17" t="n"/>
      <c r="CR296" s="17" t="n"/>
      <c r="CS296" s="17" t="n"/>
      <c r="CT296" s="17" t="n"/>
      <c r="CU296" s="17" t="n"/>
      <c r="CV296" s="17" t="n"/>
      <c r="CW296" s="17" t="n"/>
      <c r="CX296" s="17" t="n"/>
      <c r="CY296" s="17" t="n"/>
      <c r="CZ296" s="17" t="n"/>
      <c r="DA296" s="17" t="n"/>
      <c r="DB296" s="17" t="n"/>
      <c r="DC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  <c r="CL297" s="17" t="n"/>
      <c r="CM297" s="17" t="n"/>
      <c r="CN297" s="17" t="n"/>
      <c r="CO297" s="17" t="n"/>
      <c r="CP297" s="17" t="n"/>
      <c r="CQ297" s="17" t="n"/>
      <c r="CR297" s="17" t="n"/>
      <c r="CS297" s="17" t="n"/>
      <c r="CT297" s="17" t="n"/>
      <c r="CU297" s="17" t="n"/>
      <c r="CV297" s="17" t="n"/>
      <c r="CW297" s="17" t="n"/>
      <c r="CX297" s="17" t="n"/>
      <c r="CY297" s="17" t="n"/>
      <c r="CZ297" s="17" t="n"/>
      <c r="DA297" s="17" t="n"/>
      <c r="DB297" s="17" t="n"/>
      <c r="DC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  <c r="CL298" s="17" t="n"/>
      <c r="CM298" s="17" t="n"/>
      <c r="CN298" s="17" t="n"/>
      <c r="CO298" s="17" t="n"/>
      <c r="CP298" s="17" t="n"/>
      <c r="CQ298" s="17" t="n"/>
      <c r="CR298" s="17" t="n"/>
      <c r="CS298" s="17" t="n"/>
      <c r="CT298" s="17" t="n"/>
      <c r="CU298" s="17" t="n"/>
      <c r="CV298" s="17" t="n"/>
      <c r="CW298" s="17" t="n"/>
      <c r="CX298" s="17" t="n"/>
      <c r="CY298" s="17" t="n"/>
      <c r="CZ298" s="17" t="n"/>
      <c r="DA298" s="17" t="n"/>
      <c r="DB298" s="17" t="n"/>
      <c r="DC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  <c r="CL299" s="17" t="n"/>
      <c r="CM299" s="17" t="n"/>
      <c r="CN299" s="17" t="n"/>
      <c r="CO299" s="17" t="n"/>
      <c r="CP299" s="17" t="n"/>
      <c r="CQ299" s="17" t="n"/>
      <c r="CR299" s="17" t="n"/>
      <c r="CS299" s="17" t="n"/>
      <c r="CT299" s="17" t="n"/>
      <c r="CU299" s="17" t="n"/>
      <c r="CV299" s="17" t="n"/>
      <c r="CW299" s="17" t="n"/>
      <c r="CX299" s="17" t="n"/>
      <c r="CY299" s="17" t="n"/>
      <c r="CZ299" s="17" t="n"/>
      <c r="DA299" s="17" t="n"/>
      <c r="DB299" s="17" t="n"/>
      <c r="DC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  <c r="CL300" s="17" t="n"/>
      <c r="CM300" s="17" t="n"/>
      <c r="CN300" s="17" t="n"/>
      <c r="CO300" s="17" t="n"/>
      <c r="CP300" s="17" t="n"/>
      <c r="CQ300" s="17" t="n"/>
      <c r="CR300" s="17" t="n"/>
      <c r="CS300" s="17" t="n"/>
      <c r="CT300" s="17" t="n"/>
      <c r="CU300" s="17" t="n"/>
      <c r="CV300" s="17" t="n"/>
      <c r="CW300" s="17" t="n"/>
      <c r="CX300" s="17" t="n"/>
      <c r="CY300" s="17" t="n"/>
      <c r="CZ300" s="17" t="n"/>
      <c r="DA300" s="17" t="n"/>
      <c r="DB300" s="17" t="n"/>
      <c r="DC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  <c r="CL301" s="17" t="n"/>
      <c r="CM301" s="17" t="n"/>
      <c r="CN301" s="17" t="n"/>
      <c r="CO301" s="17" t="n"/>
      <c r="CP301" s="17" t="n"/>
      <c r="CQ301" s="17" t="n"/>
      <c r="CR301" s="17" t="n"/>
      <c r="CS301" s="17" t="n"/>
      <c r="CT301" s="17" t="n"/>
      <c r="CU301" s="17" t="n"/>
      <c r="CV301" s="17" t="n"/>
      <c r="CW301" s="17" t="n"/>
      <c r="CX301" s="17" t="n"/>
      <c r="CY301" s="17" t="n"/>
      <c r="CZ301" s="17" t="n"/>
      <c r="DA301" s="17" t="n"/>
      <c r="DB301" s="17" t="n"/>
      <c r="DC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  <c r="CL302" s="17" t="n"/>
      <c r="CM302" s="17" t="n"/>
      <c r="CN302" s="17" t="n"/>
      <c r="CO302" s="17" t="n"/>
      <c r="CP302" s="17" t="n"/>
      <c r="CQ302" s="17" t="n"/>
      <c r="CR302" s="17" t="n"/>
      <c r="CS302" s="17" t="n"/>
      <c r="CT302" s="17" t="n"/>
      <c r="CU302" s="17" t="n"/>
      <c r="CV302" s="17" t="n"/>
      <c r="CW302" s="17" t="n"/>
      <c r="CX302" s="17" t="n"/>
      <c r="CY302" s="17" t="n"/>
      <c r="CZ302" s="17" t="n"/>
      <c r="DA302" s="17" t="n"/>
      <c r="DB302" s="17" t="n"/>
      <c r="DC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  <c r="CL303" s="17" t="n"/>
      <c r="CM303" s="17" t="n"/>
      <c r="CN303" s="17" t="n"/>
      <c r="CO303" s="17" t="n"/>
      <c r="CP303" s="17" t="n"/>
      <c r="CQ303" s="17" t="n"/>
      <c r="CR303" s="17" t="n"/>
      <c r="CS303" s="17" t="n"/>
      <c r="CT303" s="17" t="n"/>
      <c r="CU303" s="17" t="n"/>
      <c r="CV303" s="17" t="n"/>
      <c r="CW303" s="17" t="n"/>
      <c r="CX303" s="17" t="n"/>
      <c r="CY303" s="17" t="n"/>
      <c r="CZ303" s="17" t="n"/>
      <c r="DA303" s="17" t="n"/>
      <c r="DB303" s="17" t="n"/>
      <c r="DC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  <c r="CL304" s="17" t="n"/>
      <c r="CM304" s="17" t="n"/>
      <c r="CN304" s="17" t="n"/>
      <c r="CO304" s="17" t="n"/>
      <c r="CP304" s="17" t="n"/>
      <c r="CQ304" s="17" t="n"/>
      <c r="CR304" s="17" t="n"/>
      <c r="CS304" s="17" t="n"/>
      <c r="CT304" s="17" t="n"/>
      <c r="CU304" s="17" t="n"/>
      <c r="CV304" s="17" t="n"/>
      <c r="CW304" s="17" t="n"/>
      <c r="CX304" s="17" t="n"/>
      <c r="CY304" s="17" t="n"/>
      <c r="CZ304" s="17" t="n"/>
      <c r="DA304" s="17" t="n"/>
      <c r="DB304" s="17" t="n"/>
      <c r="DC304" s="17" t="n"/>
    </row>
  </sheetData>
  <mergeCells count="7">
    <mergeCell ref="C2:E2"/>
    <mergeCell ref="V2:AG2"/>
    <mergeCell ref="CX2:DC2"/>
    <mergeCell ref="AV2:BG2"/>
    <mergeCell ref="AH2:AU2"/>
    <mergeCell ref="BH2:CV2"/>
    <mergeCell ref="F2:U2"/>
  </mergeCells>
  <conditionalFormatting sqref="A5:A304">
    <cfRule type="cellIs" priority="5" operator="equal" dxfId="0">
      <formula>"Y"</formula>
    </cfRule>
  </conditionalFormatting>
  <conditionalFormatting sqref="N1:N1048576">
    <cfRule type="cellIs" priority="3" operator="equal" dxfId="6">
      <formula>"N/A"</formula>
    </cfRule>
  </conditionalFormatting>
  <conditionalFormatting sqref="N5:N110">
    <cfRule type="cellIs" priority="1" operator="notEqual" dxfId="0">
      <formula>"N/A"</formula>
    </cfRule>
  </conditionalFormatting>
  <dataValidations count="3">
    <dataValidation sqref="A5:A304" showDropDown="0" showInputMessage="0" showErrorMessage="0" allowBlank="1" type="list">
      <formula1>L_asme_code</formula1>
      <formula2>0</formula2>
    </dataValidation>
    <dataValidation sqref="R5:R304" showDropDown="0" showInputMessage="0" showErrorMessage="0" allowBlank="1" type="list">
      <formula1>L_local_display</formula1>
      <formula2>0</formula2>
    </dataValidation>
    <dataValidation sqref="AI5:AU304 CV5:CV304" showDropDown="0" showInputMessage="0" showErrorMessage="0" allowBlank="1" type="list">
      <formula1>L_system_results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 codeName="Sheet4">
    <outlinePr summaryBelow="1" summaryRight="1"/>
    <pageSetUpPr/>
  </sheetPr>
  <dimension ref="A1:CL304"/>
  <sheetViews>
    <sheetView workbookViewId="0">
      <selection activeCell="A1" sqref="A1"/>
    </sheetView>
  </sheetViews>
  <sheetFormatPr baseColWidth="8" defaultColWidth="8.7109375" defaultRowHeight="15"/>
  <cols>
    <col width="11" customWidth="1" style="65" min="1" max="1"/>
    <col width="16" customWidth="1" style="65" min="2" max="10"/>
    <col width="11" customWidth="1" style="65" min="11" max="11"/>
    <col width="16" customWidth="1" style="65" min="12" max="18"/>
    <col width="11" customWidth="1" style="65" min="19" max="19"/>
    <col width="16" customWidth="1" style="65" min="20" max="22"/>
    <col width="11" customWidth="1" style="65" min="23" max="24"/>
    <col width="16" customWidth="1" style="65" min="25" max="27"/>
    <col width="11" customWidth="1" style="65" min="28" max="28"/>
    <col width="16" customWidth="1" style="65" min="29" max="31"/>
    <col outlineLevel="1" width="11" customWidth="1" style="65" min="32" max="32"/>
    <col outlineLevel="1" width="16" customWidth="1" style="65" min="33" max="36"/>
    <col outlineLevel="1" width="11" customWidth="1" style="65" min="37" max="53"/>
    <col outlineLevel="1" width="16" customWidth="1" style="65" min="54" max="61"/>
    <col outlineLevel="1" width="11" customWidth="1" style="65" min="62" max="64"/>
    <col outlineLevel="1" width="12" customWidth="1" style="65" min="65" max="82"/>
    <col width="16" customWidth="1" style="65" min="83" max="86"/>
    <col width="40" customWidth="1" style="65" min="87" max="87"/>
    <col width="16" customWidth="1" style="65" min="88" max="89"/>
    <col width="15" customWidth="1" style="65" min="90" max="90"/>
  </cols>
  <sheetData>
    <row r="1" ht="19.5" customHeight="1" s="65">
      <c r="A1" s="7">
        <f>HYPERLINK("#Dashboard!A1","&lt;&lt; Dashboard")</f>
        <v/>
      </c>
    </row>
    <row r="2" ht="18" customHeight="1" s="65">
      <c r="A2" s="8" t="inlineStr">
        <is>
          <t>Control</t>
        </is>
      </c>
      <c r="B2" s="78" t="inlineStr">
        <is>
          <t>Header</t>
        </is>
      </c>
      <c r="C2" s="76" t="n"/>
      <c r="D2" s="76" t="n"/>
      <c r="E2" s="76" t="n"/>
      <c r="F2" s="76" t="n"/>
      <c r="G2" s="76" t="n"/>
      <c r="H2" s="76" t="n"/>
      <c r="I2" s="76" t="n"/>
      <c r="J2" s="76" t="n"/>
      <c r="K2" s="76" t="n"/>
      <c r="L2" s="62" t="n"/>
      <c r="M2" s="78" t="inlineStr">
        <is>
          <t>General Description</t>
        </is>
      </c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76" t="n"/>
      <c r="AA2" s="76" t="n"/>
      <c r="AB2" s="76" t="n"/>
      <c r="AC2" s="76" t="n"/>
      <c r="AD2" s="76" t="n"/>
      <c r="AE2" s="62" t="n"/>
      <c r="AF2" s="77" t="inlineStr">
        <is>
          <t>Commissioning Inspection</t>
        </is>
      </c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  <c r="AQ2" s="76" t="n"/>
      <c r="AR2" s="76" t="n"/>
      <c r="AS2" s="76" t="n"/>
      <c r="AT2" s="76" t="n"/>
      <c r="AU2" s="76" t="n"/>
      <c r="AV2" s="76" t="n"/>
      <c r="AW2" s="76" t="n"/>
      <c r="AX2" s="76" t="n"/>
      <c r="AY2" s="76" t="n"/>
      <c r="AZ2" s="76" t="n"/>
      <c r="BA2" s="62" t="n"/>
      <c r="BB2" s="77" t="inlineStr">
        <is>
          <t>Functional Verification Activities</t>
        </is>
      </c>
      <c r="BC2" s="76" t="n"/>
      <c r="BD2" s="76" t="n"/>
      <c r="BE2" s="76" t="n"/>
      <c r="BF2" s="76" t="n"/>
      <c r="BG2" s="76" t="n"/>
      <c r="BH2" s="76" t="n"/>
      <c r="BI2" s="76" t="n"/>
      <c r="BJ2" s="76" t="n"/>
      <c r="BK2" s="76" t="n"/>
      <c r="BL2" s="62" t="n"/>
      <c r="BM2" s="75" t="inlineStr">
        <is>
          <t>Positioner / Valve Travel Indication</t>
        </is>
      </c>
      <c r="BN2" s="76" t="n"/>
      <c r="BO2" s="76" t="n"/>
      <c r="BP2" s="76" t="n"/>
      <c r="BQ2" s="76" t="n"/>
      <c r="BR2" s="76" t="n"/>
      <c r="BS2" s="76" t="n"/>
      <c r="BT2" s="76" t="n"/>
      <c r="BU2" s="76" t="n"/>
      <c r="BV2" s="76" t="n"/>
      <c r="BW2" s="76" t="n"/>
      <c r="BX2" s="76" t="n"/>
      <c r="BY2" s="76" t="n"/>
      <c r="BZ2" s="76" t="n"/>
      <c r="CA2" s="76" t="n"/>
      <c r="CB2" s="76" t="n"/>
      <c r="CC2" s="76" t="n"/>
      <c r="CD2" s="62" t="n"/>
      <c r="CE2" s="75" t="inlineStr">
        <is>
          <t>Calibration &amp; Configuration Test Equipment Used</t>
        </is>
      </c>
      <c r="CF2" s="76" t="n"/>
      <c r="CG2" s="76" t="n"/>
      <c r="CH2" s="62" t="n"/>
      <c r="CI2" s="79" t="inlineStr">
        <is>
          <t>Comments</t>
        </is>
      </c>
      <c r="CJ2" s="79" t="inlineStr">
        <is>
          <t>Sign-Off</t>
        </is>
      </c>
      <c r="CK2" s="76" t="n"/>
      <c r="CL2" s="62" t="n"/>
    </row>
    <row r="3" ht="30" customHeight="1" s="65">
      <c r="A3" s="10" t="inlineStr">
        <is>
          <t>Export to PDF (Y/N)</t>
        </is>
      </c>
      <c r="B3" s="12" t="inlineStr">
        <is>
          <t>Customer Name</t>
        </is>
      </c>
      <c r="C3" s="12" t="inlineStr">
        <is>
          <t>Project Name</t>
        </is>
      </c>
      <c r="D3" s="12" t="inlineStr">
        <is>
          <t>Contract #</t>
        </is>
      </c>
      <c r="E3" s="12" t="inlineStr">
        <is>
          <t>Location</t>
        </is>
      </c>
      <c r="F3" s="12" t="inlineStr">
        <is>
          <t>System</t>
        </is>
      </c>
      <c r="G3" s="12" t="inlineStr">
        <is>
          <t>P&amp;ID #</t>
        </is>
      </c>
      <c r="H3" s="12" t="inlineStr">
        <is>
          <t>Line #</t>
        </is>
      </c>
      <c r="I3" s="12" t="inlineStr">
        <is>
          <t>Equip #</t>
        </is>
      </c>
      <c r="J3" s="12" t="inlineStr">
        <is>
          <t>Unit #</t>
        </is>
      </c>
      <c r="K3" s="12" t="inlineStr">
        <is>
          <t>Valve Type</t>
        </is>
      </c>
      <c r="L3" s="12" t="inlineStr">
        <is>
          <t>Valve Type - Other (specify)</t>
        </is>
      </c>
      <c r="M3" s="12" t="inlineStr">
        <is>
          <t>Actuator - Serial #</t>
        </is>
      </c>
      <c r="N3" s="12" t="inlineStr">
        <is>
          <t>Actuator - Model #</t>
        </is>
      </c>
      <c r="O3" s="12" t="inlineStr">
        <is>
          <t>Trim - Plug</t>
        </is>
      </c>
      <c r="P3" s="12" t="inlineStr">
        <is>
          <t>Trim - Seat</t>
        </is>
      </c>
      <c r="Q3" s="12" t="inlineStr">
        <is>
          <t>Valve - Serial #</t>
        </is>
      </c>
      <c r="R3" s="12" t="inlineStr">
        <is>
          <t>Valve - Model #</t>
        </is>
      </c>
      <c r="S3" s="12" t="inlineStr">
        <is>
          <t>Travel - Unit</t>
        </is>
      </c>
      <c r="T3" s="12" t="inlineStr">
        <is>
          <t>Travel - Value</t>
        </is>
      </c>
      <c r="U3" s="12" t="inlineStr">
        <is>
          <t>Positioner - Serial #</t>
        </is>
      </c>
      <c r="V3" s="12" t="inlineStr">
        <is>
          <t>Positioner - Model #</t>
        </is>
      </c>
      <c r="W3" s="12" t="inlineStr">
        <is>
          <t>Class (ANSI Leakage Class)</t>
        </is>
      </c>
      <c r="X3" s="12" t="inlineStr">
        <is>
          <t>ANSI Rating</t>
        </is>
      </c>
      <c r="Y3" s="12" t="inlineStr">
        <is>
          <t>Position Limit - Serial #</t>
        </is>
      </c>
      <c r="Z3" s="12" t="inlineStr">
        <is>
          <t>Position Limit - Model #</t>
        </is>
      </c>
      <c r="AA3" s="12" t="inlineStr">
        <is>
          <t>ANSI Rating - Size</t>
        </is>
      </c>
      <c r="AB3" s="12" t="inlineStr">
        <is>
          <t>Body Style</t>
        </is>
      </c>
      <c r="AC3" s="12" t="inlineStr">
        <is>
          <t>Solenoid - Serial #</t>
        </is>
      </c>
      <c r="AD3" s="12" t="inlineStr">
        <is>
          <t>Solenoid - Model #</t>
        </is>
      </c>
      <c r="AE3" s="12" t="inlineStr">
        <is>
          <t>CRN#</t>
        </is>
      </c>
      <c r="AF3" s="13" t="inlineStr">
        <is>
          <t>Signal Type</t>
        </is>
      </c>
      <c r="AG3" s="13" t="inlineStr">
        <is>
          <t>Commissioning Tag #</t>
        </is>
      </c>
      <c r="AH3" s="13" t="inlineStr">
        <is>
          <t>Voltage</t>
        </is>
      </c>
      <c r="AI3" s="13" t="inlineStr">
        <is>
          <t>Fuse Rating</t>
        </is>
      </c>
      <c r="AJ3" s="13" t="inlineStr">
        <is>
          <t>Inst. Air Pressure</t>
        </is>
      </c>
      <c r="AK3" s="13" t="inlineStr">
        <is>
          <t>Bad I/O</t>
        </is>
      </c>
      <c r="AL3" s="13" t="inlineStr">
        <is>
          <t>Verify Device &amp; Screen Match</t>
        </is>
      </c>
      <c r="AM3" s="13" t="inlineStr">
        <is>
          <t>SS Device Tag</t>
        </is>
      </c>
      <c r="AN3" s="13" t="inlineStr">
        <is>
          <t>SS Cable Tag</t>
        </is>
      </c>
      <c r="AO3" s="13" t="inlineStr">
        <is>
          <t>Calibration Tag</t>
        </is>
      </c>
      <c r="AP3" s="13" t="inlineStr">
        <is>
          <t>Wire Tagged</t>
        </is>
      </c>
      <c r="AQ3" s="13" t="inlineStr">
        <is>
          <t>Cable &amp; Fittings Inspected</t>
        </is>
      </c>
      <c r="AR3" s="13" t="inlineStr">
        <is>
          <t>Adequate Service Loop</t>
        </is>
      </c>
      <c r="AS3" s="13" t="inlineStr">
        <is>
          <t>Polarity Correct &amp; Wire Tug</t>
        </is>
      </c>
      <c r="AT3" s="13" t="inlineStr">
        <is>
          <t>Heat Traced</t>
        </is>
      </c>
      <c r="AU3" s="13" t="inlineStr">
        <is>
          <t>Insulated</t>
        </is>
      </c>
      <c r="AV3" s="13" t="inlineStr">
        <is>
          <t>Tubing &amp; Fittings Inspected</t>
        </is>
      </c>
      <c r="AW3" s="13" t="inlineStr">
        <is>
          <t>Conforms to Install</t>
        </is>
      </c>
      <c r="AX3" s="13" t="inlineStr">
        <is>
          <t>Conforms to P&amp;ID</t>
        </is>
      </c>
      <c r="AY3" s="13" t="inlineStr">
        <is>
          <t>Installed By</t>
        </is>
      </c>
      <c r="AZ3" s="13" t="inlineStr">
        <is>
          <t>Verified By</t>
        </is>
      </c>
      <c r="BA3" s="13" t="inlineStr">
        <is>
          <t>ASME Code</t>
        </is>
      </c>
      <c r="BB3" s="13" t="inlineStr">
        <is>
          <t>1. Blow Down Air Supply at Header, Open and Drain Instrument Regulator (initials, or N/A)</t>
        </is>
      </c>
      <c r="BC3" s="13" t="inlineStr">
        <is>
          <t>2. Valve is Sliding Stem: Rotary: Quarter Turn: Throttle: Snap Acting (initials, or N/A)</t>
        </is>
      </c>
      <c r="BD3" s="13" t="inlineStr">
        <is>
          <t>3. Verify Fail Position: Valve Fails Open / Valve Fails Closed / Valve Fails Last (initials, or N/A)</t>
        </is>
      </c>
      <c r="BE3" s="13" t="inlineStr">
        <is>
          <t>4. Verify Positioner Command Signals: mA / % (initials, or N/A)</t>
        </is>
      </c>
      <c r="BF3" s="13" t="inlineStr">
        <is>
          <t>5. Valve and Actuator Strokes Smoothly on Command From DCS/PLC (initials, or N/A)</t>
        </is>
      </c>
      <c r="BG3" s="13" t="inlineStr">
        <is>
          <t>6. Verify Open and Close Limit Switches Function and are Displayed Correctly on DCS/PLC (initials, or N/A)</t>
        </is>
      </c>
      <c r="BH3" s="13" t="inlineStr">
        <is>
          <t>7. Verify Solenoid Trip and Valve Strokes to Fail Position (initials, or N/A)</t>
        </is>
      </c>
      <c r="BI3" s="13" t="inlineStr">
        <is>
          <t>8. Verify Positioner is Returned to IN SERVICE (initials, or N/A)</t>
        </is>
      </c>
      <c r="BJ3" s="13" t="inlineStr">
        <is>
          <t>Valve is Sliding Stem / Type</t>
        </is>
      </c>
      <c r="BK3" s="13" t="inlineStr">
        <is>
          <t>Verify Fail Position</t>
        </is>
      </c>
      <c r="BL3" s="13" t="inlineStr">
        <is>
          <t>Verify Positioner Command Signals</t>
        </is>
      </c>
      <c r="BM3" s="14" t="inlineStr">
        <is>
          <t>Valve Position @ 0% (up)</t>
        </is>
      </c>
      <c r="BN3" s="14" t="inlineStr">
        <is>
          <t>Valve Position @ 25% (up)</t>
        </is>
      </c>
      <c r="BO3" s="14" t="inlineStr">
        <is>
          <t>Valve Position @ 50% (up)</t>
        </is>
      </c>
      <c r="BP3" s="14" t="inlineStr">
        <is>
          <t>Valve Position @ 75% (up)</t>
        </is>
      </c>
      <c r="BQ3" s="14" t="inlineStr">
        <is>
          <t>Valve Position @ 100%</t>
        </is>
      </c>
      <c r="BR3" s="14" t="inlineStr">
        <is>
          <t>Valve Position @ 75% (down)</t>
        </is>
      </c>
      <c r="BS3" s="14" t="inlineStr">
        <is>
          <t>Valve Position @ 50% (down)</t>
        </is>
      </c>
      <c r="BT3" s="14" t="inlineStr">
        <is>
          <t>Valve Position @ 25% (down)</t>
        </is>
      </c>
      <c r="BU3" s="14" t="inlineStr">
        <is>
          <t>Valve Position @ 0% (down)</t>
        </is>
      </c>
      <c r="BV3" s="14" t="inlineStr">
        <is>
          <t>mA Input @ 0% (up)</t>
        </is>
      </c>
      <c r="BW3" s="14" t="inlineStr">
        <is>
          <t>mA Input @ 25% (up)</t>
        </is>
      </c>
      <c r="BX3" s="14" t="inlineStr">
        <is>
          <t>mA Input @ 50% (up)</t>
        </is>
      </c>
      <c r="BY3" s="14" t="inlineStr">
        <is>
          <t>mA Input @ 75% (up)</t>
        </is>
      </c>
      <c r="BZ3" s="14" t="inlineStr">
        <is>
          <t>mA Input @ 100%</t>
        </is>
      </c>
      <c r="CA3" s="14" t="inlineStr">
        <is>
          <t>mA Input @ 75% (down)</t>
        </is>
      </c>
      <c r="CB3" s="14" t="inlineStr">
        <is>
          <t>mA Input @ 50% (down)</t>
        </is>
      </c>
      <c r="CC3" s="14" t="inlineStr">
        <is>
          <t>mA Input @ 25% (down)</t>
        </is>
      </c>
      <c r="CD3" s="14" t="inlineStr">
        <is>
          <t>mA Input @ 0% (down)</t>
        </is>
      </c>
      <c r="CE3" s="14" t="inlineStr">
        <is>
          <t>Test Equipment - Make</t>
        </is>
      </c>
      <c r="CF3" s="14" t="inlineStr">
        <is>
          <t>Test Equipment - Model</t>
        </is>
      </c>
      <c r="CG3" s="14" t="inlineStr">
        <is>
          <t>Test Equipment - Serial#</t>
        </is>
      </c>
      <c r="CH3" s="14" t="inlineStr">
        <is>
          <t>Test Equipment - Calibration Date</t>
        </is>
      </c>
      <c r="CI3" s="15" t="inlineStr">
        <is>
          <t>Comments</t>
        </is>
      </c>
      <c r="CJ3" s="15" t="inlineStr">
        <is>
          <t>YANDA QC Representative - Name</t>
        </is>
      </c>
      <c r="CK3" s="15" t="inlineStr">
        <is>
          <t>YANDA Commissioning Representative - Name</t>
        </is>
      </c>
      <c r="CL3" s="15" t="inlineStr">
        <is>
          <t>YANDA QC Representative - Date</t>
        </is>
      </c>
    </row>
    <row r="4" ht="15.75" customHeight="1" s="65">
      <c r="A4" s="16" t="n"/>
      <c r="B4" s="16" t="n"/>
      <c r="C4" s="16" t="n"/>
      <c r="D4" s="16" t="n"/>
      <c r="E4" s="16" t="n"/>
      <c r="F4" s="16" t="n"/>
      <c r="G4" s="16" t="inlineStr">
        <is>
          <t>9050-25J-003-01</t>
        </is>
      </c>
      <c r="H4" s="16" t="n"/>
      <c r="I4" s="16" t="inlineStr">
        <is>
          <t>9050-XV-920</t>
        </is>
      </c>
      <c r="J4" s="16" t="n"/>
      <c r="K4" s="16" t="inlineStr">
        <is>
          <t>ESDV</t>
        </is>
      </c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  <c r="AV4" s="16" t="n"/>
      <c r="AW4" s="16" t="n"/>
      <c r="AX4" s="16" t="n"/>
      <c r="AY4" s="16" t="n"/>
      <c r="AZ4" s="16" t="n"/>
      <c r="BA4" s="16" t="n"/>
      <c r="BB4" s="16" t="n"/>
      <c r="BC4" s="16" t="n"/>
      <c r="BD4" s="16" t="n"/>
      <c r="BE4" s="16" t="n"/>
      <c r="BF4" s="16" t="n"/>
      <c r="BG4" s="16" t="n"/>
      <c r="BH4" s="16" t="n"/>
      <c r="BI4" s="16" t="n"/>
      <c r="BJ4" s="16" t="n"/>
      <c r="BK4" s="16" t="n"/>
      <c r="BL4" s="16" t="n"/>
      <c r="BM4" s="16" t="n"/>
      <c r="BN4" s="16" t="n"/>
      <c r="BO4" s="16" t="n"/>
      <c r="BP4" s="16" t="n"/>
      <c r="BQ4" s="16" t="n"/>
      <c r="BR4" s="16" t="n"/>
      <c r="BS4" s="16" t="n"/>
      <c r="BT4" s="16" t="n"/>
      <c r="BU4" s="16" t="n"/>
      <c r="BV4" s="16" t="n"/>
      <c r="BW4" s="16" t="n"/>
      <c r="BX4" s="16" t="n"/>
      <c r="BY4" s="16" t="n"/>
      <c r="BZ4" s="16" t="n"/>
      <c r="CA4" s="16" t="n"/>
      <c r="CB4" s="16" t="n"/>
      <c r="CC4" s="16" t="n"/>
      <c r="CD4" s="16" t="n"/>
      <c r="CE4" s="16" t="n"/>
      <c r="CF4" s="16" t="n"/>
      <c r="CG4" s="16" t="n"/>
      <c r="CH4" s="16" t="n"/>
      <c r="CI4" s="16" t="n"/>
      <c r="CJ4" s="16" t="n"/>
      <c r="CK4" s="16" t="n"/>
    </row>
    <row r="5">
      <c r="A5" s="17" t="n"/>
      <c r="B5" s="17" t="n"/>
      <c r="C5" s="17" t="n"/>
      <c r="D5" s="17" t="n"/>
      <c r="E5" s="17" t="n"/>
      <c r="F5" s="17" t="n"/>
      <c r="G5" s="17" t="inlineStr">
        <is>
          <t>9050-25J-003-01</t>
        </is>
      </c>
      <c r="H5" s="17" t="n"/>
      <c r="I5" s="17" t="inlineStr">
        <is>
          <t>9050-XV-921</t>
        </is>
      </c>
      <c r="J5" s="17" t="n"/>
      <c r="K5" s="17" t="inlineStr">
        <is>
          <t>ESDV</t>
        </is>
      </c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</row>
    <row r="6">
      <c r="A6" s="17" t="n"/>
      <c r="B6" s="17" t="n"/>
      <c r="C6" s="17" t="n"/>
      <c r="D6" s="17" t="n"/>
      <c r="E6" s="17" t="n"/>
      <c r="F6" s="17" t="n"/>
      <c r="G6" s="17" t="inlineStr">
        <is>
          <t>9050-25J-002-01</t>
        </is>
      </c>
      <c r="H6" s="17" t="inlineStr">
        <is>
          <t>9050-3"-HC-0009-BAPC0-64H-ET.</t>
        </is>
      </c>
      <c r="I6" s="17" t="inlineStr">
        <is>
          <t>9050-FV-913</t>
        </is>
      </c>
      <c r="J6" s="17" t="n"/>
      <c r="K6" s="17" t="inlineStr">
        <is>
          <t>FCV</t>
        </is>
      </c>
      <c r="L6" s="17" t="n"/>
      <c r="M6" s="17" t="n"/>
      <c r="N6" s="17" t="n"/>
      <c r="O6" s="17" t="n"/>
      <c r="P6" s="17" t="n"/>
      <c r="Q6" s="17" t="n"/>
      <c r="R6" s="17" t="inlineStr">
        <is>
          <t>P1E / CVL 500</t>
        </is>
      </c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</row>
    <row r="7">
      <c r="A7" s="17" t="n"/>
      <c r="B7" s="17" t="n"/>
      <c r="C7" s="17" t="n"/>
      <c r="D7" s="17" t="n"/>
      <c r="E7" s="17" t="n"/>
      <c r="F7" s="17" t="n"/>
      <c r="G7" s="17" t="inlineStr">
        <is>
          <t>9050-25J-002-01</t>
        </is>
      </c>
      <c r="H7" s="17" t="inlineStr">
        <is>
          <t>9050-6"-HC-0008-BAPC0-64H-ET</t>
        </is>
      </c>
      <c r="I7" s="17" t="inlineStr">
        <is>
          <t>9050-LV-957</t>
        </is>
      </c>
      <c r="J7" s="17" t="n"/>
      <c r="K7" s="17" t="inlineStr">
        <is>
          <t>LCV</t>
        </is>
      </c>
      <c r="L7" s="17" t="n"/>
      <c r="M7" s="17" t="n"/>
      <c r="N7" s="17" t="n"/>
      <c r="O7" s="17" t="n"/>
      <c r="P7" s="17" t="n"/>
      <c r="Q7" s="17" t="n"/>
      <c r="R7" s="17" t="inlineStr">
        <is>
          <t>P2E / CVL 1000</t>
        </is>
      </c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  <c r="AX14" s="17" t="n"/>
      <c r="AY14" s="17" t="n"/>
      <c r="AZ14" s="17" t="n"/>
      <c r="BA14" s="17" t="n"/>
      <c r="BB14" s="17" t="n"/>
      <c r="BC14" s="17" t="n"/>
      <c r="BD14" s="17" t="n"/>
      <c r="BE14" s="17" t="n"/>
      <c r="BF14" s="17" t="n"/>
      <c r="BG14" s="17" t="n"/>
      <c r="BH14" s="17" t="n"/>
      <c r="BI14" s="17" t="n"/>
      <c r="BJ14" s="17" t="n"/>
      <c r="BK14" s="17" t="n"/>
      <c r="BL14" s="17" t="n"/>
      <c r="BM14" s="17" t="n"/>
      <c r="BN14" s="17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7" t="n"/>
      <c r="C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  <c r="AX15" s="17" t="n"/>
      <c r="AY15" s="17" t="n"/>
      <c r="AZ15" s="17" t="n"/>
      <c r="BA15" s="17" t="n"/>
      <c r="BB15" s="17" t="n"/>
      <c r="BC15" s="17" t="n"/>
      <c r="BD15" s="17" t="n"/>
      <c r="BE15" s="17" t="n"/>
      <c r="BF15" s="17" t="n"/>
      <c r="BG15" s="17" t="n"/>
      <c r="BH15" s="17" t="n"/>
      <c r="BI15" s="17" t="n"/>
      <c r="BJ15" s="17" t="n"/>
      <c r="BK15" s="17" t="n"/>
      <c r="BL15" s="17" t="n"/>
      <c r="BM15" s="17" t="n"/>
      <c r="BN15" s="17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7" t="n"/>
      <c r="C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  <c r="AX16" s="17" t="n"/>
      <c r="AY16" s="17" t="n"/>
      <c r="AZ16" s="17" t="n"/>
      <c r="BA16" s="17" t="n"/>
      <c r="BB16" s="17" t="n"/>
      <c r="BC16" s="17" t="n"/>
      <c r="BD16" s="17" t="n"/>
      <c r="BE16" s="17" t="n"/>
      <c r="BF16" s="17" t="n"/>
      <c r="BG16" s="17" t="n"/>
      <c r="BH16" s="17" t="n"/>
      <c r="BI16" s="17" t="n"/>
      <c r="BJ16" s="17" t="n"/>
      <c r="BK16" s="17" t="n"/>
      <c r="BL16" s="17" t="n"/>
      <c r="BM16" s="17" t="n"/>
      <c r="BN16" s="17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7" t="n"/>
      <c r="C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  <c r="AX17" s="17" t="n"/>
      <c r="AY17" s="17" t="n"/>
      <c r="AZ17" s="17" t="n"/>
      <c r="BA17" s="17" t="n"/>
      <c r="BB17" s="17" t="n"/>
      <c r="BC17" s="17" t="n"/>
      <c r="BD17" s="17" t="n"/>
      <c r="BE17" s="17" t="n"/>
      <c r="BF17" s="17" t="n"/>
      <c r="BG17" s="17" t="n"/>
      <c r="BH17" s="17" t="n"/>
      <c r="BI17" s="17" t="n"/>
      <c r="BJ17" s="17" t="n"/>
      <c r="BK17" s="17" t="n"/>
      <c r="BL17" s="17" t="n"/>
      <c r="BM17" s="17" t="n"/>
      <c r="BN17" s="17" t="n"/>
      <c r="BO17" s="17" t="n"/>
      <c r="BP17" s="17" t="n"/>
      <c r="BQ17" s="17" t="n"/>
      <c r="BR17" s="17" t="n"/>
      <c r="BS17" s="17" t="n"/>
      <c r="BT17" s="17" t="n"/>
      <c r="BU17" s="17" t="n"/>
      <c r="BV17" s="17" t="n"/>
      <c r="BW17" s="17" t="n"/>
      <c r="BX17" s="17" t="n"/>
      <c r="BY17" s="17" t="n"/>
      <c r="BZ17" s="17" t="n"/>
      <c r="CA17" s="17" t="n"/>
      <c r="CB17" s="17" t="n"/>
      <c r="CC17" s="17" t="n"/>
      <c r="CD17" s="17" t="n"/>
      <c r="CE17" s="17" t="n"/>
      <c r="CF17" s="17" t="n"/>
      <c r="CG17" s="17" t="n"/>
      <c r="CH17" s="17" t="n"/>
      <c r="CI17" s="17" t="n"/>
      <c r="CJ17" s="17" t="n"/>
      <c r="C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  <c r="AX18" s="17" t="n"/>
      <c r="AY18" s="17" t="n"/>
      <c r="AZ18" s="17" t="n"/>
      <c r="BA18" s="17" t="n"/>
      <c r="BB18" s="17" t="n"/>
      <c r="BC18" s="17" t="n"/>
      <c r="BD18" s="17" t="n"/>
      <c r="BE18" s="17" t="n"/>
      <c r="BF18" s="17" t="n"/>
      <c r="BG18" s="17" t="n"/>
      <c r="BH18" s="17" t="n"/>
      <c r="BI18" s="17" t="n"/>
      <c r="BJ18" s="17" t="n"/>
      <c r="BK18" s="17" t="n"/>
      <c r="BL18" s="17" t="n"/>
      <c r="BM18" s="17" t="n"/>
      <c r="BN18" s="17" t="n"/>
      <c r="BO18" s="17" t="n"/>
      <c r="BP18" s="17" t="n"/>
      <c r="BQ18" s="17" t="n"/>
      <c r="BR18" s="17" t="n"/>
      <c r="BS18" s="17" t="n"/>
      <c r="BT18" s="17" t="n"/>
      <c r="BU18" s="17" t="n"/>
      <c r="BV18" s="17" t="n"/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7" t="n"/>
      <c r="C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  <c r="AX19" s="17" t="n"/>
      <c r="AY19" s="17" t="n"/>
      <c r="AZ19" s="17" t="n"/>
      <c r="BA19" s="17" t="n"/>
      <c r="BB19" s="17" t="n"/>
      <c r="BC19" s="17" t="n"/>
      <c r="BD19" s="17" t="n"/>
      <c r="BE19" s="17" t="n"/>
      <c r="BF19" s="17" t="n"/>
      <c r="BG19" s="17" t="n"/>
      <c r="BH19" s="17" t="n"/>
      <c r="BI19" s="17" t="n"/>
      <c r="BJ19" s="17" t="n"/>
      <c r="BK19" s="17" t="n"/>
      <c r="BL19" s="17" t="n"/>
      <c r="BM19" s="17" t="n"/>
      <c r="BN19" s="17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7" t="n"/>
      <c r="C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  <c r="BE20" s="17" t="n"/>
      <c r="BF20" s="17" t="n"/>
      <c r="BG20" s="17" t="n"/>
      <c r="BH20" s="17" t="n"/>
      <c r="BI20" s="17" t="n"/>
      <c r="BJ20" s="17" t="n"/>
      <c r="BK20" s="17" t="n"/>
      <c r="BL20" s="17" t="n"/>
      <c r="BM20" s="17" t="n"/>
      <c r="BN20" s="17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7" t="n"/>
      <c r="C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35" t="n"/>
      <c r="J21" s="17" t="n"/>
      <c r="K21" s="17" t="n"/>
      <c r="L21" s="17" t="n"/>
      <c r="M21" s="36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  <c r="BE21" s="17" t="n"/>
      <c r="BF21" s="17" t="n"/>
      <c r="BG21" s="17" t="n"/>
      <c r="BH21" s="17" t="n"/>
      <c r="BI21" s="17" t="n"/>
      <c r="BJ21" s="17" t="n"/>
      <c r="BK21" s="17" t="n"/>
      <c r="BL21" s="17" t="n"/>
      <c r="BM21" s="17" t="n"/>
      <c r="BN21" s="17" t="n"/>
      <c r="BO21" s="17" t="n"/>
      <c r="BP21" s="17" t="n"/>
      <c r="BQ21" s="17" t="n"/>
      <c r="BR21" s="17" t="n"/>
      <c r="BS21" s="17" t="n"/>
      <c r="BT21" s="17" t="n"/>
      <c r="BU21" s="17" t="n"/>
      <c r="BV21" s="17" t="n"/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7" t="n"/>
      <c r="C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35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  <c r="AX22" s="17" t="n"/>
      <c r="AY22" s="17" t="n"/>
      <c r="AZ22" s="17" t="n"/>
      <c r="BA22" s="17" t="n"/>
      <c r="BB22" s="17" t="n"/>
      <c r="BC22" s="17" t="n"/>
      <c r="BD22" s="17" t="n"/>
      <c r="BE22" s="17" t="n"/>
      <c r="BF22" s="17" t="n"/>
      <c r="BG22" s="17" t="n"/>
      <c r="BH22" s="17" t="n"/>
      <c r="BI22" s="17" t="n"/>
      <c r="BJ22" s="17" t="n"/>
      <c r="BK22" s="17" t="n"/>
      <c r="BL22" s="17" t="n"/>
      <c r="BM22" s="17" t="n"/>
      <c r="BN22" s="17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7" t="n"/>
      <c r="C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  <c r="AX23" s="17" t="n"/>
      <c r="AY23" s="17" t="n"/>
      <c r="AZ23" s="17" t="n"/>
      <c r="BA23" s="17" t="n"/>
      <c r="BB23" s="17" t="n"/>
      <c r="BC23" s="17" t="n"/>
      <c r="BD23" s="17" t="n"/>
      <c r="BE23" s="17" t="n"/>
      <c r="BF23" s="17" t="n"/>
      <c r="BG23" s="17" t="n"/>
      <c r="BH23" s="17" t="n"/>
      <c r="BI23" s="17" t="n"/>
      <c r="BJ23" s="17" t="n"/>
      <c r="BK23" s="17" t="n"/>
      <c r="BL23" s="17" t="n"/>
      <c r="BM23" s="17" t="n"/>
      <c r="BN23" s="17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7" t="n"/>
      <c r="C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  <c r="BE24" s="17" t="n"/>
      <c r="BF24" s="17" t="n"/>
      <c r="BG24" s="17" t="n"/>
      <c r="BH24" s="17" t="n"/>
      <c r="BI24" s="17" t="n"/>
      <c r="BJ24" s="17" t="n"/>
      <c r="BK24" s="17" t="n"/>
      <c r="BL24" s="17" t="n"/>
      <c r="BM24" s="17" t="n"/>
      <c r="BN24" s="17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7" t="n"/>
      <c r="C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  <c r="BE25" s="17" t="n"/>
      <c r="BF25" s="17" t="n"/>
      <c r="BG25" s="17" t="n"/>
      <c r="BH25" s="17" t="n"/>
      <c r="BI25" s="17" t="n"/>
      <c r="BJ25" s="17" t="n"/>
      <c r="BK25" s="17" t="n"/>
      <c r="BL25" s="17" t="n"/>
      <c r="BM25" s="17" t="n"/>
      <c r="BN25" s="17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7" t="n"/>
      <c r="C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  <c r="AX26" s="17" t="n"/>
      <c r="AY26" s="17" t="n"/>
      <c r="AZ26" s="17" t="n"/>
      <c r="BA26" s="17" t="n"/>
      <c r="BB26" s="17" t="n"/>
      <c r="BC26" s="17" t="n"/>
      <c r="BD26" s="17" t="n"/>
      <c r="BE26" s="17" t="n"/>
      <c r="BF26" s="17" t="n"/>
      <c r="BG26" s="17" t="n"/>
      <c r="BH26" s="17" t="n"/>
      <c r="BI26" s="17" t="n"/>
      <c r="BJ26" s="17" t="n"/>
      <c r="BK26" s="17" t="n"/>
      <c r="BL26" s="17" t="n"/>
      <c r="BM26" s="17" t="n"/>
      <c r="BN26" s="17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7" t="n"/>
      <c r="C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  <c r="AX27" s="17" t="n"/>
      <c r="AY27" s="17" t="n"/>
      <c r="AZ27" s="17" t="n"/>
      <c r="BA27" s="17" t="n"/>
      <c r="BB27" s="17" t="n"/>
      <c r="BC27" s="17" t="n"/>
      <c r="BD27" s="17" t="n"/>
      <c r="BE27" s="17" t="n"/>
      <c r="BF27" s="17" t="n"/>
      <c r="BG27" s="17" t="n"/>
      <c r="BH27" s="17" t="n"/>
      <c r="BI27" s="17" t="n"/>
      <c r="BJ27" s="17" t="n"/>
      <c r="BK27" s="17" t="n"/>
      <c r="BL27" s="17" t="n"/>
      <c r="BM27" s="17" t="n"/>
      <c r="BN27" s="17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7" t="n"/>
      <c r="C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  <c r="AX28" s="17" t="n"/>
      <c r="AY28" s="17" t="n"/>
      <c r="AZ28" s="17" t="n"/>
      <c r="BA28" s="17" t="n"/>
      <c r="BB28" s="17" t="n"/>
      <c r="BC28" s="17" t="n"/>
      <c r="BD28" s="17" t="n"/>
      <c r="BE28" s="17" t="n"/>
      <c r="BF28" s="17" t="n"/>
      <c r="BG28" s="17" t="n"/>
      <c r="BH28" s="17" t="n"/>
      <c r="BI28" s="17" t="n"/>
      <c r="BJ28" s="17" t="n"/>
      <c r="BK28" s="17" t="n"/>
      <c r="BL28" s="17" t="n"/>
      <c r="BM28" s="17" t="n"/>
      <c r="BN28" s="17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7" t="n"/>
      <c r="C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  <c r="AX29" s="17" t="n"/>
      <c r="AY29" s="17" t="n"/>
      <c r="AZ29" s="17" t="n"/>
      <c r="BA29" s="17" t="n"/>
      <c r="BB29" s="17" t="n"/>
      <c r="BC29" s="17" t="n"/>
      <c r="BD29" s="17" t="n"/>
      <c r="BE29" s="17" t="n"/>
      <c r="BF29" s="17" t="n"/>
      <c r="BG29" s="17" t="n"/>
      <c r="BH29" s="17" t="n"/>
      <c r="BI29" s="17" t="n"/>
      <c r="BJ29" s="17" t="n"/>
      <c r="BK29" s="17" t="n"/>
      <c r="BL29" s="17" t="n"/>
      <c r="BM29" s="17" t="n"/>
      <c r="BN29" s="17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7" t="n"/>
      <c r="C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  <c r="AX30" s="17" t="n"/>
      <c r="AY30" s="17" t="n"/>
      <c r="AZ30" s="17" t="n"/>
      <c r="BA30" s="17" t="n"/>
      <c r="BB30" s="17" t="n"/>
      <c r="BC30" s="17" t="n"/>
      <c r="BD30" s="17" t="n"/>
      <c r="BE30" s="17" t="n"/>
      <c r="BF30" s="17" t="n"/>
      <c r="BG30" s="17" t="n"/>
      <c r="BH30" s="17" t="n"/>
      <c r="BI30" s="17" t="n"/>
      <c r="BJ30" s="17" t="n"/>
      <c r="BK30" s="17" t="n"/>
      <c r="BL30" s="17" t="n"/>
      <c r="BM30" s="17" t="n"/>
      <c r="BN30" s="17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7" t="n"/>
      <c r="C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  <c r="AX31" s="17" t="n"/>
      <c r="AY31" s="17" t="n"/>
      <c r="AZ31" s="17" t="n"/>
      <c r="BA31" s="17" t="n"/>
      <c r="BB31" s="17" t="n"/>
      <c r="BC31" s="17" t="n"/>
      <c r="BD31" s="17" t="n"/>
      <c r="BE31" s="17" t="n"/>
      <c r="BF31" s="17" t="n"/>
      <c r="BG31" s="17" t="n"/>
      <c r="BH31" s="17" t="n"/>
      <c r="BI31" s="17" t="n"/>
      <c r="BJ31" s="17" t="n"/>
      <c r="BK31" s="17" t="n"/>
      <c r="BL31" s="17" t="n"/>
      <c r="BM31" s="17" t="n"/>
      <c r="BN31" s="17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7" t="n"/>
      <c r="C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  <c r="BE32" s="17" t="n"/>
      <c r="BF32" s="17" t="n"/>
      <c r="BG32" s="17" t="n"/>
      <c r="BH32" s="17" t="n"/>
      <c r="BI32" s="17" t="n"/>
      <c r="BJ32" s="17" t="n"/>
      <c r="BK32" s="17" t="n"/>
      <c r="BL32" s="17" t="n"/>
      <c r="BM32" s="17" t="n"/>
      <c r="BN32" s="17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7" t="n"/>
      <c r="C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  <c r="AX33" s="17" t="n"/>
      <c r="AY33" s="17" t="n"/>
      <c r="AZ33" s="17" t="n"/>
      <c r="BA33" s="17" t="n"/>
      <c r="BB33" s="17" t="n"/>
      <c r="BC33" s="17" t="n"/>
      <c r="BD33" s="17" t="n"/>
      <c r="BE33" s="17" t="n"/>
      <c r="BF33" s="17" t="n"/>
      <c r="BG33" s="17" t="n"/>
      <c r="BH33" s="17" t="n"/>
      <c r="BI33" s="17" t="n"/>
      <c r="BJ33" s="17" t="n"/>
      <c r="BK33" s="17" t="n"/>
      <c r="BL33" s="17" t="n"/>
      <c r="BM33" s="17" t="n"/>
      <c r="BN33" s="17" t="n"/>
      <c r="BO33" s="17" t="n"/>
      <c r="BP33" s="17" t="n"/>
      <c r="BQ33" s="17" t="n"/>
      <c r="BR33" s="17" t="n"/>
      <c r="BS33" s="17" t="n"/>
      <c r="BT33" s="17" t="n"/>
      <c r="BU33" s="17" t="n"/>
      <c r="BV33" s="17" t="n"/>
      <c r="BW33" s="17" t="n"/>
      <c r="BX33" s="17" t="n"/>
      <c r="BY33" s="17" t="n"/>
      <c r="BZ33" s="17" t="n"/>
      <c r="CA33" s="17" t="n"/>
      <c r="CB33" s="17" t="n"/>
      <c r="CC33" s="17" t="n"/>
      <c r="CD33" s="17" t="n"/>
      <c r="CE33" s="17" t="n"/>
      <c r="CF33" s="17" t="n"/>
      <c r="CG33" s="17" t="n"/>
      <c r="CH33" s="17" t="n"/>
      <c r="CI33" s="17" t="n"/>
      <c r="CJ33" s="17" t="n"/>
      <c r="C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  <c r="AX34" s="17" t="n"/>
      <c r="AY34" s="17" t="n"/>
      <c r="AZ34" s="17" t="n"/>
      <c r="BA34" s="17" t="n"/>
      <c r="BB34" s="17" t="n"/>
      <c r="BC34" s="17" t="n"/>
      <c r="BD34" s="17" t="n"/>
      <c r="BE34" s="17" t="n"/>
      <c r="BF34" s="17" t="n"/>
      <c r="BG34" s="17" t="n"/>
      <c r="BH34" s="17" t="n"/>
      <c r="BI34" s="17" t="n"/>
      <c r="BJ34" s="17" t="n"/>
      <c r="BK34" s="17" t="n"/>
      <c r="BL34" s="17" t="n"/>
      <c r="BM34" s="17" t="n"/>
      <c r="BN34" s="17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7" t="n"/>
      <c r="C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  <c r="AX35" s="17" t="n"/>
      <c r="AY35" s="17" t="n"/>
      <c r="AZ35" s="17" t="n"/>
      <c r="BA35" s="17" t="n"/>
      <c r="BB35" s="17" t="n"/>
      <c r="BC35" s="17" t="n"/>
      <c r="BD35" s="17" t="n"/>
      <c r="BE35" s="17" t="n"/>
      <c r="BF35" s="17" t="n"/>
      <c r="BG35" s="17" t="n"/>
      <c r="BH35" s="17" t="n"/>
      <c r="BI35" s="17" t="n"/>
      <c r="BJ35" s="17" t="n"/>
      <c r="BK35" s="17" t="n"/>
      <c r="BL35" s="17" t="n"/>
      <c r="BM35" s="17" t="n"/>
      <c r="BN35" s="17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7" t="n"/>
      <c r="C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  <c r="BE36" s="17" t="n"/>
      <c r="BF36" s="17" t="n"/>
      <c r="BG36" s="17" t="n"/>
      <c r="BH36" s="17" t="n"/>
      <c r="BI36" s="17" t="n"/>
      <c r="BJ36" s="17" t="n"/>
      <c r="BK36" s="17" t="n"/>
      <c r="BL36" s="17" t="n"/>
      <c r="BM36" s="17" t="n"/>
      <c r="BN36" s="17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7" t="n"/>
      <c r="C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  <c r="AX37" s="17" t="n"/>
      <c r="AY37" s="17" t="n"/>
      <c r="AZ37" s="17" t="n"/>
      <c r="BA37" s="17" t="n"/>
      <c r="BB37" s="17" t="n"/>
      <c r="BC37" s="17" t="n"/>
      <c r="BD37" s="17" t="n"/>
      <c r="BE37" s="17" t="n"/>
      <c r="BF37" s="17" t="n"/>
      <c r="BG37" s="17" t="n"/>
      <c r="BH37" s="17" t="n"/>
      <c r="BI37" s="17" t="n"/>
      <c r="BJ37" s="17" t="n"/>
      <c r="BK37" s="17" t="n"/>
      <c r="BL37" s="17" t="n"/>
      <c r="BM37" s="17" t="n"/>
      <c r="BN37" s="17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7" t="n"/>
      <c r="C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  <c r="AX38" s="17" t="n"/>
      <c r="AY38" s="17" t="n"/>
      <c r="AZ38" s="17" t="n"/>
      <c r="BA38" s="17" t="n"/>
      <c r="BB38" s="17" t="n"/>
      <c r="BC38" s="17" t="n"/>
      <c r="BD38" s="17" t="n"/>
      <c r="BE38" s="17" t="n"/>
      <c r="BF38" s="17" t="n"/>
      <c r="BG38" s="17" t="n"/>
      <c r="BH38" s="17" t="n"/>
      <c r="BI38" s="17" t="n"/>
      <c r="BJ38" s="17" t="n"/>
      <c r="BK38" s="17" t="n"/>
      <c r="BL38" s="17" t="n"/>
      <c r="BM38" s="17" t="n"/>
      <c r="BN38" s="17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7" t="n"/>
      <c r="C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  <c r="AX39" s="17" t="n"/>
      <c r="AY39" s="17" t="n"/>
      <c r="AZ39" s="17" t="n"/>
      <c r="BA39" s="17" t="n"/>
      <c r="BB39" s="17" t="n"/>
      <c r="BC39" s="17" t="n"/>
      <c r="BD39" s="17" t="n"/>
      <c r="BE39" s="17" t="n"/>
      <c r="BF39" s="17" t="n"/>
      <c r="BG39" s="17" t="n"/>
      <c r="BH39" s="17" t="n"/>
      <c r="BI39" s="17" t="n"/>
      <c r="BJ39" s="17" t="n"/>
      <c r="BK39" s="17" t="n"/>
      <c r="BL39" s="17" t="n"/>
      <c r="BM39" s="17" t="n"/>
      <c r="BN39" s="17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7" t="n"/>
      <c r="C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  <c r="AX40" s="17" t="n"/>
      <c r="AY40" s="17" t="n"/>
      <c r="AZ40" s="17" t="n"/>
      <c r="BA40" s="17" t="n"/>
      <c r="BB40" s="17" t="n"/>
      <c r="BC40" s="17" t="n"/>
      <c r="BD40" s="17" t="n"/>
      <c r="BE40" s="17" t="n"/>
      <c r="BF40" s="17" t="n"/>
      <c r="BG40" s="17" t="n"/>
      <c r="BH40" s="17" t="n"/>
      <c r="BI40" s="17" t="n"/>
      <c r="BJ40" s="17" t="n"/>
      <c r="BK40" s="17" t="n"/>
      <c r="BL40" s="17" t="n"/>
      <c r="BM40" s="17" t="n"/>
      <c r="BN40" s="17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7" t="n"/>
      <c r="C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17" t="n"/>
      <c r="AT41" s="17" t="n"/>
      <c r="AU41" s="17" t="n"/>
      <c r="AV41" s="17" t="n"/>
      <c r="AW41" s="17" t="n"/>
      <c r="AX41" s="17" t="n"/>
      <c r="AY41" s="17" t="n"/>
      <c r="AZ41" s="17" t="n"/>
      <c r="BA41" s="17" t="n"/>
      <c r="BB41" s="17" t="n"/>
      <c r="BC41" s="17" t="n"/>
      <c r="BD41" s="17" t="n"/>
      <c r="BE41" s="17" t="n"/>
      <c r="BF41" s="17" t="n"/>
      <c r="BG41" s="17" t="n"/>
      <c r="BH41" s="17" t="n"/>
      <c r="BI41" s="17" t="n"/>
      <c r="BJ41" s="17" t="n"/>
      <c r="BK41" s="17" t="n"/>
      <c r="BL41" s="17" t="n"/>
      <c r="BM41" s="17" t="n"/>
      <c r="BN41" s="17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7" t="n"/>
      <c r="C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17" t="n"/>
      <c r="AR42" s="17" t="n"/>
      <c r="AS42" s="17" t="n"/>
      <c r="AT42" s="17" t="n"/>
      <c r="AU42" s="17" t="n"/>
      <c r="AV42" s="17" t="n"/>
      <c r="AW42" s="17" t="n"/>
      <c r="AX42" s="17" t="n"/>
      <c r="AY42" s="17" t="n"/>
      <c r="AZ42" s="17" t="n"/>
      <c r="BA42" s="17" t="n"/>
      <c r="BB42" s="17" t="n"/>
      <c r="BC42" s="17" t="n"/>
      <c r="BD42" s="17" t="n"/>
      <c r="BE42" s="17" t="n"/>
      <c r="BF42" s="17" t="n"/>
      <c r="BG42" s="17" t="n"/>
      <c r="BH42" s="17" t="n"/>
      <c r="BI42" s="17" t="n"/>
      <c r="BJ42" s="17" t="n"/>
      <c r="BK42" s="17" t="n"/>
      <c r="BL42" s="17" t="n"/>
      <c r="BM42" s="17" t="n"/>
      <c r="BN42" s="17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7" t="n"/>
      <c r="C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  <c r="AJ43" s="17" t="n"/>
      <c r="AK43" s="17" t="n"/>
      <c r="AL43" s="17" t="n"/>
      <c r="AM43" s="17" t="n"/>
      <c r="AN43" s="17" t="n"/>
      <c r="AO43" s="17" t="n"/>
      <c r="AP43" s="17" t="n"/>
      <c r="AQ43" s="17" t="n"/>
      <c r="AR43" s="17" t="n"/>
      <c r="AS43" s="17" t="n"/>
      <c r="AT43" s="17" t="n"/>
      <c r="AU43" s="17" t="n"/>
      <c r="AV43" s="17" t="n"/>
      <c r="AW43" s="17" t="n"/>
      <c r="AX43" s="17" t="n"/>
      <c r="AY43" s="17" t="n"/>
      <c r="AZ43" s="17" t="n"/>
      <c r="BA43" s="17" t="n"/>
      <c r="BB43" s="17" t="n"/>
      <c r="BC43" s="17" t="n"/>
      <c r="BD43" s="17" t="n"/>
      <c r="BE43" s="17" t="n"/>
      <c r="BF43" s="17" t="n"/>
      <c r="BG43" s="17" t="n"/>
      <c r="BH43" s="17" t="n"/>
      <c r="BI43" s="17" t="n"/>
      <c r="BJ43" s="17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7" t="n"/>
      <c r="C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  <c r="AJ44" s="17" t="n"/>
      <c r="AK44" s="17" t="n"/>
      <c r="AL44" s="17" t="n"/>
      <c r="AM44" s="17" t="n"/>
      <c r="AN44" s="17" t="n"/>
      <c r="AO44" s="17" t="n"/>
      <c r="AP44" s="17" t="n"/>
      <c r="AQ44" s="17" t="n"/>
      <c r="AR44" s="17" t="n"/>
      <c r="AS44" s="17" t="n"/>
      <c r="AT44" s="17" t="n"/>
      <c r="AU44" s="17" t="n"/>
      <c r="AV44" s="17" t="n"/>
      <c r="AW44" s="17" t="n"/>
      <c r="AX44" s="17" t="n"/>
      <c r="AY44" s="17" t="n"/>
      <c r="AZ44" s="17" t="n"/>
      <c r="BA44" s="17" t="n"/>
      <c r="BB44" s="17" t="n"/>
      <c r="BC44" s="17" t="n"/>
      <c r="BD44" s="17" t="n"/>
      <c r="BE44" s="17" t="n"/>
      <c r="BF44" s="17" t="n"/>
      <c r="BG44" s="17" t="n"/>
      <c r="BH44" s="17" t="n"/>
      <c r="BI44" s="17" t="n"/>
      <c r="BJ44" s="17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7" t="n"/>
      <c r="C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17" t="n"/>
      <c r="AT45" s="17" t="n"/>
      <c r="AU45" s="17" t="n"/>
      <c r="AV45" s="17" t="n"/>
      <c r="AW45" s="17" t="n"/>
      <c r="AX45" s="17" t="n"/>
      <c r="AY45" s="17" t="n"/>
      <c r="AZ45" s="17" t="n"/>
      <c r="BA45" s="17" t="n"/>
      <c r="BB45" s="17" t="n"/>
      <c r="BC45" s="17" t="n"/>
      <c r="BD45" s="17" t="n"/>
      <c r="BE45" s="17" t="n"/>
      <c r="BF45" s="17" t="n"/>
      <c r="BG45" s="17" t="n"/>
      <c r="BH45" s="17" t="n"/>
      <c r="BI45" s="17" t="n"/>
      <c r="BJ45" s="17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7" t="n"/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7" t="n"/>
      <c r="C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17" t="n"/>
      <c r="AT46" s="17" t="n"/>
      <c r="AU46" s="17" t="n"/>
      <c r="AV46" s="17" t="n"/>
      <c r="AW46" s="17" t="n"/>
      <c r="AX46" s="17" t="n"/>
      <c r="AY46" s="17" t="n"/>
      <c r="AZ46" s="17" t="n"/>
      <c r="BA46" s="17" t="n"/>
      <c r="BB46" s="17" t="n"/>
      <c r="BC46" s="17" t="n"/>
      <c r="BD46" s="17" t="n"/>
      <c r="BE46" s="17" t="n"/>
      <c r="BF46" s="17" t="n"/>
      <c r="BG46" s="17" t="n"/>
      <c r="BH46" s="17" t="n"/>
      <c r="BI46" s="17" t="n"/>
      <c r="BJ46" s="17" t="n"/>
      <c r="BK46" s="17" t="n"/>
      <c r="BL46" s="17" t="n"/>
      <c r="BM46" s="17" t="n"/>
      <c r="BN46" s="17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7" t="n"/>
      <c r="C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17" t="n"/>
      <c r="AT47" s="17" t="n"/>
      <c r="AU47" s="17" t="n"/>
      <c r="AV47" s="17" t="n"/>
      <c r="AW47" s="17" t="n"/>
      <c r="AX47" s="17" t="n"/>
      <c r="AY47" s="17" t="n"/>
      <c r="AZ47" s="17" t="n"/>
      <c r="BA47" s="17" t="n"/>
      <c r="BB47" s="17" t="n"/>
      <c r="BC47" s="17" t="n"/>
      <c r="BD47" s="17" t="n"/>
      <c r="BE47" s="17" t="n"/>
      <c r="BF47" s="17" t="n"/>
      <c r="BG47" s="17" t="n"/>
      <c r="BH47" s="17" t="n"/>
      <c r="BI47" s="17" t="n"/>
      <c r="BJ47" s="17" t="n"/>
      <c r="BK47" s="17" t="n"/>
      <c r="BL47" s="17" t="n"/>
      <c r="BM47" s="17" t="n"/>
      <c r="BN47" s="17" t="n"/>
      <c r="BO47" s="17" t="n"/>
      <c r="BP47" s="17" t="n"/>
      <c r="BQ47" s="17" t="n"/>
      <c r="BR47" s="17" t="n"/>
      <c r="BS47" s="17" t="n"/>
      <c r="BT47" s="17" t="n"/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7" t="n"/>
      <c r="C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17" t="n"/>
      <c r="AT48" s="17" t="n"/>
      <c r="AU48" s="17" t="n"/>
      <c r="AV48" s="17" t="n"/>
      <c r="AW48" s="17" t="n"/>
      <c r="AX48" s="17" t="n"/>
      <c r="AY48" s="17" t="n"/>
      <c r="AZ48" s="17" t="n"/>
      <c r="BA48" s="17" t="n"/>
      <c r="BB48" s="17" t="n"/>
      <c r="BC48" s="17" t="n"/>
      <c r="BD48" s="17" t="n"/>
      <c r="BE48" s="17" t="n"/>
      <c r="BF48" s="17" t="n"/>
      <c r="BG48" s="17" t="n"/>
      <c r="BH48" s="17" t="n"/>
      <c r="BI48" s="17" t="n"/>
      <c r="BJ48" s="17" t="n"/>
      <c r="BK48" s="17" t="n"/>
      <c r="BL48" s="17" t="n"/>
      <c r="BM48" s="17" t="n"/>
      <c r="BN48" s="17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7" t="n"/>
      <c r="C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17" t="n"/>
      <c r="AT49" s="17" t="n"/>
      <c r="AU49" s="17" t="n"/>
      <c r="AV49" s="17" t="n"/>
      <c r="AW49" s="17" t="n"/>
      <c r="AX49" s="17" t="n"/>
      <c r="AY49" s="17" t="n"/>
      <c r="AZ49" s="17" t="n"/>
      <c r="BA49" s="17" t="n"/>
      <c r="BB49" s="17" t="n"/>
      <c r="BC49" s="17" t="n"/>
      <c r="BD49" s="17" t="n"/>
      <c r="BE49" s="17" t="n"/>
      <c r="BF49" s="17" t="n"/>
      <c r="BG49" s="17" t="n"/>
      <c r="BH49" s="17" t="n"/>
      <c r="BI49" s="17" t="n"/>
      <c r="BJ49" s="17" t="n"/>
      <c r="BK49" s="17" t="n"/>
      <c r="BL49" s="17" t="n"/>
      <c r="BM49" s="17" t="n"/>
      <c r="BN49" s="17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7" t="n"/>
      <c r="C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17" t="n"/>
      <c r="AT50" s="17" t="n"/>
      <c r="AU50" s="17" t="n"/>
      <c r="AV50" s="17" t="n"/>
      <c r="AW50" s="17" t="n"/>
      <c r="AX50" s="17" t="n"/>
      <c r="AY50" s="17" t="n"/>
      <c r="AZ50" s="17" t="n"/>
      <c r="BA50" s="17" t="n"/>
      <c r="BB50" s="17" t="n"/>
      <c r="BC50" s="17" t="n"/>
      <c r="BD50" s="17" t="n"/>
      <c r="BE50" s="17" t="n"/>
      <c r="BF50" s="17" t="n"/>
      <c r="BG50" s="17" t="n"/>
      <c r="BH50" s="17" t="n"/>
      <c r="BI50" s="17" t="n"/>
      <c r="BJ50" s="17" t="n"/>
      <c r="BK50" s="17" t="n"/>
      <c r="BL50" s="17" t="n"/>
      <c r="BM50" s="17" t="n"/>
      <c r="BN50" s="17" t="n"/>
      <c r="BO50" s="17" t="n"/>
      <c r="BP50" s="17" t="n"/>
      <c r="BQ50" s="17" t="n"/>
      <c r="BR50" s="17" t="n"/>
      <c r="BS50" s="17" t="n"/>
      <c r="BT50" s="17" t="n"/>
      <c r="BU50" s="17" t="n"/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7" t="n"/>
      <c r="C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17" t="n"/>
      <c r="AT51" s="17" t="n"/>
      <c r="AU51" s="17" t="n"/>
      <c r="AV51" s="17" t="n"/>
      <c r="AW51" s="17" t="n"/>
      <c r="AX51" s="17" t="n"/>
      <c r="AY51" s="17" t="n"/>
      <c r="AZ51" s="17" t="n"/>
      <c r="BA51" s="17" t="n"/>
      <c r="BB51" s="17" t="n"/>
      <c r="BC51" s="17" t="n"/>
      <c r="BD51" s="17" t="n"/>
      <c r="BE51" s="17" t="n"/>
      <c r="BF51" s="17" t="n"/>
      <c r="BG51" s="17" t="n"/>
      <c r="BH51" s="17" t="n"/>
      <c r="BI51" s="17" t="n"/>
      <c r="BJ51" s="17" t="n"/>
      <c r="BK51" s="17" t="n"/>
      <c r="BL51" s="17" t="n"/>
      <c r="BM51" s="17" t="n"/>
      <c r="BN51" s="17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7" t="n"/>
      <c r="C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  <c r="AJ52" s="17" t="n"/>
      <c r="AK52" s="17" t="n"/>
      <c r="AL52" s="17" t="n"/>
      <c r="AM52" s="17" t="n"/>
      <c r="AN52" s="17" t="n"/>
      <c r="AO52" s="17" t="n"/>
      <c r="AP52" s="17" t="n"/>
      <c r="AQ52" s="17" t="n"/>
      <c r="AR52" s="17" t="n"/>
      <c r="AS52" s="17" t="n"/>
      <c r="AT52" s="17" t="n"/>
      <c r="AU52" s="17" t="n"/>
      <c r="AV52" s="17" t="n"/>
      <c r="AW52" s="17" t="n"/>
      <c r="AX52" s="17" t="n"/>
      <c r="AY52" s="17" t="n"/>
      <c r="AZ52" s="17" t="n"/>
      <c r="BA52" s="17" t="n"/>
      <c r="BB52" s="17" t="n"/>
      <c r="BC52" s="17" t="n"/>
      <c r="BD52" s="17" t="n"/>
      <c r="BE52" s="17" t="n"/>
      <c r="BF52" s="17" t="n"/>
      <c r="BG52" s="17" t="n"/>
      <c r="BH52" s="17" t="n"/>
      <c r="BI52" s="17" t="n"/>
      <c r="BJ52" s="17" t="n"/>
      <c r="BK52" s="17" t="n"/>
      <c r="BL52" s="17" t="n"/>
      <c r="BM52" s="17" t="n"/>
      <c r="BN52" s="17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7" t="n"/>
      <c r="C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  <c r="AJ53" s="17" t="n"/>
      <c r="AK53" s="17" t="n"/>
      <c r="AL53" s="17" t="n"/>
      <c r="AM53" s="17" t="n"/>
      <c r="AN53" s="17" t="n"/>
      <c r="AO53" s="17" t="n"/>
      <c r="AP53" s="17" t="n"/>
      <c r="AQ53" s="17" t="n"/>
      <c r="AR53" s="17" t="n"/>
      <c r="AS53" s="17" t="n"/>
      <c r="AT53" s="17" t="n"/>
      <c r="AU53" s="17" t="n"/>
      <c r="AV53" s="17" t="n"/>
      <c r="AW53" s="17" t="n"/>
      <c r="AX53" s="17" t="n"/>
      <c r="AY53" s="17" t="n"/>
      <c r="AZ53" s="17" t="n"/>
      <c r="BA53" s="17" t="n"/>
      <c r="BB53" s="17" t="n"/>
      <c r="BC53" s="17" t="n"/>
      <c r="BD53" s="17" t="n"/>
      <c r="BE53" s="17" t="n"/>
      <c r="BF53" s="17" t="n"/>
      <c r="BG53" s="17" t="n"/>
      <c r="BH53" s="17" t="n"/>
      <c r="BI53" s="17" t="n"/>
      <c r="BJ53" s="17" t="n"/>
      <c r="BK53" s="17" t="n"/>
      <c r="BL53" s="17" t="n"/>
      <c r="BM53" s="17" t="n"/>
      <c r="BN53" s="17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7" t="n"/>
      <c r="C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  <c r="AJ54" s="17" t="n"/>
      <c r="AK54" s="17" t="n"/>
      <c r="AL54" s="17" t="n"/>
      <c r="AM54" s="17" t="n"/>
      <c r="AN54" s="17" t="n"/>
      <c r="AO54" s="17" t="n"/>
      <c r="AP54" s="17" t="n"/>
      <c r="AQ54" s="17" t="n"/>
      <c r="AR54" s="17" t="n"/>
      <c r="AS54" s="17" t="n"/>
      <c r="AT54" s="17" t="n"/>
      <c r="AU54" s="17" t="n"/>
      <c r="AV54" s="17" t="n"/>
      <c r="AW54" s="17" t="n"/>
      <c r="AX54" s="17" t="n"/>
      <c r="AY54" s="17" t="n"/>
      <c r="AZ54" s="17" t="n"/>
      <c r="BA54" s="17" t="n"/>
      <c r="BB54" s="17" t="n"/>
      <c r="BC54" s="17" t="n"/>
      <c r="BD54" s="17" t="n"/>
      <c r="BE54" s="17" t="n"/>
      <c r="BF54" s="17" t="n"/>
      <c r="BG54" s="17" t="n"/>
      <c r="BH54" s="17" t="n"/>
      <c r="BI54" s="17" t="n"/>
      <c r="BJ54" s="17" t="n"/>
      <c r="BK54" s="17" t="n"/>
      <c r="BL54" s="17" t="n"/>
      <c r="BM54" s="17" t="n"/>
      <c r="BN54" s="17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7" t="n"/>
      <c r="C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  <c r="AJ55" s="17" t="n"/>
      <c r="AK55" s="17" t="n"/>
      <c r="AL55" s="17" t="n"/>
      <c r="AM55" s="17" t="n"/>
      <c r="AN55" s="17" t="n"/>
      <c r="AO55" s="17" t="n"/>
      <c r="AP55" s="17" t="n"/>
      <c r="AQ55" s="17" t="n"/>
      <c r="AR55" s="17" t="n"/>
      <c r="AS55" s="17" t="n"/>
      <c r="AT55" s="17" t="n"/>
      <c r="AU55" s="17" t="n"/>
      <c r="AV55" s="17" t="n"/>
      <c r="AW55" s="17" t="n"/>
      <c r="AX55" s="17" t="n"/>
      <c r="AY55" s="17" t="n"/>
      <c r="AZ55" s="17" t="n"/>
      <c r="BA55" s="17" t="n"/>
      <c r="BB55" s="17" t="n"/>
      <c r="BC55" s="17" t="n"/>
      <c r="BD55" s="17" t="n"/>
      <c r="BE55" s="17" t="n"/>
      <c r="BF55" s="17" t="n"/>
      <c r="BG55" s="17" t="n"/>
      <c r="BH55" s="17" t="n"/>
      <c r="BI55" s="17" t="n"/>
      <c r="BJ55" s="17" t="n"/>
      <c r="BK55" s="17" t="n"/>
      <c r="BL55" s="17" t="n"/>
      <c r="BM55" s="17" t="n"/>
      <c r="BN55" s="17" t="n"/>
      <c r="BO55" s="17" t="n"/>
      <c r="BP55" s="17" t="n"/>
      <c r="BQ55" s="17" t="n"/>
      <c r="BR55" s="17" t="n"/>
      <c r="BS55" s="17" t="n"/>
      <c r="BT55" s="17" t="n"/>
      <c r="BU55" s="17" t="n"/>
      <c r="BV55" s="17" t="n"/>
      <c r="BW55" s="17" t="n"/>
      <c r="BX55" s="17" t="n"/>
      <c r="BY55" s="17" t="n"/>
      <c r="BZ55" s="17" t="n"/>
      <c r="CA55" s="17" t="n"/>
      <c r="CB55" s="17" t="n"/>
      <c r="CC55" s="17" t="n"/>
      <c r="CD55" s="17" t="n"/>
      <c r="CE55" s="17" t="n"/>
      <c r="CF55" s="17" t="n"/>
      <c r="CG55" s="17" t="n"/>
      <c r="CH55" s="17" t="n"/>
      <c r="CI55" s="17" t="n"/>
      <c r="CJ55" s="17" t="n"/>
      <c r="C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17" t="n"/>
      <c r="AT56" s="17" t="n"/>
      <c r="AU56" s="17" t="n"/>
      <c r="AV56" s="17" t="n"/>
      <c r="AW56" s="17" t="n"/>
      <c r="AX56" s="17" t="n"/>
      <c r="AY56" s="17" t="n"/>
      <c r="AZ56" s="17" t="n"/>
      <c r="BA56" s="17" t="n"/>
      <c r="BB56" s="17" t="n"/>
      <c r="BC56" s="17" t="n"/>
      <c r="BD56" s="17" t="n"/>
      <c r="BE56" s="17" t="n"/>
      <c r="BF56" s="17" t="n"/>
      <c r="BG56" s="17" t="n"/>
      <c r="BH56" s="17" t="n"/>
      <c r="BI56" s="17" t="n"/>
      <c r="BJ56" s="17" t="n"/>
      <c r="BK56" s="17" t="n"/>
      <c r="BL56" s="17" t="n"/>
      <c r="BM56" s="17" t="n"/>
      <c r="BN56" s="17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7" t="n"/>
      <c r="C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  <c r="AJ57" s="17" t="n"/>
      <c r="AK57" s="17" t="n"/>
      <c r="AL57" s="17" t="n"/>
      <c r="AM57" s="17" t="n"/>
      <c r="AN57" s="17" t="n"/>
      <c r="AO57" s="17" t="n"/>
      <c r="AP57" s="17" t="n"/>
      <c r="AQ57" s="17" t="n"/>
      <c r="AR57" s="17" t="n"/>
      <c r="AS57" s="17" t="n"/>
      <c r="AT57" s="17" t="n"/>
      <c r="AU57" s="17" t="n"/>
      <c r="AV57" s="17" t="n"/>
      <c r="AW57" s="17" t="n"/>
      <c r="AX57" s="17" t="n"/>
      <c r="AY57" s="17" t="n"/>
      <c r="AZ57" s="17" t="n"/>
      <c r="BA57" s="17" t="n"/>
      <c r="BB57" s="17" t="n"/>
      <c r="BC57" s="17" t="n"/>
      <c r="BD57" s="17" t="n"/>
      <c r="BE57" s="17" t="n"/>
      <c r="BF57" s="17" t="n"/>
      <c r="BG57" s="17" t="n"/>
      <c r="BH57" s="17" t="n"/>
      <c r="BI57" s="17" t="n"/>
      <c r="BJ57" s="17" t="n"/>
      <c r="BK57" s="17" t="n"/>
      <c r="BL57" s="17" t="n"/>
      <c r="BM57" s="17" t="n"/>
      <c r="BN57" s="17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7" t="n"/>
      <c r="C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  <c r="AJ58" s="17" t="n"/>
      <c r="AK58" s="17" t="n"/>
      <c r="AL58" s="17" t="n"/>
      <c r="AM58" s="17" t="n"/>
      <c r="AN58" s="17" t="n"/>
      <c r="AO58" s="17" t="n"/>
      <c r="AP58" s="17" t="n"/>
      <c r="AQ58" s="17" t="n"/>
      <c r="AR58" s="17" t="n"/>
      <c r="AS58" s="17" t="n"/>
      <c r="AT58" s="17" t="n"/>
      <c r="AU58" s="17" t="n"/>
      <c r="AV58" s="17" t="n"/>
      <c r="AW58" s="17" t="n"/>
      <c r="AX58" s="17" t="n"/>
      <c r="AY58" s="17" t="n"/>
      <c r="AZ58" s="17" t="n"/>
      <c r="BA58" s="17" t="n"/>
      <c r="BB58" s="17" t="n"/>
      <c r="BC58" s="17" t="n"/>
      <c r="BD58" s="17" t="n"/>
      <c r="BE58" s="17" t="n"/>
      <c r="BF58" s="17" t="n"/>
      <c r="BG58" s="17" t="n"/>
      <c r="BH58" s="17" t="n"/>
      <c r="BI58" s="17" t="n"/>
      <c r="BJ58" s="17" t="n"/>
      <c r="BK58" s="17" t="n"/>
      <c r="BL58" s="17" t="n"/>
      <c r="BM58" s="17" t="n"/>
      <c r="BN58" s="17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7" t="n"/>
      <c r="C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  <c r="AJ59" s="17" t="n"/>
      <c r="AK59" s="17" t="n"/>
      <c r="AL59" s="17" t="n"/>
      <c r="AM59" s="17" t="n"/>
      <c r="AN59" s="17" t="n"/>
      <c r="AO59" s="17" t="n"/>
      <c r="AP59" s="17" t="n"/>
      <c r="AQ59" s="17" t="n"/>
      <c r="AR59" s="17" t="n"/>
      <c r="AS59" s="17" t="n"/>
      <c r="AT59" s="17" t="n"/>
      <c r="AU59" s="17" t="n"/>
      <c r="AV59" s="17" t="n"/>
      <c r="AW59" s="17" t="n"/>
      <c r="AX59" s="17" t="n"/>
      <c r="AY59" s="17" t="n"/>
      <c r="AZ59" s="17" t="n"/>
      <c r="BA59" s="17" t="n"/>
      <c r="BB59" s="17" t="n"/>
      <c r="BC59" s="17" t="n"/>
      <c r="BD59" s="17" t="n"/>
      <c r="BE59" s="17" t="n"/>
      <c r="BF59" s="17" t="n"/>
      <c r="BG59" s="17" t="n"/>
      <c r="BH59" s="17" t="n"/>
      <c r="BI59" s="17" t="n"/>
      <c r="BJ59" s="17" t="n"/>
      <c r="BK59" s="17" t="n"/>
      <c r="BL59" s="17" t="n"/>
      <c r="BM59" s="17" t="n"/>
      <c r="BN59" s="17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7" t="n"/>
      <c r="C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  <c r="AJ60" s="17" t="n"/>
      <c r="AK60" s="17" t="n"/>
      <c r="AL60" s="17" t="n"/>
      <c r="AM60" s="17" t="n"/>
      <c r="AN60" s="17" t="n"/>
      <c r="AO60" s="17" t="n"/>
      <c r="AP60" s="17" t="n"/>
      <c r="AQ60" s="17" t="n"/>
      <c r="AR60" s="17" t="n"/>
      <c r="AS60" s="17" t="n"/>
      <c r="AT60" s="17" t="n"/>
      <c r="AU60" s="17" t="n"/>
      <c r="AV60" s="17" t="n"/>
      <c r="AW60" s="17" t="n"/>
      <c r="AX60" s="17" t="n"/>
      <c r="AY60" s="17" t="n"/>
      <c r="AZ60" s="17" t="n"/>
      <c r="BA60" s="17" t="n"/>
      <c r="BB60" s="17" t="n"/>
      <c r="BC60" s="17" t="n"/>
      <c r="BD60" s="17" t="n"/>
      <c r="BE60" s="17" t="n"/>
      <c r="BF60" s="17" t="n"/>
      <c r="BG60" s="17" t="n"/>
      <c r="BH60" s="17" t="n"/>
      <c r="BI60" s="17" t="n"/>
      <c r="BJ60" s="17" t="n"/>
      <c r="BK60" s="17" t="n"/>
      <c r="BL60" s="17" t="n"/>
      <c r="BM60" s="17" t="n"/>
      <c r="BN60" s="17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7" t="n"/>
      <c r="C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17" t="n"/>
      <c r="AT61" s="17" t="n"/>
      <c r="AU61" s="17" t="n"/>
      <c r="AV61" s="17" t="n"/>
      <c r="AW61" s="17" t="n"/>
      <c r="AX61" s="17" t="n"/>
      <c r="AY61" s="17" t="n"/>
      <c r="AZ61" s="17" t="n"/>
      <c r="BA61" s="17" t="n"/>
      <c r="BB61" s="17" t="n"/>
      <c r="BC61" s="17" t="n"/>
      <c r="BD61" s="17" t="n"/>
      <c r="BE61" s="17" t="n"/>
      <c r="BF61" s="17" t="n"/>
      <c r="BG61" s="17" t="n"/>
      <c r="BH61" s="17" t="n"/>
      <c r="BI61" s="17" t="n"/>
      <c r="BJ61" s="17" t="n"/>
      <c r="BK61" s="17" t="n"/>
      <c r="BL61" s="17" t="n"/>
      <c r="BM61" s="17" t="n"/>
      <c r="BN61" s="17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7" t="n"/>
      <c r="C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17" t="n"/>
      <c r="AT62" s="17" t="n"/>
      <c r="AU62" s="17" t="n"/>
      <c r="AV62" s="17" t="n"/>
      <c r="AW62" s="17" t="n"/>
      <c r="AX62" s="17" t="n"/>
      <c r="AY62" s="17" t="n"/>
      <c r="AZ62" s="17" t="n"/>
      <c r="BA62" s="17" t="n"/>
      <c r="BB62" s="17" t="n"/>
      <c r="BC62" s="17" t="n"/>
      <c r="BD62" s="17" t="n"/>
      <c r="BE62" s="17" t="n"/>
      <c r="BF62" s="17" t="n"/>
      <c r="BG62" s="17" t="n"/>
      <c r="BH62" s="17" t="n"/>
      <c r="BI62" s="17" t="n"/>
      <c r="BJ62" s="17" t="n"/>
      <c r="BK62" s="17" t="n"/>
      <c r="BL62" s="17" t="n"/>
      <c r="BM62" s="17" t="n"/>
      <c r="BN62" s="17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7" t="n"/>
      <c r="C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17" t="n"/>
      <c r="AT63" s="17" t="n"/>
      <c r="AU63" s="17" t="n"/>
      <c r="AV63" s="17" t="n"/>
      <c r="AW63" s="17" t="n"/>
      <c r="AX63" s="17" t="n"/>
      <c r="AY63" s="17" t="n"/>
      <c r="AZ63" s="17" t="n"/>
      <c r="BA63" s="17" t="n"/>
      <c r="BB63" s="17" t="n"/>
      <c r="BC63" s="17" t="n"/>
      <c r="BD63" s="17" t="n"/>
      <c r="BE63" s="17" t="n"/>
      <c r="BF63" s="17" t="n"/>
      <c r="BG63" s="17" t="n"/>
      <c r="BH63" s="17" t="n"/>
      <c r="BI63" s="17" t="n"/>
      <c r="BJ63" s="17" t="n"/>
      <c r="BK63" s="17" t="n"/>
      <c r="BL63" s="17" t="n"/>
      <c r="BM63" s="17" t="n"/>
      <c r="BN63" s="17" t="n"/>
      <c r="BO63" s="17" t="n"/>
      <c r="BP63" s="17" t="n"/>
      <c r="BQ63" s="17" t="n"/>
      <c r="BR63" s="17" t="n"/>
      <c r="BS63" s="17" t="n"/>
      <c r="BT63" s="17" t="n"/>
      <c r="BU63" s="17" t="n"/>
      <c r="BV63" s="17" t="n"/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7" t="n"/>
      <c r="C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17" t="n"/>
      <c r="AT64" s="17" t="n"/>
      <c r="AU64" s="17" t="n"/>
      <c r="AV64" s="17" t="n"/>
      <c r="AW64" s="17" t="n"/>
      <c r="AX64" s="17" t="n"/>
      <c r="AY64" s="17" t="n"/>
      <c r="AZ64" s="17" t="n"/>
      <c r="BA64" s="17" t="n"/>
      <c r="BB64" s="17" t="n"/>
      <c r="BC64" s="17" t="n"/>
      <c r="BD64" s="17" t="n"/>
      <c r="BE64" s="17" t="n"/>
      <c r="BF64" s="17" t="n"/>
      <c r="BG64" s="17" t="n"/>
      <c r="BH64" s="17" t="n"/>
      <c r="BI64" s="17" t="n"/>
      <c r="BJ64" s="17" t="n"/>
      <c r="BK64" s="17" t="n"/>
      <c r="BL64" s="17" t="n"/>
      <c r="BM64" s="17" t="n"/>
      <c r="BN64" s="17" t="n"/>
      <c r="BO64" s="17" t="n"/>
      <c r="BP64" s="17" t="n"/>
      <c r="BQ64" s="17" t="n"/>
      <c r="BR64" s="17" t="n"/>
      <c r="BS64" s="17" t="n"/>
      <c r="BT64" s="17" t="n"/>
      <c r="BU64" s="17" t="n"/>
      <c r="BV64" s="17" t="n"/>
      <c r="BW64" s="17" t="n"/>
      <c r="BX64" s="17" t="n"/>
      <c r="BY64" s="17" t="n"/>
      <c r="BZ64" s="17" t="n"/>
      <c r="CA64" s="17" t="n"/>
      <c r="CB64" s="17" t="n"/>
      <c r="CC64" s="17" t="n"/>
      <c r="CD64" s="17" t="n"/>
      <c r="CE64" s="17" t="n"/>
      <c r="CF64" s="17" t="n"/>
      <c r="CG64" s="17" t="n"/>
      <c r="CH64" s="17" t="n"/>
      <c r="CI64" s="17" t="n"/>
      <c r="CJ64" s="17" t="n"/>
      <c r="C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17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17" t="n"/>
      <c r="AT65" s="17" t="n"/>
      <c r="AU65" s="17" t="n"/>
      <c r="AV65" s="17" t="n"/>
      <c r="AW65" s="17" t="n"/>
      <c r="AX65" s="17" t="n"/>
      <c r="AY65" s="17" t="n"/>
      <c r="AZ65" s="17" t="n"/>
      <c r="BA65" s="17" t="n"/>
      <c r="BB65" s="17" t="n"/>
      <c r="BC65" s="17" t="n"/>
      <c r="BD65" s="17" t="n"/>
      <c r="BE65" s="17" t="n"/>
      <c r="BF65" s="17" t="n"/>
      <c r="BG65" s="17" t="n"/>
      <c r="BH65" s="17" t="n"/>
      <c r="BI65" s="17" t="n"/>
      <c r="BJ65" s="17" t="n"/>
      <c r="BK65" s="17" t="n"/>
      <c r="BL65" s="17" t="n"/>
      <c r="BM65" s="17" t="n"/>
      <c r="BN65" s="17" t="n"/>
      <c r="BO65" s="17" t="n"/>
      <c r="BP65" s="17" t="n"/>
      <c r="BQ65" s="17" t="n"/>
      <c r="BR65" s="17" t="n"/>
      <c r="BS65" s="17" t="n"/>
      <c r="BT65" s="17" t="n"/>
      <c r="BU65" s="17" t="n"/>
      <c r="BV65" s="17" t="n"/>
      <c r="BW65" s="17" t="n"/>
      <c r="BX65" s="17" t="n"/>
      <c r="BY65" s="17" t="n"/>
      <c r="BZ65" s="17" t="n"/>
      <c r="CA65" s="17" t="n"/>
      <c r="CB65" s="17" t="n"/>
      <c r="CC65" s="17" t="n"/>
      <c r="CD65" s="17" t="n"/>
      <c r="CE65" s="17" t="n"/>
      <c r="CF65" s="17" t="n"/>
      <c r="CG65" s="17" t="n"/>
      <c r="CH65" s="17" t="n"/>
      <c r="CI65" s="17" t="n"/>
      <c r="CJ65" s="17" t="n"/>
      <c r="C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17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17" t="n"/>
      <c r="AT66" s="17" t="n"/>
      <c r="AU66" s="17" t="n"/>
      <c r="AV66" s="17" t="n"/>
      <c r="AW66" s="17" t="n"/>
      <c r="AX66" s="17" t="n"/>
      <c r="AY66" s="17" t="n"/>
      <c r="AZ66" s="17" t="n"/>
      <c r="BA66" s="17" t="n"/>
      <c r="BB66" s="17" t="n"/>
      <c r="BC66" s="17" t="n"/>
      <c r="BD66" s="17" t="n"/>
      <c r="BE66" s="17" t="n"/>
      <c r="BF66" s="17" t="n"/>
      <c r="BG66" s="17" t="n"/>
      <c r="BH66" s="17" t="n"/>
      <c r="BI66" s="17" t="n"/>
      <c r="BJ66" s="17" t="n"/>
      <c r="BK66" s="17" t="n"/>
      <c r="BL66" s="17" t="n"/>
      <c r="BM66" s="17" t="n"/>
      <c r="BN66" s="17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7" t="n"/>
      <c r="C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7" t="n"/>
      <c r="AA67" s="17" t="n"/>
      <c r="AB67" s="17" t="n"/>
      <c r="AC67" s="17" t="n"/>
      <c r="AD67" s="17" t="n"/>
      <c r="AE67" s="17" t="n"/>
      <c r="AF67" s="17" t="n"/>
      <c r="AG67" s="17" t="n"/>
      <c r="AH67" s="17" t="n"/>
      <c r="AI67" s="17" t="n"/>
      <c r="AJ67" s="17" t="n"/>
      <c r="AK67" s="17" t="n"/>
      <c r="AL67" s="17" t="n"/>
      <c r="AM67" s="17" t="n"/>
      <c r="AN67" s="17" t="n"/>
      <c r="AO67" s="17" t="n"/>
      <c r="AP67" s="17" t="n"/>
      <c r="AQ67" s="17" t="n"/>
      <c r="AR67" s="17" t="n"/>
      <c r="AS67" s="17" t="n"/>
      <c r="AT67" s="17" t="n"/>
      <c r="AU67" s="17" t="n"/>
      <c r="AV67" s="17" t="n"/>
      <c r="AW67" s="17" t="n"/>
      <c r="AX67" s="17" t="n"/>
      <c r="AY67" s="17" t="n"/>
      <c r="AZ67" s="17" t="n"/>
      <c r="BA67" s="17" t="n"/>
      <c r="BB67" s="17" t="n"/>
      <c r="BC67" s="17" t="n"/>
      <c r="BD67" s="17" t="n"/>
      <c r="BE67" s="17" t="n"/>
      <c r="BF67" s="17" t="n"/>
      <c r="BG67" s="17" t="n"/>
      <c r="BH67" s="17" t="n"/>
      <c r="BI67" s="17" t="n"/>
      <c r="BJ67" s="17" t="n"/>
      <c r="BK67" s="17" t="n"/>
      <c r="BL67" s="17" t="n"/>
      <c r="BM67" s="17" t="n"/>
      <c r="BN67" s="17" t="n"/>
      <c r="BO67" s="17" t="n"/>
      <c r="BP67" s="17" t="n"/>
      <c r="BQ67" s="17" t="n"/>
      <c r="BR67" s="17" t="n"/>
      <c r="BS67" s="17" t="n"/>
      <c r="BT67" s="17" t="n"/>
      <c r="BU67" s="17" t="n"/>
      <c r="BV67" s="17" t="n"/>
      <c r="BW67" s="17" t="n"/>
      <c r="BX67" s="17" t="n"/>
      <c r="BY67" s="17" t="n"/>
      <c r="BZ67" s="17" t="n"/>
      <c r="CA67" s="17" t="n"/>
      <c r="CB67" s="17" t="n"/>
      <c r="CC67" s="17" t="n"/>
      <c r="CD67" s="17" t="n"/>
      <c r="CE67" s="17" t="n"/>
      <c r="CF67" s="17" t="n"/>
      <c r="CG67" s="17" t="n"/>
      <c r="CH67" s="17" t="n"/>
      <c r="CI67" s="17" t="n"/>
      <c r="CJ67" s="17" t="n"/>
      <c r="C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/>
      <c r="Z68" s="17" t="n"/>
      <c r="AA68" s="17" t="n"/>
      <c r="AB68" s="17" t="n"/>
      <c r="AC68" s="17" t="n"/>
      <c r="AD68" s="17" t="n"/>
      <c r="AE68" s="17" t="n"/>
      <c r="AF68" s="17" t="n"/>
      <c r="AG68" s="17" t="n"/>
      <c r="AH68" s="17" t="n"/>
      <c r="AI68" s="17" t="n"/>
      <c r="AJ68" s="17" t="n"/>
      <c r="AK68" s="17" t="n"/>
      <c r="AL68" s="17" t="n"/>
      <c r="AM68" s="17" t="n"/>
      <c r="AN68" s="17" t="n"/>
      <c r="AO68" s="17" t="n"/>
      <c r="AP68" s="17" t="n"/>
      <c r="AQ68" s="17" t="n"/>
      <c r="AR68" s="17" t="n"/>
      <c r="AS68" s="17" t="n"/>
      <c r="AT68" s="17" t="n"/>
      <c r="AU68" s="17" t="n"/>
      <c r="AV68" s="17" t="n"/>
      <c r="AW68" s="17" t="n"/>
      <c r="AX68" s="17" t="n"/>
      <c r="AY68" s="17" t="n"/>
      <c r="AZ68" s="17" t="n"/>
      <c r="BA68" s="17" t="n"/>
      <c r="BB68" s="17" t="n"/>
      <c r="BC68" s="17" t="n"/>
      <c r="BD68" s="17" t="n"/>
      <c r="BE68" s="17" t="n"/>
      <c r="BF68" s="17" t="n"/>
      <c r="BG68" s="17" t="n"/>
      <c r="BH68" s="17" t="n"/>
      <c r="BI68" s="17" t="n"/>
      <c r="BJ68" s="17" t="n"/>
      <c r="BK68" s="17" t="n"/>
      <c r="BL68" s="17" t="n"/>
      <c r="BM68" s="17" t="n"/>
      <c r="BN68" s="17" t="n"/>
      <c r="BO68" s="17" t="n"/>
      <c r="BP68" s="17" t="n"/>
      <c r="BQ68" s="17" t="n"/>
      <c r="BR68" s="17" t="n"/>
      <c r="BS68" s="17" t="n"/>
      <c r="BT68" s="17" t="n"/>
      <c r="BU68" s="17" t="n"/>
      <c r="BV68" s="17" t="n"/>
      <c r="BW68" s="17" t="n"/>
      <c r="BX68" s="17" t="n"/>
      <c r="BY68" s="17" t="n"/>
      <c r="BZ68" s="17" t="n"/>
      <c r="CA68" s="17" t="n"/>
      <c r="CB68" s="17" t="n"/>
      <c r="CC68" s="17" t="n"/>
      <c r="CD68" s="17" t="n"/>
      <c r="CE68" s="17" t="n"/>
      <c r="CF68" s="17" t="n"/>
      <c r="CG68" s="17" t="n"/>
      <c r="CH68" s="17" t="n"/>
      <c r="CI68" s="17" t="n"/>
      <c r="CJ68" s="17" t="n"/>
      <c r="C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7" t="n"/>
      <c r="Z69" s="17" t="n"/>
      <c r="AA69" s="17" t="n"/>
      <c r="AB69" s="17" t="n"/>
      <c r="AC69" s="17" t="n"/>
      <c r="AD69" s="17" t="n"/>
      <c r="AE69" s="17" t="n"/>
      <c r="AF69" s="17" t="n"/>
      <c r="AG69" s="17" t="n"/>
      <c r="AH69" s="17" t="n"/>
      <c r="AI69" s="17" t="n"/>
      <c r="AJ69" s="17" t="n"/>
      <c r="AK69" s="17" t="n"/>
      <c r="AL69" s="17" t="n"/>
      <c r="AM69" s="17" t="n"/>
      <c r="AN69" s="17" t="n"/>
      <c r="AO69" s="17" t="n"/>
      <c r="AP69" s="17" t="n"/>
      <c r="AQ69" s="17" t="n"/>
      <c r="AR69" s="17" t="n"/>
      <c r="AS69" s="17" t="n"/>
      <c r="AT69" s="17" t="n"/>
      <c r="AU69" s="17" t="n"/>
      <c r="AV69" s="17" t="n"/>
      <c r="AW69" s="17" t="n"/>
      <c r="AX69" s="17" t="n"/>
      <c r="AY69" s="17" t="n"/>
      <c r="AZ69" s="17" t="n"/>
      <c r="BA69" s="17" t="n"/>
      <c r="BB69" s="17" t="n"/>
      <c r="BC69" s="17" t="n"/>
      <c r="BD69" s="17" t="n"/>
      <c r="BE69" s="17" t="n"/>
      <c r="BF69" s="17" t="n"/>
      <c r="BG69" s="17" t="n"/>
      <c r="BH69" s="17" t="n"/>
      <c r="BI69" s="17" t="n"/>
      <c r="BJ69" s="17" t="n"/>
      <c r="BK69" s="17" t="n"/>
      <c r="BL69" s="17" t="n"/>
      <c r="BM69" s="17" t="n"/>
      <c r="BN69" s="17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7" t="n"/>
      <c r="C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17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17" t="n"/>
      <c r="AT70" s="17" t="n"/>
      <c r="AU70" s="17" t="n"/>
      <c r="AV70" s="17" t="n"/>
      <c r="AW70" s="17" t="n"/>
      <c r="AX70" s="17" t="n"/>
      <c r="AY70" s="17" t="n"/>
      <c r="AZ70" s="17" t="n"/>
      <c r="BA70" s="17" t="n"/>
      <c r="BB70" s="17" t="n"/>
      <c r="BC70" s="17" t="n"/>
      <c r="BD70" s="17" t="n"/>
      <c r="BE70" s="17" t="n"/>
      <c r="BF70" s="17" t="n"/>
      <c r="BG70" s="17" t="n"/>
      <c r="BH70" s="17" t="n"/>
      <c r="BI70" s="17" t="n"/>
      <c r="BJ70" s="17" t="n"/>
      <c r="BK70" s="17" t="n"/>
      <c r="BL70" s="17" t="n"/>
      <c r="BM70" s="17" t="n"/>
      <c r="BN70" s="17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7" t="n"/>
      <c r="C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7" t="n"/>
      <c r="Z71" s="17" t="n"/>
      <c r="AA71" s="17" t="n"/>
      <c r="AB71" s="17" t="n"/>
      <c r="AC71" s="17" t="n"/>
      <c r="AD71" s="17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17" t="n"/>
      <c r="AT71" s="17" t="n"/>
      <c r="AU71" s="17" t="n"/>
      <c r="AV71" s="17" t="n"/>
      <c r="AW71" s="17" t="n"/>
      <c r="AX71" s="17" t="n"/>
      <c r="AY71" s="17" t="n"/>
      <c r="AZ71" s="17" t="n"/>
      <c r="BA71" s="17" t="n"/>
      <c r="BB71" s="17" t="n"/>
      <c r="BC71" s="17" t="n"/>
      <c r="BD71" s="17" t="n"/>
      <c r="BE71" s="17" t="n"/>
      <c r="BF71" s="17" t="n"/>
      <c r="BG71" s="17" t="n"/>
      <c r="BH71" s="17" t="n"/>
      <c r="BI71" s="17" t="n"/>
      <c r="BJ71" s="17" t="n"/>
      <c r="BK71" s="17" t="n"/>
      <c r="BL71" s="17" t="n"/>
      <c r="BM71" s="17" t="n"/>
      <c r="BN71" s="17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7" t="n"/>
      <c r="C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7" t="n"/>
      <c r="AA72" s="17" t="n"/>
      <c r="AB72" s="17" t="n"/>
      <c r="AC72" s="17" t="n"/>
      <c r="AD72" s="17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17" t="n"/>
      <c r="AT72" s="17" t="n"/>
      <c r="AU72" s="17" t="n"/>
      <c r="AV72" s="17" t="n"/>
      <c r="AW72" s="17" t="n"/>
      <c r="AX72" s="17" t="n"/>
      <c r="AY72" s="17" t="n"/>
      <c r="AZ72" s="17" t="n"/>
      <c r="BA72" s="17" t="n"/>
      <c r="BB72" s="17" t="n"/>
      <c r="BC72" s="17" t="n"/>
      <c r="BD72" s="17" t="n"/>
      <c r="BE72" s="17" t="n"/>
      <c r="BF72" s="17" t="n"/>
      <c r="BG72" s="17" t="n"/>
      <c r="BH72" s="17" t="n"/>
      <c r="BI72" s="17" t="n"/>
      <c r="BJ72" s="17" t="n"/>
      <c r="BK72" s="17" t="n"/>
      <c r="BL72" s="17" t="n"/>
      <c r="BM72" s="17" t="n"/>
      <c r="BN72" s="17" t="n"/>
      <c r="BO72" s="17" t="n"/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7" t="n"/>
      <c r="C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7" t="n"/>
      <c r="AA73" s="17" t="n"/>
      <c r="AB73" s="17" t="n"/>
      <c r="AC73" s="17" t="n"/>
      <c r="AD73" s="17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17" t="n"/>
      <c r="AT73" s="17" t="n"/>
      <c r="AU73" s="17" t="n"/>
      <c r="AV73" s="17" t="n"/>
      <c r="AW73" s="17" t="n"/>
      <c r="AX73" s="17" t="n"/>
      <c r="AY73" s="17" t="n"/>
      <c r="AZ73" s="17" t="n"/>
      <c r="BA73" s="17" t="n"/>
      <c r="BB73" s="17" t="n"/>
      <c r="BC73" s="17" t="n"/>
      <c r="BD73" s="17" t="n"/>
      <c r="BE73" s="17" t="n"/>
      <c r="BF73" s="17" t="n"/>
      <c r="BG73" s="17" t="n"/>
      <c r="BH73" s="17" t="n"/>
      <c r="BI73" s="17" t="n"/>
      <c r="BJ73" s="17" t="n"/>
      <c r="BK73" s="17" t="n"/>
      <c r="BL73" s="17" t="n"/>
      <c r="BM73" s="17" t="n"/>
      <c r="BN73" s="17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7" t="n"/>
      <c r="C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7" t="n"/>
      <c r="AA74" s="17" t="n"/>
      <c r="AB74" s="17" t="n"/>
      <c r="AC74" s="17" t="n"/>
      <c r="AD74" s="17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17" t="n"/>
      <c r="AT74" s="17" t="n"/>
      <c r="AU74" s="17" t="n"/>
      <c r="AV74" s="17" t="n"/>
      <c r="AW74" s="17" t="n"/>
      <c r="AX74" s="17" t="n"/>
      <c r="AY74" s="17" t="n"/>
      <c r="AZ74" s="17" t="n"/>
      <c r="BA74" s="17" t="n"/>
      <c r="BB74" s="17" t="n"/>
      <c r="BC74" s="17" t="n"/>
      <c r="BD74" s="17" t="n"/>
      <c r="BE74" s="17" t="n"/>
      <c r="BF74" s="17" t="n"/>
      <c r="BG74" s="17" t="n"/>
      <c r="BH74" s="17" t="n"/>
      <c r="BI74" s="17" t="n"/>
      <c r="BJ74" s="17" t="n"/>
      <c r="BK74" s="17" t="n"/>
      <c r="BL74" s="17" t="n"/>
      <c r="BM74" s="17" t="n"/>
      <c r="BN74" s="17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7" t="n"/>
      <c r="C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7" t="n"/>
      <c r="AA75" s="17" t="n"/>
      <c r="AB75" s="17" t="n"/>
      <c r="AC75" s="17" t="n"/>
      <c r="AD75" s="17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17" t="n"/>
      <c r="AT75" s="17" t="n"/>
      <c r="AU75" s="17" t="n"/>
      <c r="AV75" s="17" t="n"/>
      <c r="AW75" s="17" t="n"/>
      <c r="AX75" s="17" t="n"/>
      <c r="AY75" s="17" t="n"/>
      <c r="AZ75" s="17" t="n"/>
      <c r="BA75" s="17" t="n"/>
      <c r="BB75" s="17" t="n"/>
      <c r="BC75" s="17" t="n"/>
      <c r="BD75" s="17" t="n"/>
      <c r="BE75" s="17" t="n"/>
      <c r="BF75" s="17" t="n"/>
      <c r="BG75" s="17" t="n"/>
      <c r="BH75" s="17" t="n"/>
      <c r="BI75" s="17" t="n"/>
      <c r="BJ75" s="17" t="n"/>
      <c r="BK75" s="17" t="n"/>
      <c r="BL75" s="17" t="n"/>
      <c r="BM75" s="17" t="n"/>
      <c r="BN75" s="17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7" t="n"/>
      <c r="C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7" t="n"/>
      <c r="Z76" s="17" t="n"/>
      <c r="AA76" s="17" t="n"/>
      <c r="AB76" s="17" t="n"/>
      <c r="AC76" s="17" t="n"/>
      <c r="AD76" s="17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17" t="n"/>
      <c r="AT76" s="17" t="n"/>
      <c r="AU76" s="17" t="n"/>
      <c r="AV76" s="17" t="n"/>
      <c r="AW76" s="17" t="n"/>
      <c r="AX76" s="17" t="n"/>
      <c r="AY76" s="17" t="n"/>
      <c r="AZ76" s="17" t="n"/>
      <c r="BA76" s="17" t="n"/>
      <c r="BB76" s="17" t="n"/>
      <c r="BC76" s="17" t="n"/>
      <c r="BD76" s="17" t="n"/>
      <c r="BE76" s="17" t="n"/>
      <c r="BF76" s="17" t="n"/>
      <c r="BG76" s="17" t="n"/>
      <c r="BH76" s="17" t="n"/>
      <c r="BI76" s="17" t="n"/>
      <c r="BJ76" s="17" t="n"/>
      <c r="BK76" s="17" t="n"/>
      <c r="BL76" s="17" t="n"/>
      <c r="BM76" s="17" t="n"/>
      <c r="BN76" s="17" t="n"/>
      <c r="BO76" s="17" t="n"/>
      <c r="BP76" s="17" t="n"/>
      <c r="BQ76" s="17" t="n"/>
      <c r="BR76" s="17" t="n"/>
      <c r="BS76" s="17" t="n"/>
      <c r="BT76" s="17" t="n"/>
      <c r="BU76" s="17" t="n"/>
      <c r="BV76" s="17" t="n"/>
      <c r="BW76" s="17" t="n"/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7" t="n"/>
      <c r="C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17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17" t="n"/>
      <c r="AT77" s="17" t="n"/>
      <c r="AU77" s="17" t="n"/>
      <c r="AV77" s="17" t="n"/>
      <c r="AW77" s="17" t="n"/>
      <c r="AX77" s="17" t="n"/>
      <c r="AY77" s="17" t="n"/>
      <c r="AZ77" s="17" t="n"/>
      <c r="BA77" s="17" t="n"/>
      <c r="BB77" s="17" t="n"/>
      <c r="BC77" s="17" t="n"/>
      <c r="BD77" s="17" t="n"/>
      <c r="BE77" s="17" t="n"/>
      <c r="BF77" s="17" t="n"/>
      <c r="BG77" s="17" t="n"/>
      <c r="BH77" s="17" t="n"/>
      <c r="BI77" s="17" t="n"/>
      <c r="BJ77" s="17" t="n"/>
      <c r="BK77" s="17" t="n"/>
      <c r="BL77" s="17" t="n"/>
      <c r="BM77" s="17" t="n"/>
      <c r="BN77" s="17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7" t="n"/>
      <c r="C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7" t="n"/>
      <c r="C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7" t="n"/>
      <c r="C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17" t="n"/>
      <c r="AE81" s="17" t="n"/>
      <c r="AF81" s="17" t="n"/>
      <c r="AG81" s="17" t="n"/>
      <c r="AH81" s="17" t="n"/>
      <c r="AI81" s="17" t="n"/>
      <c r="AJ81" s="17" t="n"/>
      <c r="AK81" s="17" t="n"/>
      <c r="AL81" s="17" t="n"/>
      <c r="AM81" s="17" t="n"/>
      <c r="AN81" s="17" t="n"/>
      <c r="AO81" s="17" t="n"/>
      <c r="AP81" s="17" t="n"/>
      <c r="AQ81" s="17" t="n"/>
      <c r="AR81" s="17" t="n"/>
      <c r="AS81" s="17" t="n"/>
      <c r="AT81" s="17" t="n"/>
      <c r="AU81" s="17" t="n"/>
      <c r="AV81" s="17" t="n"/>
      <c r="AW81" s="17" t="n"/>
      <c r="AX81" s="17" t="n"/>
      <c r="AY81" s="17" t="n"/>
      <c r="AZ81" s="17" t="n"/>
      <c r="BA81" s="17" t="n"/>
      <c r="BB81" s="17" t="n"/>
      <c r="BC81" s="17" t="n"/>
      <c r="BD81" s="17" t="n"/>
      <c r="BE81" s="17" t="n"/>
      <c r="BF81" s="17" t="n"/>
      <c r="BG81" s="17" t="n"/>
      <c r="BH81" s="17" t="n"/>
      <c r="BI81" s="17" t="n"/>
      <c r="BJ81" s="17" t="n"/>
      <c r="BK81" s="17" t="n"/>
      <c r="BL81" s="17" t="n"/>
      <c r="BM81" s="17" t="n"/>
      <c r="BN81" s="17" t="n"/>
      <c r="BO81" s="17" t="n"/>
      <c r="BP81" s="17" t="n"/>
      <c r="BQ81" s="17" t="n"/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7" t="n"/>
      <c r="C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17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17" t="n"/>
      <c r="AT82" s="17" t="n"/>
      <c r="AU82" s="17" t="n"/>
      <c r="AV82" s="17" t="n"/>
      <c r="AW82" s="17" t="n"/>
      <c r="AX82" s="17" t="n"/>
      <c r="AY82" s="17" t="n"/>
      <c r="AZ82" s="17" t="n"/>
      <c r="BA82" s="17" t="n"/>
      <c r="BB82" s="17" t="n"/>
      <c r="BC82" s="17" t="n"/>
      <c r="BD82" s="17" t="n"/>
      <c r="BE82" s="17" t="n"/>
      <c r="BF82" s="17" t="n"/>
      <c r="BG82" s="17" t="n"/>
      <c r="BH82" s="17" t="n"/>
      <c r="BI82" s="17" t="n"/>
      <c r="BJ82" s="17" t="n"/>
      <c r="BK82" s="17" t="n"/>
      <c r="BL82" s="17" t="n"/>
      <c r="BM82" s="17" t="n"/>
      <c r="BN82" s="17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7" t="n"/>
      <c r="C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17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17" t="n"/>
      <c r="AT83" s="17" t="n"/>
      <c r="AU83" s="17" t="n"/>
      <c r="AV83" s="17" t="n"/>
      <c r="AW83" s="17" t="n"/>
      <c r="AX83" s="17" t="n"/>
      <c r="AY83" s="17" t="n"/>
      <c r="AZ83" s="17" t="n"/>
      <c r="BA83" s="17" t="n"/>
      <c r="BB83" s="17" t="n"/>
      <c r="BC83" s="17" t="n"/>
      <c r="BD83" s="17" t="n"/>
      <c r="BE83" s="17" t="n"/>
      <c r="BF83" s="17" t="n"/>
      <c r="BG83" s="17" t="n"/>
      <c r="BH83" s="17" t="n"/>
      <c r="BI83" s="17" t="n"/>
      <c r="BJ83" s="17" t="n"/>
      <c r="BK83" s="17" t="n"/>
      <c r="BL83" s="17" t="n"/>
      <c r="BM83" s="17" t="n"/>
      <c r="BN83" s="17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7" t="n"/>
      <c r="C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17" t="n"/>
      <c r="AE84" s="17" t="n"/>
      <c r="AF84" s="17" t="n"/>
      <c r="AG84" s="17" t="n"/>
      <c r="AH84" s="17" t="n"/>
      <c r="AI84" s="17" t="n"/>
      <c r="AJ84" s="17" t="n"/>
      <c r="AK84" s="17" t="n"/>
      <c r="AL84" s="17" t="n"/>
      <c r="AM84" s="17" t="n"/>
      <c r="AN84" s="17" t="n"/>
      <c r="AO84" s="17" t="n"/>
      <c r="AP84" s="17" t="n"/>
      <c r="AQ84" s="17" t="n"/>
      <c r="AR84" s="17" t="n"/>
      <c r="AS84" s="17" t="n"/>
      <c r="AT84" s="17" t="n"/>
      <c r="AU84" s="17" t="n"/>
      <c r="AV84" s="17" t="n"/>
      <c r="AW84" s="17" t="n"/>
      <c r="AX84" s="17" t="n"/>
      <c r="AY84" s="17" t="n"/>
      <c r="AZ84" s="17" t="n"/>
      <c r="BA84" s="17" t="n"/>
      <c r="BB84" s="17" t="n"/>
      <c r="BC84" s="17" t="n"/>
      <c r="BD84" s="17" t="n"/>
      <c r="BE84" s="17" t="n"/>
      <c r="BF84" s="17" t="n"/>
      <c r="BG84" s="17" t="n"/>
      <c r="BH84" s="17" t="n"/>
      <c r="BI84" s="17" t="n"/>
      <c r="BJ84" s="17" t="n"/>
      <c r="BK84" s="17" t="n"/>
      <c r="BL84" s="17" t="n"/>
      <c r="BM84" s="17" t="n"/>
      <c r="BN84" s="17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7" t="n"/>
      <c r="C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17" t="n"/>
      <c r="AE85" s="17" t="n"/>
      <c r="AF85" s="17" t="n"/>
      <c r="AG85" s="17" t="n"/>
      <c r="AH85" s="17" t="n"/>
      <c r="AI85" s="17" t="n"/>
      <c r="AJ85" s="17" t="n"/>
      <c r="AK85" s="17" t="n"/>
      <c r="AL85" s="17" t="n"/>
      <c r="AM85" s="17" t="n"/>
      <c r="AN85" s="17" t="n"/>
      <c r="AO85" s="17" t="n"/>
      <c r="AP85" s="17" t="n"/>
      <c r="AQ85" s="17" t="n"/>
      <c r="AR85" s="17" t="n"/>
      <c r="AS85" s="17" t="n"/>
      <c r="AT85" s="17" t="n"/>
      <c r="AU85" s="17" t="n"/>
      <c r="AV85" s="17" t="n"/>
      <c r="AW85" s="17" t="n"/>
      <c r="AX85" s="17" t="n"/>
      <c r="AY85" s="17" t="n"/>
      <c r="AZ85" s="17" t="n"/>
      <c r="BA85" s="17" t="n"/>
      <c r="BB85" s="17" t="n"/>
      <c r="BC85" s="17" t="n"/>
      <c r="BD85" s="17" t="n"/>
      <c r="BE85" s="17" t="n"/>
      <c r="BF85" s="17" t="n"/>
      <c r="BG85" s="17" t="n"/>
      <c r="BH85" s="17" t="n"/>
      <c r="BI85" s="17" t="n"/>
      <c r="BJ85" s="17" t="n"/>
      <c r="BK85" s="17" t="n"/>
      <c r="BL85" s="17" t="n"/>
      <c r="BM85" s="17" t="n"/>
      <c r="BN85" s="17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7" t="n"/>
      <c r="C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17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17" t="n"/>
      <c r="AT86" s="17" t="n"/>
      <c r="AU86" s="17" t="n"/>
      <c r="AV86" s="17" t="n"/>
      <c r="AW86" s="17" t="n"/>
      <c r="AX86" s="17" t="n"/>
      <c r="AY86" s="17" t="n"/>
      <c r="AZ86" s="17" t="n"/>
      <c r="BA86" s="17" t="n"/>
      <c r="BB86" s="17" t="n"/>
      <c r="BC86" s="17" t="n"/>
      <c r="BD86" s="17" t="n"/>
      <c r="BE86" s="17" t="n"/>
      <c r="BF86" s="17" t="n"/>
      <c r="BG86" s="17" t="n"/>
      <c r="BH86" s="17" t="n"/>
      <c r="BI86" s="17" t="n"/>
      <c r="BJ86" s="17" t="n"/>
      <c r="BK86" s="17" t="n"/>
      <c r="BL86" s="17" t="n"/>
      <c r="BM86" s="17" t="n"/>
      <c r="BN86" s="17" t="n"/>
      <c r="BO86" s="17" t="n"/>
      <c r="BP86" s="17" t="n"/>
      <c r="BQ86" s="17" t="n"/>
      <c r="BR86" s="17" t="n"/>
      <c r="BS86" s="17" t="n"/>
      <c r="BT86" s="17" t="n"/>
      <c r="BU86" s="17" t="n"/>
      <c r="BV86" s="17" t="n"/>
      <c r="BW86" s="17" t="n"/>
      <c r="BX86" s="17" t="n"/>
      <c r="BY86" s="17" t="n"/>
      <c r="BZ86" s="17" t="n"/>
      <c r="CA86" s="17" t="n"/>
      <c r="CB86" s="17" t="n"/>
      <c r="CC86" s="17" t="n"/>
      <c r="CD86" s="17" t="n"/>
      <c r="CE86" s="17" t="n"/>
      <c r="CF86" s="17" t="n"/>
      <c r="CG86" s="17" t="n"/>
      <c r="CH86" s="17" t="n"/>
      <c r="CI86" s="17" t="n"/>
      <c r="CJ86" s="17" t="n"/>
      <c r="C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17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17" t="n"/>
      <c r="AT87" s="17" t="n"/>
      <c r="AU87" s="17" t="n"/>
      <c r="AV87" s="17" t="n"/>
      <c r="AW87" s="17" t="n"/>
      <c r="AX87" s="17" t="n"/>
      <c r="AY87" s="17" t="n"/>
      <c r="AZ87" s="17" t="n"/>
      <c r="BA87" s="17" t="n"/>
      <c r="BB87" s="17" t="n"/>
      <c r="BC87" s="17" t="n"/>
      <c r="BD87" s="17" t="n"/>
      <c r="BE87" s="17" t="n"/>
      <c r="BF87" s="17" t="n"/>
      <c r="BG87" s="17" t="n"/>
      <c r="BH87" s="17" t="n"/>
      <c r="BI87" s="17" t="n"/>
      <c r="BJ87" s="17" t="n"/>
      <c r="BK87" s="17" t="n"/>
      <c r="BL87" s="17" t="n"/>
      <c r="BM87" s="17" t="n"/>
      <c r="BN87" s="17" t="n"/>
      <c r="BO87" s="17" t="n"/>
      <c r="BP87" s="17" t="n"/>
      <c r="BQ87" s="17" t="n"/>
      <c r="BR87" s="17" t="n"/>
      <c r="BS87" s="17" t="n"/>
      <c r="BT87" s="17" t="n"/>
      <c r="BU87" s="17" t="n"/>
      <c r="BV87" s="17" t="n"/>
      <c r="BW87" s="17" t="n"/>
      <c r="BX87" s="17" t="n"/>
      <c r="BY87" s="17" t="n"/>
      <c r="BZ87" s="17" t="n"/>
      <c r="CA87" s="17" t="n"/>
      <c r="CB87" s="17" t="n"/>
      <c r="CC87" s="17" t="n"/>
      <c r="CD87" s="17" t="n"/>
      <c r="CE87" s="17" t="n"/>
      <c r="CF87" s="17" t="n"/>
      <c r="CG87" s="17" t="n"/>
      <c r="CH87" s="17" t="n"/>
      <c r="CI87" s="17" t="n"/>
      <c r="CJ87" s="17" t="n"/>
      <c r="C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17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17" t="n"/>
      <c r="AT88" s="17" t="n"/>
      <c r="AU88" s="17" t="n"/>
      <c r="AV88" s="17" t="n"/>
      <c r="AW88" s="17" t="n"/>
      <c r="AX88" s="17" t="n"/>
      <c r="AY88" s="17" t="n"/>
      <c r="AZ88" s="17" t="n"/>
      <c r="BA88" s="17" t="n"/>
      <c r="BB88" s="17" t="n"/>
      <c r="BC88" s="17" t="n"/>
      <c r="BD88" s="17" t="n"/>
      <c r="BE88" s="17" t="n"/>
      <c r="BF88" s="17" t="n"/>
      <c r="BG88" s="17" t="n"/>
      <c r="BH88" s="17" t="n"/>
      <c r="BI88" s="17" t="n"/>
      <c r="BJ88" s="17" t="n"/>
      <c r="BK88" s="17" t="n"/>
      <c r="BL88" s="17" t="n"/>
      <c r="BM88" s="17" t="n"/>
      <c r="BN88" s="17" t="n"/>
      <c r="BO88" s="17" t="n"/>
      <c r="BP88" s="17" t="n"/>
      <c r="BQ88" s="17" t="n"/>
      <c r="BR88" s="17" t="n"/>
      <c r="BS88" s="17" t="n"/>
      <c r="BT88" s="17" t="n"/>
      <c r="BU88" s="17" t="n"/>
      <c r="BV88" s="17" t="n"/>
      <c r="BW88" s="17" t="n"/>
      <c r="BX88" s="17" t="n"/>
      <c r="BY88" s="17" t="n"/>
      <c r="BZ88" s="17" t="n"/>
      <c r="CA88" s="17" t="n"/>
      <c r="CB88" s="17" t="n"/>
      <c r="CC88" s="17" t="n"/>
      <c r="CD88" s="17" t="n"/>
      <c r="CE88" s="17" t="n"/>
      <c r="CF88" s="17" t="n"/>
      <c r="CG88" s="17" t="n"/>
      <c r="CH88" s="17" t="n"/>
      <c r="CI88" s="17" t="n"/>
      <c r="CJ88" s="17" t="n"/>
      <c r="C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17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17" t="n"/>
      <c r="AT89" s="17" t="n"/>
      <c r="AU89" s="17" t="n"/>
      <c r="AV89" s="17" t="n"/>
      <c r="AW89" s="17" t="n"/>
      <c r="AX89" s="17" t="n"/>
      <c r="AY89" s="17" t="n"/>
      <c r="AZ89" s="17" t="n"/>
      <c r="BA89" s="17" t="n"/>
      <c r="BB89" s="17" t="n"/>
      <c r="BC89" s="17" t="n"/>
      <c r="BD89" s="17" t="n"/>
      <c r="BE89" s="17" t="n"/>
      <c r="BF89" s="17" t="n"/>
      <c r="BG89" s="17" t="n"/>
      <c r="BH89" s="17" t="n"/>
      <c r="BI89" s="17" t="n"/>
      <c r="BJ89" s="17" t="n"/>
      <c r="BK89" s="17" t="n"/>
      <c r="BL89" s="17" t="n"/>
      <c r="BM89" s="17" t="n"/>
      <c r="BN89" s="17" t="n"/>
      <c r="BO89" s="17" t="n"/>
      <c r="BP89" s="17" t="n"/>
      <c r="BQ89" s="17" t="n"/>
      <c r="BR89" s="17" t="n"/>
      <c r="BS89" s="17" t="n"/>
      <c r="BT89" s="17" t="n"/>
      <c r="BU89" s="17" t="n"/>
      <c r="BV89" s="17" t="n"/>
      <c r="BW89" s="17" t="n"/>
      <c r="BX89" s="17" t="n"/>
      <c r="BY89" s="17" t="n"/>
      <c r="BZ89" s="17" t="n"/>
      <c r="CA89" s="17" t="n"/>
      <c r="CB89" s="17" t="n"/>
      <c r="CC89" s="17" t="n"/>
      <c r="CD89" s="17" t="n"/>
      <c r="CE89" s="17" t="n"/>
      <c r="CF89" s="17" t="n"/>
      <c r="CG89" s="17" t="n"/>
      <c r="CH89" s="17" t="n"/>
      <c r="CI89" s="17" t="n"/>
      <c r="CJ89" s="17" t="n"/>
      <c r="C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17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17" t="n"/>
      <c r="AT90" s="17" t="n"/>
      <c r="AU90" s="17" t="n"/>
      <c r="AV90" s="17" t="n"/>
      <c r="AW90" s="17" t="n"/>
      <c r="AX90" s="17" t="n"/>
      <c r="AY90" s="17" t="n"/>
      <c r="AZ90" s="17" t="n"/>
      <c r="BA90" s="17" t="n"/>
      <c r="BB90" s="17" t="n"/>
      <c r="BC90" s="17" t="n"/>
      <c r="BD90" s="17" t="n"/>
      <c r="BE90" s="17" t="n"/>
      <c r="BF90" s="17" t="n"/>
      <c r="BG90" s="17" t="n"/>
      <c r="BH90" s="17" t="n"/>
      <c r="BI90" s="17" t="n"/>
      <c r="BJ90" s="17" t="n"/>
      <c r="BK90" s="17" t="n"/>
      <c r="BL90" s="17" t="n"/>
      <c r="BM90" s="17" t="n"/>
      <c r="BN90" s="17" t="n"/>
      <c r="BO90" s="17" t="n"/>
      <c r="BP90" s="17" t="n"/>
      <c r="BQ90" s="17" t="n"/>
      <c r="BR90" s="17" t="n"/>
      <c r="BS90" s="17" t="n"/>
      <c r="BT90" s="17" t="n"/>
      <c r="BU90" s="17" t="n"/>
      <c r="BV90" s="17" t="n"/>
      <c r="BW90" s="17" t="n"/>
      <c r="BX90" s="17" t="n"/>
      <c r="BY90" s="17" t="n"/>
      <c r="BZ90" s="17" t="n"/>
      <c r="CA90" s="17" t="n"/>
      <c r="CB90" s="17" t="n"/>
      <c r="CC90" s="17" t="n"/>
      <c r="CD90" s="17" t="n"/>
      <c r="CE90" s="17" t="n"/>
      <c r="CF90" s="17" t="n"/>
      <c r="CG90" s="17" t="n"/>
      <c r="CH90" s="17" t="n"/>
      <c r="CI90" s="17" t="n"/>
      <c r="CJ90" s="17" t="n"/>
      <c r="C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17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17" t="n"/>
      <c r="AT91" s="17" t="n"/>
      <c r="AU91" s="17" t="n"/>
      <c r="AV91" s="17" t="n"/>
      <c r="AW91" s="17" t="n"/>
      <c r="AX91" s="17" t="n"/>
      <c r="AY91" s="17" t="n"/>
      <c r="AZ91" s="17" t="n"/>
      <c r="BA91" s="17" t="n"/>
      <c r="BB91" s="17" t="n"/>
      <c r="BC91" s="17" t="n"/>
      <c r="BD91" s="17" t="n"/>
      <c r="BE91" s="17" t="n"/>
      <c r="BF91" s="17" t="n"/>
      <c r="BG91" s="17" t="n"/>
      <c r="BH91" s="17" t="n"/>
      <c r="BI91" s="17" t="n"/>
      <c r="BJ91" s="17" t="n"/>
      <c r="BK91" s="17" t="n"/>
      <c r="BL91" s="17" t="n"/>
      <c r="BM91" s="17" t="n"/>
      <c r="BN91" s="17" t="n"/>
      <c r="BO91" s="17" t="n"/>
      <c r="BP91" s="17" t="n"/>
      <c r="BQ91" s="17" t="n"/>
      <c r="BR91" s="17" t="n"/>
      <c r="BS91" s="17" t="n"/>
      <c r="BT91" s="17" t="n"/>
      <c r="BU91" s="17" t="n"/>
      <c r="BV91" s="17" t="n"/>
      <c r="BW91" s="17" t="n"/>
      <c r="BX91" s="17" t="n"/>
      <c r="BY91" s="17" t="n"/>
      <c r="BZ91" s="17" t="n"/>
      <c r="CA91" s="17" t="n"/>
      <c r="CB91" s="17" t="n"/>
      <c r="CC91" s="17" t="n"/>
      <c r="CD91" s="17" t="n"/>
      <c r="CE91" s="17" t="n"/>
      <c r="CF91" s="17" t="n"/>
      <c r="CG91" s="17" t="n"/>
      <c r="CH91" s="17" t="n"/>
      <c r="CI91" s="17" t="n"/>
      <c r="CJ91" s="17" t="n"/>
      <c r="C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17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17" t="n"/>
      <c r="AT92" s="17" t="n"/>
      <c r="AU92" s="17" t="n"/>
      <c r="AV92" s="17" t="n"/>
      <c r="AW92" s="17" t="n"/>
      <c r="AX92" s="17" t="n"/>
      <c r="AY92" s="17" t="n"/>
      <c r="AZ92" s="17" t="n"/>
      <c r="BA92" s="17" t="n"/>
      <c r="BB92" s="17" t="n"/>
      <c r="BC92" s="17" t="n"/>
      <c r="BD92" s="17" t="n"/>
      <c r="BE92" s="17" t="n"/>
      <c r="BF92" s="17" t="n"/>
      <c r="BG92" s="17" t="n"/>
      <c r="BH92" s="17" t="n"/>
      <c r="BI92" s="17" t="n"/>
      <c r="BJ92" s="17" t="n"/>
      <c r="BK92" s="17" t="n"/>
      <c r="BL92" s="17" t="n"/>
      <c r="BM92" s="17" t="n"/>
      <c r="BN92" s="17" t="n"/>
      <c r="BO92" s="17" t="n"/>
      <c r="BP92" s="17" t="n"/>
      <c r="BQ92" s="17" t="n"/>
      <c r="BR92" s="17" t="n"/>
      <c r="BS92" s="17" t="n"/>
      <c r="BT92" s="17" t="n"/>
      <c r="BU92" s="17" t="n"/>
      <c r="BV92" s="17" t="n"/>
      <c r="BW92" s="17" t="n"/>
      <c r="BX92" s="17" t="n"/>
      <c r="BY92" s="17" t="n"/>
      <c r="BZ92" s="17" t="n"/>
      <c r="CA92" s="17" t="n"/>
      <c r="CB92" s="17" t="n"/>
      <c r="CC92" s="17" t="n"/>
      <c r="CD92" s="17" t="n"/>
      <c r="CE92" s="17" t="n"/>
      <c r="CF92" s="17" t="n"/>
      <c r="CG92" s="17" t="n"/>
      <c r="CH92" s="17" t="n"/>
      <c r="CI92" s="17" t="n"/>
      <c r="CJ92" s="17" t="n"/>
      <c r="C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17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17" t="n"/>
      <c r="AT93" s="17" t="n"/>
      <c r="AU93" s="17" t="n"/>
      <c r="AV93" s="17" t="n"/>
      <c r="AW93" s="17" t="n"/>
      <c r="AX93" s="17" t="n"/>
      <c r="AY93" s="17" t="n"/>
      <c r="AZ93" s="17" t="n"/>
      <c r="BA93" s="17" t="n"/>
      <c r="BB93" s="17" t="n"/>
      <c r="BC93" s="17" t="n"/>
      <c r="BD93" s="17" t="n"/>
      <c r="BE93" s="17" t="n"/>
      <c r="BF93" s="17" t="n"/>
      <c r="BG93" s="17" t="n"/>
      <c r="BH93" s="17" t="n"/>
      <c r="BI93" s="17" t="n"/>
      <c r="BJ93" s="17" t="n"/>
      <c r="BK93" s="17" t="n"/>
      <c r="BL93" s="17" t="n"/>
      <c r="BM93" s="17" t="n"/>
      <c r="BN93" s="17" t="n"/>
      <c r="BO93" s="17" t="n"/>
      <c r="BP93" s="17" t="n"/>
      <c r="BQ93" s="17" t="n"/>
      <c r="BR93" s="17" t="n"/>
      <c r="BS93" s="17" t="n"/>
      <c r="BT93" s="17" t="n"/>
      <c r="BU93" s="17" t="n"/>
      <c r="BV93" s="17" t="n"/>
      <c r="BW93" s="17" t="n"/>
      <c r="BX93" s="17" t="n"/>
      <c r="BY93" s="17" t="n"/>
      <c r="BZ93" s="17" t="n"/>
      <c r="CA93" s="17" t="n"/>
      <c r="CB93" s="17" t="n"/>
      <c r="CC93" s="17" t="n"/>
      <c r="CD93" s="17" t="n"/>
      <c r="CE93" s="17" t="n"/>
      <c r="CF93" s="17" t="n"/>
      <c r="CG93" s="17" t="n"/>
      <c r="CH93" s="17" t="n"/>
      <c r="CI93" s="17" t="n"/>
      <c r="CJ93" s="17" t="n"/>
      <c r="C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/>
      <c r="Z94" s="17" t="n"/>
      <c r="AA94" s="17" t="n"/>
      <c r="AB94" s="17" t="n"/>
      <c r="AC94" s="17" t="n"/>
      <c r="AD94" s="17" t="n"/>
      <c r="AE94" s="17" t="n"/>
      <c r="AF94" s="17" t="n"/>
      <c r="AG94" s="17" t="n"/>
      <c r="AH94" s="17" t="n"/>
      <c r="AI94" s="17" t="n"/>
      <c r="AJ94" s="17" t="n"/>
      <c r="AK94" s="17" t="n"/>
      <c r="AL94" s="17" t="n"/>
      <c r="AM94" s="17" t="n"/>
      <c r="AN94" s="17" t="n"/>
      <c r="AO94" s="17" t="n"/>
      <c r="AP94" s="17" t="n"/>
      <c r="AQ94" s="17" t="n"/>
      <c r="AR94" s="17" t="n"/>
      <c r="AS94" s="17" t="n"/>
      <c r="AT94" s="17" t="n"/>
      <c r="AU94" s="17" t="n"/>
      <c r="AV94" s="17" t="n"/>
      <c r="AW94" s="17" t="n"/>
      <c r="AX94" s="17" t="n"/>
      <c r="AY94" s="17" t="n"/>
      <c r="AZ94" s="17" t="n"/>
      <c r="BA94" s="17" t="n"/>
      <c r="BB94" s="17" t="n"/>
      <c r="BC94" s="17" t="n"/>
      <c r="BD94" s="17" t="n"/>
      <c r="BE94" s="17" t="n"/>
      <c r="BF94" s="17" t="n"/>
      <c r="BG94" s="17" t="n"/>
      <c r="BH94" s="17" t="n"/>
      <c r="BI94" s="17" t="n"/>
      <c r="BJ94" s="17" t="n"/>
      <c r="BK94" s="17" t="n"/>
      <c r="BL94" s="17" t="n"/>
      <c r="BM94" s="17" t="n"/>
      <c r="BN94" s="17" t="n"/>
      <c r="BO94" s="17" t="n"/>
      <c r="BP94" s="17" t="n"/>
      <c r="BQ94" s="17" t="n"/>
      <c r="BR94" s="17" t="n"/>
      <c r="BS94" s="17" t="n"/>
      <c r="BT94" s="17" t="n"/>
      <c r="BU94" s="17" t="n"/>
      <c r="BV94" s="17" t="n"/>
      <c r="BW94" s="17" t="n"/>
      <c r="BX94" s="17" t="n"/>
      <c r="BY94" s="17" t="n"/>
      <c r="BZ94" s="17" t="n"/>
      <c r="CA94" s="17" t="n"/>
      <c r="CB94" s="17" t="n"/>
      <c r="CC94" s="17" t="n"/>
      <c r="CD94" s="17" t="n"/>
      <c r="CE94" s="17" t="n"/>
      <c r="CF94" s="17" t="n"/>
      <c r="CG94" s="17" t="n"/>
      <c r="CH94" s="17" t="n"/>
      <c r="CI94" s="17" t="n"/>
      <c r="CJ94" s="17" t="n"/>
      <c r="C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7" t="n"/>
      <c r="AA95" s="17" t="n"/>
      <c r="AB95" s="17" t="n"/>
      <c r="AC95" s="17" t="n"/>
      <c r="AD95" s="17" t="n"/>
      <c r="AE95" s="17" t="n"/>
      <c r="AF95" s="17" t="n"/>
      <c r="AG95" s="17" t="n"/>
      <c r="AH95" s="17" t="n"/>
      <c r="AI95" s="17" t="n"/>
      <c r="AJ95" s="17" t="n"/>
      <c r="AK95" s="17" t="n"/>
      <c r="AL95" s="17" t="n"/>
      <c r="AM95" s="17" t="n"/>
      <c r="AN95" s="17" t="n"/>
      <c r="AO95" s="17" t="n"/>
      <c r="AP95" s="17" t="n"/>
      <c r="AQ95" s="17" t="n"/>
      <c r="AR95" s="17" t="n"/>
      <c r="AS95" s="17" t="n"/>
      <c r="AT95" s="17" t="n"/>
      <c r="AU95" s="17" t="n"/>
      <c r="AV95" s="17" t="n"/>
      <c r="AW95" s="17" t="n"/>
      <c r="AX95" s="17" t="n"/>
      <c r="AY95" s="17" t="n"/>
      <c r="AZ95" s="17" t="n"/>
      <c r="BA95" s="17" t="n"/>
      <c r="BB95" s="17" t="n"/>
      <c r="BC95" s="17" t="n"/>
      <c r="BD95" s="17" t="n"/>
      <c r="BE95" s="17" t="n"/>
      <c r="BF95" s="17" t="n"/>
      <c r="BG95" s="17" t="n"/>
      <c r="BH95" s="17" t="n"/>
      <c r="BI95" s="17" t="n"/>
      <c r="BJ95" s="17" t="n"/>
      <c r="BK95" s="17" t="n"/>
      <c r="BL95" s="17" t="n"/>
      <c r="BM95" s="17" t="n"/>
      <c r="BN95" s="17" t="n"/>
      <c r="BO95" s="17" t="n"/>
      <c r="BP95" s="17" t="n"/>
      <c r="BQ95" s="17" t="n"/>
      <c r="BR95" s="17" t="n"/>
      <c r="BS95" s="17" t="n"/>
      <c r="BT95" s="17" t="n"/>
      <c r="BU95" s="17" t="n"/>
      <c r="BV95" s="17" t="n"/>
      <c r="BW95" s="17" t="n"/>
      <c r="BX95" s="17" t="n"/>
      <c r="BY95" s="17" t="n"/>
      <c r="BZ95" s="17" t="n"/>
      <c r="CA95" s="17" t="n"/>
      <c r="CB95" s="17" t="n"/>
      <c r="CC95" s="17" t="n"/>
      <c r="CD95" s="17" t="n"/>
      <c r="CE95" s="17" t="n"/>
      <c r="CF95" s="17" t="n"/>
      <c r="CG95" s="17" t="n"/>
      <c r="CH95" s="17" t="n"/>
      <c r="CI95" s="17" t="n"/>
      <c r="CJ95" s="17" t="n"/>
      <c r="C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7" t="n"/>
      <c r="Z96" s="17" t="n"/>
      <c r="AA96" s="17" t="n"/>
      <c r="AB96" s="17" t="n"/>
      <c r="AC96" s="17" t="n"/>
      <c r="AD96" s="17" t="n"/>
      <c r="AE96" s="17" t="n"/>
      <c r="AF96" s="17" t="n"/>
      <c r="AG96" s="17" t="n"/>
      <c r="AH96" s="17" t="n"/>
      <c r="AI96" s="17" t="n"/>
      <c r="AJ96" s="17" t="n"/>
      <c r="AK96" s="17" t="n"/>
      <c r="AL96" s="17" t="n"/>
      <c r="AM96" s="17" t="n"/>
      <c r="AN96" s="17" t="n"/>
      <c r="AO96" s="17" t="n"/>
      <c r="AP96" s="17" t="n"/>
      <c r="AQ96" s="17" t="n"/>
      <c r="AR96" s="17" t="n"/>
      <c r="AS96" s="17" t="n"/>
      <c r="AT96" s="17" t="n"/>
      <c r="AU96" s="17" t="n"/>
      <c r="AV96" s="17" t="n"/>
      <c r="AW96" s="17" t="n"/>
      <c r="AX96" s="17" t="n"/>
      <c r="AY96" s="17" t="n"/>
      <c r="AZ96" s="17" t="n"/>
      <c r="BA96" s="17" t="n"/>
      <c r="BB96" s="17" t="n"/>
      <c r="BC96" s="17" t="n"/>
      <c r="BD96" s="17" t="n"/>
      <c r="BE96" s="17" t="n"/>
      <c r="BF96" s="17" t="n"/>
      <c r="BG96" s="17" t="n"/>
      <c r="BH96" s="17" t="n"/>
      <c r="BI96" s="17" t="n"/>
      <c r="BJ96" s="17" t="n"/>
      <c r="BK96" s="17" t="n"/>
      <c r="BL96" s="17" t="n"/>
      <c r="BM96" s="17" t="n"/>
      <c r="BN96" s="17" t="n"/>
      <c r="BO96" s="17" t="n"/>
      <c r="BP96" s="17" t="n"/>
      <c r="BQ96" s="17" t="n"/>
      <c r="BR96" s="17" t="n"/>
      <c r="BS96" s="17" t="n"/>
      <c r="BT96" s="17" t="n"/>
      <c r="BU96" s="17" t="n"/>
      <c r="BV96" s="17" t="n"/>
      <c r="BW96" s="17" t="n"/>
      <c r="BX96" s="17" t="n"/>
      <c r="BY96" s="17" t="n"/>
      <c r="BZ96" s="17" t="n"/>
      <c r="CA96" s="17" t="n"/>
      <c r="CB96" s="17" t="n"/>
      <c r="CC96" s="17" t="n"/>
      <c r="CD96" s="17" t="n"/>
      <c r="CE96" s="17" t="n"/>
      <c r="CF96" s="17" t="n"/>
      <c r="CG96" s="17" t="n"/>
      <c r="CH96" s="17" t="n"/>
      <c r="CI96" s="17" t="n"/>
      <c r="CJ96" s="17" t="n"/>
      <c r="C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7" t="n"/>
      <c r="AA97" s="17" t="n"/>
      <c r="AB97" s="17" t="n"/>
      <c r="AC97" s="17" t="n"/>
      <c r="AD97" s="17" t="n"/>
      <c r="AE97" s="17" t="n"/>
      <c r="AF97" s="17" t="n"/>
      <c r="AG97" s="17" t="n"/>
      <c r="AH97" s="17" t="n"/>
      <c r="AI97" s="17" t="n"/>
      <c r="AJ97" s="17" t="n"/>
      <c r="AK97" s="17" t="n"/>
      <c r="AL97" s="17" t="n"/>
      <c r="AM97" s="17" t="n"/>
      <c r="AN97" s="17" t="n"/>
      <c r="AO97" s="17" t="n"/>
      <c r="AP97" s="17" t="n"/>
      <c r="AQ97" s="17" t="n"/>
      <c r="AR97" s="17" t="n"/>
      <c r="AS97" s="17" t="n"/>
      <c r="AT97" s="17" t="n"/>
      <c r="AU97" s="17" t="n"/>
      <c r="AV97" s="17" t="n"/>
      <c r="AW97" s="17" t="n"/>
      <c r="AX97" s="17" t="n"/>
      <c r="AY97" s="17" t="n"/>
      <c r="AZ97" s="17" t="n"/>
      <c r="BA97" s="17" t="n"/>
      <c r="BB97" s="17" t="n"/>
      <c r="BC97" s="17" t="n"/>
      <c r="BD97" s="17" t="n"/>
      <c r="BE97" s="17" t="n"/>
      <c r="BF97" s="17" t="n"/>
      <c r="BG97" s="17" t="n"/>
      <c r="BH97" s="17" t="n"/>
      <c r="BI97" s="17" t="n"/>
      <c r="BJ97" s="17" t="n"/>
      <c r="BK97" s="17" t="n"/>
      <c r="BL97" s="17" t="n"/>
      <c r="BM97" s="17" t="n"/>
      <c r="BN97" s="17" t="n"/>
      <c r="BO97" s="17" t="n"/>
      <c r="BP97" s="17" t="n"/>
      <c r="BQ97" s="17" t="n"/>
      <c r="BR97" s="17" t="n"/>
      <c r="BS97" s="17" t="n"/>
      <c r="BT97" s="17" t="n"/>
      <c r="BU97" s="17" t="n"/>
      <c r="BV97" s="17" t="n"/>
      <c r="BW97" s="17" t="n"/>
      <c r="BX97" s="17" t="n"/>
      <c r="BY97" s="17" t="n"/>
      <c r="BZ97" s="17" t="n"/>
      <c r="CA97" s="17" t="n"/>
      <c r="CB97" s="17" t="n"/>
      <c r="CC97" s="17" t="n"/>
      <c r="CD97" s="17" t="n"/>
      <c r="CE97" s="17" t="n"/>
      <c r="CF97" s="17" t="n"/>
      <c r="CG97" s="17" t="n"/>
      <c r="CH97" s="17" t="n"/>
      <c r="CI97" s="17" t="n"/>
      <c r="CJ97" s="17" t="n"/>
      <c r="C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7" t="n"/>
      <c r="AA98" s="17" t="n"/>
      <c r="AB98" s="17" t="n"/>
      <c r="AC98" s="17" t="n"/>
      <c r="AD98" s="17" t="n"/>
      <c r="AE98" s="17" t="n"/>
      <c r="AF98" s="17" t="n"/>
      <c r="AG98" s="17" t="n"/>
      <c r="AH98" s="17" t="n"/>
      <c r="AI98" s="17" t="n"/>
      <c r="AJ98" s="17" t="n"/>
      <c r="AK98" s="17" t="n"/>
      <c r="AL98" s="17" t="n"/>
      <c r="AM98" s="17" t="n"/>
      <c r="AN98" s="17" t="n"/>
      <c r="AO98" s="17" t="n"/>
      <c r="AP98" s="17" t="n"/>
      <c r="AQ98" s="17" t="n"/>
      <c r="AR98" s="17" t="n"/>
      <c r="AS98" s="17" t="n"/>
      <c r="AT98" s="17" t="n"/>
      <c r="AU98" s="17" t="n"/>
      <c r="AV98" s="17" t="n"/>
      <c r="AW98" s="17" t="n"/>
      <c r="AX98" s="17" t="n"/>
      <c r="AY98" s="17" t="n"/>
      <c r="AZ98" s="17" t="n"/>
      <c r="BA98" s="17" t="n"/>
      <c r="BB98" s="17" t="n"/>
      <c r="BC98" s="17" t="n"/>
      <c r="BD98" s="17" t="n"/>
      <c r="BE98" s="17" t="n"/>
      <c r="BF98" s="17" t="n"/>
      <c r="BG98" s="17" t="n"/>
      <c r="BH98" s="17" t="n"/>
      <c r="BI98" s="17" t="n"/>
      <c r="BJ98" s="17" t="n"/>
      <c r="BK98" s="17" t="n"/>
      <c r="BL98" s="17" t="n"/>
      <c r="BM98" s="17" t="n"/>
      <c r="BN98" s="17" t="n"/>
      <c r="BO98" s="17" t="n"/>
      <c r="BP98" s="17" t="n"/>
      <c r="BQ98" s="17" t="n"/>
      <c r="BR98" s="17" t="n"/>
      <c r="BS98" s="17" t="n"/>
      <c r="BT98" s="17" t="n"/>
      <c r="BU98" s="17" t="n"/>
      <c r="BV98" s="17" t="n"/>
      <c r="BW98" s="17" t="n"/>
      <c r="BX98" s="17" t="n"/>
      <c r="BY98" s="17" t="n"/>
      <c r="BZ98" s="17" t="n"/>
      <c r="CA98" s="17" t="n"/>
      <c r="CB98" s="17" t="n"/>
      <c r="CC98" s="17" t="n"/>
      <c r="CD98" s="17" t="n"/>
      <c r="CE98" s="17" t="n"/>
      <c r="CF98" s="17" t="n"/>
      <c r="CG98" s="17" t="n"/>
      <c r="CH98" s="17" t="n"/>
      <c r="CI98" s="17" t="n"/>
      <c r="CJ98" s="17" t="n"/>
      <c r="C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/>
      <c r="Z99" s="17" t="n"/>
      <c r="AA99" s="17" t="n"/>
      <c r="AB99" s="17" t="n"/>
      <c r="AC99" s="17" t="n"/>
      <c r="AD99" s="17" t="n"/>
      <c r="AE99" s="17" t="n"/>
      <c r="AF99" s="17" t="n"/>
      <c r="AG99" s="17" t="n"/>
      <c r="AH99" s="17" t="n"/>
      <c r="AI99" s="17" t="n"/>
      <c r="AJ99" s="17" t="n"/>
      <c r="AK99" s="17" t="n"/>
      <c r="AL99" s="17" t="n"/>
      <c r="AM99" s="17" t="n"/>
      <c r="AN99" s="17" t="n"/>
      <c r="AO99" s="17" t="n"/>
      <c r="AP99" s="17" t="n"/>
      <c r="AQ99" s="17" t="n"/>
      <c r="AR99" s="17" t="n"/>
      <c r="AS99" s="17" t="n"/>
      <c r="AT99" s="17" t="n"/>
      <c r="AU99" s="17" t="n"/>
      <c r="AV99" s="17" t="n"/>
      <c r="AW99" s="17" t="n"/>
      <c r="AX99" s="17" t="n"/>
      <c r="AY99" s="17" t="n"/>
      <c r="AZ99" s="17" t="n"/>
      <c r="BA99" s="17" t="n"/>
      <c r="BB99" s="17" t="n"/>
      <c r="BC99" s="17" t="n"/>
      <c r="BD99" s="17" t="n"/>
      <c r="BE99" s="17" t="n"/>
      <c r="BF99" s="17" t="n"/>
      <c r="BG99" s="17" t="n"/>
      <c r="BH99" s="17" t="n"/>
      <c r="BI99" s="17" t="n"/>
      <c r="BJ99" s="17" t="n"/>
      <c r="BK99" s="17" t="n"/>
      <c r="BL99" s="17" t="n"/>
      <c r="BM99" s="17" t="n"/>
      <c r="BN99" s="17" t="n"/>
      <c r="BO99" s="17" t="n"/>
      <c r="BP99" s="17" t="n"/>
      <c r="BQ99" s="17" t="n"/>
      <c r="BR99" s="17" t="n"/>
      <c r="BS99" s="17" t="n"/>
      <c r="BT99" s="17" t="n"/>
      <c r="BU99" s="17" t="n"/>
      <c r="BV99" s="17" t="n"/>
      <c r="BW99" s="17" t="n"/>
      <c r="BX99" s="17" t="n"/>
      <c r="BY99" s="17" t="n"/>
      <c r="BZ99" s="17" t="n"/>
      <c r="CA99" s="17" t="n"/>
      <c r="CB99" s="17" t="n"/>
      <c r="CC99" s="17" t="n"/>
      <c r="CD99" s="17" t="n"/>
      <c r="CE99" s="17" t="n"/>
      <c r="CF99" s="17" t="n"/>
      <c r="CG99" s="17" t="n"/>
      <c r="CH99" s="17" t="n"/>
      <c r="CI99" s="17" t="n"/>
      <c r="CJ99" s="17" t="n"/>
      <c r="C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7" t="n"/>
      <c r="Z100" s="17" t="n"/>
      <c r="AA100" s="17" t="n"/>
      <c r="AB100" s="17" t="n"/>
      <c r="AC100" s="17" t="n"/>
      <c r="AD100" s="17" t="n"/>
      <c r="AE100" s="17" t="n"/>
      <c r="AF100" s="17" t="n"/>
      <c r="AG100" s="17" t="n"/>
      <c r="AH100" s="17" t="n"/>
      <c r="AI100" s="17" t="n"/>
      <c r="AJ100" s="17" t="n"/>
      <c r="AK100" s="17" t="n"/>
      <c r="AL100" s="17" t="n"/>
      <c r="AM100" s="17" t="n"/>
      <c r="AN100" s="17" t="n"/>
      <c r="AO100" s="17" t="n"/>
      <c r="AP100" s="17" t="n"/>
      <c r="AQ100" s="17" t="n"/>
      <c r="AR100" s="17" t="n"/>
      <c r="AS100" s="17" t="n"/>
      <c r="AT100" s="17" t="n"/>
      <c r="AU100" s="17" t="n"/>
      <c r="AV100" s="17" t="n"/>
      <c r="AW100" s="17" t="n"/>
      <c r="AX100" s="17" t="n"/>
      <c r="AY100" s="17" t="n"/>
      <c r="AZ100" s="17" t="n"/>
      <c r="BA100" s="17" t="n"/>
      <c r="BB100" s="17" t="n"/>
      <c r="BC100" s="17" t="n"/>
      <c r="BD100" s="17" t="n"/>
      <c r="BE100" s="17" t="n"/>
      <c r="BF100" s="17" t="n"/>
      <c r="BG100" s="17" t="n"/>
      <c r="BH100" s="17" t="n"/>
      <c r="BI100" s="17" t="n"/>
      <c r="BJ100" s="17" t="n"/>
      <c r="BK100" s="17" t="n"/>
      <c r="BL100" s="17" t="n"/>
      <c r="BM100" s="17" t="n"/>
      <c r="BN100" s="17" t="n"/>
      <c r="BO100" s="17" t="n"/>
      <c r="BP100" s="17" t="n"/>
      <c r="BQ100" s="17" t="n"/>
      <c r="BR100" s="17" t="n"/>
      <c r="BS100" s="17" t="n"/>
      <c r="BT100" s="17" t="n"/>
      <c r="BU100" s="17" t="n"/>
      <c r="BV100" s="17" t="n"/>
      <c r="BW100" s="17" t="n"/>
      <c r="BX100" s="17" t="n"/>
      <c r="BY100" s="17" t="n"/>
      <c r="BZ100" s="17" t="n"/>
      <c r="CA100" s="17" t="n"/>
      <c r="CB100" s="17" t="n"/>
      <c r="CC100" s="17" t="n"/>
      <c r="CD100" s="17" t="n"/>
      <c r="CE100" s="17" t="n"/>
      <c r="CF100" s="17" t="n"/>
      <c r="CG100" s="17" t="n"/>
      <c r="CH100" s="17" t="n"/>
      <c r="CI100" s="17" t="n"/>
      <c r="CJ100" s="17" t="n"/>
      <c r="C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7" t="n"/>
      <c r="AA101" s="17" t="n"/>
      <c r="AB101" s="17" t="n"/>
      <c r="AC101" s="17" t="n"/>
      <c r="AD101" s="17" t="n"/>
      <c r="AE101" s="17" t="n"/>
      <c r="AF101" s="17" t="n"/>
      <c r="AG101" s="17" t="n"/>
      <c r="AH101" s="17" t="n"/>
      <c r="AI101" s="17" t="n"/>
      <c r="AJ101" s="17" t="n"/>
      <c r="AK101" s="17" t="n"/>
      <c r="AL101" s="17" t="n"/>
      <c r="AM101" s="17" t="n"/>
      <c r="AN101" s="17" t="n"/>
      <c r="AO101" s="17" t="n"/>
      <c r="AP101" s="17" t="n"/>
      <c r="AQ101" s="17" t="n"/>
      <c r="AR101" s="17" t="n"/>
      <c r="AS101" s="17" t="n"/>
      <c r="AT101" s="17" t="n"/>
      <c r="AU101" s="17" t="n"/>
      <c r="AV101" s="17" t="n"/>
      <c r="AW101" s="17" t="n"/>
      <c r="AX101" s="17" t="n"/>
      <c r="AY101" s="17" t="n"/>
      <c r="AZ101" s="17" t="n"/>
      <c r="BA101" s="17" t="n"/>
      <c r="BB101" s="17" t="n"/>
      <c r="BC101" s="17" t="n"/>
      <c r="BD101" s="17" t="n"/>
      <c r="BE101" s="17" t="n"/>
      <c r="BF101" s="17" t="n"/>
      <c r="BG101" s="17" t="n"/>
      <c r="BH101" s="17" t="n"/>
      <c r="BI101" s="17" t="n"/>
      <c r="BJ101" s="17" t="n"/>
      <c r="BK101" s="17" t="n"/>
      <c r="BL101" s="17" t="n"/>
      <c r="BM101" s="17" t="n"/>
      <c r="BN101" s="17" t="n"/>
      <c r="BO101" s="17" t="n"/>
      <c r="BP101" s="17" t="n"/>
      <c r="BQ101" s="17" t="n"/>
      <c r="BR101" s="17" t="n"/>
      <c r="BS101" s="17" t="n"/>
      <c r="BT101" s="17" t="n"/>
      <c r="BU101" s="17" t="n"/>
      <c r="BV101" s="17" t="n"/>
      <c r="BW101" s="17" t="n"/>
      <c r="BX101" s="17" t="n"/>
      <c r="BY101" s="17" t="n"/>
      <c r="BZ101" s="17" t="n"/>
      <c r="CA101" s="17" t="n"/>
      <c r="CB101" s="17" t="n"/>
      <c r="CC101" s="17" t="n"/>
      <c r="CD101" s="17" t="n"/>
      <c r="CE101" s="17" t="n"/>
      <c r="CF101" s="17" t="n"/>
      <c r="CG101" s="17" t="n"/>
      <c r="CH101" s="17" t="n"/>
      <c r="CI101" s="17" t="n"/>
      <c r="CJ101" s="17" t="n"/>
      <c r="C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7" t="n"/>
      <c r="Z102" s="17" t="n"/>
      <c r="AA102" s="17" t="n"/>
      <c r="AB102" s="17" t="n"/>
      <c r="AC102" s="17" t="n"/>
      <c r="AD102" s="17" t="n"/>
      <c r="AE102" s="17" t="n"/>
      <c r="AF102" s="17" t="n"/>
      <c r="AG102" s="17" t="n"/>
      <c r="AH102" s="17" t="n"/>
      <c r="AI102" s="17" t="n"/>
      <c r="AJ102" s="17" t="n"/>
      <c r="AK102" s="17" t="n"/>
      <c r="AL102" s="17" t="n"/>
      <c r="AM102" s="17" t="n"/>
      <c r="AN102" s="17" t="n"/>
      <c r="AO102" s="17" t="n"/>
      <c r="AP102" s="17" t="n"/>
      <c r="AQ102" s="17" t="n"/>
      <c r="AR102" s="17" t="n"/>
      <c r="AS102" s="17" t="n"/>
      <c r="AT102" s="17" t="n"/>
      <c r="AU102" s="17" t="n"/>
      <c r="AV102" s="17" t="n"/>
      <c r="AW102" s="17" t="n"/>
      <c r="AX102" s="17" t="n"/>
      <c r="AY102" s="17" t="n"/>
      <c r="AZ102" s="17" t="n"/>
      <c r="BA102" s="17" t="n"/>
      <c r="BB102" s="17" t="n"/>
      <c r="BC102" s="17" t="n"/>
      <c r="BD102" s="17" t="n"/>
      <c r="BE102" s="17" t="n"/>
      <c r="BF102" s="17" t="n"/>
      <c r="BG102" s="17" t="n"/>
      <c r="BH102" s="17" t="n"/>
      <c r="BI102" s="17" t="n"/>
      <c r="BJ102" s="17" t="n"/>
      <c r="BK102" s="17" t="n"/>
      <c r="BL102" s="17" t="n"/>
      <c r="BM102" s="17" t="n"/>
      <c r="BN102" s="17" t="n"/>
      <c r="BO102" s="17" t="n"/>
      <c r="BP102" s="17" t="n"/>
      <c r="BQ102" s="17" t="n"/>
      <c r="BR102" s="17" t="n"/>
      <c r="BS102" s="17" t="n"/>
      <c r="BT102" s="17" t="n"/>
      <c r="BU102" s="17" t="n"/>
      <c r="BV102" s="17" t="n"/>
      <c r="BW102" s="17" t="n"/>
      <c r="BX102" s="17" t="n"/>
      <c r="BY102" s="17" t="n"/>
      <c r="BZ102" s="17" t="n"/>
      <c r="CA102" s="17" t="n"/>
      <c r="CB102" s="17" t="n"/>
      <c r="CC102" s="17" t="n"/>
      <c r="CD102" s="17" t="n"/>
      <c r="CE102" s="17" t="n"/>
      <c r="CF102" s="17" t="n"/>
      <c r="CG102" s="17" t="n"/>
      <c r="CH102" s="17" t="n"/>
      <c r="CI102" s="17" t="n"/>
      <c r="CJ102" s="17" t="n"/>
      <c r="C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7" t="n"/>
      <c r="Z103" s="17" t="n"/>
      <c r="AA103" s="17" t="n"/>
      <c r="AB103" s="17" t="n"/>
      <c r="AC103" s="17" t="n"/>
      <c r="AD103" s="17" t="n"/>
      <c r="AE103" s="17" t="n"/>
      <c r="AF103" s="17" t="n"/>
      <c r="AG103" s="17" t="n"/>
      <c r="AH103" s="17" t="n"/>
      <c r="AI103" s="17" t="n"/>
      <c r="AJ103" s="17" t="n"/>
      <c r="AK103" s="17" t="n"/>
      <c r="AL103" s="17" t="n"/>
      <c r="AM103" s="17" t="n"/>
      <c r="AN103" s="17" t="n"/>
      <c r="AO103" s="17" t="n"/>
      <c r="AP103" s="17" t="n"/>
      <c r="AQ103" s="17" t="n"/>
      <c r="AR103" s="17" t="n"/>
      <c r="AS103" s="17" t="n"/>
      <c r="AT103" s="17" t="n"/>
      <c r="AU103" s="17" t="n"/>
      <c r="AV103" s="17" t="n"/>
      <c r="AW103" s="17" t="n"/>
      <c r="AX103" s="17" t="n"/>
      <c r="AY103" s="17" t="n"/>
      <c r="AZ103" s="17" t="n"/>
      <c r="BA103" s="17" t="n"/>
      <c r="BB103" s="17" t="n"/>
      <c r="BC103" s="17" t="n"/>
      <c r="BD103" s="17" t="n"/>
      <c r="BE103" s="17" t="n"/>
      <c r="BF103" s="17" t="n"/>
      <c r="BG103" s="17" t="n"/>
      <c r="BH103" s="17" t="n"/>
      <c r="BI103" s="17" t="n"/>
      <c r="BJ103" s="17" t="n"/>
      <c r="BK103" s="17" t="n"/>
      <c r="BL103" s="17" t="n"/>
      <c r="BM103" s="17" t="n"/>
      <c r="BN103" s="17" t="n"/>
      <c r="BO103" s="17" t="n"/>
      <c r="BP103" s="17" t="n"/>
      <c r="BQ103" s="17" t="n"/>
      <c r="BR103" s="17" t="n"/>
      <c r="BS103" s="17" t="n"/>
      <c r="BT103" s="17" t="n"/>
      <c r="BU103" s="17" t="n"/>
      <c r="BV103" s="17" t="n"/>
      <c r="BW103" s="17" t="n"/>
      <c r="BX103" s="17" t="n"/>
      <c r="BY103" s="17" t="n"/>
      <c r="BZ103" s="17" t="n"/>
      <c r="CA103" s="17" t="n"/>
      <c r="CB103" s="17" t="n"/>
      <c r="CC103" s="17" t="n"/>
      <c r="CD103" s="17" t="n"/>
      <c r="CE103" s="17" t="n"/>
      <c r="CF103" s="17" t="n"/>
      <c r="CG103" s="17" t="n"/>
      <c r="CH103" s="17" t="n"/>
      <c r="CI103" s="17" t="n"/>
      <c r="CJ103" s="17" t="n"/>
      <c r="C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7" t="n"/>
      <c r="AA104" s="17" t="n"/>
      <c r="AB104" s="17" t="n"/>
      <c r="AC104" s="17" t="n"/>
      <c r="AD104" s="17" t="n"/>
      <c r="AE104" s="17" t="n"/>
      <c r="AF104" s="17" t="n"/>
      <c r="AG104" s="17" t="n"/>
      <c r="AH104" s="17" t="n"/>
      <c r="AI104" s="17" t="n"/>
      <c r="AJ104" s="17" t="n"/>
      <c r="AK104" s="17" t="n"/>
      <c r="AL104" s="17" t="n"/>
      <c r="AM104" s="17" t="n"/>
      <c r="AN104" s="17" t="n"/>
      <c r="AO104" s="17" t="n"/>
      <c r="AP104" s="17" t="n"/>
      <c r="AQ104" s="17" t="n"/>
      <c r="AR104" s="17" t="n"/>
      <c r="AS104" s="17" t="n"/>
      <c r="AT104" s="17" t="n"/>
      <c r="AU104" s="17" t="n"/>
      <c r="AV104" s="17" t="n"/>
      <c r="AW104" s="17" t="n"/>
      <c r="AX104" s="17" t="n"/>
      <c r="AY104" s="17" t="n"/>
      <c r="AZ104" s="17" t="n"/>
      <c r="BA104" s="17" t="n"/>
      <c r="BB104" s="17" t="n"/>
      <c r="BC104" s="17" t="n"/>
      <c r="BD104" s="17" t="n"/>
      <c r="BE104" s="17" t="n"/>
      <c r="BF104" s="17" t="n"/>
      <c r="BG104" s="17" t="n"/>
      <c r="BH104" s="17" t="n"/>
      <c r="BI104" s="17" t="n"/>
      <c r="BJ104" s="17" t="n"/>
      <c r="BK104" s="17" t="n"/>
      <c r="BL104" s="17" t="n"/>
      <c r="BM104" s="17" t="n"/>
      <c r="BN104" s="17" t="n"/>
      <c r="BO104" s="17" t="n"/>
      <c r="BP104" s="17" t="n"/>
      <c r="BQ104" s="17" t="n"/>
      <c r="BR104" s="17" t="n"/>
      <c r="BS104" s="17" t="n"/>
      <c r="BT104" s="17" t="n"/>
      <c r="BU104" s="17" t="n"/>
      <c r="BV104" s="17" t="n"/>
      <c r="BW104" s="17" t="n"/>
      <c r="BX104" s="17" t="n"/>
      <c r="BY104" s="17" t="n"/>
      <c r="BZ104" s="17" t="n"/>
      <c r="CA104" s="17" t="n"/>
      <c r="CB104" s="17" t="n"/>
      <c r="CC104" s="17" t="n"/>
      <c r="CD104" s="17" t="n"/>
      <c r="CE104" s="17" t="n"/>
      <c r="CF104" s="17" t="n"/>
      <c r="CG104" s="17" t="n"/>
      <c r="CH104" s="17" t="n"/>
      <c r="CI104" s="17" t="n"/>
      <c r="CJ104" s="17" t="n"/>
      <c r="C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7" t="n"/>
      <c r="AA105" s="17" t="n"/>
      <c r="AB105" s="17" t="n"/>
      <c r="AC105" s="17" t="n"/>
      <c r="AD105" s="17" t="n"/>
      <c r="AE105" s="17" t="n"/>
      <c r="AF105" s="17" t="n"/>
      <c r="AG105" s="17" t="n"/>
      <c r="AH105" s="17" t="n"/>
      <c r="AI105" s="17" t="n"/>
      <c r="AJ105" s="17" t="n"/>
      <c r="AK105" s="17" t="n"/>
      <c r="AL105" s="17" t="n"/>
      <c r="AM105" s="17" t="n"/>
      <c r="AN105" s="17" t="n"/>
      <c r="AO105" s="17" t="n"/>
      <c r="AP105" s="17" t="n"/>
      <c r="AQ105" s="17" t="n"/>
      <c r="AR105" s="17" t="n"/>
      <c r="AS105" s="17" t="n"/>
      <c r="AT105" s="17" t="n"/>
      <c r="AU105" s="17" t="n"/>
      <c r="AV105" s="17" t="n"/>
      <c r="AW105" s="17" t="n"/>
      <c r="AX105" s="17" t="n"/>
      <c r="AY105" s="17" t="n"/>
      <c r="AZ105" s="17" t="n"/>
      <c r="BA105" s="17" t="n"/>
      <c r="BB105" s="17" t="n"/>
      <c r="BC105" s="17" t="n"/>
      <c r="BD105" s="17" t="n"/>
      <c r="BE105" s="17" t="n"/>
      <c r="BF105" s="17" t="n"/>
      <c r="BG105" s="17" t="n"/>
      <c r="BH105" s="17" t="n"/>
      <c r="BI105" s="17" t="n"/>
      <c r="BJ105" s="17" t="n"/>
      <c r="BK105" s="17" t="n"/>
      <c r="BL105" s="17" t="n"/>
      <c r="BM105" s="17" t="n"/>
      <c r="BN105" s="17" t="n"/>
      <c r="BO105" s="17" t="n"/>
      <c r="BP105" s="17" t="n"/>
      <c r="BQ105" s="17" t="n"/>
      <c r="BR105" s="17" t="n"/>
      <c r="BS105" s="17" t="n"/>
      <c r="BT105" s="17" t="n"/>
      <c r="BU105" s="17" t="n"/>
      <c r="BV105" s="17" t="n"/>
      <c r="BW105" s="17" t="n"/>
      <c r="BX105" s="17" t="n"/>
      <c r="BY105" s="17" t="n"/>
      <c r="BZ105" s="17" t="n"/>
      <c r="CA105" s="17" t="n"/>
      <c r="CB105" s="17" t="n"/>
      <c r="CC105" s="17" t="n"/>
      <c r="CD105" s="17" t="n"/>
      <c r="CE105" s="17" t="n"/>
      <c r="CF105" s="17" t="n"/>
      <c r="CG105" s="17" t="n"/>
      <c r="CH105" s="17" t="n"/>
      <c r="CI105" s="17" t="n"/>
      <c r="CJ105" s="17" t="n"/>
      <c r="C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7" t="n"/>
      <c r="AA106" s="17" t="n"/>
      <c r="AB106" s="17" t="n"/>
      <c r="AC106" s="17" t="n"/>
      <c r="AD106" s="17" t="n"/>
      <c r="AE106" s="17" t="n"/>
      <c r="AF106" s="17" t="n"/>
      <c r="AG106" s="17" t="n"/>
      <c r="AH106" s="17" t="n"/>
      <c r="AI106" s="17" t="n"/>
      <c r="AJ106" s="17" t="n"/>
      <c r="AK106" s="17" t="n"/>
      <c r="AL106" s="17" t="n"/>
      <c r="AM106" s="17" t="n"/>
      <c r="AN106" s="17" t="n"/>
      <c r="AO106" s="17" t="n"/>
      <c r="AP106" s="17" t="n"/>
      <c r="AQ106" s="17" t="n"/>
      <c r="AR106" s="17" t="n"/>
      <c r="AS106" s="17" t="n"/>
      <c r="AT106" s="17" t="n"/>
      <c r="AU106" s="17" t="n"/>
      <c r="AV106" s="17" t="n"/>
      <c r="AW106" s="17" t="n"/>
      <c r="AX106" s="17" t="n"/>
      <c r="AY106" s="17" t="n"/>
      <c r="AZ106" s="17" t="n"/>
      <c r="BA106" s="17" t="n"/>
      <c r="BB106" s="17" t="n"/>
      <c r="BC106" s="17" t="n"/>
      <c r="BD106" s="17" t="n"/>
      <c r="BE106" s="17" t="n"/>
      <c r="BF106" s="17" t="n"/>
      <c r="BG106" s="17" t="n"/>
      <c r="BH106" s="17" t="n"/>
      <c r="BI106" s="17" t="n"/>
      <c r="BJ106" s="17" t="n"/>
      <c r="BK106" s="17" t="n"/>
      <c r="BL106" s="17" t="n"/>
      <c r="BM106" s="17" t="n"/>
      <c r="BN106" s="17" t="n"/>
      <c r="BO106" s="17" t="n"/>
      <c r="BP106" s="17" t="n"/>
      <c r="BQ106" s="17" t="n"/>
      <c r="BR106" s="17" t="n"/>
      <c r="BS106" s="17" t="n"/>
      <c r="BT106" s="17" t="n"/>
      <c r="BU106" s="17" t="n"/>
      <c r="BV106" s="17" t="n"/>
      <c r="BW106" s="17" t="n"/>
      <c r="BX106" s="17" t="n"/>
      <c r="BY106" s="17" t="n"/>
      <c r="BZ106" s="17" t="n"/>
      <c r="CA106" s="17" t="n"/>
      <c r="CB106" s="17" t="n"/>
      <c r="CC106" s="17" t="n"/>
      <c r="CD106" s="17" t="n"/>
      <c r="CE106" s="17" t="n"/>
      <c r="CF106" s="17" t="n"/>
      <c r="CG106" s="17" t="n"/>
      <c r="CH106" s="17" t="n"/>
      <c r="CI106" s="17" t="n"/>
      <c r="CJ106" s="17" t="n"/>
      <c r="C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7" t="n"/>
      <c r="Z107" s="17" t="n"/>
      <c r="AA107" s="17" t="n"/>
      <c r="AB107" s="17" t="n"/>
      <c r="AC107" s="17" t="n"/>
      <c r="AD107" s="17" t="n"/>
      <c r="AE107" s="17" t="n"/>
      <c r="AF107" s="17" t="n"/>
      <c r="AG107" s="17" t="n"/>
      <c r="AH107" s="17" t="n"/>
      <c r="AI107" s="17" t="n"/>
      <c r="AJ107" s="17" t="n"/>
      <c r="AK107" s="17" t="n"/>
      <c r="AL107" s="17" t="n"/>
      <c r="AM107" s="17" t="n"/>
      <c r="AN107" s="17" t="n"/>
      <c r="AO107" s="17" t="n"/>
      <c r="AP107" s="17" t="n"/>
      <c r="AQ107" s="17" t="n"/>
      <c r="AR107" s="17" t="n"/>
      <c r="AS107" s="17" t="n"/>
      <c r="AT107" s="17" t="n"/>
      <c r="AU107" s="17" t="n"/>
      <c r="AV107" s="17" t="n"/>
      <c r="AW107" s="17" t="n"/>
      <c r="AX107" s="17" t="n"/>
      <c r="AY107" s="17" t="n"/>
      <c r="AZ107" s="17" t="n"/>
      <c r="BA107" s="17" t="n"/>
      <c r="BB107" s="17" t="n"/>
      <c r="BC107" s="17" t="n"/>
      <c r="BD107" s="17" t="n"/>
      <c r="BE107" s="17" t="n"/>
      <c r="BF107" s="17" t="n"/>
      <c r="BG107" s="17" t="n"/>
      <c r="BH107" s="17" t="n"/>
      <c r="BI107" s="17" t="n"/>
      <c r="BJ107" s="17" t="n"/>
      <c r="BK107" s="17" t="n"/>
      <c r="BL107" s="17" t="n"/>
      <c r="BM107" s="17" t="n"/>
      <c r="BN107" s="17" t="n"/>
      <c r="BO107" s="17" t="n"/>
      <c r="BP107" s="17" t="n"/>
      <c r="BQ107" s="17" t="n"/>
      <c r="BR107" s="17" t="n"/>
      <c r="BS107" s="17" t="n"/>
      <c r="BT107" s="17" t="n"/>
      <c r="BU107" s="17" t="n"/>
      <c r="BV107" s="17" t="n"/>
      <c r="BW107" s="17" t="n"/>
      <c r="BX107" s="17" t="n"/>
      <c r="BY107" s="17" t="n"/>
      <c r="BZ107" s="17" t="n"/>
      <c r="CA107" s="17" t="n"/>
      <c r="CB107" s="17" t="n"/>
      <c r="CC107" s="17" t="n"/>
      <c r="CD107" s="17" t="n"/>
      <c r="CE107" s="17" t="n"/>
      <c r="CF107" s="17" t="n"/>
      <c r="CG107" s="17" t="n"/>
      <c r="CH107" s="17" t="n"/>
      <c r="CI107" s="17" t="n"/>
      <c r="CJ107" s="17" t="n"/>
      <c r="C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7" t="n"/>
      <c r="AA108" s="17" t="n"/>
      <c r="AB108" s="17" t="n"/>
      <c r="AC108" s="17" t="n"/>
      <c r="AD108" s="17" t="n"/>
      <c r="AE108" s="17" t="n"/>
      <c r="AF108" s="17" t="n"/>
      <c r="AG108" s="17" t="n"/>
      <c r="AH108" s="17" t="n"/>
      <c r="AI108" s="17" t="n"/>
      <c r="AJ108" s="17" t="n"/>
      <c r="AK108" s="17" t="n"/>
      <c r="AL108" s="17" t="n"/>
      <c r="AM108" s="17" t="n"/>
      <c r="AN108" s="17" t="n"/>
      <c r="AO108" s="17" t="n"/>
      <c r="AP108" s="17" t="n"/>
      <c r="AQ108" s="17" t="n"/>
      <c r="AR108" s="17" t="n"/>
      <c r="AS108" s="17" t="n"/>
      <c r="AT108" s="17" t="n"/>
      <c r="AU108" s="17" t="n"/>
      <c r="AV108" s="17" t="n"/>
      <c r="AW108" s="17" t="n"/>
      <c r="AX108" s="17" t="n"/>
      <c r="AY108" s="17" t="n"/>
      <c r="AZ108" s="17" t="n"/>
      <c r="BA108" s="17" t="n"/>
      <c r="BB108" s="17" t="n"/>
      <c r="BC108" s="17" t="n"/>
      <c r="BD108" s="17" t="n"/>
      <c r="BE108" s="17" t="n"/>
      <c r="BF108" s="17" t="n"/>
      <c r="BG108" s="17" t="n"/>
      <c r="BH108" s="17" t="n"/>
      <c r="BI108" s="17" t="n"/>
      <c r="BJ108" s="17" t="n"/>
      <c r="BK108" s="17" t="n"/>
      <c r="BL108" s="17" t="n"/>
      <c r="BM108" s="17" t="n"/>
      <c r="BN108" s="17" t="n"/>
      <c r="BO108" s="17" t="n"/>
      <c r="BP108" s="17" t="n"/>
      <c r="BQ108" s="17" t="n"/>
      <c r="BR108" s="17" t="n"/>
      <c r="BS108" s="17" t="n"/>
      <c r="BT108" s="17" t="n"/>
      <c r="BU108" s="17" t="n"/>
      <c r="BV108" s="17" t="n"/>
      <c r="BW108" s="17" t="n"/>
      <c r="BX108" s="17" t="n"/>
      <c r="BY108" s="17" t="n"/>
      <c r="BZ108" s="17" t="n"/>
      <c r="CA108" s="17" t="n"/>
      <c r="CB108" s="17" t="n"/>
      <c r="CC108" s="17" t="n"/>
      <c r="CD108" s="17" t="n"/>
      <c r="CE108" s="17" t="n"/>
      <c r="CF108" s="17" t="n"/>
      <c r="CG108" s="17" t="n"/>
      <c r="CH108" s="17" t="n"/>
      <c r="CI108" s="17" t="n"/>
      <c r="CJ108" s="17" t="n"/>
      <c r="C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/>
      <c r="Z109" s="17" t="n"/>
      <c r="AA109" s="17" t="n"/>
      <c r="AB109" s="17" t="n"/>
      <c r="AC109" s="17" t="n"/>
      <c r="AD109" s="17" t="n"/>
      <c r="AE109" s="17" t="n"/>
      <c r="AF109" s="17" t="n"/>
      <c r="AG109" s="17" t="n"/>
      <c r="AH109" s="17" t="n"/>
      <c r="AI109" s="17" t="n"/>
      <c r="AJ109" s="17" t="n"/>
      <c r="AK109" s="17" t="n"/>
      <c r="AL109" s="17" t="n"/>
      <c r="AM109" s="17" t="n"/>
      <c r="AN109" s="17" t="n"/>
      <c r="AO109" s="17" t="n"/>
      <c r="AP109" s="17" t="n"/>
      <c r="AQ109" s="17" t="n"/>
      <c r="AR109" s="17" t="n"/>
      <c r="AS109" s="17" t="n"/>
      <c r="AT109" s="17" t="n"/>
      <c r="AU109" s="17" t="n"/>
      <c r="AV109" s="17" t="n"/>
      <c r="AW109" s="17" t="n"/>
      <c r="AX109" s="17" t="n"/>
      <c r="AY109" s="17" t="n"/>
      <c r="AZ109" s="17" t="n"/>
      <c r="BA109" s="17" t="n"/>
      <c r="BB109" s="17" t="n"/>
      <c r="BC109" s="17" t="n"/>
      <c r="BD109" s="17" t="n"/>
      <c r="BE109" s="17" t="n"/>
      <c r="BF109" s="17" t="n"/>
      <c r="BG109" s="17" t="n"/>
      <c r="BH109" s="17" t="n"/>
      <c r="BI109" s="17" t="n"/>
      <c r="BJ109" s="17" t="n"/>
      <c r="BK109" s="17" t="n"/>
      <c r="BL109" s="17" t="n"/>
      <c r="BM109" s="17" t="n"/>
      <c r="BN109" s="17" t="n"/>
      <c r="BO109" s="17" t="n"/>
      <c r="BP109" s="17" t="n"/>
      <c r="BQ109" s="17" t="n"/>
      <c r="BR109" s="17" t="n"/>
      <c r="BS109" s="17" t="n"/>
      <c r="BT109" s="17" t="n"/>
      <c r="BU109" s="17" t="n"/>
      <c r="BV109" s="17" t="n"/>
      <c r="BW109" s="17" t="n"/>
      <c r="BX109" s="17" t="n"/>
      <c r="BY109" s="17" t="n"/>
      <c r="BZ109" s="17" t="n"/>
      <c r="CA109" s="17" t="n"/>
      <c r="CB109" s="17" t="n"/>
      <c r="CC109" s="17" t="n"/>
      <c r="CD109" s="17" t="n"/>
      <c r="CE109" s="17" t="n"/>
      <c r="CF109" s="17" t="n"/>
      <c r="CG109" s="17" t="n"/>
      <c r="CH109" s="17" t="n"/>
      <c r="CI109" s="17" t="n"/>
      <c r="CJ109" s="17" t="n"/>
      <c r="C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7" t="n"/>
      <c r="Z110" s="17" t="n"/>
      <c r="AA110" s="17" t="n"/>
      <c r="AB110" s="17" t="n"/>
      <c r="AC110" s="17" t="n"/>
      <c r="AD110" s="17" t="n"/>
      <c r="AE110" s="17" t="n"/>
      <c r="AF110" s="17" t="n"/>
      <c r="AG110" s="17" t="n"/>
      <c r="AH110" s="17" t="n"/>
      <c r="AI110" s="17" t="n"/>
      <c r="AJ110" s="17" t="n"/>
      <c r="AK110" s="17" t="n"/>
      <c r="AL110" s="17" t="n"/>
      <c r="AM110" s="17" t="n"/>
      <c r="AN110" s="17" t="n"/>
      <c r="AO110" s="17" t="n"/>
      <c r="AP110" s="17" t="n"/>
      <c r="AQ110" s="17" t="n"/>
      <c r="AR110" s="17" t="n"/>
      <c r="AS110" s="17" t="n"/>
      <c r="AT110" s="17" t="n"/>
      <c r="AU110" s="17" t="n"/>
      <c r="AV110" s="17" t="n"/>
      <c r="AW110" s="17" t="n"/>
      <c r="AX110" s="17" t="n"/>
      <c r="AY110" s="17" t="n"/>
      <c r="AZ110" s="17" t="n"/>
      <c r="BA110" s="17" t="n"/>
      <c r="BB110" s="17" t="n"/>
      <c r="BC110" s="17" t="n"/>
      <c r="BD110" s="17" t="n"/>
      <c r="BE110" s="17" t="n"/>
      <c r="BF110" s="17" t="n"/>
      <c r="BG110" s="17" t="n"/>
      <c r="BH110" s="17" t="n"/>
      <c r="BI110" s="17" t="n"/>
      <c r="BJ110" s="17" t="n"/>
      <c r="BK110" s="17" t="n"/>
      <c r="BL110" s="17" t="n"/>
      <c r="BM110" s="17" t="n"/>
      <c r="BN110" s="17" t="n"/>
      <c r="BO110" s="17" t="n"/>
      <c r="BP110" s="17" t="n"/>
      <c r="BQ110" s="17" t="n"/>
      <c r="BR110" s="17" t="n"/>
      <c r="BS110" s="17" t="n"/>
      <c r="BT110" s="17" t="n"/>
      <c r="BU110" s="17" t="n"/>
      <c r="BV110" s="17" t="n"/>
      <c r="BW110" s="17" t="n"/>
      <c r="BX110" s="17" t="n"/>
      <c r="BY110" s="17" t="n"/>
      <c r="BZ110" s="17" t="n"/>
      <c r="CA110" s="17" t="n"/>
      <c r="CB110" s="17" t="n"/>
      <c r="CC110" s="17" t="n"/>
      <c r="CD110" s="17" t="n"/>
      <c r="CE110" s="17" t="n"/>
      <c r="CF110" s="17" t="n"/>
      <c r="CG110" s="17" t="n"/>
      <c r="CH110" s="17" t="n"/>
      <c r="CI110" s="17" t="n"/>
      <c r="CJ110" s="17" t="n"/>
      <c r="C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/>
      <c r="Z111" s="17" t="n"/>
      <c r="AA111" s="17" t="n"/>
      <c r="AB111" s="17" t="n"/>
      <c r="AC111" s="17" t="n"/>
      <c r="AD111" s="17" t="n"/>
      <c r="AE111" s="17" t="n"/>
      <c r="AF111" s="17" t="n"/>
      <c r="AG111" s="17" t="n"/>
      <c r="AH111" s="17" t="n"/>
      <c r="AI111" s="17" t="n"/>
      <c r="AJ111" s="17" t="n"/>
      <c r="AK111" s="17" t="n"/>
      <c r="AL111" s="17" t="n"/>
      <c r="AM111" s="17" t="n"/>
      <c r="AN111" s="17" t="n"/>
      <c r="AO111" s="17" t="n"/>
      <c r="AP111" s="17" t="n"/>
      <c r="AQ111" s="17" t="n"/>
      <c r="AR111" s="17" t="n"/>
      <c r="AS111" s="17" t="n"/>
      <c r="AT111" s="17" t="n"/>
      <c r="AU111" s="17" t="n"/>
      <c r="AV111" s="17" t="n"/>
      <c r="AW111" s="17" t="n"/>
      <c r="AX111" s="17" t="n"/>
      <c r="AY111" s="17" t="n"/>
      <c r="AZ111" s="17" t="n"/>
      <c r="BA111" s="17" t="n"/>
      <c r="BB111" s="17" t="n"/>
      <c r="BC111" s="17" t="n"/>
      <c r="BD111" s="17" t="n"/>
      <c r="BE111" s="17" t="n"/>
      <c r="BF111" s="17" t="n"/>
      <c r="BG111" s="17" t="n"/>
      <c r="BH111" s="17" t="n"/>
      <c r="BI111" s="17" t="n"/>
      <c r="BJ111" s="17" t="n"/>
      <c r="BK111" s="17" t="n"/>
      <c r="BL111" s="17" t="n"/>
      <c r="BM111" s="17" t="n"/>
      <c r="BN111" s="17" t="n"/>
      <c r="BO111" s="17" t="n"/>
      <c r="BP111" s="17" t="n"/>
      <c r="BQ111" s="17" t="n"/>
      <c r="BR111" s="17" t="n"/>
      <c r="BS111" s="17" t="n"/>
      <c r="BT111" s="17" t="n"/>
      <c r="BU111" s="17" t="n"/>
      <c r="BV111" s="17" t="n"/>
      <c r="BW111" s="17" t="n"/>
      <c r="BX111" s="17" t="n"/>
      <c r="BY111" s="17" t="n"/>
      <c r="BZ111" s="17" t="n"/>
      <c r="CA111" s="17" t="n"/>
      <c r="CB111" s="17" t="n"/>
      <c r="CC111" s="17" t="n"/>
      <c r="CD111" s="17" t="n"/>
      <c r="CE111" s="17" t="n"/>
      <c r="CF111" s="17" t="n"/>
      <c r="CG111" s="17" t="n"/>
      <c r="CH111" s="17" t="n"/>
      <c r="CI111" s="17" t="n"/>
      <c r="CJ111" s="17" t="n"/>
      <c r="C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7" t="n"/>
      <c r="Z112" s="17" t="n"/>
      <c r="AA112" s="17" t="n"/>
      <c r="AB112" s="17" t="n"/>
      <c r="AC112" s="17" t="n"/>
      <c r="AD112" s="17" t="n"/>
      <c r="AE112" s="17" t="n"/>
      <c r="AF112" s="17" t="n"/>
      <c r="AG112" s="17" t="n"/>
      <c r="AH112" s="17" t="n"/>
      <c r="AI112" s="17" t="n"/>
      <c r="AJ112" s="17" t="n"/>
      <c r="AK112" s="17" t="n"/>
      <c r="AL112" s="17" t="n"/>
      <c r="AM112" s="17" t="n"/>
      <c r="AN112" s="17" t="n"/>
      <c r="AO112" s="17" t="n"/>
      <c r="AP112" s="17" t="n"/>
      <c r="AQ112" s="17" t="n"/>
      <c r="AR112" s="17" t="n"/>
      <c r="AS112" s="17" t="n"/>
      <c r="AT112" s="17" t="n"/>
      <c r="AU112" s="17" t="n"/>
      <c r="AV112" s="17" t="n"/>
      <c r="AW112" s="17" t="n"/>
      <c r="AX112" s="17" t="n"/>
      <c r="AY112" s="17" t="n"/>
      <c r="AZ112" s="17" t="n"/>
      <c r="BA112" s="17" t="n"/>
      <c r="BB112" s="17" t="n"/>
      <c r="BC112" s="17" t="n"/>
      <c r="BD112" s="17" t="n"/>
      <c r="BE112" s="17" t="n"/>
      <c r="BF112" s="17" t="n"/>
      <c r="BG112" s="17" t="n"/>
      <c r="BH112" s="17" t="n"/>
      <c r="BI112" s="17" t="n"/>
      <c r="BJ112" s="17" t="n"/>
      <c r="BK112" s="17" t="n"/>
      <c r="BL112" s="17" t="n"/>
      <c r="BM112" s="17" t="n"/>
      <c r="BN112" s="17" t="n"/>
      <c r="BO112" s="17" t="n"/>
      <c r="BP112" s="17" t="n"/>
      <c r="BQ112" s="17" t="n"/>
      <c r="BR112" s="17" t="n"/>
      <c r="BS112" s="17" t="n"/>
      <c r="BT112" s="17" t="n"/>
      <c r="BU112" s="17" t="n"/>
      <c r="BV112" s="17" t="n"/>
      <c r="BW112" s="17" t="n"/>
      <c r="BX112" s="17" t="n"/>
      <c r="BY112" s="17" t="n"/>
      <c r="BZ112" s="17" t="n"/>
      <c r="CA112" s="17" t="n"/>
      <c r="CB112" s="17" t="n"/>
      <c r="CC112" s="17" t="n"/>
      <c r="CD112" s="17" t="n"/>
      <c r="CE112" s="17" t="n"/>
      <c r="CF112" s="17" t="n"/>
      <c r="CG112" s="17" t="n"/>
      <c r="CH112" s="17" t="n"/>
      <c r="CI112" s="17" t="n"/>
      <c r="CJ112" s="17" t="n"/>
      <c r="C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7" t="n"/>
      <c r="Z113" s="17" t="n"/>
      <c r="AA113" s="17" t="n"/>
      <c r="AB113" s="17" t="n"/>
      <c r="AC113" s="17" t="n"/>
      <c r="AD113" s="17" t="n"/>
      <c r="AE113" s="17" t="n"/>
      <c r="AF113" s="17" t="n"/>
      <c r="AG113" s="17" t="n"/>
      <c r="AH113" s="17" t="n"/>
      <c r="AI113" s="17" t="n"/>
      <c r="AJ113" s="17" t="n"/>
      <c r="AK113" s="17" t="n"/>
      <c r="AL113" s="17" t="n"/>
      <c r="AM113" s="17" t="n"/>
      <c r="AN113" s="17" t="n"/>
      <c r="AO113" s="17" t="n"/>
      <c r="AP113" s="17" t="n"/>
      <c r="AQ113" s="17" t="n"/>
      <c r="AR113" s="17" t="n"/>
      <c r="AS113" s="17" t="n"/>
      <c r="AT113" s="17" t="n"/>
      <c r="AU113" s="17" t="n"/>
      <c r="AV113" s="17" t="n"/>
      <c r="AW113" s="17" t="n"/>
      <c r="AX113" s="17" t="n"/>
      <c r="AY113" s="17" t="n"/>
      <c r="AZ113" s="17" t="n"/>
      <c r="BA113" s="17" t="n"/>
      <c r="BB113" s="17" t="n"/>
      <c r="BC113" s="17" t="n"/>
      <c r="BD113" s="17" t="n"/>
      <c r="BE113" s="17" t="n"/>
      <c r="BF113" s="17" t="n"/>
      <c r="BG113" s="17" t="n"/>
      <c r="BH113" s="17" t="n"/>
      <c r="BI113" s="17" t="n"/>
      <c r="BJ113" s="17" t="n"/>
      <c r="BK113" s="17" t="n"/>
      <c r="BL113" s="17" t="n"/>
      <c r="BM113" s="17" t="n"/>
      <c r="BN113" s="17" t="n"/>
      <c r="BO113" s="17" t="n"/>
      <c r="BP113" s="17" t="n"/>
      <c r="BQ113" s="17" t="n"/>
      <c r="BR113" s="17" t="n"/>
      <c r="BS113" s="17" t="n"/>
      <c r="BT113" s="17" t="n"/>
      <c r="BU113" s="17" t="n"/>
      <c r="BV113" s="17" t="n"/>
      <c r="BW113" s="17" t="n"/>
      <c r="BX113" s="17" t="n"/>
      <c r="BY113" s="17" t="n"/>
      <c r="BZ113" s="17" t="n"/>
      <c r="CA113" s="17" t="n"/>
      <c r="CB113" s="17" t="n"/>
      <c r="CC113" s="17" t="n"/>
      <c r="CD113" s="17" t="n"/>
      <c r="CE113" s="17" t="n"/>
      <c r="CF113" s="17" t="n"/>
      <c r="CG113" s="17" t="n"/>
      <c r="CH113" s="17" t="n"/>
      <c r="CI113" s="17" t="n"/>
      <c r="CJ113" s="17" t="n"/>
      <c r="C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7" t="n"/>
      <c r="AA114" s="17" t="n"/>
      <c r="AB114" s="17" t="n"/>
      <c r="AC114" s="17" t="n"/>
      <c r="AD114" s="17" t="n"/>
      <c r="AE114" s="17" t="n"/>
      <c r="AF114" s="17" t="n"/>
      <c r="AG114" s="17" t="n"/>
      <c r="AH114" s="17" t="n"/>
      <c r="AI114" s="17" t="n"/>
      <c r="AJ114" s="17" t="n"/>
      <c r="AK114" s="17" t="n"/>
      <c r="AL114" s="17" t="n"/>
      <c r="AM114" s="17" t="n"/>
      <c r="AN114" s="17" t="n"/>
      <c r="AO114" s="17" t="n"/>
      <c r="AP114" s="17" t="n"/>
      <c r="AQ114" s="17" t="n"/>
      <c r="AR114" s="17" t="n"/>
      <c r="AS114" s="17" t="n"/>
      <c r="AT114" s="17" t="n"/>
      <c r="AU114" s="17" t="n"/>
      <c r="AV114" s="17" t="n"/>
      <c r="AW114" s="17" t="n"/>
      <c r="AX114" s="17" t="n"/>
      <c r="AY114" s="17" t="n"/>
      <c r="AZ114" s="17" t="n"/>
      <c r="BA114" s="17" t="n"/>
      <c r="BB114" s="17" t="n"/>
      <c r="BC114" s="17" t="n"/>
      <c r="BD114" s="17" t="n"/>
      <c r="BE114" s="17" t="n"/>
      <c r="BF114" s="17" t="n"/>
      <c r="BG114" s="17" t="n"/>
      <c r="BH114" s="17" t="n"/>
      <c r="BI114" s="17" t="n"/>
      <c r="BJ114" s="17" t="n"/>
      <c r="BK114" s="17" t="n"/>
      <c r="BL114" s="17" t="n"/>
      <c r="BM114" s="17" t="n"/>
      <c r="BN114" s="17" t="n"/>
      <c r="BO114" s="17" t="n"/>
      <c r="BP114" s="17" t="n"/>
      <c r="BQ114" s="17" t="n"/>
      <c r="BR114" s="17" t="n"/>
      <c r="BS114" s="17" t="n"/>
      <c r="BT114" s="17" t="n"/>
      <c r="BU114" s="17" t="n"/>
      <c r="BV114" s="17" t="n"/>
      <c r="BW114" s="17" t="n"/>
      <c r="BX114" s="17" t="n"/>
      <c r="BY114" s="17" t="n"/>
      <c r="BZ114" s="17" t="n"/>
      <c r="CA114" s="17" t="n"/>
      <c r="CB114" s="17" t="n"/>
      <c r="CC114" s="17" t="n"/>
      <c r="CD114" s="17" t="n"/>
      <c r="CE114" s="17" t="n"/>
      <c r="CF114" s="17" t="n"/>
      <c r="CG114" s="17" t="n"/>
      <c r="CH114" s="17" t="n"/>
      <c r="CI114" s="17" t="n"/>
      <c r="CJ114" s="17" t="n"/>
      <c r="C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/>
      <c r="Z115" s="17" t="n"/>
      <c r="AA115" s="17" t="n"/>
      <c r="AB115" s="17" t="n"/>
      <c r="AC115" s="17" t="n"/>
      <c r="AD115" s="17" t="n"/>
      <c r="AE115" s="17" t="n"/>
      <c r="AF115" s="17" t="n"/>
      <c r="AG115" s="17" t="n"/>
      <c r="AH115" s="17" t="n"/>
      <c r="AI115" s="17" t="n"/>
      <c r="AJ115" s="17" t="n"/>
      <c r="AK115" s="17" t="n"/>
      <c r="AL115" s="17" t="n"/>
      <c r="AM115" s="17" t="n"/>
      <c r="AN115" s="17" t="n"/>
      <c r="AO115" s="17" t="n"/>
      <c r="AP115" s="17" t="n"/>
      <c r="AQ115" s="17" t="n"/>
      <c r="AR115" s="17" t="n"/>
      <c r="AS115" s="17" t="n"/>
      <c r="AT115" s="17" t="n"/>
      <c r="AU115" s="17" t="n"/>
      <c r="AV115" s="17" t="n"/>
      <c r="AW115" s="17" t="n"/>
      <c r="AX115" s="17" t="n"/>
      <c r="AY115" s="17" t="n"/>
      <c r="AZ115" s="17" t="n"/>
      <c r="BA115" s="17" t="n"/>
      <c r="BB115" s="17" t="n"/>
      <c r="BC115" s="17" t="n"/>
      <c r="BD115" s="17" t="n"/>
      <c r="BE115" s="17" t="n"/>
      <c r="BF115" s="17" t="n"/>
      <c r="BG115" s="17" t="n"/>
      <c r="BH115" s="17" t="n"/>
      <c r="BI115" s="17" t="n"/>
      <c r="BJ115" s="17" t="n"/>
      <c r="BK115" s="17" t="n"/>
      <c r="BL115" s="17" t="n"/>
      <c r="BM115" s="17" t="n"/>
      <c r="BN115" s="17" t="n"/>
      <c r="BO115" s="17" t="n"/>
      <c r="BP115" s="17" t="n"/>
      <c r="BQ115" s="17" t="n"/>
      <c r="BR115" s="17" t="n"/>
      <c r="BS115" s="17" t="n"/>
      <c r="BT115" s="17" t="n"/>
      <c r="BU115" s="17" t="n"/>
      <c r="BV115" s="17" t="n"/>
      <c r="BW115" s="17" t="n"/>
      <c r="BX115" s="17" t="n"/>
      <c r="BY115" s="17" t="n"/>
      <c r="BZ115" s="17" t="n"/>
      <c r="CA115" s="17" t="n"/>
      <c r="CB115" s="17" t="n"/>
      <c r="CC115" s="17" t="n"/>
      <c r="CD115" s="17" t="n"/>
      <c r="CE115" s="17" t="n"/>
      <c r="CF115" s="17" t="n"/>
      <c r="CG115" s="17" t="n"/>
      <c r="CH115" s="17" t="n"/>
      <c r="CI115" s="17" t="n"/>
      <c r="CJ115" s="17" t="n"/>
      <c r="C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7" t="n"/>
      <c r="Z116" s="17" t="n"/>
      <c r="AA116" s="17" t="n"/>
      <c r="AB116" s="17" t="n"/>
      <c r="AC116" s="17" t="n"/>
      <c r="AD116" s="17" t="n"/>
      <c r="AE116" s="17" t="n"/>
      <c r="AF116" s="17" t="n"/>
      <c r="AG116" s="17" t="n"/>
      <c r="AH116" s="17" t="n"/>
      <c r="AI116" s="17" t="n"/>
      <c r="AJ116" s="17" t="n"/>
      <c r="AK116" s="17" t="n"/>
      <c r="AL116" s="17" t="n"/>
      <c r="AM116" s="17" t="n"/>
      <c r="AN116" s="17" t="n"/>
      <c r="AO116" s="17" t="n"/>
      <c r="AP116" s="17" t="n"/>
      <c r="AQ116" s="17" t="n"/>
      <c r="AR116" s="17" t="n"/>
      <c r="AS116" s="17" t="n"/>
      <c r="AT116" s="17" t="n"/>
      <c r="AU116" s="17" t="n"/>
      <c r="AV116" s="17" t="n"/>
      <c r="AW116" s="17" t="n"/>
      <c r="AX116" s="17" t="n"/>
      <c r="AY116" s="17" t="n"/>
      <c r="AZ116" s="17" t="n"/>
      <c r="BA116" s="17" t="n"/>
      <c r="BB116" s="17" t="n"/>
      <c r="BC116" s="17" t="n"/>
      <c r="BD116" s="17" t="n"/>
      <c r="BE116" s="17" t="n"/>
      <c r="BF116" s="17" t="n"/>
      <c r="BG116" s="17" t="n"/>
      <c r="BH116" s="17" t="n"/>
      <c r="BI116" s="17" t="n"/>
      <c r="BJ116" s="17" t="n"/>
      <c r="BK116" s="17" t="n"/>
      <c r="BL116" s="17" t="n"/>
      <c r="BM116" s="17" t="n"/>
      <c r="BN116" s="17" t="n"/>
      <c r="BO116" s="17" t="n"/>
      <c r="BP116" s="17" t="n"/>
      <c r="BQ116" s="17" t="n"/>
      <c r="BR116" s="17" t="n"/>
      <c r="BS116" s="17" t="n"/>
      <c r="BT116" s="17" t="n"/>
      <c r="BU116" s="17" t="n"/>
      <c r="BV116" s="17" t="n"/>
      <c r="BW116" s="17" t="n"/>
      <c r="BX116" s="17" t="n"/>
      <c r="BY116" s="17" t="n"/>
      <c r="BZ116" s="17" t="n"/>
      <c r="CA116" s="17" t="n"/>
      <c r="CB116" s="17" t="n"/>
      <c r="CC116" s="17" t="n"/>
      <c r="CD116" s="17" t="n"/>
      <c r="CE116" s="17" t="n"/>
      <c r="CF116" s="17" t="n"/>
      <c r="CG116" s="17" t="n"/>
      <c r="CH116" s="17" t="n"/>
      <c r="CI116" s="17" t="n"/>
      <c r="CJ116" s="17" t="n"/>
      <c r="C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7" t="n"/>
      <c r="Z117" s="17" t="n"/>
      <c r="AA117" s="17" t="n"/>
      <c r="AB117" s="17" t="n"/>
      <c r="AC117" s="17" t="n"/>
      <c r="AD117" s="17" t="n"/>
      <c r="AE117" s="17" t="n"/>
      <c r="AF117" s="17" t="n"/>
      <c r="AG117" s="17" t="n"/>
      <c r="AH117" s="17" t="n"/>
      <c r="AI117" s="17" t="n"/>
      <c r="AJ117" s="17" t="n"/>
      <c r="AK117" s="17" t="n"/>
      <c r="AL117" s="17" t="n"/>
      <c r="AM117" s="17" t="n"/>
      <c r="AN117" s="17" t="n"/>
      <c r="AO117" s="17" t="n"/>
      <c r="AP117" s="17" t="n"/>
      <c r="AQ117" s="17" t="n"/>
      <c r="AR117" s="17" t="n"/>
      <c r="AS117" s="17" t="n"/>
      <c r="AT117" s="17" t="n"/>
      <c r="AU117" s="17" t="n"/>
      <c r="AV117" s="17" t="n"/>
      <c r="AW117" s="17" t="n"/>
      <c r="AX117" s="17" t="n"/>
      <c r="AY117" s="17" t="n"/>
      <c r="AZ117" s="17" t="n"/>
      <c r="BA117" s="17" t="n"/>
      <c r="BB117" s="17" t="n"/>
      <c r="BC117" s="17" t="n"/>
      <c r="BD117" s="17" t="n"/>
      <c r="BE117" s="17" t="n"/>
      <c r="BF117" s="17" t="n"/>
      <c r="BG117" s="17" t="n"/>
      <c r="BH117" s="17" t="n"/>
      <c r="BI117" s="17" t="n"/>
      <c r="BJ117" s="17" t="n"/>
      <c r="BK117" s="17" t="n"/>
      <c r="BL117" s="17" t="n"/>
      <c r="BM117" s="17" t="n"/>
      <c r="BN117" s="17" t="n"/>
      <c r="BO117" s="17" t="n"/>
      <c r="BP117" s="17" t="n"/>
      <c r="BQ117" s="17" t="n"/>
      <c r="BR117" s="17" t="n"/>
      <c r="BS117" s="17" t="n"/>
      <c r="BT117" s="17" t="n"/>
      <c r="BU117" s="17" t="n"/>
      <c r="BV117" s="17" t="n"/>
      <c r="BW117" s="17" t="n"/>
      <c r="BX117" s="17" t="n"/>
      <c r="BY117" s="17" t="n"/>
      <c r="BZ117" s="17" t="n"/>
      <c r="CA117" s="17" t="n"/>
      <c r="CB117" s="17" t="n"/>
      <c r="CC117" s="17" t="n"/>
      <c r="CD117" s="17" t="n"/>
      <c r="CE117" s="17" t="n"/>
      <c r="CF117" s="17" t="n"/>
      <c r="CG117" s="17" t="n"/>
      <c r="CH117" s="17" t="n"/>
      <c r="CI117" s="17" t="n"/>
      <c r="CJ117" s="17" t="n"/>
      <c r="C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7" t="n"/>
      <c r="AA118" s="17" t="n"/>
      <c r="AB118" s="17" t="n"/>
      <c r="AC118" s="17" t="n"/>
      <c r="AD118" s="17" t="n"/>
      <c r="AE118" s="17" t="n"/>
      <c r="AF118" s="17" t="n"/>
      <c r="AG118" s="17" t="n"/>
      <c r="AH118" s="17" t="n"/>
      <c r="AI118" s="17" t="n"/>
      <c r="AJ118" s="17" t="n"/>
      <c r="AK118" s="17" t="n"/>
      <c r="AL118" s="17" t="n"/>
      <c r="AM118" s="17" t="n"/>
      <c r="AN118" s="17" t="n"/>
      <c r="AO118" s="17" t="n"/>
      <c r="AP118" s="17" t="n"/>
      <c r="AQ118" s="17" t="n"/>
      <c r="AR118" s="17" t="n"/>
      <c r="AS118" s="17" t="n"/>
      <c r="AT118" s="17" t="n"/>
      <c r="AU118" s="17" t="n"/>
      <c r="AV118" s="17" t="n"/>
      <c r="AW118" s="17" t="n"/>
      <c r="AX118" s="17" t="n"/>
      <c r="AY118" s="17" t="n"/>
      <c r="AZ118" s="17" t="n"/>
      <c r="BA118" s="17" t="n"/>
      <c r="BB118" s="17" t="n"/>
      <c r="BC118" s="17" t="n"/>
      <c r="BD118" s="17" t="n"/>
      <c r="BE118" s="17" t="n"/>
      <c r="BF118" s="17" t="n"/>
      <c r="BG118" s="17" t="n"/>
      <c r="BH118" s="17" t="n"/>
      <c r="BI118" s="17" t="n"/>
      <c r="BJ118" s="17" t="n"/>
      <c r="BK118" s="17" t="n"/>
      <c r="BL118" s="17" t="n"/>
      <c r="BM118" s="17" t="n"/>
      <c r="BN118" s="17" t="n"/>
      <c r="BO118" s="17" t="n"/>
      <c r="BP118" s="17" t="n"/>
      <c r="BQ118" s="17" t="n"/>
      <c r="BR118" s="17" t="n"/>
      <c r="BS118" s="17" t="n"/>
      <c r="BT118" s="17" t="n"/>
      <c r="BU118" s="17" t="n"/>
      <c r="BV118" s="17" t="n"/>
      <c r="BW118" s="17" t="n"/>
      <c r="BX118" s="17" t="n"/>
      <c r="BY118" s="17" t="n"/>
      <c r="BZ118" s="17" t="n"/>
      <c r="CA118" s="17" t="n"/>
      <c r="CB118" s="17" t="n"/>
      <c r="CC118" s="17" t="n"/>
      <c r="CD118" s="17" t="n"/>
      <c r="CE118" s="17" t="n"/>
      <c r="CF118" s="17" t="n"/>
      <c r="CG118" s="17" t="n"/>
      <c r="CH118" s="17" t="n"/>
      <c r="CI118" s="17" t="n"/>
      <c r="CJ118" s="17" t="n"/>
      <c r="C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7" t="n"/>
      <c r="AA119" s="17" t="n"/>
      <c r="AB119" s="17" t="n"/>
      <c r="AC119" s="17" t="n"/>
      <c r="AD119" s="17" t="n"/>
      <c r="AE119" s="17" t="n"/>
      <c r="AF119" s="17" t="n"/>
      <c r="AG119" s="17" t="n"/>
      <c r="AH119" s="17" t="n"/>
      <c r="AI119" s="17" t="n"/>
      <c r="AJ119" s="17" t="n"/>
      <c r="AK119" s="17" t="n"/>
      <c r="AL119" s="17" t="n"/>
      <c r="AM119" s="17" t="n"/>
      <c r="AN119" s="17" t="n"/>
      <c r="AO119" s="17" t="n"/>
      <c r="AP119" s="17" t="n"/>
      <c r="AQ119" s="17" t="n"/>
      <c r="AR119" s="17" t="n"/>
      <c r="AS119" s="17" t="n"/>
      <c r="AT119" s="17" t="n"/>
      <c r="AU119" s="17" t="n"/>
      <c r="AV119" s="17" t="n"/>
      <c r="AW119" s="17" t="n"/>
      <c r="AX119" s="17" t="n"/>
      <c r="AY119" s="17" t="n"/>
      <c r="AZ119" s="17" t="n"/>
      <c r="BA119" s="17" t="n"/>
      <c r="BB119" s="17" t="n"/>
      <c r="BC119" s="17" t="n"/>
      <c r="BD119" s="17" t="n"/>
      <c r="BE119" s="17" t="n"/>
      <c r="BF119" s="17" t="n"/>
      <c r="BG119" s="17" t="n"/>
      <c r="BH119" s="17" t="n"/>
      <c r="BI119" s="17" t="n"/>
      <c r="BJ119" s="17" t="n"/>
      <c r="BK119" s="17" t="n"/>
      <c r="BL119" s="17" t="n"/>
      <c r="BM119" s="17" t="n"/>
      <c r="BN119" s="17" t="n"/>
      <c r="BO119" s="17" t="n"/>
      <c r="BP119" s="17" t="n"/>
      <c r="BQ119" s="17" t="n"/>
      <c r="BR119" s="17" t="n"/>
      <c r="BS119" s="17" t="n"/>
      <c r="BT119" s="17" t="n"/>
      <c r="BU119" s="17" t="n"/>
      <c r="BV119" s="17" t="n"/>
      <c r="BW119" s="17" t="n"/>
      <c r="BX119" s="17" t="n"/>
      <c r="BY119" s="17" t="n"/>
      <c r="BZ119" s="17" t="n"/>
      <c r="CA119" s="17" t="n"/>
      <c r="CB119" s="17" t="n"/>
      <c r="CC119" s="17" t="n"/>
      <c r="CD119" s="17" t="n"/>
      <c r="CE119" s="17" t="n"/>
      <c r="CF119" s="17" t="n"/>
      <c r="CG119" s="17" t="n"/>
      <c r="CH119" s="17" t="n"/>
      <c r="CI119" s="17" t="n"/>
      <c r="CJ119" s="17" t="n"/>
      <c r="C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7" t="n"/>
      <c r="AA120" s="17" t="n"/>
      <c r="AB120" s="17" t="n"/>
      <c r="AC120" s="17" t="n"/>
      <c r="AD120" s="17" t="n"/>
      <c r="AE120" s="17" t="n"/>
      <c r="AF120" s="17" t="n"/>
      <c r="AG120" s="17" t="n"/>
      <c r="AH120" s="17" t="n"/>
      <c r="AI120" s="17" t="n"/>
      <c r="AJ120" s="17" t="n"/>
      <c r="AK120" s="17" t="n"/>
      <c r="AL120" s="17" t="n"/>
      <c r="AM120" s="17" t="n"/>
      <c r="AN120" s="17" t="n"/>
      <c r="AO120" s="17" t="n"/>
      <c r="AP120" s="17" t="n"/>
      <c r="AQ120" s="17" t="n"/>
      <c r="AR120" s="17" t="n"/>
      <c r="AS120" s="17" t="n"/>
      <c r="AT120" s="17" t="n"/>
      <c r="AU120" s="17" t="n"/>
      <c r="AV120" s="17" t="n"/>
      <c r="AW120" s="17" t="n"/>
      <c r="AX120" s="17" t="n"/>
      <c r="AY120" s="17" t="n"/>
      <c r="AZ120" s="17" t="n"/>
      <c r="BA120" s="17" t="n"/>
      <c r="BB120" s="17" t="n"/>
      <c r="BC120" s="17" t="n"/>
      <c r="BD120" s="17" t="n"/>
      <c r="BE120" s="17" t="n"/>
      <c r="BF120" s="17" t="n"/>
      <c r="BG120" s="17" t="n"/>
      <c r="BH120" s="17" t="n"/>
      <c r="BI120" s="17" t="n"/>
      <c r="BJ120" s="17" t="n"/>
      <c r="BK120" s="17" t="n"/>
      <c r="BL120" s="17" t="n"/>
      <c r="BM120" s="17" t="n"/>
      <c r="BN120" s="17" t="n"/>
      <c r="BO120" s="17" t="n"/>
      <c r="BP120" s="17" t="n"/>
      <c r="BQ120" s="17" t="n"/>
      <c r="BR120" s="17" t="n"/>
      <c r="BS120" s="17" t="n"/>
      <c r="BT120" s="17" t="n"/>
      <c r="BU120" s="17" t="n"/>
      <c r="BV120" s="17" t="n"/>
      <c r="BW120" s="17" t="n"/>
      <c r="BX120" s="17" t="n"/>
      <c r="BY120" s="17" t="n"/>
      <c r="BZ120" s="17" t="n"/>
      <c r="CA120" s="17" t="n"/>
      <c r="CB120" s="17" t="n"/>
      <c r="CC120" s="17" t="n"/>
      <c r="CD120" s="17" t="n"/>
      <c r="CE120" s="17" t="n"/>
      <c r="CF120" s="17" t="n"/>
      <c r="CG120" s="17" t="n"/>
      <c r="CH120" s="17" t="n"/>
      <c r="CI120" s="17" t="n"/>
      <c r="CJ120" s="17" t="n"/>
      <c r="C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7" t="n"/>
      <c r="AA121" s="17" t="n"/>
      <c r="AB121" s="17" t="n"/>
      <c r="AC121" s="17" t="n"/>
      <c r="AD121" s="17" t="n"/>
      <c r="AE121" s="17" t="n"/>
      <c r="AF121" s="17" t="n"/>
      <c r="AG121" s="17" t="n"/>
      <c r="AH121" s="17" t="n"/>
      <c r="AI121" s="17" t="n"/>
      <c r="AJ121" s="17" t="n"/>
      <c r="AK121" s="17" t="n"/>
      <c r="AL121" s="17" t="n"/>
      <c r="AM121" s="17" t="n"/>
      <c r="AN121" s="17" t="n"/>
      <c r="AO121" s="17" t="n"/>
      <c r="AP121" s="17" t="n"/>
      <c r="AQ121" s="17" t="n"/>
      <c r="AR121" s="17" t="n"/>
      <c r="AS121" s="17" t="n"/>
      <c r="AT121" s="17" t="n"/>
      <c r="AU121" s="17" t="n"/>
      <c r="AV121" s="17" t="n"/>
      <c r="AW121" s="17" t="n"/>
      <c r="AX121" s="17" t="n"/>
      <c r="AY121" s="17" t="n"/>
      <c r="AZ121" s="17" t="n"/>
      <c r="BA121" s="17" t="n"/>
      <c r="BB121" s="17" t="n"/>
      <c r="BC121" s="17" t="n"/>
      <c r="BD121" s="17" t="n"/>
      <c r="BE121" s="17" t="n"/>
      <c r="BF121" s="17" t="n"/>
      <c r="BG121" s="17" t="n"/>
      <c r="BH121" s="17" t="n"/>
      <c r="BI121" s="17" t="n"/>
      <c r="BJ121" s="17" t="n"/>
      <c r="BK121" s="17" t="n"/>
      <c r="BL121" s="17" t="n"/>
      <c r="BM121" s="17" t="n"/>
      <c r="BN121" s="17" t="n"/>
      <c r="BO121" s="17" t="n"/>
      <c r="BP121" s="17" t="n"/>
      <c r="BQ121" s="17" t="n"/>
      <c r="BR121" s="17" t="n"/>
      <c r="BS121" s="17" t="n"/>
      <c r="BT121" s="17" t="n"/>
      <c r="BU121" s="17" t="n"/>
      <c r="BV121" s="17" t="n"/>
      <c r="BW121" s="17" t="n"/>
      <c r="BX121" s="17" t="n"/>
      <c r="BY121" s="17" t="n"/>
      <c r="BZ121" s="17" t="n"/>
      <c r="CA121" s="17" t="n"/>
      <c r="CB121" s="17" t="n"/>
      <c r="CC121" s="17" t="n"/>
      <c r="CD121" s="17" t="n"/>
      <c r="CE121" s="17" t="n"/>
      <c r="CF121" s="17" t="n"/>
      <c r="CG121" s="17" t="n"/>
      <c r="CH121" s="17" t="n"/>
      <c r="CI121" s="17" t="n"/>
      <c r="CJ121" s="17" t="n"/>
      <c r="C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/>
      <c r="Z122" s="17" t="n"/>
      <c r="AA122" s="17" t="n"/>
      <c r="AB122" s="17" t="n"/>
      <c r="AC122" s="17" t="n"/>
      <c r="AD122" s="17" t="n"/>
      <c r="AE122" s="17" t="n"/>
      <c r="AF122" s="17" t="n"/>
      <c r="AG122" s="17" t="n"/>
      <c r="AH122" s="17" t="n"/>
      <c r="AI122" s="17" t="n"/>
      <c r="AJ122" s="17" t="n"/>
      <c r="AK122" s="17" t="n"/>
      <c r="AL122" s="17" t="n"/>
      <c r="AM122" s="17" t="n"/>
      <c r="AN122" s="17" t="n"/>
      <c r="AO122" s="17" t="n"/>
      <c r="AP122" s="17" t="n"/>
      <c r="AQ122" s="17" t="n"/>
      <c r="AR122" s="17" t="n"/>
      <c r="AS122" s="17" t="n"/>
      <c r="AT122" s="17" t="n"/>
      <c r="AU122" s="17" t="n"/>
      <c r="AV122" s="17" t="n"/>
      <c r="AW122" s="17" t="n"/>
      <c r="AX122" s="17" t="n"/>
      <c r="AY122" s="17" t="n"/>
      <c r="AZ122" s="17" t="n"/>
      <c r="BA122" s="17" t="n"/>
      <c r="BB122" s="17" t="n"/>
      <c r="BC122" s="17" t="n"/>
      <c r="BD122" s="17" t="n"/>
      <c r="BE122" s="17" t="n"/>
      <c r="BF122" s="17" t="n"/>
      <c r="BG122" s="17" t="n"/>
      <c r="BH122" s="17" t="n"/>
      <c r="BI122" s="17" t="n"/>
      <c r="BJ122" s="17" t="n"/>
      <c r="BK122" s="17" t="n"/>
      <c r="BL122" s="17" t="n"/>
      <c r="BM122" s="17" t="n"/>
      <c r="BN122" s="17" t="n"/>
      <c r="BO122" s="17" t="n"/>
      <c r="BP122" s="17" t="n"/>
      <c r="BQ122" s="17" t="n"/>
      <c r="BR122" s="17" t="n"/>
      <c r="BS122" s="17" t="n"/>
      <c r="BT122" s="17" t="n"/>
      <c r="BU122" s="17" t="n"/>
      <c r="BV122" s="17" t="n"/>
      <c r="BW122" s="17" t="n"/>
      <c r="BX122" s="17" t="n"/>
      <c r="BY122" s="17" t="n"/>
      <c r="BZ122" s="17" t="n"/>
      <c r="CA122" s="17" t="n"/>
      <c r="CB122" s="17" t="n"/>
      <c r="CC122" s="17" t="n"/>
      <c r="CD122" s="17" t="n"/>
      <c r="CE122" s="17" t="n"/>
      <c r="CF122" s="17" t="n"/>
      <c r="CG122" s="17" t="n"/>
      <c r="CH122" s="17" t="n"/>
      <c r="CI122" s="17" t="n"/>
      <c r="CJ122" s="17" t="n"/>
      <c r="C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7" t="n"/>
      <c r="Z123" s="17" t="n"/>
      <c r="AA123" s="17" t="n"/>
      <c r="AB123" s="17" t="n"/>
      <c r="AC123" s="17" t="n"/>
      <c r="AD123" s="17" t="n"/>
      <c r="AE123" s="17" t="n"/>
      <c r="AF123" s="17" t="n"/>
      <c r="AG123" s="17" t="n"/>
      <c r="AH123" s="17" t="n"/>
      <c r="AI123" s="17" t="n"/>
      <c r="AJ123" s="17" t="n"/>
      <c r="AK123" s="17" t="n"/>
      <c r="AL123" s="17" t="n"/>
      <c r="AM123" s="17" t="n"/>
      <c r="AN123" s="17" t="n"/>
      <c r="AO123" s="17" t="n"/>
      <c r="AP123" s="17" t="n"/>
      <c r="AQ123" s="17" t="n"/>
      <c r="AR123" s="17" t="n"/>
      <c r="AS123" s="17" t="n"/>
      <c r="AT123" s="17" t="n"/>
      <c r="AU123" s="17" t="n"/>
      <c r="AV123" s="17" t="n"/>
      <c r="AW123" s="17" t="n"/>
      <c r="AX123" s="17" t="n"/>
      <c r="AY123" s="17" t="n"/>
      <c r="AZ123" s="17" t="n"/>
      <c r="BA123" s="17" t="n"/>
      <c r="BB123" s="17" t="n"/>
      <c r="BC123" s="17" t="n"/>
      <c r="BD123" s="17" t="n"/>
      <c r="BE123" s="17" t="n"/>
      <c r="BF123" s="17" t="n"/>
      <c r="BG123" s="17" t="n"/>
      <c r="BH123" s="17" t="n"/>
      <c r="BI123" s="17" t="n"/>
      <c r="BJ123" s="17" t="n"/>
      <c r="BK123" s="17" t="n"/>
      <c r="BL123" s="17" t="n"/>
      <c r="BM123" s="17" t="n"/>
      <c r="BN123" s="17" t="n"/>
      <c r="BO123" s="17" t="n"/>
      <c r="BP123" s="17" t="n"/>
      <c r="BQ123" s="17" t="n"/>
      <c r="BR123" s="17" t="n"/>
      <c r="BS123" s="17" t="n"/>
      <c r="BT123" s="17" t="n"/>
      <c r="BU123" s="17" t="n"/>
      <c r="BV123" s="17" t="n"/>
      <c r="BW123" s="17" t="n"/>
      <c r="BX123" s="17" t="n"/>
      <c r="BY123" s="17" t="n"/>
      <c r="BZ123" s="17" t="n"/>
      <c r="CA123" s="17" t="n"/>
      <c r="CB123" s="17" t="n"/>
      <c r="CC123" s="17" t="n"/>
      <c r="CD123" s="17" t="n"/>
      <c r="CE123" s="17" t="n"/>
      <c r="CF123" s="17" t="n"/>
      <c r="CG123" s="17" t="n"/>
      <c r="CH123" s="17" t="n"/>
      <c r="CI123" s="17" t="n"/>
      <c r="CJ123" s="17" t="n"/>
      <c r="C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7" t="n"/>
      <c r="AA124" s="17" t="n"/>
      <c r="AB124" s="17" t="n"/>
      <c r="AC124" s="17" t="n"/>
      <c r="AD124" s="17" t="n"/>
      <c r="AE124" s="17" t="n"/>
      <c r="AF124" s="17" t="n"/>
      <c r="AG124" s="17" t="n"/>
      <c r="AH124" s="17" t="n"/>
      <c r="AI124" s="17" t="n"/>
      <c r="AJ124" s="17" t="n"/>
      <c r="AK124" s="17" t="n"/>
      <c r="AL124" s="17" t="n"/>
      <c r="AM124" s="17" t="n"/>
      <c r="AN124" s="17" t="n"/>
      <c r="AO124" s="17" t="n"/>
      <c r="AP124" s="17" t="n"/>
      <c r="AQ124" s="17" t="n"/>
      <c r="AR124" s="17" t="n"/>
      <c r="AS124" s="17" t="n"/>
      <c r="AT124" s="17" t="n"/>
      <c r="AU124" s="17" t="n"/>
      <c r="AV124" s="17" t="n"/>
      <c r="AW124" s="17" t="n"/>
      <c r="AX124" s="17" t="n"/>
      <c r="AY124" s="17" t="n"/>
      <c r="AZ124" s="17" t="n"/>
      <c r="BA124" s="17" t="n"/>
      <c r="BB124" s="17" t="n"/>
      <c r="BC124" s="17" t="n"/>
      <c r="BD124" s="17" t="n"/>
      <c r="BE124" s="17" t="n"/>
      <c r="BF124" s="17" t="n"/>
      <c r="BG124" s="17" t="n"/>
      <c r="BH124" s="17" t="n"/>
      <c r="BI124" s="17" t="n"/>
      <c r="BJ124" s="17" t="n"/>
      <c r="BK124" s="17" t="n"/>
      <c r="BL124" s="17" t="n"/>
      <c r="BM124" s="17" t="n"/>
      <c r="BN124" s="17" t="n"/>
      <c r="BO124" s="17" t="n"/>
      <c r="BP124" s="17" t="n"/>
      <c r="BQ124" s="17" t="n"/>
      <c r="BR124" s="17" t="n"/>
      <c r="BS124" s="17" t="n"/>
      <c r="BT124" s="17" t="n"/>
      <c r="BU124" s="17" t="n"/>
      <c r="BV124" s="17" t="n"/>
      <c r="BW124" s="17" t="n"/>
      <c r="BX124" s="17" t="n"/>
      <c r="BY124" s="17" t="n"/>
      <c r="BZ124" s="17" t="n"/>
      <c r="CA124" s="17" t="n"/>
      <c r="CB124" s="17" t="n"/>
      <c r="CC124" s="17" t="n"/>
      <c r="CD124" s="17" t="n"/>
      <c r="CE124" s="17" t="n"/>
      <c r="CF124" s="17" t="n"/>
      <c r="CG124" s="17" t="n"/>
      <c r="CH124" s="17" t="n"/>
      <c r="CI124" s="17" t="n"/>
      <c r="CJ124" s="17" t="n"/>
      <c r="C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7" t="n"/>
      <c r="AA125" s="17" t="n"/>
      <c r="AB125" s="17" t="n"/>
      <c r="AC125" s="17" t="n"/>
      <c r="AD125" s="17" t="n"/>
      <c r="AE125" s="17" t="n"/>
      <c r="AF125" s="17" t="n"/>
      <c r="AG125" s="17" t="n"/>
      <c r="AH125" s="17" t="n"/>
      <c r="AI125" s="17" t="n"/>
      <c r="AJ125" s="17" t="n"/>
      <c r="AK125" s="17" t="n"/>
      <c r="AL125" s="17" t="n"/>
      <c r="AM125" s="17" t="n"/>
      <c r="AN125" s="17" t="n"/>
      <c r="AO125" s="17" t="n"/>
      <c r="AP125" s="17" t="n"/>
      <c r="AQ125" s="17" t="n"/>
      <c r="AR125" s="17" t="n"/>
      <c r="AS125" s="17" t="n"/>
      <c r="AT125" s="17" t="n"/>
      <c r="AU125" s="17" t="n"/>
      <c r="AV125" s="17" t="n"/>
      <c r="AW125" s="17" t="n"/>
      <c r="AX125" s="17" t="n"/>
      <c r="AY125" s="17" t="n"/>
      <c r="AZ125" s="17" t="n"/>
      <c r="BA125" s="17" t="n"/>
      <c r="BB125" s="17" t="n"/>
      <c r="BC125" s="17" t="n"/>
      <c r="BD125" s="17" t="n"/>
      <c r="BE125" s="17" t="n"/>
      <c r="BF125" s="17" t="n"/>
      <c r="BG125" s="17" t="n"/>
      <c r="BH125" s="17" t="n"/>
      <c r="BI125" s="17" t="n"/>
      <c r="BJ125" s="17" t="n"/>
      <c r="BK125" s="17" t="n"/>
      <c r="BL125" s="17" t="n"/>
      <c r="BM125" s="17" t="n"/>
      <c r="BN125" s="17" t="n"/>
      <c r="BO125" s="17" t="n"/>
      <c r="BP125" s="17" t="n"/>
      <c r="BQ125" s="17" t="n"/>
      <c r="BR125" s="17" t="n"/>
      <c r="BS125" s="17" t="n"/>
      <c r="BT125" s="17" t="n"/>
      <c r="BU125" s="17" t="n"/>
      <c r="BV125" s="17" t="n"/>
      <c r="BW125" s="17" t="n"/>
      <c r="BX125" s="17" t="n"/>
      <c r="BY125" s="17" t="n"/>
      <c r="BZ125" s="17" t="n"/>
      <c r="CA125" s="17" t="n"/>
      <c r="CB125" s="17" t="n"/>
      <c r="CC125" s="17" t="n"/>
      <c r="CD125" s="17" t="n"/>
      <c r="CE125" s="17" t="n"/>
      <c r="CF125" s="17" t="n"/>
      <c r="CG125" s="17" t="n"/>
      <c r="CH125" s="17" t="n"/>
      <c r="CI125" s="17" t="n"/>
      <c r="CJ125" s="17" t="n"/>
      <c r="C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7" t="n"/>
      <c r="AA126" s="17" t="n"/>
      <c r="AB126" s="17" t="n"/>
      <c r="AC126" s="17" t="n"/>
      <c r="AD126" s="17" t="n"/>
      <c r="AE126" s="17" t="n"/>
      <c r="AF126" s="17" t="n"/>
      <c r="AG126" s="17" t="n"/>
      <c r="AH126" s="17" t="n"/>
      <c r="AI126" s="17" t="n"/>
      <c r="AJ126" s="17" t="n"/>
      <c r="AK126" s="17" t="n"/>
      <c r="AL126" s="17" t="n"/>
      <c r="AM126" s="17" t="n"/>
      <c r="AN126" s="17" t="n"/>
      <c r="AO126" s="17" t="n"/>
      <c r="AP126" s="17" t="n"/>
      <c r="AQ126" s="17" t="n"/>
      <c r="AR126" s="17" t="n"/>
      <c r="AS126" s="17" t="n"/>
      <c r="AT126" s="17" t="n"/>
      <c r="AU126" s="17" t="n"/>
      <c r="AV126" s="17" t="n"/>
      <c r="AW126" s="17" t="n"/>
      <c r="AX126" s="17" t="n"/>
      <c r="AY126" s="17" t="n"/>
      <c r="AZ126" s="17" t="n"/>
      <c r="BA126" s="17" t="n"/>
      <c r="BB126" s="17" t="n"/>
      <c r="BC126" s="17" t="n"/>
      <c r="BD126" s="17" t="n"/>
      <c r="BE126" s="17" t="n"/>
      <c r="BF126" s="17" t="n"/>
      <c r="BG126" s="17" t="n"/>
      <c r="BH126" s="17" t="n"/>
      <c r="BI126" s="17" t="n"/>
      <c r="BJ126" s="17" t="n"/>
      <c r="BK126" s="17" t="n"/>
      <c r="BL126" s="17" t="n"/>
      <c r="BM126" s="17" t="n"/>
      <c r="BN126" s="17" t="n"/>
      <c r="BO126" s="17" t="n"/>
      <c r="BP126" s="17" t="n"/>
      <c r="BQ126" s="17" t="n"/>
      <c r="BR126" s="17" t="n"/>
      <c r="BS126" s="17" t="n"/>
      <c r="BT126" s="17" t="n"/>
      <c r="BU126" s="17" t="n"/>
      <c r="BV126" s="17" t="n"/>
      <c r="BW126" s="17" t="n"/>
      <c r="BX126" s="17" t="n"/>
      <c r="BY126" s="17" t="n"/>
      <c r="BZ126" s="17" t="n"/>
      <c r="CA126" s="17" t="n"/>
      <c r="CB126" s="17" t="n"/>
      <c r="CC126" s="17" t="n"/>
      <c r="CD126" s="17" t="n"/>
      <c r="CE126" s="17" t="n"/>
      <c r="CF126" s="17" t="n"/>
      <c r="CG126" s="17" t="n"/>
      <c r="CH126" s="17" t="n"/>
      <c r="CI126" s="17" t="n"/>
      <c r="CJ126" s="17" t="n"/>
      <c r="C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/>
      <c r="Z127" s="17" t="n"/>
      <c r="AA127" s="17" t="n"/>
      <c r="AB127" s="17" t="n"/>
      <c r="AC127" s="17" t="n"/>
      <c r="AD127" s="17" t="n"/>
      <c r="AE127" s="17" t="n"/>
      <c r="AF127" s="17" t="n"/>
      <c r="AG127" s="17" t="n"/>
      <c r="AH127" s="17" t="n"/>
      <c r="AI127" s="17" t="n"/>
      <c r="AJ127" s="17" t="n"/>
      <c r="AK127" s="17" t="n"/>
      <c r="AL127" s="17" t="n"/>
      <c r="AM127" s="17" t="n"/>
      <c r="AN127" s="17" t="n"/>
      <c r="AO127" s="17" t="n"/>
      <c r="AP127" s="17" t="n"/>
      <c r="AQ127" s="17" t="n"/>
      <c r="AR127" s="17" t="n"/>
      <c r="AS127" s="17" t="n"/>
      <c r="AT127" s="17" t="n"/>
      <c r="AU127" s="17" t="n"/>
      <c r="AV127" s="17" t="n"/>
      <c r="AW127" s="17" t="n"/>
      <c r="AX127" s="17" t="n"/>
      <c r="AY127" s="17" t="n"/>
      <c r="AZ127" s="17" t="n"/>
      <c r="BA127" s="17" t="n"/>
      <c r="BB127" s="17" t="n"/>
      <c r="BC127" s="17" t="n"/>
      <c r="BD127" s="17" t="n"/>
      <c r="BE127" s="17" t="n"/>
      <c r="BF127" s="17" t="n"/>
      <c r="BG127" s="17" t="n"/>
      <c r="BH127" s="17" t="n"/>
      <c r="BI127" s="17" t="n"/>
      <c r="BJ127" s="17" t="n"/>
      <c r="BK127" s="17" t="n"/>
      <c r="BL127" s="17" t="n"/>
      <c r="BM127" s="17" t="n"/>
      <c r="BN127" s="17" t="n"/>
      <c r="BO127" s="17" t="n"/>
      <c r="BP127" s="17" t="n"/>
      <c r="BQ127" s="17" t="n"/>
      <c r="BR127" s="17" t="n"/>
      <c r="BS127" s="17" t="n"/>
      <c r="BT127" s="17" t="n"/>
      <c r="BU127" s="17" t="n"/>
      <c r="BV127" s="17" t="n"/>
      <c r="BW127" s="17" t="n"/>
      <c r="BX127" s="17" t="n"/>
      <c r="BY127" s="17" t="n"/>
      <c r="BZ127" s="17" t="n"/>
      <c r="CA127" s="17" t="n"/>
      <c r="CB127" s="17" t="n"/>
      <c r="CC127" s="17" t="n"/>
      <c r="CD127" s="17" t="n"/>
      <c r="CE127" s="17" t="n"/>
      <c r="CF127" s="17" t="n"/>
      <c r="CG127" s="17" t="n"/>
      <c r="CH127" s="17" t="n"/>
      <c r="CI127" s="17" t="n"/>
      <c r="CJ127" s="17" t="n"/>
      <c r="C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7" t="n"/>
      <c r="Z128" s="17" t="n"/>
      <c r="AA128" s="17" t="n"/>
      <c r="AB128" s="17" t="n"/>
      <c r="AC128" s="17" t="n"/>
      <c r="AD128" s="17" t="n"/>
      <c r="AE128" s="17" t="n"/>
      <c r="AF128" s="17" t="n"/>
      <c r="AG128" s="17" t="n"/>
      <c r="AH128" s="17" t="n"/>
      <c r="AI128" s="17" t="n"/>
      <c r="AJ128" s="17" t="n"/>
      <c r="AK128" s="17" t="n"/>
      <c r="AL128" s="17" t="n"/>
      <c r="AM128" s="17" t="n"/>
      <c r="AN128" s="17" t="n"/>
      <c r="AO128" s="17" t="n"/>
      <c r="AP128" s="17" t="n"/>
      <c r="AQ128" s="17" t="n"/>
      <c r="AR128" s="17" t="n"/>
      <c r="AS128" s="17" t="n"/>
      <c r="AT128" s="17" t="n"/>
      <c r="AU128" s="17" t="n"/>
      <c r="AV128" s="17" t="n"/>
      <c r="AW128" s="17" t="n"/>
      <c r="AX128" s="17" t="n"/>
      <c r="AY128" s="17" t="n"/>
      <c r="AZ128" s="17" t="n"/>
      <c r="BA128" s="17" t="n"/>
      <c r="BB128" s="17" t="n"/>
      <c r="BC128" s="17" t="n"/>
      <c r="BD128" s="17" t="n"/>
      <c r="BE128" s="17" t="n"/>
      <c r="BF128" s="17" t="n"/>
      <c r="BG128" s="17" t="n"/>
      <c r="BH128" s="17" t="n"/>
      <c r="BI128" s="17" t="n"/>
      <c r="BJ128" s="17" t="n"/>
      <c r="BK128" s="17" t="n"/>
      <c r="BL128" s="17" t="n"/>
      <c r="BM128" s="17" t="n"/>
      <c r="BN128" s="17" t="n"/>
      <c r="BO128" s="17" t="n"/>
      <c r="BP128" s="17" t="n"/>
      <c r="BQ128" s="17" t="n"/>
      <c r="BR128" s="17" t="n"/>
      <c r="BS128" s="17" t="n"/>
      <c r="BT128" s="17" t="n"/>
      <c r="BU128" s="17" t="n"/>
      <c r="BV128" s="17" t="n"/>
      <c r="BW128" s="17" t="n"/>
      <c r="BX128" s="17" t="n"/>
      <c r="BY128" s="17" t="n"/>
      <c r="BZ128" s="17" t="n"/>
      <c r="CA128" s="17" t="n"/>
      <c r="CB128" s="17" t="n"/>
      <c r="CC128" s="17" t="n"/>
      <c r="CD128" s="17" t="n"/>
      <c r="CE128" s="17" t="n"/>
      <c r="CF128" s="17" t="n"/>
      <c r="CG128" s="17" t="n"/>
      <c r="CH128" s="17" t="n"/>
      <c r="CI128" s="17" t="n"/>
      <c r="CJ128" s="17" t="n"/>
      <c r="C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/>
      <c r="Z129" s="17" t="n"/>
      <c r="AA129" s="17" t="n"/>
      <c r="AB129" s="17" t="n"/>
      <c r="AC129" s="17" t="n"/>
      <c r="AD129" s="17" t="n"/>
      <c r="AE129" s="17" t="n"/>
      <c r="AF129" s="17" t="n"/>
      <c r="AG129" s="17" t="n"/>
      <c r="AH129" s="17" t="n"/>
      <c r="AI129" s="17" t="n"/>
      <c r="AJ129" s="17" t="n"/>
      <c r="AK129" s="17" t="n"/>
      <c r="AL129" s="17" t="n"/>
      <c r="AM129" s="17" t="n"/>
      <c r="AN129" s="17" t="n"/>
      <c r="AO129" s="17" t="n"/>
      <c r="AP129" s="17" t="n"/>
      <c r="AQ129" s="17" t="n"/>
      <c r="AR129" s="17" t="n"/>
      <c r="AS129" s="17" t="n"/>
      <c r="AT129" s="17" t="n"/>
      <c r="AU129" s="17" t="n"/>
      <c r="AV129" s="17" t="n"/>
      <c r="AW129" s="17" t="n"/>
      <c r="AX129" s="17" t="n"/>
      <c r="AY129" s="17" t="n"/>
      <c r="AZ129" s="17" t="n"/>
      <c r="BA129" s="17" t="n"/>
      <c r="BB129" s="17" t="n"/>
      <c r="BC129" s="17" t="n"/>
      <c r="BD129" s="17" t="n"/>
      <c r="BE129" s="17" t="n"/>
      <c r="BF129" s="17" t="n"/>
      <c r="BG129" s="17" t="n"/>
      <c r="BH129" s="17" t="n"/>
      <c r="BI129" s="17" t="n"/>
      <c r="BJ129" s="17" t="n"/>
      <c r="BK129" s="17" t="n"/>
      <c r="BL129" s="17" t="n"/>
      <c r="BM129" s="17" t="n"/>
      <c r="BN129" s="17" t="n"/>
      <c r="BO129" s="17" t="n"/>
      <c r="BP129" s="17" t="n"/>
      <c r="BQ129" s="17" t="n"/>
      <c r="BR129" s="17" t="n"/>
      <c r="BS129" s="17" t="n"/>
      <c r="BT129" s="17" t="n"/>
      <c r="BU129" s="17" t="n"/>
      <c r="BV129" s="17" t="n"/>
      <c r="BW129" s="17" t="n"/>
      <c r="BX129" s="17" t="n"/>
      <c r="BY129" s="17" t="n"/>
      <c r="BZ129" s="17" t="n"/>
      <c r="CA129" s="17" t="n"/>
      <c r="CB129" s="17" t="n"/>
      <c r="CC129" s="17" t="n"/>
      <c r="CD129" s="17" t="n"/>
      <c r="CE129" s="17" t="n"/>
      <c r="CF129" s="17" t="n"/>
      <c r="CG129" s="17" t="n"/>
      <c r="CH129" s="17" t="n"/>
      <c r="CI129" s="17" t="n"/>
      <c r="CJ129" s="17" t="n"/>
      <c r="C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7" t="n"/>
      <c r="AA130" s="17" t="n"/>
      <c r="AB130" s="17" t="n"/>
      <c r="AC130" s="17" t="n"/>
      <c r="AD130" s="17" t="n"/>
      <c r="AE130" s="17" t="n"/>
      <c r="AF130" s="17" t="n"/>
      <c r="AG130" s="17" t="n"/>
      <c r="AH130" s="17" t="n"/>
      <c r="AI130" s="17" t="n"/>
      <c r="AJ130" s="17" t="n"/>
      <c r="AK130" s="17" t="n"/>
      <c r="AL130" s="17" t="n"/>
      <c r="AM130" s="17" t="n"/>
      <c r="AN130" s="17" t="n"/>
      <c r="AO130" s="17" t="n"/>
      <c r="AP130" s="17" t="n"/>
      <c r="AQ130" s="17" t="n"/>
      <c r="AR130" s="17" t="n"/>
      <c r="AS130" s="17" t="n"/>
      <c r="AT130" s="17" t="n"/>
      <c r="AU130" s="17" t="n"/>
      <c r="AV130" s="17" t="n"/>
      <c r="AW130" s="17" t="n"/>
      <c r="AX130" s="17" t="n"/>
      <c r="AY130" s="17" t="n"/>
      <c r="AZ130" s="17" t="n"/>
      <c r="BA130" s="17" t="n"/>
      <c r="BB130" s="17" t="n"/>
      <c r="BC130" s="17" t="n"/>
      <c r="BD130" s="17" t="n"/>
      <c r="BE130" s="17" t="n"/>
      <c r="BF130" s="17" t="n"/>
      <c r="BG130" s="17" t="n"/>
      <c r="BH130" s="17" t="n"/>
      <c r="BI130" s="17" t="n"/>
      <c r="BJ130" s="17" t="n"/>
      <c r="BK130" s="17" t="n"/>
      <c r="BL130" s="17" t="n"/>
      <c r="BM130" s="17" t="n"/>
      <c r="BN130" s="17" t="n"/>
      <c r="BO130" s="17" t="n"/>
      <c r="BP130" s="17" t="n"/>
      <c r="BQ130" s="17" t="n"/>
      <c r="BR130" s="17" t="n"/>
      <c r="BS130" s="17" t="n"/>
      <c r="BT130" s="17" t="n"/>
      <c r="BU130" s="17" t="n"/>
      <c r="BV130" s="17" t="n"/>
      <c r="BW130" s="17" t="n"/>
      <c r="BX130" s="17" t="n"/>
      <c r="BY130" s="17" t="n"/>
      <c r="BZ130" s="17" t="n"/>
      <c r="CA130" s="17" t="n"/>
      <c r="CB130" s="17" t="n"/>
      <c r="CC130" s="17" t="n"/>
      <c r="CD130" s="17" t="n"/>
      <c r="CE130" s="17" t="n"/>
      <c r="CF130" s="17" t="n"/>
      <c r="CG130" s="17" t="n"/>
      <c r="CH130" s="17" t="n"/>
      <c r="CI130" s="17" t="n"/>
      <c r="CJ130" s="17" t="n"/>
      <c r="C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7" t="n"/>
      <c r="AA131" s="17" t="n"/>
      <c r="AB131" s="17" t="n"/>
      <c r="AC131" s="17" t="n"/>
      <c r="AD131" s="17" t="n"/>
      <c r="AE131" s="17" t="n"/>
      <c r="AF131" s="17" t="n"/>
      <c r="AG131" s="17" t="n"/>
      <c r="AH131" s="17" t="n"/>
      <c r="AI131" s="17" t="n"/>
      <c r="AJ131" s="17" t="n"/>
      <c r="AK131" s="17" t="n"/>
      <c r="AL131" s="17" t="n"/>
      <c r="AM131" s="17" t="n"/>
      <c r="AN131" s="17" t="n"/>
      <c r="AO131" s="17" t="n"/>
      <c r="AP131" s="17" t="n"/>
      <c r="AQ131" s="17" t="n"/>
      <c r="AR131" s="17" t="n"/>
      <c r="AS131" s="17" t="n"/>
      <c r="AT131" s="17" t="n"/>
      <c r="AU131" s="17" t="n"/>
      <c r="AV131" s="17" t="n"/>
      <c r="AW131" s="17" t="n"/>
      <c r="AX131" s="17" t="n"/>
      <c r="AY131" s="17" t="n"/>
      <c r="AZ131" s="17" t="n"/>
      <c r="BA131" s="17" t="n"/>
      <c r="BB131" s="17" t="n"/>
      <c r="BC131" s="17" t="n"/>
      <c r="BD131" s="17" t="n"/>
      <c r="BE131" s="17" t="n"/>
      <c r="BF131" s="17" t="n"/>
      <c r="BG131" s="17" t="n"/>
      <c r="BH131" s="17" t="n"/>
      <c r="BI131" s="17" t="n"/>
      <c r="BJ131" s="17" t="n"/>
      <c r="BK131" s="17" t="n"/>
      <c r="BL131" s="17" t="n"/>
      <c r="BM131" s="17" t="n"/>
      <c r="BN131" s="17" t="n"/>
      <c r="BO131" s="17" t="n"/>
      <c r="BP131" s="17" t="n"/>
      <c r="BQ131" s="17" t="n"/>
      <c r="BR131" s="17" t="n"/>
      <c r="BS131" s="17" t="n"/>
      <c r="BT131" s="17" t="n"/>
      <c r="BU131" s="17" t="n"/>
      <c r="BV131" s="17" t="n"/>
      <c r="BW131" s="17" t="n"/>
      <c r="BX131" s="17" t="n"/>
      <c r="BY131" s="17" t="n"/>
      <c r="BZ131" s="17" t="n"/>
      <c r="CA131" s="17" t="n"/>
      <c r="CB131" s="17" t="n"/>
      <c r="CC131" s="17" t="n"/>
      <c r="CD131" s="17" t="n"/>
      <c r="CE131" s="17" t="n"/>
      <c r="CF131" s="17" t="n"/>
      <c r="CG131" s="17" t="n"/>
      <c r="CH131" s="17" t="n"/>
      <c r="CI131" s="17" t="n"/>
      <c r="CJ131" s="17" t="n"/>
      <c r="C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7" t="n"/>
      <c r="AA132" s="17" t="n"/>
      <c r="AB132" s="17" t="n"/>
      <c r="AC132" s="17" t="n"/>
      <c r="AD132" s="17" t="n"/>
      <c r="AE132" s="17" t="n"/>
      <c r="AF132" s="17" t="n"/>
      <c r="AG132" s="17" t="n"/>
      <c r="AH132" s="17" t="n"/>
      <c r="AI132" s="17" t="n"/>
      <c r="AJ132" s="17" t="n"/>
      <c r="AK132" s="17" t="n"/>
      <c r="AL132" s="17" t="n"/>
      <c r="AM132" s="17" t="n"/>
      <c r="AN132" s="17" t="n"/>
      <c r="AO132" s="17" t="n"/>
      <c r="AP132" s="17" t="n"/>
      <c r="AQ132" s="17" t="n"/>
      <c r="AR132" s="17" t="n"/>
      <c r="AS132" s="17" t="n"/>
      <c r="AT132" s="17" t="n"/>
      <c r="AU132" s="17" t="n"/>
      <c r="AV132" s="17" t="n"/>
      <c r="AW132" s="17" t="n"/>
      <c r="AX132" s="17" t="n"/>
      <c r="AY132" s="17" t="n"/>
      <c r="AZ132" s="17" t="n"/>
      <c r="BA132" s="17" t="n"/>
      <c r="BB132" s="17" t="n"/>
      <c r="BC132" s="17" t="n"/>
      <c r="BD132" s="17" t="n"/>
      <c r="BE132" s="17" t="n"/>
      <c r="BF132" s="17" t="n"/>
      <c r="BG132" s="17" t="n"/>
      <c r="BH132" s="17" t="n"/>
      <c r="BI132" s="17" t="n"/>
      <c r="BJ132" s="17" t="n"/>
      <c r="BK132" s="17" t="n"/>
      <c r="BL132" s="17" t="n"/>
      <c r="BM132" s="17" t="n"/>
      <c r="BN132" s="17" t="n"/>
      <c r="BO132" s="17" t="n"/>
      <c r="BP132" s="17" t="n"/>
      <c r="BQ132" s="17" t="n"/>
      <c r="BR132" s="17" t="n"/>
      <c r="BS132" s="17" t="n"/>
      <c r="BT132" s="17" t="n"/>
      <c r="BU132" s="17" t="n"/>
      <c r="BV132" s="17" t="n"/>
      <c r="BW132" s="17" t="n"/>
      <c r="BX132" s="17" t="n"/>
      <c r="BY132" s="17" t="n"/>
      <c r="BZ132" s="17" t="n"/>
      <c r="CA132" s="17" t="n"/>
      <c r="CB132" s="17" t="n"/>
      <c r="CC132" s="17" t="n"/>
      <c r="CD132" s="17" t="n"/>
      <c r="CE132" s="17" t="n"/>
      <c r="CF132" s="17" t="n"/>
      <c r="CG132" s="17" t="n"/>
      <c r="CH132" s="17" t="n"/>
      <c r="CI132" s="17" t="n"/>
      <c r="CJ132" s="17" t="n"/>
      <c r="C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7" t="n"/>
      <c r="Z133" s="17" t="n"/>
      <c r="AA133" s="17" t="n"/>
      <c r="AB133" s="17" t="n"/>
      <c r="AC133" s="17" t="n"/>
      <c r="AD133" s="17" t="n"/>
      <c r="AE133" s="17" t="n"/>
      <c r="AF133" s="17" t="n"/>
      <c r="AG133" s="17" t="n"/>
      <c r="AH133" s="17" t="n"/>
      <c r="AI133" s="17" t="n"/>
      <c r="AJ133" s="17" t="n"/>
      <c r="AK133" s="17" t="n"/>
      <c r="AL133" s="17" t="n"/>
      <c r="AM133" s="17" t="n"/>
      <c r="AN133" s="17" t="n"/>
      <c r="AO133" s="17" t="n"/>
      <c r="AP133" s="17" t="n"/>
      <c r="AQ133" s="17" t="n"/>
      <c r="AR133" s="17" t="n"/>
      <c r="AS133" s="17" t="n"/>
      <c r="AT133" s="17" t="n"/>
      <c r="AU133" s="17" t="n"/>
      <c r="AV133" s="17" t="n"/>
      <c r="AW133" s="17" t="n"/>
      <c r="AX133" s="17" t="n"/>
      <c r="AY133" s="17" t="n"/>
      <c r="AZ133" s="17" t="n"/>
      <c r="BA133" s="17" t="n"/>
      <c r="BB133" s="17" t="n"/>
      <c r="BC133" s="17" t="n"/>
      <c r="BD133" s="17" t="n"/>
      <c r="BE133" s="17" t="n"/>
      <c r="BF133" s="17" t="n"/>
      <c r="BG133" s="17" t="n"/>
      <c r="BH133" s="17" t="n"/>
      <c r="BI133" s="17" t="n"/>
      <c r="BJ133" s="17" t="n"/>
      <c r="BK133" s="17" t="n"/>
      <c r="BL133" s="17" t="n"/>
      <c r="BM133" s="17" t="n"/>
      <c r="BN133" s="17" t="n"/>
      <c r="BO133" s="17" t="n"/>
      <c r="BP133" s="17" t="n"/>
      <c r="BQ133" s="17" t="n"/>
      <c r="BR133" s="17" t="n"/>
      <c r="BS133" s="17" t="n"/>
      <c r="BT133" s="17" t="n"/>
      <c r="BU133" s="17" t="n"/>
      <c r="BV133" s="17" t="n"/>
      <c r="BW133" s="17" t="n"/>
      <c r="BX133" s="17" t="n"/>
      <c r="BY133" s="17" t="n"/>
      <c r="BZ133" s="17" t="n"/>
      <c r="CA133" s="17" t="n"/>
      <c r="CB133" s="17" t="n"/>
      <c r="CC133" s="17" t="n"/>
      <c r="CD133" s="17" t="n"/>
      <c r="CE133" s="17" t="n"/>
      <c r="CF133" s="17" t="n"/>
      <c r="CG133" s="17" t="n"/>
      <c r="CH133" s="17" t="n"/>
      <c r="CI133" s="17" t="n"/>
      <c r="CJ133" s="17" t="n"/>
      <c r="C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7" t="n"/>
      <c r="Z134" s="17" t="n"/>
      <c r="AA134" s="17" t="n"/>
      <c r="AB134" s="17" t="n"/>
      <c r="AC134" s="17" t="n"/>
      <c r="AD134" s="17" t="n"/>
      <c r="AE134" s="17" t="n"/>
      <c r="AF134" s="17" t="n"/>
      <c r="AG134" s="17" t="n"/>
      <c r="AH134" s="17" t="n"/>
      <c r="AI134" s="17" t="n"/>
      <c r="AJ134" s="17" t="n"/>
      <c r="AK134" s="17" t="n"/>
      <c r="AL134" s="17" t="n"/>
      <c r="AM134" s="17" t="n"/>
      <c r="AN134" s="17" t="n"/>
      <c r="AO134" s="17" t="n"/>
      <c r="AP134" s="17" t="n"/>
      <c r="AQ134" s="17" t="n"/>
      <c r="AR134" s="17" t="n"/>
      <c r="AS134" s="17" t="n"/>
      <c r="AT134" s="17" t="n"/>
      <c r="AU134" s="17" t="n"/>
      <c r="AV134" s="17" t="n"/>
      <c r="AW134" s="17" t="n"/>
      <c r="AX134" s="17" t="n"/>
      <c r="AY134" s="17" t="n"/>
      <c r="AZ134" s="17" t="n"/>
      <c r="BA134" s="17" t="n"/>
      <c r="BB134" s="17" t="n"/>
      <c r="BC134" s="17" t="n"/>
      <c r="BD134" s="17" t="n"/>
      <c r="BE134" s="17" t="n"/>
      <c r="BF134" s="17" t="n"/>
      <c r="BG134" s="17" t="n"/>
      <c r="BH134" s="17" t="n"/>
      <c r="BI134" s="17" t="n"/>
      <c r="BJ134" s="17" t="n"/>
      <c r="BK134" s="17" t="n"/>
      <c r="BL134" s="17" t="n"/>
      <c r="BM134" s="17" t="n"/>
      <c r="BN134" s="17" t="n"/>
      <c r="BO134" s="17" t="n"/>
      <c r="BP134" s="17" t="n"/>
      <c r="BQ134" s="17" t="n"/>
      <c r="BR134" s="17" t="n"/>
      <c r="BS134" s="17" t="n"/>
      <c r="BT134" s="17" t="n"/>
      <c r="BU134" s="17" t="n"/>
      <c r="BV134" s="17" t="n"/>
      <c r="BW134" s="17" t="n"/>
      <c r="BX134" s="17" t="n"/>
      <c r="BY134" s="17" t="n"/>
      <c r="BZ134" s="17" t="n"/>
      <c r="CA134" s="17" t="n"/>
      <c r="CB134" s="17" t="n"/>
      <c r="CC134" s="17" t="n"/>
      <c r="CD134" s="17" t="n"/>
      <c r="CE134" s="17" t="n"/>
      <c r="CF134" s="17" t="n"/>
      <c r="CG134" s="17" t="n"/>
      <c r="CH134" s="17" t="n"/>
      <c r="CI134" s="17" t="n"/>
      <c r="CJ134" s="17" t="n"/>
      <c r="C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7" t="n"/>
      <c r="AA135" s="17" t="n"/>
      <c r="AB135" s="17" t="n"/>
      <c r="AC135" s="17" t="n"/>
      <c r="AD135" s="17" t="n"/>
      <c r="AE135" s="17" t="n"/>
      <c r="AF135" s="17" t="n"/>
      <c r="AG135" s="17" t="n"/>
      <c r="AH135" s="17" t="n"/>
      <c r="AI135" s="17" t="n"/>
      <c r="AJ135" s="17" t="n"/>
      <c r="AK135" s="17" t="n"/>
      <c r="AL135" s="17" t="n"/>
      <c r="AM135" s="17" t="n"/>
      <c r="AN135" s="17" t="n"/>
      <c r="AO135" s="17" t="n"/>
      <c r="AP135" s="17" t="n"/>
      <c r="AQ135" s="17" t="n"/>
      <c r="AR135" s="17" t="n"/>
      <c r="AS135" s="17" t="n"/>
      <c r="AT135" s="17" t="n"/>
      <c r="AU135" s="17" t="n"/>
      <c r="AV135" s="17" t="n"/>
      <c r="AW135" s="17" t="n"/>
      <c r="AX135" s="17" t="n"/>
      <c r="AY135" s="17" t="n"/>
      <c r="AZ135" s="17" t="n"/>
      <c r="BA135" s="17" t="n"/>
      <c r="BB135" s="17" t="n"/>
      <c r="BC135" s="17" t="n"/>
      <c r="BD135" s="17" t="n"/>
      <c r="BE135" s="17" t="n"/>
      <c r="BF135" s="17" t="n"/>
      <c r="BG135" s="17" t="n"/>
      <c r="BH135" s="17" t="n"/>
      <c r="BI135" s="17" t="n"/>
      <c r="BJ135" s="17" t="n"/>
      <c r="BK135" s="17" t="n"/>
      <c r="BL135" s="17" t="n"/>
      <c r="BM135" s="17" t="n"/>
      <c r="BN135" s="17" t="n"/>
      <c r="BO135" s="17" t="n"/>
      <c r="BP135" s="17" t="n"/>
      <c r="BQ135" s="17" t="n"/>
      <c r="BR135" s="17" t="n"/>
      <c r="BS135" s="17" t="n"/>
      <c r="BT135" s="17" t="n"/>
      <c r="BU135" s="17" t="n"/>
      <c r="BV135" s="17" t="n"/>
      <c r="BW135" s="17" t="n"/>
      <c r="BX135" s="17" t="n"/>
      <c r="BY135" s="17" t="n"/>
      <c r="BZ135" s="17" t="n"/>
      <c r="CA135" s="17" t="n"/>
      <c r="CB135" s="17" t="n"/>
      <c r="CC135" s="17" t="n"/>
      <c r="CD135" s="17" t="n"/>
      <c r="CE135" s="17" t="n"/>
      <c r="CF135" s="17" t="n"/>
      <c r="CG135" s="17" t="n"/>
      <c r="CH135" s="17" t="n"/>
      <c r="CI135" s="17" t="n"/>
      <c r="CJ135" s="17" t="n"/>
      <c r="C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/>
      <c r="Z136" s="17" t="n"/>
      <c r="AA136" s="17" t="n"/>
      <c r="AB136" s="17" t="n"/>
      <c r="AC136" s="17" t="n"/>
      <c r="AD136" s="17" t="n"/>
      <c r="AE136" s="17" t="n"/>
      <c r="AF136" s="17" t="n"/>
      <c r="AG136" s="17" t="n"/>
      <c r="AH136" s="17" t="n"/>
      <c r="AI136" s="17" t="n"/>
      <c r="AJ136" s="17" t="n"/>
      <c r="AK136" s="17" t="n"/>
      <c r="AL136" s="17" t="n"/>
      <c r="AM136" s="17" t="n"/>
      <c r="AN136" s="17" t="n"/>
      <c r="AO136" s="17" t="n"/>
      <c r="AP136" s="17" t="n"/>
      <c r="AQ136" s="17" t="n"/>
      <c r="AR136" s="17" t="n"/>
      <c r="AS136" s="17" t="n"/>
      <c r="AT136" s="17" t="n"/>
      <c r="AU136" s="17" t="n"/>
      <c r="AV136" s="17" t="n"/>
      <c r="AW136" s="17" t="n"/>
      <c r="AX136" s="17" t="n"/>
      <c r="AY136" s="17" t="n"/>
      <c r="AZ136" s="17" t="n"/>
      <c r="BA136" s="17" t="n"/>
      <c r="BB136" s="17" t="n"/>
      <c r="BC136" s="17" t="n"/>
      <c r="BD136" s="17" t="n"/>
      <c r="BE136" s="17" t="n"/>
      <c r="BF136" s="17" t="n"/>
      <c r="BG136" s="17" t="n"/>
      <c r="BH136" s="17" t="n"/>
      <c r="BI136" s="17" t="n"/>
      <c r="BJ136" s="17" t="n"/>
      <c r="BK136" s="17" t="n"/>
      <c r="BL136" s="17" t="n"/>
      <c r="BM136" s="17" t="n"/>
      <c r="BN136" s="17" t="n"/>
      <c r="BO136" s="17" t="n"/>
      <c r="BP136" s="17" t="n"/>
      <c r="BQ136" s="17" t="n"/>
      <c r="BR136" s="17" t="n"/>
      <c r="BS136" s="17" t="n"/>
      <c r="BT136" s="17" t="n"/>
      <c r="BU136" s="17" t="n"/>
      <c r="BV136" s="17" t="n"/>
      <c r="BW136" s="17" t="n"/>
      <c r="BX136" s="17" t="n"/>
      <c r="BY136" s="17" t="n"/>
      <c r="BZ136" s="17" t="n"/>
      <c r="CA136" s="17" t="n"/>
      <c r="CB136" s="17" t="n"/>
      <c r="CC136" s="17" t="n"/>
      <c r="CD136" s="17" t="n"/>
      <c r="CE136" s="17" t="n"/>
      <c r="CF136" s="17" t="n"/>
      <c r="CG136" s="17" t="n"/>
      <c r="CH136" s="17" t="n"/>
      <c r="CI136" s="17" t="n"/>
      <c r="CJ136" s="17" t="n"/>
      <c r="C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7" t="n"/>
      <c r="Z137" s="17" t="n"/>
      <c r="AA137" s="17" t="n"/>
      <c r="AB137" s="17" t="n"/>
      <c r="AC137" s="17" t="n"/>
      <c r="AD137" s="17" t="n"/>
      <c r="AE137" s="17" t="n"/>
      <c r="AF137" s="17" t="n"/>
      <c r="AG137" s="17" t="n"/>
      <c r="AH137" s="17" t="n"/>
      <c r="AI137" s="17" t="n"/>
      <c r="AJ137" s="17" t="n"/>
      <c r="AK137" s="17" t="n"/>
      <c r="AL137" s="17" t="n"/>
      <c r="AM137" s="17" t="n"/>
      <c r="AN137" s="17" t="n"/>
      <c r="AO137" s="17" t="n"/>
      <c r="AP137" s="17" t="n"/>
      <c r="AQ137" s="17" t="n"/>
      <c r="AR137" s="17" t="n"/>
      <c r="AS137" s="17" t="n"/>
      <c r="AT137" s="17" t="n"/>
      <c r="AU137" s="17" t="n"/>
      <c r="AV137" s="17" t="n"/>
      <c r="AW137" s="17" t="n"/>
      <c r="AX137" s="17" t="n"/>
      <c r="AY137" s="17" t="n"/>
      <c r="AZ137" s="17" t="n"/>
      <c r="BA137" s="17" t="n"/>
      <c r="BB137" s="17" t="n"/>
      <c r="BC137" s="17" t="n"/>
      <c r="BD137" s="17" t="n"/>
      <c r="BE137" s="17" t="n"/>
      <c r="BF137" s="17" t="n"/>
      <c r="BG137" s="17" t="n"/>
      <c r="BH137" s="17" t="n"/>
      <c r="BI137" s="17" t="n"/>
      <c r="BJ137" s="17" t="n"/>
      <c r="BK137" s="17" t="n"/>
      <c r="BL137" s="17" t="n"/>
      <c r="BM137" s="17" t="n"/>
      <c r="BN137" s="17" t="n"/>
      <c r="BO137" s="17" t="n"/>
      <c r="BP137" s="17" t="n"/>
      <c r="BQ137" s="17" t="n"/>
      <c r="BR137" s="17" t="n"/>
      <c r="BS137" s="17" t="n"/>
      <c r="BT137" s="17" t="n"/>
      <c r="BU137" s="17" t="n"/>
      <c r="BV137" s="17" t="n"/>
      <c r="BW137" s="17" t="n"/>
      <c r="BX137" s="17" t="n"/>
      <c r="BY137" s="17" t="n"/>
      <c r="BZ137" s="17" t="n"/>
      <c r="CA137" s="17" t="n"/>
      <c r="CB137" s="17" t="n"/>
      <c r="CC137" s="17" t="n"/>
      <c r="CD137" s="17" t="n"/>
      <c r="CE137" s="17" t="n"/>
      <c r="CF137" s="17" t="n"/>
      <c r="CG137" s="17" t="n"/>
      <c r="CH137" s="17" t="n"/>
      <c r="CI137" s="17" t="n"/>
      <c r="CJ137" s="17" t="n"/>
      <c r="C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7" t="n"/>
      <c r="AA138" s="17" t="n"/>
      <c r="AB138" s="17" t="n"/>
      <c r="AC138" s="17" t="n"/>
      <c r="AD138" s="17" t="n"/>
      <c r="AE138" s="17" t="n"/>
      <c r="AF138" s="17" t="n"/>
      <c r="AG138" s="17" t="n"/>
      <c r="AH138" s="17" t="n"/>
      <c r="AI138" s="17" t="n"/>
      <c r="AJ138" s="17" t="n"/>
      <c r="AK138" s="17" t="n"/>
      <c r="AL138" s="17" t="n"/>
      <c r="AM138" s="17" t="n"/>
      <c r="AN138" s="17" t="n"/>
      <c r="AO138" s="17" t="n"/>
      <c r="AP138" s="17" t="n"/>
      <c r="AQ138" s="17" t="n"/>
      <c r="AR138" s="17" t="n"/>
      <c r="AS138" s="17" t="n"/>
      <c r="AT138" s="17" t="n"/>
      <c r="AU138" s="17" t="n"/>
      <c r="AV138" s="17" t="n"/>
      <c r="AW138" s="17" t="n"/>
      <c r="AX138" s="17" t="n"/>
      <c r="AY138" s="17" t="n"/>
      <c r="AZ138" s="17" t="n"/>
      <c r="BA138" s="17" t="n"/>
      <c r="BB138" s="17" t="n"/>
      <c r="BC138" s="17" t="n"/>
      <c r="BD138" s="17" t="n"/>
      <c r="BE138" s="17" t="n"/>
      <c r="BF138" s="17" t="n"/>
      <c r="BG138" s="17" t="n"/>
      <c r="BH138" s="17" t="n"/>
      <c r="BI138" s="17" t="n"/>
      <c r="BJ138" s="17" t="n"/>
      <c r="BK138" s="17" t="n"/>
      <c r="BL138" s="17" t="n"/>
      <c r="BM138" s="17" t="n"/>
      <c r="BN138" s="17" t="n"/>
      <c r="BO138" s="17" t="n"/>
      <c r="BP138" s="17" t="n"/>
      <c r="BQ138" s="17" t="n"/>
      <c r="BR138" s="17" t="n"/>
      <c r="BS138" s="17" t="n"/>
      <c r="BT138" s="17" t="n"/>
      <c r="BU138" s="17" t="n"/>
      <c r="BV138" s="17" t="n"/>
      <c r="BW138" s="17" t="n"/>
      <c r="BX138" s="17" t="n"/>
      <c r="BY138" s="17" t="n"/>
      <c r="BZ138" s="17" t="n"/>
      <c r="CA138" s="17" t="n"/>
      <c r="CB138" s="17" t="n"/>
      <c r="CC138" s="17" t="n"/>
      <c r="CD138" s="17" t="n"/>
      <c r="CE138" s="17" t="n"/>
      <c r="CF138" s="17" t="n"/>
      <c r="CG138" s="17" t="n"/>
      <c r="CH138" s="17" t="n"/>
      <c r="CI138" s="17" t="n"/>
      <c r="CJ138" s="17" t="n"/>
      <c r="C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7" t="n"/>
      <c r="Z139" s="17" t="n"/>
      <c r="AA139" s="17" t="n"/>
      <c r="AB139" s="17" t="n"/>
      <c r="AC139" s="17" t="n"/>
      <c r="AD139" s="17" t="n"/>
      <c r="AE139" s="17" t="n"/>
      <c r="AF139" s="17" t="n"/>
      <c r="AG139" s="17" t="n"/>
      <c r="AH139" s="17" t="n"/>
      <c r="AI139" s="17" t="n"/>
      <c r="AJ139" s="17" t="n"/>
      <c r="AK139" s="17" t="n"/>
      <c r="AL139" s="17" t="n"/>
      <c r="AM139" s="17" t="n"/>
      <c r="AN139" s="17" t="n"/>
      <c r="AO139" s="17" t="n"/>
      <c r="AP139" s="17" t="n"/>
      <c r="AQ139" s="17" t="n"/>
      <c r="AR139" s="17" t="n"/>
      <c r="AS139" s="17" t="n"/>
      <c r="AT139" s="17" t="n"/>
      <c r="AU139" s="17" t="n"/>
      <c r="AV139" s="17" t="n"/>
      <c r="AW139" s="17" t="n"/>
      <c r="AX139" s="17" t="n"/>
      <c r="AY139" s="17" t="n"/>
      <c r="AZ139" s="17" t="n"/>
      <c r="BA139" s="17" t="n"/>
      <c r="BB139" s="17" t="n"/>
      <c r="BC139" s="17" t="n"/>
      <c r="BD139" s="17" t="n"/>
      <c r="BE139" s="17" t="n"/>
      <c r="BF139" s="17" t="n"/>
      <c r="BG139" s="17" t="n"/>
      <c r="BH139" s="17" t="n"/>
      <c r="BI139" s="17" t="n"/>
      <c r="BJ139" s="17" t="n"/>
      <c r="BK139" s="17" t="n"/>
      <c r="BL139" s="17" t="n"/>
      <c r="BM139" s="17" t="n"/>
      <c r="BN139" s="17" t="n"/>
      <c r="BO139" s="17" t="n"/>
      <c r="BP139" s="17" t="n"/>
      <c r="BQ139" s="17" t="n"/>
      <c r="BR139" s="17" t="n"/>
      <c r="BS139" s="17" t="n"/>
      <c r="BT139" s="17" t="n"/>
      <c r="BU139" s="17" t="n"/>
      <c r="BV139" s="17" t="n"/>
      <c r="BW139" s="17" t="n"/>
      <c r="BX139" s="17" t="n"/>
      <c r="BY139" s="17" t="n"/>
      <c r="BZ139" s="17" t="n"/>
      <c r="CA139" s="17" t="n"/>
      <c r="CB139" s="17" t="n"/>
      <c r="CC139" s="17" t="n"/>
      <c r="CD139" s="17" t="n"/>
      <c r="CE139" s="17" t="n"/>
      <c r="CF139" s="17" t="n"/>
      <c r="CG139" s="17" t="n"/>
      <c r="CH139" s="17" t="n"/>
      <c r="CI139" s="17" t="n"/>
      <c r="CJ139" s="17" t="n"/>
      <c r="C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7" t="n"/>
      <c r="Z140" s="17" t="n"/>
      <c r="AA140" s="17" t="n"/>
      <c r="AB140" s="17" t="n"/>
      <c r="AC140" s="17" t="n"/>
      <c r="AD140" s="17" t="n"/>
      <c r="AE140" s="17" t="n"/>
      <c r="AF140" s="17" t="n"/>
      <c r="AG140" s="17" t="n"/>
      <c r="AH140" s="17" t="n"/>
      <c r="AI140" s="17" t="n"/>
      <c r="AJ140" s="17" t="n"/>
      <c r="AK140" s="17" t="n"/>
      <c r="AL140" s="17" t="n"/>
      <c r="AM140" s="17" t="n"/>
      <c r="AN140" s="17" t="n"/>
      <c r="AO140" s="17" t="n"/>
      <c r="AP140" s="17" t="n"/>
      <c r="AQ140" s="17" t="n"/>
      <c r="AR140" s="17" t="n"/>
      <c r="AS140" s="17" t="n"/>
      <c r="AT140" s="17" t="n"/>
      <c r="AU140" s="17" t="n"/>
      <c r="AV140" s="17" t="n"/>
      <c r="AW140" s="17" t="n"/>
      <c r="AX140" s="17" t="n"/>
      <c r="AY140" s="17" t="n"/>
      <c r="AZ140" s="17" t="n"/>
      <c r="BA140" s="17" t="n"/>
      <c r="BB140" s="17" t="n"/>
      <c r="BC140" s="17" t="n"/>
      <c r="BD140" s="17" t="n"/>
      <c r="BE140" s="17" t="n"/>
      <c r="BF140" s="17" t="n"/>
      <c r="BG140" s="17" t="n"/>
      <c r="BH140" s="17" t="n"/>
      <c r="BI140" s="17" t="n"/>
      <c r="BJ140" s="17" t="n"/>
      <c r="BK140" s="17" t="n"/>
      <c r="BL140" s="17" t="n"/>
      <c r="BM140" s="17" t="n"/>
      <c r="BN140" s="17" t="n"/>
      <c r="BO140" s="17" t="n"/>
      <c r="BP140" s="17" t="n"/>
      <c r="BQ140" s="17" t="n"/>
      <c r="BR140" s="17" t="n"/>
      <c r="BS140" s="17" t="n"/>
      <c r="BT140" s="17" t="n"/>
      <c r="BU140" s="17" t="n"/>
      <c r="BV140" s="17" t="n"/>
      <c r="BW140" s="17" t="n"/>
      <c r="BX140" s="17" t="n"/>
      <c r="BY140" s="17" t="n"/>
      <c r="BZ140" s="17" t="n"/>
      <c r="CA140" s="17" t="n"/>
      <c r="CB140" s="17" t="n"/>
      <c r="CC140" s="17" t="n"/>
      <c r="CD140" s="17" t="n"/>
      <c r="CE140" s="17" t="n"/>
      <c r="CF140" s="17" t="n"/>
      <c r="CG140" s="17" t="n"/>
      <c r="CH140" s="17" t="n"/>
      <c r="CI140" s="17" t="n"/>
      <c r="CJ140" s="17" t="n"/>
      <c r="C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7" t="n"/>
      <c r="Z141" s="17" t="n"/>
      <c r="AA141" s="17" t="n"/>
      <c r="AB141" s="17" t="n"/>
      <c r="AC141" s="17" t="n"/>
      <c r="AD141" s="17" t="n"/>
      <c r="AE141" s="17" t="n"/>
      <c r="AF141" s="17" t="n"/>
      <c r="AG141" s="17" t="n"/>
      <c r="AH141" s="17" t="n"/>
      <c r="AI141" s="17" t="n"/>
      <c r="AJ141" s="17" t="n"/>
      <c r="AK141" s="17" t="n"/>
      <c r="AL141" s="17" t="n"/>
      <c r="AM141" s="17" t="n"/>
      <c r="AN141" s="17" t="n"/>
      <c r="AO141" s="17" t="n"/>
      <c r="AP141" s="17" t="n"/>
      <c r="AQ141" s="17" t="n"/>
      <c r="AR141" s="17" t="n"/>
      <c r="AS141" s="17" t="n"/>
      <c r="AT141" s="17" t="n"/>
      <c r="AU141" s="17" t="n"/>
      <c r="AV141" s="17" t="n"/>
      <c r="AW141" s="17" t="n"/>
      <c r="AX141" s="17" t="n"/>
      <c r="AY141" s="17" t="n"/>
      <c r="AZ141" s="17" t="n"/>
      <c r="BA141" s="17" t="n"/>
      <c r="BB141" s="17" t="n"/>
      <c r="BC141" s="17" t="n"/>
      <c r="BD141" s="17" t="n"/>
      <c r="BE141" s="17" t="n"/>
      <c r="BF141" s="17" t="n"/>
      <c r="BG141" s="17" t="n"/>
      <c r="BH141" s="17" t="n"/>
      <c r="BI141" s="17" t="n"/>
      <c r="BJ141" s="17" t="n"/>
      <c r="BK141" s="17" t="n"/>
      <c r="BL141" s="17" t="n"/>
      <c r="BM141" s="17" t="n"/>
      <c r="BN141" s="17" t="n"/>
      <c r="BO141" s="17" t="n"/>
      <c r="BP141" s="17" t="n"/>
      <c r="BQ141" s="17" t="n"/>
      <c r="BR141" s="17" t="n"/>
      <c r="BS141" s="17" t="n"/>
      <c r="BT141" s="17" t="n"/>
      <c r="BU141" s="17" t="n"/>
      <c r="BV141" s="17" t="n"/>
      <c r="BW141" s="17" t="n"/>
      <c r="BX141" s="17" t="n"/>
      <c r="BY141" s="17" t="n"/>
      <c r="BZ141" s="17" t="n"/>
      <c r="CA141" s="17" t="n"/>
      <c r="CB141" s="17" t="n"/>
      <c r="CC141" s="17" t="n"/>
      <c r="CD141" s="17" t="n"/>
      <c r="CE141" s="17" t="n"/>
      <c r="CF141" s="17" t="n"/>
      <c r="CG141" s="17" t="n"/>
      <c r="CH141" s="17" t="n"/>
      <c r="CI141" s="17" t="n"/>
      <c r="CJ141" s="17" t="n"/>
      <c r="C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7" t="n"/>
      <c r="Z142" s="17" t="n"/>
      <c r="AA142" s="17" t="n"/>
      <c r="AB142" s="17" t="n"/>
      <c r="AC142" s="17" t="n"/>
      <c r="AD142" s="17" t="n"/>
      <c r="AE142" s="17" t="n"/>
      <c r="AF142" s="17" t="n"/>
      <c r="AG142" s="17" t="n"/>
      <c r="AH142" s="17" t="n"/>
      <c r="AI142" s="17" t="n"/>
      <c r="AJ142" s="17" t="n"/>
      <c r="AK142" s="17" t="n"/>
      <c r="AL142" s="17" t="n"/>
      <c r="AM142" s="17" t="n"/>
      <c r="AN142" s="17" t="n"/>
      <c r="AO142" s="17" t="n"/>
      <c r="AP142" s="17" t="n"/>
      <c r="AQ142" s="17" t="n"/>
      <c r="AR142" s="17" t="n"/>
      <c r="AS142" s="17" t="n"/>
      <c r="AT142" s="17" t="n"/>
      <c r="AU142" s="17" t="n"/>
      <c r="AV142" s="17" t="n"/>
      <c r="AW142" s="17" t="n"/>
      <c r="AX142" s="17" t="n"/>
      <c r="AY142" s="17" t="n"/>
      <c r="AZ142" s="17" t="n"/>
      <c r="BA142" s="17" t="n"/>
      <c r="BB142" s="17" t="n"/>
      <c r="BC142" s="17" t="n"/>
      <c r="BD142" s="17" t="n"/>
      <c r="BE142" s="17" t="n"/>
      <c r="BF142" s="17" t="n"/>
      <c r="BG142" s="17" t="n"/>
      <c r="BH142" s="17" t="n"/>
      <c r="BI142" s="17" t="n"/>
      <c r="BJ142" s="17" t="n"/>
      <c r="BK142" s="17" t="n"/>
      <c r="BL142" s="17" t="n"/>
      <c r="BM142" s="17" t="n"/>
      <c r="BN142" s="17" t="n"/>
      <c r="BO142" s="17" t="n"/>
      <c r="BP142" s="17" t="n"/>
      <c r="BQ142" s="17" t="n"/>
      <c r="BR142" s="17" t="n"/>
      <c r="BS142" s="17" t="n"/>
      <c r="BT142" s="17" t="n"/>
      <c r="BU142" s="17" t="n"/>
      <c r="BV142" s="17" t="n"/>
      <c r="BW142" s="17" t="n"/>
      <c r="BX142" s="17" t="n"/>
      <c r="BY142" s="17" t="n"/>
      <c r="BZ142" s="17" t="n"/>
      <c r="CA142" s="17" t="n"/>
      <c r="CB142" s="17" t="n"/>
      <c r="CC142" s="17" t="n"/>
      <c r="CD142" s="17" t="n"/>
      <c r="CE142" s="17" t="n"/>
      <c r="CF142" s="17" t="n"/>
      <c r="CG142" s="17" t="n"/>
      <c r="CH142" s="17" t="n"/>
      <c r="CI142" s="17" t="n"/>
      <c r="CJ142" s="17" t="n"/>
      <c r="C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7" t="n"/>
      <c r="AA143" s="17" t="n"/>
      <c r="AB143" s="17" t="n"/>
      <c r="AC143" s="17" t="n"/>
      <c r="AD143" s="17" t="n"/>
      <c r="AE143" s="17" t="n"/>
      <c r="AF143" s="17" t="n"/>
      <c r="AG143" s="17" t="n"/>
      <c r="AH143" s="17" t="n"/>
      <c r="AI143" s="17" t="n"/>
      <c r="AJ143" s="17" t="n"/>
      <c r="AK143" s="17" t="n"/>
      <c r="AL143" s="17" t="n"/>
      <c r="AM143" s="17" t="n"/>
      <c r="AN143" s="17" t="n"/>
      <c r="AO143" s="17" t="n"/>
      <c r="AP143" s="17" t="n"/>
      <c r="AQ143" s="17" t="n"/>
      <c r="AR143" s="17" t="n"/>
      <c r="AS143" s="17" t="n"/>
      <c r="AT143" s="17" t="n"/>
      <c r="AU143" s="17" t="n"/>
      <c r="AV143" s="17" t="n"/>
      <c r="AW143" s="17" t="n"/>
      <c r="AX143" s="17" t="n"/>
      <c r="AY143" s="17" t="n"/>
      <c r="AZ143" s="17" t="n"/>
      <c r="BA143" s="17" t="n"/>
      <c r="BB143" s="17" t="n"/>
      <c r="BC143" s="17" t="n"/>
      <c r="BD143" s="17" t="n"/>
      <c r="BE143" s="17" t="n"/>
      <c r="BF143" s="17" t="n"/>
      <c r="BG143" s="17" t="n"/>
      <c r="BH143" s="17" t="n"/>
      <c r="BI143" s="17" t="n"/>
      <c r="BJ143" s="17" t="n"/>
      <c r="BK143" s="17" t="n"/>
      <c r="BL143" s="17" t="n"/>
      <c r="BM143" s="17" t="n"/>
      <c r="BN143" s="17" t="n"/>
      <c r="BO143" s="17" t="n"/>
      <c r="BP143" s="17" t="n"/>
      <c r="BQ143" s="17" t="n"/>
      <c r="BR143" s="17" t="n"/>
      <c r="BS143" s="17" t="n"/>
      <c r="BT143" s="17" t="n"/>
      <c r="BU143" s="17" t="n"/>
      <c r="BV143" s="17" t="n"/>
      <c r="BW143" s="17" t="n"/>
      <c r="BX143" s="17" t="n"/>
      <c r="BY143" s="17" t="n"/>
      <c r="BZ143" s="17" t="n"/>
      <c r="CA143" s="17" t="n"/>
      <c r="CB143" s="17" t="n"/>
      <c r="CC143" s="17" t="n"/>
      <c r="CD143" s="17" t="n"/>
      <c r="CE143" s="17" t="n"/>
      <c r="CF143" s="17" t="n"/>
      <c r="CG143" s="17" t="n"/>
      <c r="CH143" s="17" t="n"/>
      <c r="CI143" s="17" t="n"/>
      <c r="CJ143" s="17" t="n"/>
      <c r="C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7" t="n"/>
      <c r="Z144" s="17" t="n"/>
      <c r="AA144" s="17" t="n"/>
      <c r="AB144" s="17" t="n"/>
      <c r="AC144" s="17" t="n"/>
      <c r="AD144" s="17" t="n"/>
      <c r="AE144" s="17" t="n"/>
      <c r="AF144" s="17" t="n"/>
      <c r="AG144" s="17" t="n"/>
      <c r="AH144" s="17" t="n"/>
      <c r="AI144" s="17" t="n"/>
      <c r="AJ144" s="17" t="n"/>
      <c r="AK144" s="17" t="n"/>
      <c r="AL144" s="17" t="n"/>
      <c r="AM144" s="17" t="n"/>
      <c r="AN144" s="17" t="n"/>
      <c r="AO144" s="17" t="n"/>
      <c r="AP144" s="17" t="n"/>
      <c r="AQ144" s="17" t="n"/>
      <c r="AR144" s="17" t="n"/>
      <c r="AS144" s="17" t="n"/>
      <c r="AT144" s="17" t="n"/>
      <c r="AU144" s="17" t="n"/>
      <c r="AV144" s="17" t="n"/>
      <c r="AW144" s="17" t="n"/>
      <c r="AX144" s="17" t="n"/>
      <c r="AY144" s="17" t="n"/>
      <c r="AZ144" s="17" t="n"/>
      <c r="BA144" s="17" t="n"/>
      <c r="BB144" s="17" t="n"/>
      <c r="BC144" s="17" t="n"/>
      <c r="BD144" s="17" t="n"/>
      <c r="BE144" s="17" t="n"/>
      <c r="BF144" s="17" t="n"/>
      <c r="BG144" s="17" t="n"/>
      <c r="BH144" s="17" t="n"/>
      <c r="BI144" s="17" t="n"/>
      <c r="BJ144" s="17" t="n"/>
      <c r="BK144" s="17" t="n"/>
      <c r="BL144" s="17" t="n"/>
      <c r="BM144" s="17" t="n"/>
      <c r="BN144" s="17" t="n"/>
      <c r="BO144" s="17" t="n"/>
      <c r="BP144" s="17" t="n"/>
      <c r="BQ144" s="17" t="n"/>
      <c r="BR144" s="17" t="n"/>
      <c r="BS144" s="17" t="n"/>
      <c r="BT144" s="17" t="n"/>
      <c r="BU144" s="17" t="n"/>
      <c r="BV144" s="17" t="n"/>
      <c r="BW144" s="17" t="n"/>
      <c r="BX144" s="17" t="n"/>
      <c r="BY144" s="17" t="n"/>
      <c r="BZ144" s="17" t="n"/>
      <c r="CA144" s="17" t="n"/>
      <c r="CB144" s="17" t="n"/>
      <c r="CC144" s="17" t="n"/>
      <c r="CD144" s="17" t="n"/>
      <c r="CE144" s="17" t="n"/>
      <c r="CF144" s="17" t="n"/>
      <c r="CG144" s="17" t="n"/>
      <c r="CH144" s="17" t="n"/>
      <c r="CI144" s="17" t="n"/>
      <c r="CJ144" s="17" t="n"/>
      <c r="C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7" t="n"/>
      <c r="AA145" s="17" t="n"/>
      <c r="AB145" s="17" t="n"/>
      <c r="AC145" s="17" t="n"/>
      <c r="AD145" s="17" t="n"/>
      <c r="AE145" s="17" t="n"/>
      <c r="AF145" s="17" t="n"/>
      <c r="AG145" s="17" t="n"/>
      <c r="AH145" s="17" t="n"/>
      <c r="AI145" s="17" t="n"/>
      <c r="AJ145" s="17" t="n"/>
      <c r="AK145" s="17" t="n"/>
      <c r="AL145" s="17" t="n"/>
      <c r="AM145" s="17" t="n"/>
      <c r="AN145" s="17" t="n"/>
      <c r="AO145" s="17" t="n"/>
      <c r="AP145" s="17" t="n"/>
      <c r="AQ145" s="17" t="n"/>
      <c r="AR145" s="17" t="n"/>
      <c r="AS145" s="17" t="n"/>
      <c r="AT145" s="17" t="n"/>
      <c r="AU145" s="17" t="n"/>
      <c r="AV145" s="17" t="n"/>
      <c r="AW145" s="17" t="n"/>
      <c r="AX145" s="17" t="n"/>
      <c r="AY145" s="17" t="n"/>
      <c r="AZ145" s="17" t="n"/>
      <c r="BA145" s="17" t="n"/>
      <c r="BB145" s="17" t="n"/>
      <c r="BC145" s="17" t="n"/>
      <c r="BD145" s="17" t="n"/>
      <c r="BE145" s="17" t="n"/>
      <c r="BF145" s="17" t="n"/>
      <c r="BG145" s="17" t="n"/>
      <c r="BH145" s="17" t="n"/>
      <c r="BI145" s="17" t="n"/>
      <c r="BJ145" s="17" t="n"/>
      <c r="BK145" s="17" t="n"/>
      <c r="BL145" s="17" t="n"/>
      <c r="BM145" s="17" t="n"/>
      <c r="BN145" s="17" t="n"/>
      <c r="BO145" s="17" t="n"/>
      <c r="BP145" s="17" t="n"/>
      <c r="BQ145" s="17" t="n"/>
      <c r="BR145" s="17" t="n"/>
      <c r="BS145" s="17" t="n"/>
      <c r="BT145" s="17" t="n"/>
      <c r="BU145" s="17" t="n"/>
      <c r="BV145" s="17" t="n"/>
      <c r="BW145" s="17" t="n"/>
      <c r="BX145" s="17" t="n"/>
      <c r="BY145" s="17" t="n"/>
      <c r="BZ145" s="17" t="n"/>
      <c r="CA145" s="17" t="n"/>
      <c r="CB145" s="17" t="n"/>
      <c r="CC145" s="17" t="n"/>
      <c r="CD145" s="17" t="n"/>
      <c r="CE145" s="17" t="n"/>
      <c r="CF145" s="17" t="n"/>
      <c r="CG145" s="17" t="n"/>
      <c r="CH145" s="17" t="n"/>
      <c r="CI145" s="17" t="n"/>
      <c r="CJ145" s="17" t="n"/>
      <c r="C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7" t="n"/>
      <c r="AA146" s="17" t="n"/>
      <c r="AB146" s="17" t="n"/>
      <c r="AC146" s="17" t="n"/>
      <c r="AD146" s="17" t="n"/>
      <c r="AE146" s="17" t="n"/>
      <c r="AF146" s="17" t="n"/>
      <c r="AG146" s="17" t="n"/>
      <c r="AH146" s="17" t="n"/>
      <c r="AI146" s="17" t="n"/>
      <c r="AJ146" s="17" t="n"/>
      <c r="AK146" s="17" t="n"/>
      <c r="AL146" s="17" t="n"/>
      <c r="AM146" s="17" t="n"/>
      <c r="AN146" s="17" t="n"/>
      <c r="AO146" s="17" t="n"/>
      <c r="AP146" s="17" t="n"/>
      <c r="AQ146" s="17" t="n"/>
      <c r="AR146" s="17" t="n"/>
      <c r="AS146" s="17" t="n"/>
      <c r="AT146" s="17" t="n"/>
      <c r="AU146" s="17" t="n"/>
      <c r="AV146" s="17" t="n"/>
      <c r="AW146" s="17" t="n"/>
      <c r="AX146" s="17" t="n"/>
      <c r="AY146" s="17" t="n"/>
      <c r="AZ146" s="17" t="n"/>
      <c r="BA146" s="17" t="n"/>
      <c r="BB146" s="17" t="n"/>
      <c r="BC146" s="17" t="n"/>
      <c r="BD146" s="17" t="n"/>
      <c r="BE146" s="17" t="n"/>
      <c r="BF146" s="17" t="n"/>
      <c r="BG146" s="17" t="n"/>
      <c r="BH146" s="17" t="n"/>
      <c r="BI146" s="17" t="n"/>
      <c r="BJ146" s="17" t="n"/>
      <c r="BK146" s="17" t="n"/>
      <c r="BL146" s="17" t="n"/>
      <c r="BM146" s="17" t="n"/>
      <c r="BN146" s="17" t="n"/>
      <c r="BO146" s="17" t="n"/>
      <c r="BP146" s="17" t="n"/>
      <c r="BQ146" s="17" t="n"/>
      <c r="BR146" s="17" t="n"/>
      <c r="BS146" s="17" t="n"/>
      <c r="BT146" s="17" t="n"/>
      <c r="BU146" s="17" t="n"/>
      <c r="BV146" s="17" t="n"/>
      <c r="BW146" s="17" t="n"/>
      <c r="BX146" s="17" t="n"/>
      <c r="BY146" s="17" t="n"/>
      <c r="BZ146" s="17" t="n"/>
      <c r="CA146" s="17" t="n"/>
      <c r="CB146" s="17" t="n"/>
      <c r="CC146" s="17" t="n"/>
      <c r="CD146" s="17" t="n"/>
      <c r="CE146" s="17" t="n"/>
      <c r="CF146" s="17" t="n"/>
      <c r="CG146" s="17" t="n"/>
      <c r="CH146" s="17" t="n"/>
      <c r="CI146" s="17" t="n"/>
      <c r="CJ146" s="17" t="n"/>
      <c r="C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7" t="n"/>
      <c r="AA147" s="17" t="n"/>
      <c r="AB147" s="17" t="n"/>
      <c r="AC147" s="17" t="n"/>
      <c r="AD147" s="17" t="n"/>
      <c r="AE147" s="17" t="n"/>
      <c r="AF147" s="17" t="n"/>
      <c r="AG147" s="17" t="n"/>
      <c r="AH147" s="17" t="n"/>
      <c r="AI147" s="17" t="n"/>
      <c r="AJ147" s="17" t="n"/>
      <c r="AK147" s="17" t="n"/>
      <c r="AL147" s="17" t="n"/>
      <c r="AM147" s="17" t="n"/>
      <c r="AN147" s="17" t="n"/>
      <c r="AO147" s="17" t="n"/>
      <c r="AP147" s="17" t="n"/>
      <c r="AQ147" s="17" t="n"/>
      <c r="AR147" s="17" t="n"/>
      <c r="AS147" s="17" t="n"/>
      <c r="AT147" s="17" t="n"/>
      <c r="AU147" s="17" t="n"/>
      <c r="AV147" s="17" t="n"/>
      <c r="AW147" s="17" t="n"/>
      <c r="AX147" s="17" t="n"/>
      <c r="AY147" s="17" t="n"/>
      <c r="AZ147" s="17" t="n"/>
      <c r="BA147" s="17" t="n"/>
      <c r="BB147" s="17" t="n"/>
      <c r="BC147" s="17" t="n"/>
      <c r="BD147" s="17" t="n"/>
      <c r="BE147" s="17" t="n"/>
      <c r="BF147" s="17" t="n"/>
      <c r="BG147" s="17" t="n"/>
      <c r="BH147" s="17" t="n"/>
      <c r="BI147" s="17" t="n"/>
      <c r="BJ147" s="17" t="n"/>
      <c r="BK147" s="17" t="n"/>
      <c r="BL147" s="17" t="n"/>
      <c r="BM147" s="17" t="n"/>
      <c r="BN147" s="17" t="n"/>
      <c r="BO147" s="17" t="n"/>
      <c r="BP147" s="17" t="n"/>
      <c r="BQ147" s="17" t="n"/>
      <c r="BR147" s="17" t="n"/>
      <c r="BS147" s="17" t="n"/>
      <c r="BT147" s="17" t="n"/>
      <c r="BU147" s="17" t="n"/>
      <c r="BV147" s="17" t="n"/>
      <c r="BW147" s="17" t="n"/>
      <c r="BX147" s="17" t="n"/>
      <c r="BY147" s="17" t="n"/>
      <c r="BZ147" s="17" t="n"/>
      <c r="CA147" s="17" t="n"/>
      <c r="CB147" s="17" t="n"/>
      <c r="CC147" s="17" t="n"/>
      <c r="CD147" s="17" t="n"/>
      <c r="CE147" s="17" t="n"/>
      <c r="CF147" s="17" t="n"/>
      <c r="CG147" s="17" t="n"/>
      <c r="CH147" s="17" t="n"/>
      <c r="CI147" s="17" t="n"/>
      <c r="CJ147" s="17" t="n"/>
      <c r="C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7" t="n"/>
      <c r="AA148" s="17" t="n"/>
      <c r="AB148" s="17" t="n"/>
      <c r="AC148" s="17" t="n"/>
      <c r="AD148" s="17" t="n"/>
      <c r="AE148" s="17" t="n"/>
      <c r="AF148" s="17" t="n"/>
      <c r="AG148" s="17" t="n"/>
      <c r="AH148" s="17" t="n"/>
      <c r="AI148" s="17" t="n"/>
      <c r="AJ148" s="17" t="n"/>
      <c r="AK148" s="17" t="n"/>
      <c r="AL148" s="17" t="n"/>
      <c r="AM148" s="17" t="n"/>
      <c r="AN148" s="17" t="n"/>
      <c r="AO148" s="17" t="n"/>
      <c r="AP148" s="17" t="n"/>
      <c r="AQ148" s="17" t="n"/>
      <c r="AR148" s="17" t="n"/>
      <c r="AS148" s="17" t="n"/>
      <c r="AT148" s="17" t="n"/>
      <c r="AU148" s="17" t="n"/>
      <c r="AV148" s="17" t="n"/>
      <c r="AW148" s="17" t="n"/>
      <c r="AX148" s="17" t="n"/>
      <c r="AY148" s="17" t="n"/>
      <c r="AZ148" s="17" t="n"/>
      <c r="BA148" s="17" t="n"/>
      <c r="BB148" s="17" t="n"/>
      <c r="BC148" s="17" t="n"/>
      <c r="BD148" s="17" t="n"/>
      <c r="BE148" s="17" t="n"/>
      <c r="BF148" s="17" t="n"/>
      <c r="BG148" s="17" t="n"/>
      <c r="BH148" s="17" t="n"/>
      <c r="BI148" s="17" t="n"/>
      <c r="BJ148" s="17" t="n"/>
      <c r="BK148" s="17" t="n"/>
      <c r="BL148" s="17" t="n"/>
      <c r="BM148" s="17" t="n"/>
      <c r="BN148" s="17" t="n"/>
      <c r="BO148" s="17" t="n"/>
      <c r="BP148" s="17" t="n"/>
      <c r="BQ148" s="17" t="n"/>
      <c r="BR148" s="17" t="n"/>
      <c r="BS148" s="17" t="n"/>
      <c r="BT148" s="17" t="n"/>
      <c r="BU148" s="17" t="n"/>
      <c r="BV148" s="17" t="n"/>
      <c r="BW148" s="17" t="n"/>
      <c r="BX148" s="17" t="n"/>
      <c r="BY148" s="17" t="n"/>
      <c r="BZ148" s="17" t="n"/>
      <c r="CA148" s="17" t="n"/>
      <c r="CB148" s="17" t="n"/>
      <c r="CC148" s="17" t="n"/>
      <c r="CD148" s="17" t="n"/>
      <c r="CE148" s="17" t="n"/>
      <c r="CF148" s="17" t="n"/>
      <c r="CG148" s="17" t="n"/>
      <c r="CH148" s="17" t="n"/>
      <c r="CI148" s="17" t="n"/>
      <c r="CJ148" s="17" t="n"/>
      <c r="C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7" t="n"/>
      <c r="AA149" s="17" t="n"/>
      <c r="AB149" s="17" t="n"/>
      <c r="AC149" s="17" t="n"/>
      <c r="AD149" s="17" t="n"/>
      <c r="AE149" s="17" t="n"/>
      <c r="AF149" s="17" t="n"/>
      <c r="AG149" s="17" t="n"/>
      <c r="AH149" s="17" t="n"/>
      <c r="AI149" s="17" t="n"/>
      <c r="AJ149" s="17" t="n"/>
      <c r="AK149" s="17" t="n"/>
      <c r="AL149" s="17" t="n"/>
      <c r="AM149" s="17" t="n"/>
      <c r="AN149" s="17" t="n"/>
      <c r="AO149" s="17" t="n"/>
      <c r="AP149" s="17" t="n"/>
      <c r="AQ149" s="17" t="n"/>
      <c r="AR149" s="17" t="n"/>
      <c r="AS149" s="17" t="n"/>
      <c r="AT149" s="17" t="n"/>
      <c r="AU149" s="17" t="n"/>
      <c r="AV149" s="17" t="n"/>
      <c r="AW149" s="17" t="n"/>
      <c r="AX149" s="17" t="n"/>
      <c r="AY149" s="17" t="n"/>
      <c r="AZ149" s="17" t="n"/>
      <c r="BA149" s="17" t="n"/>
      <c r="BB149" s="17" t="n"/>
      <c r="BC149" s="17" t="n"/>
      <c r="BD149" s="17" t="n"/>
      <c r="BE149" s="17" t="n"/>
      <c r="BF149" s="17" t="n"/>
      <c r="BG149" s="17" t="n"/>
      <c r="BH149" s="17" t="n"/>
      <c r="BI149" s="17" t="n"/>
      <c r="BJ149" s="17" t="n"/>
      <c r="BK149" s="17" t="n"/>
      <c r="BL149" s="17" t="n"/>
      <c r="BM149" s="17" t="n"/>
      <c r="BN149" s="17" t="n"/>
      <c r="BO149" s="17" t="n"/>
      <c r="BP149" s="17" t="n"/>
      <c r="BQ149" s="17" t="n"/>
      <c r="BR149" s="17" t="n"/>
      <c r="BS149" s="17" t="n"/>
      <c r="BT149" s="17" t="n"/>
      <c r="BU149" s="17" t="n"/>
      <c r="BV149" s="17" t="n"/>
      <c r="BW149" s="17" t="n"/>
      <c r="BX149" s="17" t="n"/>
      <c r="BY149" s="17" t="n"/>
      <c r="BZ149" s="17" t="n"/>
      <c r="CA149" s="17" t="n"/>
      <c r="CB149" s="17" t="n"/>
      <c r="CC149" s="17" t="n"/>
      <c r="CD149" s="17" t="n"/>
      <c r="CE149" s="17" t="n"/>
      <c r="CF149" s="17" t="n"/>
      <c r="CG149" s="17" t="n"/>
      <c r="CH149" s="17" t="n"/>
      <c r="CI149" s="17" t="n"/>
      <c r="CJ149" s="17" t="n"/>
      <c r="C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/>
      <c r="Z150" s="17" t="n"/>
      <c r="AA150" s="17" t="n"/>
      <c r="AB150" s="17" t="n"/>
      <c r="AC150" s="17" t="n"/>
      <c r="AD150" s="17" t="n"/>
      <c r="AE150" s="17" t="n"/>
      <c r="AF150" s="17" t="n"/>
      <c r="AG150" s="17" t="n"/>
      <c r="AH150" s="17" t="n"/>
      <c r="AI150" s="17" t="n"/>
      <c r="AJ150" s="17" t="n"/>
      <c r="AK150" s="17" t="n"/>
      <c r="AL150" s="17" t="n"/>
      <c r="AM150" s="17" t="n"/>
      <c r="AN150" s="17" t="n"/>
      <c r="AO150" s="17" t="n"/>
      <c r="AP150" s="17" t="n"/>
      <c r="AQ150" s="17" t="n"/>
      <c r="AR150" s="17" t="n"/>
      <c r="AS150" s="17" t="n"/>
      <c r="AT150" s="17" t="n"/>
      <c r="AU150" s="17" t="n"/>
      <c r="AV150" s="17" t="n"/>
      <c r="AW150" s="17" t="n"/>
      <c r="AX150" s="17" t="n"/>
      <c r="AY150" s="17" t="n"/>
      <c r="AZ150" s="17" t="n"/>
      <c r="BA150" s="17" t="n"/>
      <c r="BB150" s="17" t="n"/>
      <c r="BC150" s="17" t="n"/>
      <c r="BD150" s="17" t="n"/>
      <c r="BE150" s="17" t="n"/>
      <c r="BF150" s="17" t="n"/>
      <c r="BG150" s="17" t="n"/>
      <c r="BH150" s="17" t="n"/>
      <c r="BI150" s="17" t="n"/>
      <c r="BJ150" s="17" t="n"/>
      <c r="BK150" s="17" t="n"/>
      <c r="BL150" s="17" t="n"/>
      <c r="BM150" s="17" t="n"/>
      <c r="BN150" s="17" t="n"/>
      <c r="BO150" s="17" t="n"/>
      <c r="BP150" s="17" t="n"/>
      <c r="BQ150" s="17" t="n"/>
      <c r="BR150" s="17" t="n"/>
      <c r="BS150" s="17" t="n"/>
      <c r="BT150" s="17" t="n"/>
      <c r="BU150" s="17" t="n"/>
      <c r="BV150" s="17" t="n"/>
      <c r="BW150" s="17" t="n"/>
      <c r="BX150" s="17" t="n"/>
      <c r="BY150" s="17" t="n"/>
      <c r="BZ150" s="17" t="n"/>
      <c r="CA150" s="17" t="n"/>
      <c r="CB150" s="17" t="n"/>
      <c r="CC150" s="17" t="n"/>
      <c r="CD150" s="17" t="n"/>
      <c r="CE150" s="17" t="n"/>
      <c r="CF150" s="17" t="n"/>
      <c r="CG150" s="17" t="n"/>
      <c r="CH150" s="17" t="n"/>
      <c r="CI150" s="17" t="n"/>
      <c r="CJ150" s="17" t="n"/>
      <c r="C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7" t="n"/>
      <c r="Z151" s="17" t="n"/>
      <c r="AA151" s="17" t="n"/>
      <c r="AB151" s="17" t="n"/>
      <c r="AC151" s="17" t="n"/>
      <c r="AD151" s="17" t="n"/>
      <c r="AE151" s="17" t="n"/>
      <c r="AF151" s="17" t="n"/>
      <c r="AG151" s="17" t="n"/>
      <c r="AH151" s="17" t="n"/>
      <c r="AI151" s="17" t="n"/>
      <c r="AJ151" s="17" t="n"/>
      <c r="AK151" s="17" t="n"/>
      <c r="AL151" s="17" t="n"/>
      <c r="AM151" s="17" t="n"/>
      <c r="AN151" s="17" t="n"/>
      <c r="AO151" s="17" t="n"/>
      <c r="AP151" s="17" t="n"/>
      <c r="AQ151" s="17" t="n"/>
      <c r="AR151" s="17" t="n"/>
      <c r="AS151" s="17" t="n"/>
      <c r="AT151" s="17" t="n"/>
      <c r="AU151" s="17" t="n"/>
      <c r="AV151" s="17" t="n"/>
      <c r="AW151" s="17" t="n"/>
      <c r="AX151" s="17" t="n"/>
      <c r="AY151" s="17" t="n"/>
      <c r="AZ151" s="17" t="n"/>
      <c r="BA151" s="17" t="n"/>
      <c r="BB151" s="17" t="n"/>
      <c r="BC151" s="17" t="n"/>
      <c r="BD151" s="17" t="n"/>
      <c r="BE151" s="17" t="n"/>
      <c r="BF151" s="17" t="n"/>
      <c r="BG151" s="17" t="n"/>
      <c r="BH151" s="17" t="n"/>
      <c r="BI151" s="17" t="n"/>
      <c r="BJ151" s="17" t="n"/>
      <c r="BK151" s="17" t="n"/>
      <c r="BL151" s="17" t="n"/>
      <c r="BM151" s="17" t="n"/>
      <c r="BN151" s="17" t="n"/>
      <c r="BO151" s="17" t="n"/>
      <c r="BP151" s="17" t="n"/>
      <c r="BQ151" s="17" t="n"/>
      <c r="BR151" s="17" t="n"/>
      <c r="BS151" s="17" t="n"/>
      <c r="BT151" s="17" t="n"/>
      <c r="BU151" s="17" t="n"/>
      <c r="BV151" s="17" t="n"/>
      <c r="BW151" s="17" t="n"/>
      <c r="BX151" s="17" t="n"/>
      <c r="BY151" s="17" t="n"/>
      <c r="BZ151" s="17" t="n"/>
      <c r="CA151" s="17" t="n"/>
      <c r="CB151" s="17" t="n"/>
      <c r="CC151" s="17" t="n"/>
      <c r="CD151" s="17" t="n"/>
      <c r="CE151" s="17" t="n"/>
      <c r="CF151" s="17" t="n"/>
      <c r="CG151" s="17" t="n"/>
      <c r="CH151" s="17" t="n"/>
      <c r="CI151" s="17" t="n"/>
      <c r="CJ151" s="17" t="n"/>
      <c r="C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7" t="n"/>
      <c r="Z152" s="17" t="n"/>
      <c r="AA152" s="17" t="n"/>
      <c r="AB152" s="17" t="n"/>
      <c r="AC152" s="17" t="n"/>
      <c r="AD152" s="17" t="n"/>
      <c r="AE152" s="17" t="n"/>
      <c r="AF152" s="17" t="n"/>
      <c r="AG152" s="17" t="n"/>
      <c r="AH152" s="17" t="n"/>
      <c r="AI152" s="17" t="n"/>
      <c r="AJ152" s="17" t="n"/>
      <c r="AK152" s="17" t="n"/>
      <c r="AL152" s="17" t="n"/>
      <c r="AM152" s="17" t="n"/>
      <c r="AN152" s="17" t="n"/>
      <c r="AO152" s="17" t="n"/>
      <c r="AP152" s="17" t="n"/>
      <c r="AQ152" s="17" t="n"/>
      <c r="AR152" s="17" t="n"/>
      <c r="AS152" s="17" t="n"/>
      <c r="AT152" s="17" t="n"/>
      <c r="AU152" s="17" t="n"/>
      <c r="AV152" s="17" t="n"/>
      <c r="AW152" s="17" t="n"/>
      <c r="AX152" s="17" t="n"/>
      <c r="AY152" s="17" t="n"/>
      <c r="AZ152" s="17" t="n"/>
      <c r="BA152" s="17" t="n"/>
      <c r="BB152" s="17" t="n"/>
      <c r="BC152" s="17" t="n"/>
      <c r="BD152" s="17" t="n"/>
      <c r="BE152" s="17" t="n"/>
      <c r="BF152" s="17" t="n"/>
      <c r="BG152" s="17" t="n"/>
      <c r="BH152" s="17" t="n"/>
      <c r="BI152" s="17" t="n"/>
      <c r="BJ152" s="17" t="n"/>
      <c r="BK152" s="17" t="n"/>
      <c r="BL152" s="17" t="n"/>
      <c r="BM152" s="17" t="n"/>
      <c r="BN152" s="17" t="n"/>
      <c r="BO152" s="17" t="n"/>
      <c r="BP152" s="17" t="n"/>
      <c r="BQ152" s="17" t="n"/>
      <c r="BR152" s="17" t="n"/>
      <c r="BS152" s="17" t="n"/>
      <c r="BT152" s="17" t="n"/>
      <c r="BU152" s="17" t="n"/>
      <c r="BV152" s="17" t="n"/>
      <c r="BW152" s="17" t="n"/>
      <c r="BX152" s="17" t="n"/>
      <c r="BY152" s="17" t="n"/>
      <c r="BZ152" s="17" t="n"/>
      <c r="CA152" s="17" t="n"/>
      <c r="CB152" s="17" t="n"/>
      <c r="CC152" s="17" t="n"/>
      <c r="CD152" s="17" t="n"/>
      <c r="CE152" s="17" t="n"/>
      <c r="CF152" s="17" t="n"/>
      <c r="CG152" s="17" t="n"/>
      <c r="CH152" s="17" t="n"/>
      <c r="CI152" s="17" t="n"/>
      <c r="CJ152" s="17" t="n"/>
      <c r="C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7" t="n"/>
      <c r="Z153" s="17" t="n"/>
      <c r="AA153" s="17" t="n"/>
      <c r="AB153" s="17" t="n"/>
      <c r="AC153" s="17" t="n"/>
      <c r="AD153" s="17" t="n"/>
      <c r="AE153" s="17" t="n"/>
      <c r="AF153" s="17" t="n"/>
      <c r="AG153" s="17" t="n"/>
      <c r="AH153" s="17" t="n"/>
      <c r="AI153" s="17" t="n"/>
      <c r="AJ153" s="17" t="n"/>
      <c r="AK153" s="17" t="n"/>
      <c r="AL153" s="17" t="n"/>
      <c r="AM153" s="17" t="n"/>
      <c r="AN153" s="17" t="n"/>
      <c r="AO153" s="17" t="n"/>
      <c r="AP153" s="17" t="n"/>
      <c r="AQ153" s="17" t="n"/>
      <c r="AR153" s="17" t="n"/>
      <c r="AS153" s="17" t="n"/>
      <c r="AT153" s="17" t="n"/>
      <c r="AU153" s="17" t="n"/>
      <c r="AV153" s="17" t="n"/>
      <c r="AW153" s="17" t="n"/>
      <c r="AX153" s="17" t="n"/>
      <c r="AY153" s="17" t="n"/>
      <c r="AZ153" s="17" t="n"/>
      <c r="BA153" s="17" t="n"/>
      <c r="BB153" s="17" t="n"/>
      <c r="BC153" s="17" t="n"/>
      <c r="BD153" s="17" t="n"/>
      <c r="BE153" s="17" t="n"/>
      <c r="BF153" s="17" t="n"/>
      <c r="BG153" s="17" t="n"/>
      <c r="BH153" s="17" t="n"/>
      <c r="BI153" s="17" t="n"/>
      <c r="BJ153" s="17" t="n"/>
      <c r="BK153" s="17" t="n"/>
      <c r="BL153" s="17" t="n"/>
      <c r="BM153" s="17" t="n"/>
      <c r="BN153" s="17" t="n"/>
      <c r="BO153" s="17" t="n"/>
      <c r="BP153" s="17" t="n"/>
      <c r="BQ153" s="17" t="n"/>
      <c r="BR153" s="17" t="n"/>
      <c r="BS153" s="17" t="n"/>
      <c r="BT153" s="17" t="n"/>
      <c r="BU153" s="17" t="n"/>
      <c r="BV153" s="17" t="n"/>
      <c r="BW153" s="17" t="n"/>
      <c r="BX153" s="17" t="n"/>
      <c r="BY153" s="17" t="n"/>
      <c r="BZ153" s="17" t="n"/>
      <c r="CA153" s="17" t="n"/>
      <c r="CB153" s="17" t="n"/>
      <c r="CC153" s="17" t="n"/>
      <c r="CD153" s="17" t="n"/>
      <c r="CE153" s="17" t="n"/>
      <c r="CF153" s="17" t="n"/>
      <c r="CG153" s="17" t="n"/>
      <c r="CH153" s="17" t="n"/>
      <c r="CI153" s="17" t="n"/>
      <c r="CJ153" s="17" t="n"/>
      <c r="C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7" t="n"/>
      <c r="AA154" s="17" t="n"/>
      <c r="AB154" s="17" t="n"/>
      <c r="AC154" s="17" t="n"/>
      <c r="AD154" s="17" t="n"/>
      <c r="AE154" s="17" t="n"/>
      <c r="AF154" s="17" t="n"/>
      <c r="AG154" s="17" t="n"/>
      <c r="AH154" s="17" t="n"/>
      <c r="AI154" s="17" t="n"/>
      <c r="AJ154" s="17" t="n"/>
      <c r="AK154" s="17" t="n"/>
      <c r="AL154" s="17" t="n"/>
      <c r="AM154" s="17" t="n"/>
      <c r="AN154" s="17" t="n"/>
      <c r="AO154" s="17" t="n"/>
      <c r="AP154" s="17" t="n"/>
      <c r="AQ154" s="17" t="n"/>
      <c r="AR154" s="17" t="n"/>
      <c r="AS154" s="17" t="n"/>
      <c r="AT154" s="17" t="n"/>
      <c r="AU154" s="17" t="n"/>
      <c r="AV154" s="17" t="n"/>
      <c r="AW154" s="17" t="n"/>
      <c r="AX154" s="17" t="n"/>
      <c r="AY154" s="17" t="n"/>
      <c r="AZ154" s="17" t="n"/>
      <c r="BA154" s="17" t="n"/>
      <c r="BB154" s="17" t="n"/>
      <c r="BC154" s="17" t="n"/>
      <c r="BD154" s="17" t="n"/>
      <c r="BE154" s="17" t="n"/>
      <c r="BF154" s="17" t="n"/>
      <c r="BG154" s="17" t="n"/>
      <c r="BH154" s="17" t="n"/>
      <c r="BI154" s="17" t="n"/>
      <c r="BJ154" s="17" t="n"/>
      <c r="BK154" s="17" t="n"/>
      <c r="BL154" s="17" t="n"/>
      <c r="BM154" s="17" t="n"/>
      <c r="BN154" s="17" t="n"/>
      <c r="BO154" s="17" t="n"/>
      <c r="BP154" s="17" t="n"/>
      <c r="BQ154" s="17" t="n"/>
      <c r="BR154" s="17" t="n"/>
      <c r="BS154" s="17" t="n"/>
      <c r="BT154" s="17" t="n"/>
      <c r="BU154" s="17" t="n"/>
      <c r="BV154" s="17" t="n"/>
      <c r="BW154" s="17" t="n"/>
      <c r="BX154" s="17" t="n"/>
      <c r="BY154" s="17" t="n"/>
      <c r="BZ154" s="17" t="n"/>
      <c r="CA154" s="17" t="n"/>
      <c r="CB154" s="17" t="n"/>
      <c r="CC154" s="17" t="n"/>
      <c r="CD154" s="17" t="n"/>
      <c r="CE154" s="17" t="n"/>
      <c r="CF154" s="17" t="n"/>
      <c r="CG154" s="17" t="n"/>
      <c r="CH154" s="17" t="n"/>
      <c r="CI154" s="17" t="n"/>
      <c r="CJ154" s="17" t="n"/>
      <c r="C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7" t="n"/>
      <c r="AA155" s="17" t="n"/>
      <c r="AB155" s="17" t="n"/>
      <c r="AC155" s="17" t="n"/>
      <c r="AD155" s="17" t="n"/>
      <c r="AE155" s="17" t="n"/>
      <c r="AF155" s="17" t="n"/>
      <c r="AG155" s="17" t="n"/>
      <c r="AH155" s="17" t="n"/>
      <c r="AI155" s="17" t="n"/>
      <c r="AJ155" s="17" t="n"/>
      <c r="AK155" s="17" t="n"/>
      <c r="AL155" s="17" t="n"/>
      <c r="AM155" s="17" t="n"/>
      <c r="AN155" s="17" t="n"/>
      <c r="AO155" s="17" t="n"/>
      <c r="AP155" s="17" t="n"/>
      <c r="AQ155" s="17" t="n"/>
      <c r="AR155" s="17" t="n"/>
      <c r="AS155" s="17" t="n"/>
      <c r="AT155" s="17" t="n"/>
      <c r="AU155" s="17" t="n"/>
      <c r="AV155" s="17" t="n"/>
      <c r="AW155" s="17" t="n"/>
      <c r="AX155" s="17" t="n"/>
      <c r="AY155" s="17" t="n"/>
      <c r="AZ155" s="17" t="n"/>
      <c r="BA155" s="17" t="n"/>
      <c r="BB155" s="17" t="n"/>
      <c r="BC155" s="17" t="n"/>
      <c r="BD155" s="17" t="n"/>
      <c r="BE155" s="17" t="n"/>
      <c r="BF155" s="17" t="n"/>
      <c r="BG155" s="17" t="n"/>
      <c r="BH155" s="17" t="n"/>
      <c r="BI155" s="17" t="n"/>
      <c r="BJ155" s="17" t="n"/>
      <c r="BK155" s="17" t="n"/>
      <c r="BL155" s="17" t="n"/>
      <c r="BM155" s="17" t="n"/>
      <c r="BN155" s="17" t="n"/>
      <c r="BO155" s="17" t="n"/>
      <c r="BP155" s="17" t="n"/>
      <c r="BQ155" s="17" t="n"/>
      <c r="BR155" s="17" t="n"/>
      <c r="BS155" s="17" t="n"/>
      <c r="BT155" s="17" t="n"/>
      <c r="BU155" s="17" t="n"/>
      <c r="BV155" s="17" t="n"/>
      <c r="BW155" s="17" t="n"/>
      <c r="BX155" s="17" t="n"/>
      <c r="BY155" s="17" t="n"/>
      <c r="BZ155" s="17" t="n"/>
      <c r="CA155" s="17" t="n"/>
      <c r="CB155" s="17" t="n"/>
      <c r="CC155" s="17" t="n"/>
      <c r="CD155" s="17" t="n"/>
      <c r="CE155" s="17" t="n"/>
      <c r="CF155" s="17" t="n"/>
      <c r="CG155" s="17" t="n"/>
      <c r="CH155" s="17" t="n"/>
      <c r="CI155" s="17" t="n"/>
      <c r="CJ155" s="17" t="n"/>
      <c r="C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7" t="n"/>
      <c r="AA156" s="17" t="n"/>
      <c r="AB156" s="17" t="n"/>
      <c r="AC156" s="17" t="n"/>
      <c r="AD156" s="17" t="n"/>
      <c r="AE156" s="17" t="n"/>
      <c r="AF156" s="17" t="n"/>
      <c r="AG156" s="17" t="n"/>
      <c r="AH156" s="17" t="n"/>
      <c r="AI156" s="17" t="n"/>
      <c r="AJ156" s="17" t="n"/>
      <c r="AK156" s="17" t="n"/>
      <c r="AL156" s="17" t="n"/>
      <c r="AM156" s="17" t="n"/>
      <c r="AN156" s="17" t="n"/>
      <c r="AO156" s="17" t="n"/>
      <c r="AP156" s="17" t="n"/>
      <c r="AQ156" s="17" t="n"/>
      <c r="AR156" s="17" t="n"/>
      <c r="AS156" s="17" t="n"/>
      <c r="AT156" s="17" t="n"/>
      <c r="AU156" s="17" t="n"/>
      <c r="AV156" s="17" t="n"/>
      <c r="AW156" s="17" t="n"/>
      <c r="AX156" s="17" t="n"/>
      <c r="AY156" s="17" t="n"/>
      <c r="AZ156" s="17" t="n"/>
      <c r="BA156" s="17" t="n"/>
      <c r="BB156" s="17" t="n"/>
      <c r="BC156" s="17" t="n"/>
      <c r="BD156" s="17" t="n"/>
      <c r="BE156" s="17" t="n"/>
      <c r="BF156" s="17" t="n"/>
      <c r="BG156" s="17" t="n"/>
      <c r="BH156" s="17" t="n"/>
      <c r="BI156" s="17" t="n"/>
      <c r="BJ156" s="17" t="n"/>
      <c r="BK156" s="17" t="n"/>
      <c r="BL156" s="17" t="n"/>
      <c r="BM156" s="17" t="n"/>
      <c r="BN156" s="17" t="n"/>
      <c r="BO156" s="17" t="n"/>
      <c r="BP156" s="17" t="n"/>
      <c r="BQ156" s="17" t="n"/>
      <c r="BR156" s="17" t="n"/>
      <c r="BS156" s="17" t="n"/>
      <c r="BT156" s="17" t="n"/>
      <c r="BU156" s="17" t="n"/>
      <c r="BV156" s="17" t="n"/>
      <c r="BW156" s="17" t="n"/>
      <c r="BX156" s="17" t="n"/>
      <c r="BY156" s="17" t="n"/>
      <c r="BZ156" s="17" t="n"/>
      <c r="CA156" s="17" t="n"/>
      <c r="CB156" s="17" t="n"/>
      <c r="CC156" s="17" t="n"/>
      <c r="CD156" s="17" t="n"/>
      <c r="CE156" s="17" t="n"/>
      <c r="CF156" s="17" t="n"/>
      <c r="CG156" s="17" t="n"/>
      <c r="CH156" s="17" t="n"/>
      <c r="CI156" s="17" t="n"/>
      <c r="CJ156" s="17" t="n"/>
      <c r="C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7" t="n"/>
      <c r="Z157" s="17" t="n"/>
      <c r="AA157" s="17" t="n"/>
      <c r="AB157" s="17" t="n"/>
      <c r="AC157" s="17" t="n"/>
      <c r="AD157" s="17" t="n"/>
      <c r="AE157" s="17" t="n"/>
      <c r="AF157" s="17" t="n"/>
      <c r="AG157" s="17" t="n"/>
      <c r="AH157" s="17" t="n"/>
      <c r="AI157" s="17" t="n"/>
      <c r="AJ157" s="17" t="n"/>
      <c r="AK157" s="17" t="n"/>
      <c r="AL157" s="17" t="n"/>
      <c r="AM157" s="17" t="n"/>
      <c r="AN157" s="17" t="n"/>
      <c r="AO157" s="17" t="n"/>
      <c r="AP157" s="17" t="n"/>
      <c r="AQ157" s="17" t="n"/>
      <c r="AR157" s="17" t="n"/>
      <c r="AS157" s="17" t="n"/>
      <c r="AT157" s="17" t="n"/>
      <c r="AU157" s="17" t="n"/>
      <c r="AV157" s="17" t="n"/>
      <c r="AW157" s="17" t="n"/>
      <c r="AX157" s="17" t="n"/>
      <c r="AY157" s="17" t="n"/>
      <c r="AZ157" s="17" t="n"/>
      <c r="BA157" s="17" t="n"/>
      <c r="BB157" s="17" t="n"/>
      <c r="BC157" s="17" t="n"/>
      <c r="BD157" s="17" t="n"/>
      <c r="BE157" s="17" t="n"/>
      <c r="BF157" s="17" t="n"/>
      <c r="BG157" s="17" t="n"/>
      <c r="BH157" s="17" t="n"/>
      <c r="BI157" s="17" t="n"/>
      <c r="BJ157" s="17" t="n"/>
      <c r="BK157" s="17" t="n"/>
      <c r="BL157" s="17" t="n"/>
      <c r="BM157" s="17" t="n"/>
      <c r="BN157" s="17" t="n"/>
      <c r="BO157" s="17" t="n"/>
      <c r="BP157" s="17" t="n"/>
      <c r="BQ157" s="17" t="n"/>
      <c r="BR157" s="17" t="n"/>
      <c r="BS157" s="17" t="n"/>
      <c r="BT157" s="17" t="n"/>
      <c r="BU157" s="17" t="n"/>
      <c r="BV157" s="17" t="n"/>
      <c r="BW157" s="17" t="n"/>
      <c r="BX157" s="17" t="n"/>
      <c r="BY157" s="17" t="n"/>
      <c r="BZ157" s="17" t="n"/>
      <c r="CA157" s="17" t="n"/>
      <c r="CB157" s="17" t="n"/>
      <c r="CC157" s="17" t="n"/>
      <c r="CD157" s="17" t="n"/>
      <c r="CE157" s="17" t="n"/>
      <c r="CF157" s="17" t="n"/>
      <c r="CG157" s="17" t="n"/>
      <c r="CH157" s="17" t="n"/>
      <c r="CI157" s="17" t="n"/>
      <c r="CJ157" s="17" t="n"/>
      <c r="C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7" t="n"/>
      <c r="Z158" s="17" t="n"/>
      <c r="AA158" s="17" t="n"/>
      <c r="AB158" s="17" t="n"/>
      <c r="AC158" s="17" t="n"/>
      <c r="AD158" s="17" t="n"/>
      <c r="AE158" s="17" t="n"/>
      <c r="AF158" s="17" t="n"/>
      <c r="AG158" s="17" t="n"/>
      <c r="AH158" s="17" t="n"/>
      <c r="AI158" s="17" t="n"/>
      <c r="AJ158" s="17" t="n"/>
      <c r="AK158" s="17" t="n"/>
      <c r="AL158" s="17" t="n"/>
      <c r="AM158" s="17" t="n"/>
      <c r="AN158" s="17" t="n"/>
      <c r="AO158" s="17" t="n"/>
      <c r="AP158" s="17" t="n"/>
      <c r="AQ158" s="17" t="n"/>
      <c r="AR158" s="17" t="n"/>
      <c r="AS158" s="17" t="n"/>
      <c r="AT158" s="17" t="n"/>
      <c r="AU158" s="17" t="n"/>
      <c r="AV158" s="17" t="n"/>
      <c r="AW158" s="17" t="n"/>
      <c r="AX158" s="17" t="n"/>
      <c r="AY158" s="17" t="n"/>
      <c r="AZ158" s="17" t="n"/>
      <c r="BA158" s="17" t="n"/>
      <c r="BB158" s="17" t="n"/>
      <c r="BC158" s="17" t="n"/>
      <c r="BD158" s="17" t="n"/>
      <c r="BE158" s="17" t="n"/>
      <c r="BF158" s="17" t="n"/>
      <c r="BG158" s="17" t="n"/>
      <c r="BH158" s="17" t="n"/>
      <c r="BI158" s="17" t="n"/>
      <c r="BJ158" s="17" t="n"/>
      <c r="BK158" s="17" t="n"/>
      <c r="BL158" s="17" t="n"/>
      <c r="BM158" s="17" t="n"/>
      <c r="BN158" s="17" t="n"/>
      <c r="BO158" s="17" t="n"/>
      <c r="BP158" s="17" t="n"/>
      <c r="BQ158" s="17" t="n"/>
      <c r="BR158" s="17" t="n"/>
      <c r="BS158" s="17" t="n"/>
      <c r="BT158" s="17" t="n"/>
      <c r="BU158" s="17" t="n"/>
      <c r="BV158" s="17" t="n"/>
      <c r="BW158" s="17" t="n"/>
      <c r="BX158" s="17" t="n"/>
      <c r="BY158" s="17" t="n"/>
      <c r="BZ158" s="17" t="n"/>
      <c r="CA158" s="17" t="n"/>
      <c r="CB158" s="17" t="n"/>
      <c r="CC158" s="17" t="n"/>
      <c r="CD158" s="17" t="n"/>
      <c r="CE158" s="17" t="n"/>
      <c r="CF158" s="17" t="n"/>
      <c r="CG158" s="17" t="n"/>
      <c r="CH158" s="17" t="n"/>
      <c r="CI158" s="17" t="n"/>
      <c r="CJ158" s="17" t="n"/>
      <c r="C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7" t="n"/>
      <c r="Z159" s="17" t="n"/>
      <c r="AA159" s="17" t="n"/>
      <c r="AB159" s="17" t="n"/>
      <c r="AC159" s="17" t="n"/>
      <c r="AD159" s="17" t="n"/>
      <c r="AE159" s="17" t="n"/>
      <c r="AF159" s="17" t="n"/>
      <c r="AG159" s="17" t="n"/>
      <c r="AH159" s="17" t="n"/>
      <c r="AI159" s="17" t="n"/>
      <c r="AJ159" s="17" t="n"/>
      <c r="AK159" s="17" t="n"/>
      <c r="AL159" s="17" t="n"/>
      <c r="AM159" s="17" t="n"/>
      <c r="AN159" s="17" t="n"/>
      <c r="AO159" s="17" t="n"/>
      <c r="AP159" s="17" t="n"/>
      <c r="AQ159" s="17" t="n"/>
      <c r="AR159" s="17" t="n"/>
      <c r="AS159" s="17" t="n"/>
      <c r="AT159" s="17" t="n"/>
      <c r="AU159" s="17" t="n"/>
      <c r="AV159" s="17" t="n"/>
      <c r="AW159" s="17" t="n"/>
      <c r="AX159" s="17" t="n"/>
      <c r="AY159" s="17" t="n"/>
      <c r="AZ159" s="17" t="n"/>
      <c r="BA159" s="17" t="n"/>
      <c r="BB159" s="17" t="n"/>
      <c r="BC159" s="17" t="n"/>
      <c r="BD159" s="17" t="n"/>
      <c r="BE159" s="17" t="n"/>
      <c r="BF159" s="17" t="n"/>
      <c r="BG159" s="17" t="n"/>
      <c r="BH159" s="17" t="n"/>
      <c r="BI159" s="17" t="n"/>
      <c r="BJ159" s="17" t="n"/>
      <c r="BK159" s="17" t="n"/>
      <c r="BL159" s="17" t="n"/>
      <c r="BM159" s="17" t="n"/>
      <c r="BN159" s="17" t="n"/>
      <c r="BO159" s="17" t="n"/>
      <c r="BP159" s="17" t="n"/>
      <c r="BQ159" s="17" t="n"/>
      <c r="BR159" s="17" t="n"/>
      <c r="BS159" s="17" t="n"/>
      <c r="BT159" s="17" t="n"/>
      <c r="BU159" s="17" t="n"/>
      <c r="BV159" s="17" t="n"/>
      <c r="BW159" s="17" t="n"/>
      <c r="BX159" s="17" t="n"/>
      <c r="BY159" s="17" t="n"/>
      <c r="BZ159" s="17" t="n"/>
      <c r="CA159" s="17" t="n"/>
      <c r="CB159" s="17" t="n"/>
      <c r="CC159" s="17" t="n"/>
      <c r="CD159" s="17" t="n"/>
      <c r="CE159" s="17" t="n"/>
      <c r="CF159" s="17" t="n"/>
      <c r="CG159" s="17" t="n"/>
      <c r="CH159" s="17" t="n"/>
      <c r="CI159" s="17" t="n"/>
      <c r="CJ159" s="17" t="n"/>
      <c r="C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7" t="n"/>
      <c r="AA160" s="17" t="n"/>
      <c r="AB160" s="17" t="n"/>
      <c r="AC160" s="17" t="n"/>
      <c r="AD160" s="17" t="n"/>
      <c r="AE160" s="17" t="n"/>
      <c r="AF160" s="17" t="n"/>
      <c r="AG160" s="17" t="n"/>
      <c r="AH160" s="17" t="n"/>
      <c r="AI160" s="17" t="n"/>
      <c r="AJ160" s="17" t="n"/>
      <c r="AK160" s="17" t="n"/>
      <c r="AL160" s="17" t="n"/>
      <c r="AM160" s="17" t="n"/>
      <c r="AN160" s="17" t="n"/>
      <c r="AO160" s="17" t="n"/>
      <c r="AP160" s="17" t="n"/>
      <c r="AQ160" s="17" t="n"/>
      <c r="AR160" s="17" t="n"/>
      <c r="AS160" s="17" t="n"/>
      <c r="AT160" s="17" t="n"/>
      <c r="AU160" s="17" t="n"/>
      <c r="AV160" s="17" t="n"/>
      <c r="AW160" s="17" t="n"/>
      <c r="AX160" s="17" t="n"/>
      <c r="AY160" s="17" t="n"/>
      <c r="AZ160" s="17" t="n"/>
      <c r="BA160" s="17" t="n"/>
      <c r="BB160" s="17" t="n"/>
      <c r="BC160" s="17" t="n"/>
      <c r="BD160" s="17" t="n"/>
      <c r="BE160" s="17" t="n"/>
      <c r="BF160" s="17" t="n"/>
      <c r="BG160" s="17" t="n"/>
      <c r="BH160" s="17" t="n"/>
      <c r="BI160" s="17" t="n"/>
      <c r="BJ160" s="17" t="n"/>
      <c r="BK160" s="17" t="n"/>
      <c r="BL160" s="17" t="n"/>
      <c r="BM160" s="17" t="n"/>
      <c r="BN160" s="17" t="n"/>
      <c r="BO160" s="17" t="n"/>
      <c r="BP160" s="17" t="n"/>
      <c r="BQ160" s="17" t="n"/>
      <c r="BR160" s="17" t="n"/>
      <c r="BS160" s="17" t="n"/>
      <c r="BT160" s="17" t="n"/>
      <c r="BU160" s="17" t="n"/>
      <c r="BV160" s="17" t="n"/>
      <c r="BW160" s="17" t="n"/>
      <c r="BX160" s="17" t="n"/>
      <c r="BY160" s="17" t="n"/>
      <c r="BZ160" s="17" t="n"/>
      <c r="CA160" s="17" t="n"/>
      <c r="CB160" s="17" t="n"/>
      <c r="CC160" s="17" t="n"/>
      <c r="CD160" s="17" t="n"/>
      <c r="CE160" s="17" t="n"/>
      <c r="CF160" s="17" t="n"/>
      <c r="CG160" s="17" t="n"/>
      <c r="CH160" s="17" t="n"/>
      <c r="CI160" s="17" t="n"/>
      <c r="CJ160" s="17" t="n"/>
      <c r="C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7" t="n"/>
      <c r="Z161" s="17" t="n"/>
      <c r="AA161" s="17" t="n"/>
      <c r="AB161" s="17" t="n"/>
      <c r="AC161" s="17" t="n"/>
      <c r="AD161" s="17" t="n"/>
      <c r="AE161" s="17" t="n"/>
      <c r="AF161" s="17" t="n"/>
      <c r="AG161" s="17" t="n"/>
      <c r="AH161" s="17" t="n"/>
      <c r="AI161" s="17" t="n"/>
      <c r="AJ161" s="17" t="n"/>
      <c r="AK161" s="17" t="n"/>
      <c r="AL161" s="17" t="n"/>
      <c r="AM161" s="17" t="n"/>
      <c r="AN161" s="17" t="n"/>
      <c r="AO161" s="17" t="n"/>
      <c r="AP161" s="17" t="n"/>
      <c r="AQ161" s="17" t="n"/>
      <c r="AR161" s="17" t="n"/>
      <c r="AS161" s="17" t="n"/>
      <c r="AT161" s="17" t="n"/>
      <c r="AU161" s="17" t="n"/>
      <c r="AV161" s="17" t="n"/>
      <c r="AW161" s="17" t="n"/>
      <c r="AX161" s="17" t="n"/>
      <c r="AY161" s="17" t="n"/>
      <c r="AZ161" s="17" t="n"/>
      <c r="BA161" s="17" t="n"/>
      <c r="BB161" s="17" t="n"/>
      <c r="BC161" s="17" t="n"/>
      <c r="BD161" s="17" t="n"/>
      <c r="BE161" s="17" t="n"/>
      <c r="BF161" s="17" t="n"/>
      <c r="BG161" s="17" t="n"/>
      <c r="BH161" s="17" t="n"/>
      <c r="BI161" s="17" t="n"/>
      <c r="BJ161" s="17" t="n"/>
      <c r="BK161" s="17" t="n"/>
      <c r="BL161" s="17" t="n"/>
      <c r="BM161" s="17" t="n"/>
      <c r="BN161" s="17" t="n"/>
      <c r="BO161" s="17" t="n"/>
      <c r="BP161" s="17" t="n"/>
      <c r="BQ161" s="17" t="n"/>
      <c r="BR161" s="17" t="n"/>
      <c r="BS161" s="17" t="n"/>
      <c r="BT161" s="17" t="n"/>
      <c r="BU161" s="17" t="n"/>
      <c r="BV161" s="17" t="n"/>
      <c r="BW161" s="17" t="n"/>
      <c r="BX161" s="17" t="n"/>
      <c r="BY161" s="17" t="n"/>
      <c r="BZ161" s="17" t="n"/>
      <c r="CA161" s="17" t="n"/>
      <c r="CB161" s="17" t="n"/>
      <c r="CC161" s="17" t="n"/>
      <c r="CD161" s="17" t="n"/>
      <c r="CE161" s="17" t="n"/>
      <c r="CF161" s="17" t="n"/>
      <c r="CG161" s="17" t="n"/>
      <c r="CH161" s="17" t="n"/>
      <c r="CI161" s="17" t="n"/>
      <c r="CJ161" s="17" t="n"/>
      <c r="C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7" t="n"/>
      <c r="Z162" s="17" t="n"/>
      <c r="AA162" s="17" t="n"/>
      <c r="AB162" s="17" t="n"/>
      <c r="AC162" s="17" t="n"/>
      <c r="AD162" s="17" t="n"/>
      <c r="AE162" s="17" t="n"/>
      <c r="AF162" s="17" t="n"/>
      <c r="AG162" s="17" t="n"/>
      <c r="AH162" s="17" t="n"/>
      <c r="AI162" s="17" t="n"/>
      <c r="AJ162" s="17" t="n"/>
      <c r="AK162" s="17" t="n"/>
      <c r="AL162" s="17" t="n"/>
      <c r="AM162" s="17" t="n"/>
      <c r="AN162" s="17" t="n"/>
      <c r="AO162" s="17" t="n"/>
      <c r="AP162" s="17" t="n"/>
      <c r="AQ162" s="17" t="n"/>
      <c r="AR162" s="17" t="n"/>
      <c r="AS162" s="17" t="n"/>
      <c r="AT162" s="17" t="n"/>
      <c r="AU162" s="17" t="n"/>
      <c r="AV162" s="17" t="n"/>
      <c r="AW162" s="17" t="n"/>
      <c r="AX162" s="17" t="n"/>
      <c r="AY162" s="17" t="n"/>
      <c r="AZ162" s="17" t="n"/>
      <c r="BA162" s="17" t="n"/>
      <c r="BB162" s="17" t="n"/>
      <c r="BC162" s="17" t="n"/>
      <c r="BD162" s="17" t="n"/>
      <c r="BE162" s="17" t="n"/>
      <c r="BF162" s="17" t="n"/>
      <c r="BG162" s="17" t="n"/>
      <c r="BH162" s="17" t="n"/>
      <c r="BI162" s="17" t="n"/>
      <c r="BJ162" s="17" t="n"/>
      <c r="BK162" s="17" t="n"/>
      <c r="BL162" s="17" t="n"/>
      <c r="BM162" s="17" t="n"/>
      <c r="BN162" s="17" t="n"/>
      <c r="BO162" s="17" t="n"/>
      <c r="BP162" s="17" t="n"/>
      <c r="BQ162" s="17" t="n"/>
      <c r="BR162" s="17" t="n"/>
      <c r="BS162" s="17" t="n"/>
      <c r="BT162" s="17" t="n"/>
      <c r="BU162" s="17" t="n"/>
      <c r="BV162" s="17" t="n"/>
      <c r="BW162" s="17" t="n"/>
      <c r="BX162" s="17" t="n"/>
      <c r="BY162" s="17" t="n"/>
      <c r="BZ162" s="17" t="n"/>
      <c r="CA162" s="17" t="n"/>
      <c r="CB162" s="17" t="n"/>
      <c r="CC162" s="17" t="n"/>
      <c r="CD162" s="17" t="n"/>
      <c r="CE162" s="17" t="n"/>
      <c r="CF162" s="17" t="n"/>
      <c r="CG162" s="17" t="n"/>
      <c r="CH162" s="17" t="n"/>
      <c r="CI162" s="17" t="n"/>
      <c r="CJ162" s="17" t="n"/>
      <c r="C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/>
      <c r="Z163" s="17" t="n"/>
      <c r="AA163" s="17" t="n"/>
      <c r="AB163" s="17" t="n"/>
      <c r="AC163" s="17" t="n"/>
      <c r="AD163" s="17" t="n"/>
      <c r="AE163" s="17" t="n"/>
      <c r="AF163" s="17" t="n"/>
      <c r="AG163" s="17" t="n"/>
      <c r="AH163" s="17" t="n"/>
      <c r="AI163" s="17" t="n"/>
      <c r="AJ163" s="17" t="n"/>
      <c r="AK163" s="17" t="n"/>
      <c r="AL163" s="17" t="n"/>
      <c r="AM163" s="17" t="n"/>
      <c r="AN163" s="17" t="n"/>
      <c r="AO163" s="17" t="n"/>
      <c r="AP163" s="17" t="n"/>
      <c r="AQ163" s="17" t="n"/>
      <c r="AR163" s="17" t="n"/>
      <c r="AS163" s="17" t="n"/>
      <c r="AT163" s="17" t="n"/>
      <c r="AU163" s="17" t="n"/>
      <c r="AV163" s="17" t="n"/>
      <c r="AW163" s="17" t="n"/>
      <c r="AX163" s="17" t="n"/>
      <c r="AY163" s="17" t="n"/>
      <c r="AZ163" s="17" t="n"/>
      <c r="BA163" s="17" t="n"/>
      <c r="BB163" s="17" t="n"/>
      <c r="BC163" s="17" t="n"/>
      <c r="BD163" s="17" t="n"/>
      <c r="BE163" s="17" t="n"/>
      <c r="BF163" s="17" t="n"/>
      <c r="BG163" s="17" t="n"/>
      <c r="BH163" s="17" t="n"/>
      <c r="BI163" s="17" t="n"/>
      <c r="BJ163" s="17" t="n"/>
      <c r="BK163" s="17" t="n"/>
      <c r="BL163" s="17" t="n"/>
      <c r="BM163" s="17" t="n"/>
      <c r="BN163" s="17" t="n"/>
      <c r="BO163" s="17" t="n"/>
      <c r="BP163" s="17" t="n"/>
      <c r="BQ163" s="17" t="n"/>
      <c r="BR163" s="17" t="n"/>
      <c r="BS163" s="17" t="n"/>
      <c r="BT163" s="17" t="n"/>
      <c r="BU163" s="17" t="n"/>
      <c r="BV163" s="17" t="n"/>
      <c r="BW163" s="17" t="n"/>
      <c r="BX163" s="17" t="n"/>
      <c r="BY163" s="17" t="n"/>
      <c r="BZ163" s="17" t="n"/>
      <c r="CA163" s="17" t="n"/>
      <c r="CB163" s="17" t="n"/>
      <c r="CC163" s="17" t="n"/>
      <c r="CD163" s="17" t="n"/>
      <c r="CE163" s="17" t="n"/>
      <c r="CF163" s="17" t="n"/>
      <c r="CG163" s="17" t="n"/>
      <c r="CH163" s="17" t="n"/>
      <c r="CI163" s="17" t="n"/>
      <c r="CJ163" s="17" t="n"/>
      <c r="C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7" t="n"/>
      <c r="AA164" s="17" t="n"/>
      <c r="AB164" s="17" t="n"/>
      <c r="AC164" s="17" t="n"/>
      <c r="AD164" s="17" t="n"/>
      <c r="AE164" s="17" t="n"/>
      <c r="AF164" s="17" t="n"/>
      <c r="AG164" s="17" t="n"/>
      <c r="AH164" s="17" t="n"/>
      <c r="AI164" s="17" t="n"/>
      <c r="AJ164" s="17" t="n"/>
      <c r="AK164" s="17" t="n"/>
      <c r="AL164" s="17" t="n"/>
      <c r="AM164" s="17" t="n"/>
      <c r="AN164" s="17" t="n"/>
      <c r="AO164" s="17" t="n"/>
      <c r="AP164" s="17" t="n"/>
      <c r="AQ164" s="17" t="n"/>
      <c r="AR164" s="17" t="n"/>
      <c r="AS164" s="17" t="n"/>
      <c r="AT164" s="17" t="n"/>
      <c r="AU164" s="17" t="n"/>
      <c r="AV164" s="17" t="n"/>
      <c r="AW164" s="17" t="n"/>
      <c r="AX164" s="17" t="n"/>
      <c r="AY164" s="17" t="n"/>
      <c r="AZ164" s="17" t="n"/>
      <c r="BA164" s="17" t="n"/>
      <c r="BB164" s="17" t="n"/>
      <c r="BC164" s="17" t="n"/>
      <c r="BD164" s="17" t="n"/>
      <c r="BE164" s="17" t="n"/>
      <c r="BF164" s="17" t="n"/>
      <c r="BG164" s="17" t="n"/>
      <c r="BH164" s="17" t="n"/>
      <c r="BI164" s="17" t="n"/>
      <c r="BJ164" s="17" t="n"/>
      <c r="BK164" s="17" t="n"/>
      <c r="BL164" s="17" t="n"/>
      <c r="BM164" s="17" t="n"/>
      <c r="BN164" s="17" t="n"/>
      <c r="BO164" s="17" t="n"/>
      <c r="BP164" s="17" t="n"/>
      <c r="BQ164" s="17" t="n"/>
      <c r="BR164" s="17" t="n"/>
      <c r="BS164" s="17" t="n"/>
      <c r="BT164" s="17" t="n"/>
      <c r="BU164" s="17" t="n"/>
      <c r="BV164" s="17" t="n"/>
      <c r="BW164" s="17" t="n"/>
      <c r="BX164" s="17" t="n"/>
      <c r="BY164" s="17" t="n"/>
      <c r="BZ164" s="17" t="n"/>
      <c r="CA164" s="17" t="n"/>
      <c r="CB164" s="17" t="n"/>
      <c r="CC164" s="17" t="n"/>
      <c r="CD164" s="17" t="n"/>
      <c r="CE164" s="17" t="n"/>
      <c r="CF164" s="17" t="n"/>
      <c r="CG164" s="17" t="n"/>
      <c r="CH164" s="17" t="n"/>
      <c r="CI164" s="17" t="n"/>
      <c r="CJ164" s="17" t="n"/>
      <c r="C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/>
      <c r="Z165" s="17" t="n"/>
      <c r="AA165" s="17" t="n"/>
      <c r="AB165" s="17" t="n"/>
      <c r="AC165" s="17" t="n"/>
      <c r="AD165" s="17" t="n"/>
      <c r="AE165" s="17" t="n"/>
      <c r="AF165" s="17" t="n"/>
      <c r="AG165" s="17" t="n"/>
      <c r="AH165" s="17" t="n"/>
      <c r="AI165" s="17" t="n"/>
      <c r="AJ165" s="17" t="n"/>
      <c r="AK165" s="17" t="n"/>
      <c r="AL165" s="17" t="n"/>
      <c r="AM165" s="17" t="n"/>
      <c r="AN165" s="17" t="n"/>
      <c r="AO165" s="17" t="n"/>
      <c r="AP165" s="17" t="n"/>
      <c r="AQ165" s="17" t="n"/>
      <c r="AR165" s="17" t="n"/>
      <c r="AS165" s="17" t="n"/>
      <c r="AT165" s="17" t="n"/>
      <c r="AU165" s="17" t="n"/>
      <c r="AV165" s="17" t="n"/>
      <c r="AW165" s="17" t="n"/>
      <c r="AX165" s="17" t="n"/>
      <c r="AY165" s="17" t="n"/>
      <c r="AZ165" s="17" t="n"/>
      <c r="BA165" s="17" t="n"/>
      <c r="BB165" s="17" t="n"/>
      <c r="BC165" s="17" t="n"/>
      <c r="BD165" s="17" t="n"/>
      <c r="BE165" s="17" t="n"/>
      <c r="BF165" s="17" t="n"/>
      <c r="BG165" s="17" t="n"/>
      <c r="BH165" s="17" t="n"/>
      <c r="BI165" s="17" t="n"/>
      <c r="BJ165" s="17" t="n"/>
      <c r="BK165" s="17" t="n"/>
      <c r="BL165" s="17" t="n"/>
      <c r="BM165" s="17" t="n"/>
      <c r="BN165" s="17" t="n"/>
      <c r="BO165" s="17" t="n"/>
      <c r="BP165" s="17" t="n"/>
      <c r="BQ165" s="17" t="n"/>
      <c r="BR165" s="17" t="n"/>
      <c r="BS165" s="17" t="n"/>
      <c r="BT165" s="17" t="n"/>
      <c r="BU165" s="17" t="n"/>
      <c r="BV165" s="17" t="n"/>
      <c r="BW165" s="17" t="n"/>
      <c r="BX165" s="17" t="n"/>
      <c r="BY165" s="17" t="n"/>
      <c r="BZ165" s="17" t="n"/>
      <c r="CA165" s="17" t="n"/>
      <c r="CB165" s="17" t="n"/>
      <c r="CC165" s="17" t="n"/>
      <c r="CD165" s="17" t="n"/>
      <c r="CE165" s="17" t="n"/>
      <c r="CF165" s="17" t="n"/>
      <c r="CG165" s="17" t="n"/>
      <c r="CH165" s="17" t="n"/>
      <c r="CI165" s="17" t="n"/>
      <c r="CJ165" s="17" t="n"/>
      <c r="C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/>
      <c r="Z166" s="17" t="n"/>
      <c r="AA166" s="17" t="n"/>
      <c r="AB166" s="17" t="n"/>
      <c r="AC166" s="17" t="n"/>
      <c r="AD166" s="17" t="n"/>
      <c r="AE166" s="17" t="n"/>
      <c r="AF166" s="17" t="n"/>
      <c r="AG166" s="17" t="n"/>
      <c r="AH166" s="17" t="n"/>
      <c r="AI166" s="17" t="n"/>
      <c r="AJ166" s="17" t="n"/>
      <c r="AK166" s="17" t="n"/>
      <c r="AL166" s="17" t="n"/>
      <c r="AM166" s="17" t="n"/>
      <c r="AN166" s="17" t="n"/>
      <c r="AO166" s="17" t="n"/>
      <c r="AP166" s="17" t="n"/>
      <c r="AQ166" s="17" t="n"/>
      <c r="AR166" s="17" t="n"/>
      <c r="AS166" s="17" t="n"/>
      <c r="AT166" s="17" t="n"/>
      <c r="AU166" s="17" t="n"/>
      <c r="AV166" s="17" t="n"/>
      <c r="AW166" s="17" t="n"/>
      <c r="AX166" s="17" t="n"/>
      <c r="AY166" s="17" t="n"/>
      <c r="AZ166" s="17" t="n"/>
      <c r="BA166" s="17" t="n"/>
      <c r="BB166" s="17" t="n"/>
      <c r="BC166" s="17" t="n"/>
      <c r="BD166" s="17" t="n"/>
      <c r="BE166" s="17" t="n"/>
      <c r="BF166" s="17" t="n"/>
      <c r="BG166" s="17" t="n"/>
      <c r="BH166" s="17" t="n"/>
      <c r="BI166" s="17" t="n"/>
      <c r="BJ166" s="17" t="n"/>
      <c r="BK166" s="17" t="n"/>
      <c r="BL166" s="17" t="n"/>
      <c r="BM166" s="17" t="n"/>
      <c r="BN166" s="17" t="n"/>
      <c r="BO166" s="17" t="n"/>
      <c r="BP166" s="17" t="n"/>
      <c r="BQ166" s="17" t="n"/>
      <c r="BR166" s="17" t="n"/>
      <c r="BS166" s="17" t="n"/>
      <c r="BT166" s="17" t="n"/>
      <c r="BU166" s="17" t="n"/>
      <c r="BV166" s="17" t="n"/>
      <c r="BW166" s="17" t="n"/>
      <c r="BX166" s="17" t="n"/>
      <c r="BY166" s="17" t="n"/>
      <c r="BZ166" s="17" t="n"/>
      <c r="CA166" s="17" t="n"/>
      <c r="CB166" s="17" t="n"/>
      <c r="CC166" s="17" t="n"/>
      <c r="CD166" s="17" t="n"/>
      <c r="CE166" s="17" t="n"/>
      <c r="CF166" s="17" t="n"/>
      <c r="CG166" s="17" t="n"/>
      <c r="CH166" s="17" t="n"/>
      <c r="CI166" s="17" t="n"/>
      <c r="CJ166" s="17" t="n"/>
      <c r="C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7" t="n"/>
      <c r="AA167" s="17" t="n"/>
      <c r="AB167" s="17" t="n"/>
      <c r="AC167" s="17" t="n"/>
      <c r="AD167" s="17" t="n"/>
      <c r="AE167" s="17" t="n"/>
      <c r="AF167" s="17" t="n"/>
      <c r="AG167" s="17" t="n"/>
      <c r="AH167" s="17" t="n"/>
      <c r="AI167" s="17" t="n"/>
      <c r="AJ167" s="17" t="n"/>
      <c r="AK167" s="17" t="n"/>
      <c r="AL167" s="17" t="n"/>
      <c r="AM167" s="17" t="n"/>
      <c r="AN167" s="17" t="n"/>
      <c r="AO167" s="17" t="n"/>
      <c r="AP167" s="17" t="n"/>
      <c r="AQ167" s="17" t="n"/>
      <c r="AR167" s="17" t="n"/>
      <c r="AS167" s="17" t="n"/>
      <c r="AT167" s="17" t="n"/>
      <c r="AU167" s="17" t="n"/>
      <c r="AV167" s="17" t="n"/>
      <c r="AW167" s="17" t="n"/>
      <c r="AX167" s="17" t="n"/>
      <c r="AY167" s="17" t="n"/>
      <c r="AZ167" s="17" t="n"/>
      <c r="BA167" s="17" t="n"/>
      <c r="BB167" s="17" t="n"/>
      <c r="BC167" s="17" t="n"/>
      <c r="BD167" s="17" t="n"/>
      <c r="BE167" s="17" t="n"/>
      <c r="BF167" s="17" t="n"/>
      <c r="BG167" s="17" t="n"/>
      <c r="BH167" s="17" t="n"/>
      <c r="BI167" s="17" t="n"/>
      <c r="BJ167" s="17" t="n"/>
      <c r="BK167" s="17" t="n"/>
      <c r="BL167" s="17" t="n"/>
      <c r="BM167" s="17" t="n"/>
      <c r="BN167" s="17" t="n"/>
      <c r="BO167" s="17" t="n"/>
      <c r="BP167" s="17" t="n"/>
      <c r="BQ167" s="17" t="n"/>
      <c r="BR167" s="17" t="n"/>
      <c r="BS167" s="17" t="n"/>
      <c r="BT167" s="17" t="n"/>
      <c r="BU167" s="17" t="n"/>
      <c r="BV167" s="17" t="n"/>
      <c r="BW167" s="17" t="n"/>
      <c r="BX167" s="17" t="n"/>
      <c r="BY167" s="17" t="n"/>
      <c r="BZ167" s="17" t="n"/>
      <c r="CA167" s="17" t="n"/>
      <c r="CB167" s="17" t="n"/>
      <c r="CC167" s="17" t="n"/>
      <c r="CD167" s="17" t="n"/>
      <c r="CE167" s="17" t="n"/>
      <c r="CF167" s="17" t="n"/>
      <c r="CG167" s="17" t="n"/>
      <c r="CH167" s="17" t="n"/>
      <c r="CI167" s="17" t="n"/>
      <c r="CJ167" s="17" t="n"/>
      <c r="C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7" t="n"/>
      <c r="Z168" s="17" t="n"/>
      <c r="AA168" s="17" t="n"/>
      <c r="AB168" s="17" t="n"/>
      <c r="AC168" s="17" t="n"/>
      <c r="AD168" s="17" t="n"/>
      <c r="AE168" s="17" t="n"/>
      <c r="AF168" s="17" t="n"/>
      <c r="AG168" s="17" t="n"/>
      <c r="AH168" s="17" t="n"/>
      <c r="AI168" s="17" t="n"/>
      <c r="AJ168" s="17" t="n"/>
      <c r="AK168" s="17" t="n"/>
      <c r="AL168" s="17" t="n"/>
      <c r="AM168" s="17" t="n"/>
      <c r="AN168" s="17" t="n"/>
      <c r="AO168" s="17" t="n"/>
      <c r="AP168" s="17" t="n"/>
      <c r="AQ168" s="17" t="n"/>
      <c r="AR168" s="17" t="n"/>
      <c r="AS168" s="17" t="n"/>
      <c r="AT168" s="17" t="n"/>
      <c r="AU168" s="17" t="n"/>
      <c r="AV168" s="17" t="n"/>
      <c r="AW168" s="17" t="n"/>
      <c r="AX168" s="17" t="n"/>
      <c r="AY168" s="17" t="n"/>
      <c r="AZ168" s="17" t="n"/>
      <c r="BA168" s="17" t="n"/>
      <c r="BB168" s="17" t="n"/>
      <c r="BC168" s="17" t="n"/>
      <c r="BD168" s="17" t="n"/>
      <c r="BE168" s="17" t="n"/>
      <c r="BF168" s="17" t="n"/>
      <c r="BG168" s="17" t="n"/>
      <c r="BH168" s="17" t="n"/>
      <c r="BI168" s="17" t="n"/>
      <c r="BJ168" s="17" t="n"/>
      <c r="BK168" s="17" t="n"/>
      <c r="BL168" s="17" t="n"/>
      <c r="BM168" s="17" t="n"/>
      <c r="BN168" s="17" t="n"/>
      <c r="BO168" s="17" t="n"/>
      <c r="BP168" s="17" t="n"/>
      <c r="BQ168" s="17" t="n"/>
      <c r="BR168" s="17" t="n"/>
      <c r="BS168" s="17" t="n"/>
      <c r="BT168" s="17" t="n"/>
      <c r="BU168" s="17" t="n"/>
      <c r="BV168" s="17" t="n"/>
      <c r="BW168" s="17" t="n"/>
      <c r="BX168" s="17" t="n"/>
      <c r="BY168" s="17" t="n"/>
      <c r="BZ168" s="17" t="n"/>
      <c r="CA168" s="17" t="n"/>
      <c r="CB168" s="17" t="n"/>
      <c r="CC168" s="17" t="n"/>
      <c r="CD168" s="17" t="n"/>
      <c r="CE168" s="17" t="n"/>
      <c r="CF168" s="17" t="n"/>
      <c r="CG168" s="17" t="n"/>
      <c r="CH168" s="17" t="n"/>
      <c r="CI168" s="17" t="n"/>
      <c r="CJ168" s="17" t="n"/>
      <c r="C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7" t="n"/>
      <c r="AA169" s="17" t="n"/>
      <c r="AB169" s="17" t="n"/>
      <c r="AC169" s="17" t="n"/>
      <c r="AD169" s="17" t="n"/>
      <c r="AE169" s="17" t="n"/>
      <c r="AF169" s="17" t="n"/>
      <c r="AG169" s="17" t="n"/>
      <c r="AH169" s="17" t="n"/>
      <c r="AI169" s="17" t="n"/>
      <c r="AJ169" s="17" t="n"/>
      <c r="AK169" s="17" t="n"/>
      <c r="AL169" s="17" t="n"/>
      <c r="AM169" s="17" t="n"/>
      <c r="AN169" s="17" t="n"/>
      <c r="AO169" s="17" t="n"/>
      <c r="AP169" s="17" t="n"/>
      <c r="AQ169" s="17" t="n"/>
      <c r="AR169" s="17" t="n"/>
      <c r="AS169" s="17" t="n"/>
      <c r="AT169" s="17" t="n"/>
      <c r="AU169" s="17" t="n"/>
      <c r="AV169" s="17" t="n"/>
      <c r="AW169" s="17" t="n"/>
      <c r="AX169" s="17" t="n"/>
      <c r="AY169" s="17" t="n"/>
      <c r="AZ169" s="17" t="n"/>
      <c r="BA169" s="17" t="n"/>
      <c r="BB169" s="17" t="n"/>
      <c r="BC169" s="17" t="n"/>
      <c r="BD169" s="17" t="n"/>
      <c r="BE169" s="17" t="n"/>
      <c r="BF169" s="17" t="n"/>
      <c r="BG169" s="17" t="n"/>
      <c r="BH169" s="17" t="n"/>
      <c r="BI169" s="17" t="n"/>
      <c r="BJ169" s="17" t="n"/>
      <c r="BK169" s="17" t="n"/>
      <c r="BL169" s="17" t="n"/>
      <c r="BM169" s="17" t="n"/>
      <c r="BN169" s="17" t="n"/>
      <c r="BO169" s="17" t="n"/>
      <c r="BP169" s="17" t="n"/>
      <c r="BQ169" s="17" t="n"/>
      <c r="BR169" s="17" t="n"/>
      <c r="BS169" s="17" t="n"/>
      <c r="BT169" s="17" t="n"/>
      <c r="BU169" s="17" t="n"/>
      <c r="BV169" s="17" t="n"/>
      <c r="BW169" s="17" t="n"/>
      <c r="BX169" s="17" t="n"/>
      <c r="BY169" s="17" t="n"/>
      <c r="BZ169" s="17" t="n"/>
      <c r="CA169" s="17" t="n"/>
      <c r="CB169" s="17" t="n"/>
      <c r="CC169" s="17" t="n"/>
      <c r="CD169" s="17" t="n"/>
      <c r="CE169" s="17" t="n"/>
      <c r="CF169" s="17" t="n"/>
      <c r="CG169" s="17" t="n"/>
      <c r="CH169" s="17" t="n"/>
      <c r="CI169" s="17" t="n"/>
      <c r="CJ169" s="17" t="n"/>
      <c r="C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7" t="n"/>
      <c r="Z170" s="17" t="n"/>
      <c r="AA170" s="17" t="n"/>
      <c r="AB170" s="17" t="n"/>
      <c r="AC170" s="17" t="n"/>
      <c r="AD170" s="17" t="n"/>
      <c r="AE170" s="17" t="n"/>
      <c r="AF170" s="17" t="n"/>
      <c r="AG170" s="17" t="n"/>
      <c r="AH170" s="17" t="n"/>
      <c r="AI170" s="17" t="n"/>
      <c r="AJ170" s="17" t="n"/>
      <c r="AK170" s="17" t="n"/>
      <c r="AL170" s="17" t="n"/>
      <c r="AM170" s="17" t="n"/>
      <c r="AN170" s="17" t="n"/>
      <c r="AO170" s="17" t="n"/>
      <c r="AP170" s="17" t="n"/>
      <c r="AQ170" s="17" t="n"/>
      <c r="AR170" s="17" t="n"/>
      <c r="AS170" s="17" t="n"/>
      <c r="AT170" s="17" t="n"/>
      <c r="AU170" s="17" t="n"/>
      <c r="AV170" s="17" t="n"/>
      <c r="AW170" s="17" t="n"/>
      <c r="AX170" s="17" t="n"/>
      <c r="AY170" s="17" t="n"/>
      <c r="AZ170" s="17" t="n"/>
      <c r="BA170" s="17" t="n"/>
      <c r="BB170" s="17" t="n"/>
      <c r="BC170" s="17" t="n"/>
      <c r="BD170" s="17" t="n"/>
      <c r="BE170" s="17" t="n"/>
      <c r="BF170" s="17" t="n"/>
      <c r="BG170" s="17" t="n"/>
      <c r="BH170" s="17" t="n"/>
      <c r="BI170" s="17" t="n"/>
      <c r="BJ170" s="17" t="n"/>
      <c r="BK170" s="17" t="n"/>
      <c r="BL170" s="17" t="n"/>
      <c r="BM170" s="17" t="n"/>
      <c r="BN170" s="17" t="n"/>
      <c r="BO170" s="17" t="n"/>
      <c r="BP170" s="17" t="n"/>
      <c r="BQ170" s="17" t="n"/>
      <c r="BR170" s="17" t="n"/>
      <c r="BS170" s="17" t="n"/>
      <c r="BT170" s="17" t="n"/>
      <c r="BU170" s="17" t="n"/>
      <c r="BV170" s="17" t="n"/>
      <c r="BW170" s="17" t="n"/>
      <c r="BX170" s="17" t="n"/>
      <c r="BY170" s="17" t="n"/>
      <c r="BZ170" s="17" t="n"/>
      <c r="CA170" s="17" t="n"/>
      <c r="CB170" s="17" t="n"/>
      <c r="CC170" s="17" t="n"/>
      <c r="CD170" s="17" t="n"/>
      <c r="CE170" s="17" t="n"/>
      <c r="CF170" s="17" t="n"/>
      <c r="CG170" s="17" t="n"/>
      <c r="CH170" s="17" t="n"/>
      <c r="CI170" s="17" t="n"/>
      <c r="CJ170" s="17" t="n"/>
      <c r="C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7" t="n"/>
      <c r="Z171" s="17" t="n"/>
      <c r="AA171" s="17" t="n"/>
      <c r="AB171" s="17" t="n"/>
      <c r="AC171" s="17" t="n"/>
      <c r="AD171" s="17" t="n"/>
      <c r="AE171" s="17" t="n"/>
      <c r="AF171" s="17" t="n"/>
      <c r="AG171" s="17" t="n"/>
      <c r="AH171" s="17" t="n"/>
      <c r="AI171" s="17" t="n"/>
      <c r="AJ171" s="17" t="n"/>
      <c r="AK171" s="17" t="n"/>
      <c r="AL171" s="17" t="n"/>
      <c r="AM171" s="17" t="n"/>
      <c r="AN171" s="17" t="n"/>
      <c r="AO171" s="17" t="n"/>
      <c r="AP171" s="17" t="n"/>
      <c r="AQ171" s="17" t="n"/>
      <c r="AR171" s="17" t="n"/>
      <c r="AS171" s="17" t="n"/>
      <c r="AT171" s="17" t="n"/>
      <c r="AU171" s="17" t="n"/>
      <c r="AV171" s="17" t="n"/>
      <c r="AW171" s="17" t="n"/>
      <c r="AX171" s="17" t="n"/>
      <c r="AY171" s="17" t="n"/>
      <c r="AZ171" s="17" t="n"/>
      <c r="BA171" s="17" t="n"/>
      <c r="BB171" s="17" t="n"/>
      <c r="BC171" s="17" t="n"/>
      <c r="BD171" s="17" t="n"/>
      <c r="BE171" s="17" t="n"/>
      <c r="BF171" s="17" t="n"/>
      <c r="BG171" s="17" t="n"/>
      <c r="BH171" s="17" t="n"/>
      <c r="BI171" s="17" t="n"/>
      <c r="BJ171" s="17" t="n"/>
      <c r="BK171" s="17" t="n"/>
      <c r="BL171" s="17" t="n"/>
      <c r="BM171" s="17" t="n"/>
      <c r="BN171" s="17" t="n"/>
      <c r="BO171" s="17" t="n"/>
      <c r="BP171" s="17" t="n"/>
      <c r="BQ171" s="17" t="n"/>
      <c r="BR171" s="17" t="n"/>
      <c r="BS171" s="17" t="n"/>
      <c r="BT171" s="17" t="n"/>
      <c r="BU171" s="17" t="n"/>
      <c r="BV171" s="17" t="n"/>
      <c r="BW171" s="17" t="n"/>
      <c r="BX171" s="17" t="n"/>
      <c r="BY171" s="17" t="n"/>
      <c r="BZ171" s="17" t="n"/>
      <c r="CA171" s="17" t="n"/>
      <c r="CB171" s="17" t="n"/>
      <c r="CC171" s="17" t="n"/>
      <c r="CD171" s="17" t="n"/>
      <c r="CE171" s="17" t="n"/>
      <c r="CF171" s="17" t="n"/>
      <c r="CG171" s="17" t="n"/>
      <c r="CH171" s="17" t="n"/>
      <c r="CI171" s="17" t="n"/>
      <c r="CJ171" s="17" t="n"/>
      <c r="C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7" t="n"/>
      <c r="Z172" s="17" t="n"/>
      <c r="AA172" s="17" t="n"/>
      <c r="AB172" s="17" t="n"/>
      <c r="AC172" s="17" t="n"/>
      <c r="AD172" s="17" t="n"/>
      <c r="AE172" s="17" t="n"/>
      <c r="AF172" s="17" t="n"/>
      <c r="AG172" s="17" t="n"/>
      <c r="AH172" s="17" t="n"/>
      <c r="AI172" s="17" t="n"/>
      <c r="AJ172" s="17" t="n"/>
      <c r="AK172" s="17" t="n"/>
      <c r="AL172" s="17" t="n"/>
      <c r="AM172" s="17" t="n"/>
      <c r="AN172" s="17" t="n"/>
      <c r="AO172" s="17" t="n"/>
      <c r="AP172" s="17" t="n"/>
      <c r="AQ172" s="17" t="n"/>
      <c r="AR172" s="17" t="n"/>
      <c r="AS172" s="17" t="n"/>
      <c r="AT172" s="17" t="n"/>
      <c r="AU172" s="17" t="n"/>
      <c r="AV172" s="17" t="n"/>
      <c r="AW172" s="17" t="n"/>
      <c r="AX172" s="17" t="n"/>
      <c r="AY172" s="17" t="n"/>
      <c r="AZ172" s="17" t="n"/>
      <c r="BA172" s="17" t="n"/>
      <c r="BB172" s="17" t="n"/>
      <c r="BC172" s="17" t="n"/>
      <c r="BD172" s="17" t="n"/>
      <c r="BE172" s="17" t="n"/>
      <c r="BF172" s="17" t="n"/>
      <c r="BG172" s="17" t="n"/>
      <c r="BH172" s="17" t="n"/>
      <c r="BI172" s="17" t="n"/>
      <c r="BJ172" s="17" t="n"/>
      <c r="BK172" s="17" t="n"/>
      <c r="BL172" s="17" t="n"/>
      <c r="BM172" s="17" t="n"/>
      <c r="BN172" s="17" t="n"/>
      <c r="BO172" s="17" t="n"/>
      <c r="BP172" s="17" t="n"/>
      <c r="BQ172" s="17" t="n"/>
      <c r="BR172" s="17" t="n"/>
      <c r="BS172" s="17" t="n"/>
      <c r="BT172" s="17" t="n"/>
      <c r="BU172" s="17" t="n"/>
      <c r="BV172" s="17" t="n"/>
      <c r="BW172" s="17" t="n"/>
      <c r="BX172" s="17" t="n"/>
      <c r="BY172" s="17" t="n"/>
      <c r="BZ172" s="17" t="n"/>
      <c r="CA172" s="17" t="n"/>
      <c r="CB172" s="17" t="n"/>
      <c r="CC172" s="17" t="n"/>
      <c r="CD172" s="17" t="n"/>
      <c r="CE172" s="17" t="n"/>
      <c r="CF172" s="17" t="n"/>
      <c r="CG172" s="17" t="n"/>
      <c r="CH172" s="17" t="n"/>
      <c r="CI172" s="17" t="n"/>
      <c r="CJ172" s="17" t="n"/>
      <c r="C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7" t="n"/>
      <c r="Z173" s="17" t="n"/>
      <c r="AA173" s="17" t="n"/>
      <c r="AB173" s="17" t="n"/>
      <c r="AC173" s="17" t="n"/>
      <c r="AD173" s="17" t="n"/>
      <c r="AE173" s="17" t="n"/>
      <c r="AF173" s="17" t="n"/>
      <c r="AG173" s="17" t="n"/>
      <c r="AH173" s="17" t="n"/>
      <c r="AI173" s="17" t="n"/>
      <c r="AJ173" s="17" t="n"/>
      <c r="AK173" s="17" t="n"/>
      <c r="AL173" s="17" t="n"/>
      <c r="AM173" s="17" t="n"/>
      <c r="AN173" s="17" t="n"/>
      <c r="AO173" s="17" t="n"/>
      <c r="AP173" s="17" t="n"/>
      <c r="AQ173" s="17" t="n"/>
      <c r="AR173" s="17" t="n"/>
      <c r="AS173" s="17" t="n"/>
      <c r="AT173" s="17" t="n"/>
      <c r="AU173" s="17" t="n"/>
      <c r="AV173" s="17" t="n"/>
      <c r="AW173" s="17" t="n"/>
      <c r="AX173" s="17" t="n"/>
      <c r="AY173" s="17" t="n"/>
      <c r="AZ173" s="17" t="n"/>
      <c r="BA173" s="17" t="n"/>
      <c r="BB173" s="17" t="n"/>
      <c r="BC173" s="17" t="n"/>
      <c r="BD173" s="17" t="n"/>
      <c r="BE173" s="17" t="n"/>
      <c r="BF173" s="17" t="n"/>
      <c r="BG173" s="17" t="n"/>
      <c r="BH173" s="17" t="n"/>
      <c r="BI173" s="17" t="n"/>
      <c r="BJ173" s="17" t="n"/>
      <c r="BK173" s="17" t="n"/>
      <c r="BL173" s="17" t="n"/>
      <c r="BM173" s="17" t="n"/>
      <c r="BN173" s="17" t="n"/>
      <c r="BO173" s="17" t="n"/>
      <c r="BP173" s="17" t="n"/>
      <c r="BQ173" s="17" t="n"/>
      <c r="BR173" s="17" t="n"/>
      <c r="BS173" s="17" t="n"/>
      <c r="BT173" s="17" t="n"/>
      <c r="BU173" s="17" t="n"/>
      <c r="BV173" s="17" t="n"/>
      <c r="BW173" s="17" t="n"/>
      <c r="BX173" s="17" t="n"/>
      <c r="BY173" s="17" t="n"/>
      <c r="BZ173" s="17" t="n"/>
      <c r="CA173" s="17" t="n"/>
      <c r="CB173" s="17" t="n"/>
      <c r="CC173" s="17" t="n"/>
      <c r="CD173" s="17" t="n"/>
      <c r="CE173" s="17" t="n"/>
      <c r="CF173" s="17" t="n"/>
      <c r="CG173" s="17" t="n"/>
      <c r="CH173" s="17" t="n"/>
      <c r="CI173" s="17" t="n"/>
      <c r="CJ173" s="17" t="n"/>
      <c r="C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/>
      <c r="Z174" s="17" t="n"/>
      <c r="AA174" s="17" t="n"/>
      <c r="AB174" s="17" t="n"/>
      <c r="AC174" s="17" t="n"/>
      <c r="AD174" s="17" t="n"/>
      <c r="AE174" s="17" t="n"/>
      <c r="AF174" s="17" t="n"/>
      <c r="AG174" s="17" t="n"/>
      <c r="AH174" s="17" t="n"/>
      <c r="AI174" s="17" t="n"/>
      <c r="AJ174" s="17" t="n"/>
      <c r="AK174" s="17" t="n"/>
      <c r="AL174" s="17" t="n"/>
      <c r="AM174" s="17" t="n"/>
      <c r="AN174" s="17" t="n"/>
      <c r="AO174" s="17" t="n"/>
      <c r="AP174" s="17" t="n"/>
      <c r="AQ174" s="17" t="n"/>
      <c r="AR174" s="17" t="n"/>
      <c r="AS174" s="17" t="n"/>
      <c r="AT174" s="17" t="n"/>
      <c r="AU174" s="17" t="n"/>
      <c r="AV174" s="17" t="n"/>
      <c r="AW174" s="17" t="n"/>
      <c r="AX174" s="17" t="n"/>
      <c r="AY174" s="17" t="n"/>
      <c r="AZ174" s="17" t="n"/>
      <c r="BA174" s="17" t="n"/>
      <c r="BB174" s="17" t="n"/>
      <c r="BC174" s="17" t="n"/>
      <c r="BD174" s="17" t="n"/>
      <c r="BE174" s="17" t="n"/>
      <c r="BF174" s="17" t="n"/>
      <c r="BG174" s="17" t="n"/>
      <c r="BH174" s="17" t="n"/>
      <c r="BI174" s="17" t="n"/>
      <c r="BJ174" s="17" t="n"/>
      <c r="BK174" s="17" t="n"/>
      <c r="BL174" s="17" t="n"/>
      <c r="BM174" s="17" t="n"/>
      <c r="BN174" s="17" t="n"/>
      <c r="BO174" s="17" t="n"/>
      <c r="BP174" s="17" t="n"/>
      <c r="BQ174" s="17" t="n"/>
      <c r="BR174" s="17" t="n"/>
      <c r="BS174" s="17" t="n"/>
      <c r="BT174" s="17" t="n"/>
      <c r="BU174" s="17" t="n"/>
      <c r="BV174" s="17" t="n"/>
      <c r="BW174" s="17" t="n"/>
      <c r="BX174" s="17" t="n"/>
      <c r="BY174" s="17" t="n"/>
      <c r="BZ174" s="17" t="n"/>
      <c r="CA174" s="17" t="n"/>
      <c r="CB174" s="17" t="n"/>
      <c r="CC174" s="17" t="n"/>
      <c r="CD174" s="17" t="n"/>
      <c r="CE174" s="17" t="n"/>
      <c r="CF174" s="17" t="n"/>
      <c r="CG174" s="17" t="n"/>
      <c r="CH174" s="17" t="n"/>
      <c r="CI174" s="17" t="n"/>
      <c r="CJ174" s="17" t="n"/>
      <c r="C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7" t="n"/>
      <c r="Z175" s="17" t="n"/>
      <c r="AA175" s="17" t="n"/>
      <c r="AB175" s="17" t="n"/>
      <c r="AC175" s="17" t="n"/>
      <c r="AD175" s="17" t="n"/>
      <c r="AE175" s="17" t="n"/>
      <c r="AF175" s="17" t="n"/>
      <c r="AG175" s="17" t="n"/>
      <c r="AH175" s="17" t="n"/>
      <c r="AI175" s="17" t="n"/>
      <c r="AJ175" s="17" t="n"/>
      <c r="AK175" s="17" t="n"/>
      <c r="AL175" s="17" t="n"/>
      <c r="AM175" s="17" t="n"/>
      <c r="AN175" s="17" t="n"/>
      <c r="AO175" s="17" t="n"/>
      <c r="AP175" s="17" t="n"/>
      <c r="AQ175" s="17" t="n"/>
      <c r="AR175" s="17" t="n"/>
      <c r="AS175" s="17" t="n"/>
      <c r="AT175" s="17" t="n"/>
      <c r="AU175" s="17" t="n"/>
      <c r="AV175" s="17" t="n"/>
      <c r="AW175" s="17" t="n"/>
      <c r="AX175" s="17" t="n"/>
      <c r="AY175" s="17" t="n"/>
      <c r="AZ175" s="17" t="n"/>
      <c r="BA175" s="17" t="n"/>
      <c r="BB175" s="17" t="n"/>
      <c r="BC175" s="17" t="n"/>
      <c r="BD175" s="17" t="n"/>
      <c r="BE175" s="17" t="n"/>
      <c r="BF175" s="17" t="n"/>
      <c r="BG175" s="17" t="n"/>
      <c r="BH175" s="17" t="n"/>
      <c r="BI175" s="17" t="n"/>
      <c r="BJ175" s="17" t="n"/>
      <c r="BK175" s="17" t="n"/>
      <c r="BL175" s="17" t="n"/>
      <c r="BM175" s="17" t="n"/>
      <c r="BN175" s="17" t="n"/>
      <c r="BO175" s="17" t="n"/>
      <c r="BP175" s="17" t="n"/>
      <c r="BQ175" s="17" t="n"/>
      <c r="BR175" s="17" t="n"/>
      <c r="BS175" s="17" t="n"/>
      <c r="BT175" s="17" t="n"/>
      <c r="BU175" s="17" t="n"/>
      <c r="BV175" s="17" t="n"/>
      <c r="BW175" s="17" t="n"/>
      <c r="BX175" s="17" t="n"/>
      <c r="BY175" s="17" t="n"/>
      <c r="BZ175" s="17" t="n"/>
      <c r="CA175" s="17" t="n"/>
      <c r="CB175" s="17" t="n"/>
      <c r="CC175" s="17" t="n"/>
      <c r="CD175" s="17" t="n"/>
      <c r="CE175" s="17" t="n"/>
      <c r="CF175" s="17" t="n"/>
      <c r="CG175" s="17" t="n"/>
      <c r="CH175" s="17" t="n"/>
      <c r="CI175" s="17" t="n"/>
      <c r="CJ175" s="17" t="n"/>
      <c r="C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7" t="n"/>
      <c r="AA176" s="17" t="n"/>
      <c r="AB176" s="17" t="n"/>
      <c r="AC176" s="17" t="n"/>
      <c r="AD176" s="17" t="n"/>
      <c r="AE176" s="17" t="n"/>
      <c r="AF176" s="17" t="n"/>
      <c r="AG176" s="17" t="n"/>
      <c r="AH176" s="17" t="n"/>
      <c r="AI176" s="17" t="n"/>
      <c r="AJ176" s="17" t="n"/>
      <c r="AK176" s="17" t="n"/>
      <c r="AL176" s="17" t="n"/>
      <c r="AM176" s="17" t="n"/>
      <c r="AN176" s="17" t="n"/>
      <c r="AO176" s="17" t="n"/>
      <c r="AP176" s="17" t="n"/>
      <c r="AQ176" s="17" t="n"/>
      <c r="AR176" s="17" t="n"/>
      <c r="AS176" s="17" t="n"/>
      <c r="AT176" s="17" t="n"/>
      <c r="AU176" s="17" t="n"/>
      <c r="AV176" s="17" t="n"/>
      <c r="AW176" s="17" t="n"/>
      <c r="AX176" s="17" t="n"/>
      <c r="AY176" s="17" t="n"/>
      <c r="AZ176" s="17" t="n"/>
      <c r="BA176" s="17" t="n"/>
      <c r="BB176" s="17" t="n"/>
      <c r="BC176" s="17" t="n"/>
      <c r="BD176" s="17" t="n"/>
      <c r="BE176" s="17" t="n"/>
      <c r="BF176" s="17" t="n"/>
      <c r="BG176" s="17" t="n"/>
      <c r="BH176" s="17" t="n"/>
      <c r="BI176" s="17" t="n"/>
      <c r="BJ176" s="17" t="n"/>
      <c r="BK176" s="17" t="n"/>
      <c r="BL176" s="17" t="n"/>
      <c r="BM176" s="17" t="n"/>
      <c r="BN176" s="17" t="n"/>
      <c r="BO176" s="17" t="n"/>
      <c r="BP176" s="17" t="n"/>
      <c r="BQ176" s="17" t="n"/>
      <c r="BR176" s="17" t="n"/>
      <c r="BS176" s="17" t="n"/>
      <c r="BT176" s="17" t="n"/>
      <c r="BU176" s="17" t="n"/>
      <c r="BV176" s="17" t="n"/>
      <c r="BW176" s="17" t="n"/>
      <c r="BX176" s="17" t="n"/>
      <c r="BY176" s="17" t="n"/>
      <c r="BZ176" s="17" t="n"/>
      <c r="CA176" s="17" t="n"/>
      <c r="CB176" s="17" t="n"/>
      <c r="CC176" s="17" t="n"/>
      <c r="CD176" s="17" t="n"/>
      <c r="CE176" s="17" t="n"/>
      <c r="CF176" s="17" t="n"/>
      <c r="CG176" s="17" t="n"/>
      <c r="CH176" s="17" t="n"/>
      <c r="CI176" s="17" t="n"/>
      <c r="CJ176" s="17" t="n"/>
      <c r="C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7" t="n"/>
      <c r="AA177" s="17" t="n"/>
      <c r="AB177" s="17" t="n"/>
      <c r="AC177" s="17" t="n"/>
      <c r="AD177" s="17" t="n"/>
      <c r="AE177" s="17" t="n"/>
      <c r="AF177" s="17" t="n"/>
      <c r="AG177" s="17" t="n"/>
      <c r="AH177" s="17" t="n"/>
      <c r="AI177" s="17" t="n"/>
      <c r="AJ177" s="17" t="n"/>
      <c r="AK177" s="17" t="n"/>
      <c r="AL177" s="17" t="n"/>
      <c r="AM177" s="17" t="n"/>
      <c r="AN177" s="17" t="n"/>
      <c r="AO177" s="17" t="n"/>
      <c r="AP177" s="17" t="n"/>
      <c r="AQ177" s="17" t="n"/>
      <c r="AR177" s="17" t="n"/>
      <c r="AS177" s="17" t="n"/>
      <c r="AT177" s="17" t="n"/>
      <c r="AU177" s="17" t="n"/>
      <c r="AV177" s="17" t="n"/>
      <c r="AW177" s="17" t="n"/>
      <c r="AX177" s="17" t="n"/>
      <c r="AY177" s="17" t="n"/>
      <c r="AZ177" s="17" t="n"/>
      <c r="BA177" s="17" t="n"/>
      <c r="BB177" s="17" t="n"/>
      <c r="BC177" s="17" t="n"/>
      <c r="BD177" s="17" t="n"/>
      <c r="BE177" s="17" t="n"/>
      <c r="BF177" s="17" t="n"/>
      <c r="BG177" s="17" t="n"/>
      <c r="BH177" s="17" t="n"/>
      <c r="BI177" s="17" t="n"/>
      <c r="BJ177" s="17" t="n"/>
      <c r="BK177" s="17" t="n"/>
      <c r="BL177" s="17" t="n"/>
      <c r="BM177" s="17" t="n"/>
      <c r="BN177" s="17" t="n"/>
      <c r="BO177" s="17" t="n"/>
      <c r="BP177" s="17" t="n"/>
      <c r="BQ177" s="17" t="n"/>
      <c r="BR177" s="17" t="n"/>
      <c r="BS177" s="17" t="n"/>
      <c r="BT177" s="17" t="n"/>
      <c r="BU177" s="17" t="n"/>
      <c r="BV177" s="17" t="n"/>
      <c r="BW177" s="17" t="n"/>
      <c r="BX177" s="17" t="n"/>
      <c r="BY177" s="17" t="n"/>
      <c r="BZ177" s="17" t="n"/>
      <c r="CA177" s="17" t="n"/>
      <c r="CB177" s="17" t="n"/>
      <c r="CC177" s="17" t="n"/>
      <c r="CD177" s="17" t="n"/>
      <c r="CE177" s="17" t="n"/>
      <c r="CF177" s="17" t="n"/>
      <c r="CG177" s="17" t="n"/>
      <c r="CH177" s="17" t="n"/>
      <c r="CI177" s="17" t="n"/>
      <c r="CJ177" s="17" t="n"/>
      <c r="C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7" t="n"/>
      <c r="Z178" s="17" t="n"/>
      <c r="AA178" s="17" t="n"/>
      <c r="AB178" s="17" t="n"/>
      <c r="AC178" s="17" t="n"/>
      <c r="AD178" s="17" t="n"/>
      <c r="AE178" s="17" t="n"/>
      <c r="AF178" s="17" t="n"/>
      <c r="AG178" s="17" t="n"/>
      <c r="AH178" s="17" t="n"/>
      <c r="AI178" s="17" t="n"/>
      <c r="AJ178" s="17" t="n"/>
      <c r="AK178" s="17" t="n"/>
      <c r="AL178" s="17" t="n"/>
      <c r="AM178" s="17" t="n"/>
      <c r="AN178" s="17" t="n"/>
      <c r="AO178" s="17" t="n"/>
      <c r="AP178" s="17" t="n"/>
      <c r="AQ178" s="17" t="n"/>
      <c r="AR178" s="17" t="n"/>
      <c r="AS178" s="17" t="n"/>
      <c r="AT178" s="17" t="n"/>
      <c r="AU178" s="17" t="n"/>
      <c r="AV178" s="17" t="n"/>
      <c r="AW178" s="17" t="n"/>
      <c r="AX178" s="17" t="n"/>
      <c r="AY178" s="17" t="n"/>
      <c r="AZ178" s="17" t="n"/>
      <c r="BA178" s="17" t="n"/>
      <c r="BB178" s="17" t="n"/>
      <c r="BC178" s="17" t="n"/>
      <c r="BD178" s="17" t="n"/>
      <c r="BE178" s="17" t="n"/>
      <c r="BF178" s="17" t="n"/>
      <c r="BG178" s="17" t="n"/>
      <c r="BH178" s="17" t="n"/>
      <c r="BI178" s="17" t="n"/>
      <c r="BJ178" s="17" t="n"/>
      <c r="BK178" s="17" t="n"/>
      <c r="BL178" s="17" t="n"/>
      <c r="BM178" s="17" t="n"/>
      <c r="BN178" s="17" t="n"/>
      <c r="BO178" s="17" t="n"/>
      <c r="BP178" s="17" t="n"/>
      <c r="BQ178" s="17" t="n"/>
      <c r="BR178" s="17" t="n"/>
      <c r="BS178" s="17" t="n"/>
      <c r="BT178" s="17" t="n"/>
      <c r="BU178" s="17" t="n"/>
      <c r="BV178" s="17" t="n"/>
      <c r="BW178" s="17" t="n"/>
      <c r="BX178" s="17" t="n"/>
      <c r="BY178" s="17" t="n"/>
      <c r="BZ178" s="17" t="n"/>
      <c r="CA178" s="17" t="n"/>
      <c r="CB178" s="17" t="n"/>
      <c r="CC178" s="17" t="n"/>
      <c r="CD178" s="17" t="n"/>
      <c r="CE178" s="17" t="n"/>
      <c r="CF178" s="17" t="n"/>
      <c r="CG178" s="17" t="n"/>
      <c r="CH178" s="17" t="n"/>
      <c r="CI178" s="17" t="n"/>
      <c r="CJ178" s="17" t="n"/>
      <c r="C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7" t="n"/>
      <c r="Z179" s="17" t="n"/>
      <c r="AA179" s="17" t="n"/>
      <c r="AB179" s="17" t="n"/>
      <c r="AC179" s="17" t="n"/>
      <c r="AD179" s="17" t="n"/>
      <c r="AE179" s="17" t="n"/>
      <c r="AF179" s="17" t="n"/>
      <c r="AG179" s="17" t="n"/>
      <c r="AH179" s="17" t="n"/>
      <c r="AI179" s="17" t="n"/>
      <c r="AJ179" s="17" t="n"/>
      <c r="AK179" s="17" t="n"/>
      <c r="AL179" s="17" t="n"/>
      <c r="AM179" s="17" t="n"/>
      <c r="AN179" s="17" t="n"/>
      <c r="AO179" s="17" t="n"/>
      <c r="AP179" s="17" t="n"/>
      <c r="AQ179" s="17" t="n"/>
      <c r="AR179" s="17" t="n"/>
      <c r="AS179" s="17" t="n"/>
      <c r="AT179" s="17" t="n"/>
      <c r="AU179" s="17" t="n"/>
      <c r="AV179" s="17" t="n"/>
      <c r="AW179" s="17" t="n"/>
      <c r="AX179" s="17" t="n"/>
      <c r="AY179" s="17" t="n"/>
      <c r="AZ179" s="17" t="n"/>
      <c r="BA179" s="17" t="n"/>
      <c r="BB179" s="17" t="n"/>
      <c r="BC179" s="17" t="n"/>
      <c r="BD179" s="17" t="n"/>
      <c r="BE179" s="17" t="n"/>
      <c r="BF179" s="17" t="n"/>
      <c r="BG179" s="17" t="n"/>
      <c r="BH179" s="17" t="n"/>
      <c r="BI179" s="17" t="n"/>
      <c r="BJ179" s="17" t="n"/>
      <c r="BK179" s="17" t="n"/>
      <c r="BL179" s="17" t="n"/>
      <c r="BM179" s="17" t="n"/>
      <c r="BN179" s="17" t="n"/>
      <c r="BO179" s="17" t="n"/>
      <c r="BP179" s="17" t="n"/>
      <c r="BQ179" s="17" t="n"/>
      <c r="BR179" s="17" t="n"/>
      <c r="BS179" s="17" t="n"/>
      <c r="BT179" s="17" t="n"/>
      <c r="BU179" s="17" t="n"/>
      <c r="BV179" s="17" t="n"/>
      <c r="BW179" s="17" t="n"/>
      <c r="BX179" s="17" t="n"/>
      <c r="BY179" s="17" t="n"/>
      <c r="BZ179" s="17" t="n"/>
      <c r="CA179" s="17" t="n"/>
      <c r="CB179" s="17" t="n"/>
      <c r="CC179" s="17" t="n"/>
      <c r="CD179" s="17" t="n"/>
      <c r="CE179" s="17" t="n"/>
      <c r="CF179" s="17" t="n"/>
      <c r="CG179" s="17" t="n"/>
      <c r="CH179" s="17" t="n"/>
      <c r="CI179" s="17" t="n"/>
      <c r="CJ179" s="17" t="n"/>
      <c r="C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/>
      <c r="Z180" s="17" t="n"/>
      <c r="AA180" s="17" t="n"/>
      <c r="AB180" s="17" t="n"/>
      <c r="AC180" s="17" t="n"/>
      <c r="AD180" s="17" t="n"/>
      <c r="AE180" s="17" t="n"/>
      <c r="AF180" s="17" t="n"/>
      <c r="AG180" s="17" t="n"/>
      <c r="AH180" s="17" t="n"/>
      <c r="AI180" s="17" t="n"/>
      <c r="AJ180" s="17" t="n"/>
      <c r="AK180" s="17" t="n"/>
      <c r="AL180" s="17" t="n"/>
      <c r="AM180" s="17" t="n"/>
      <c r="AN180" s="17" t="n"/>
      <c r="AO180" s="17" t="n"/>
      <c r="AP180" s="17" t="n"/>
      <c r="AQ180" s="17" t="n"/>
      <c r="AR180" s="17" t="n"/>
      <c r="AS180" s="17" t="n"/>
      <c r="AT180" s="17" t="n"/>
      <c r="AU180" s="17" t="n"/>
      <c r="AV180" s="17" t="n"/>
      <c r="AW180" s="17" t="n"/>
      <c r="AX180" s="17" t="n"/>
      <c r="AY180" s="17" t="n"/>
      <c r="AZ180" s="17" t="n"/>
      <c r="BA180" s="17" t="n"/>
      <c r="BB180" s="17" t="n"/>
      <c r="BC180" s="17" t="n"/>
      <c r="BD180" s="17" t="n"/>
      <c r="BE180" s="17" t="n"/>
      <c r="BF180" s="17" t="n"/>
      <c r="BG180" s="17" t="n"/>
      <c r="BH180" s="17" t="n"/>
      <c r="BI180" s="17" t="n"/>
      <c r="BJ180" s="17" t="n"/>
      <c r="BK180" s="17" t="n"/>
      <c r="BL180" s="17" t="n"/>
      <c r="BM180" s="17" t="n"/>
      <c r="BN180" s="17" t="n"/>
      <c r="BO180" s="17" t="n"/>
      <c r="BP180" s="17" t="n"/>
      <c r="BQ180" s="17" t="n"/>
      <c r="BR180" s="17" t="n"/>
      <c r="BS180" s="17" t="n"/>
      <c r="BT180" s="17" t="n"/>
      <c r="BU180" s="17" t="n"/>
      <c r="BV180" s="17" t="n"/>
      <c r="BW180" s="17" t="n"/>
      <c r="BX180" s="17" t="n"/>
      <c r="BY180" s="17" t="n"/>
      <c r="BZ180" s="17" t="n"/>
      <c r="CA180" s="17" t="n"/>
      <c r="CB180" s="17" t="n"/>
      <c r="CC180" s="17" t="n"/>
      <c r="CD180" s="17" t="n"/>
      <c r="CE180" s="17" t="n"/>
      <c r="CF180" s="17" t="n"/>
      <c r="CG180" s="17" t="n"/>
      <c r="CH180" s="17" t="n"/>
      <c r="CI180" s="17" t="n"/>
      <c r="CJ180" s="17" t="n"/>
      <c r="C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7" t="n"/>
      <c r="AA181" s="17" t="n"/>
      <c r="AB181" s="17" t="n"/>
      <c r="AC181" s="17" t="n"/>
      <c r="AD181" s="17" t="n"/>
      <c r="AE181" s="17" t="n"/>
      <c r="AF181" s="17" t="n"/>
      <c r="AG181" s="17" t="n"/>
      <c r="AH181" s="17" t="n"/>
      <c r="AI181" s="17" t="n"/>
      <c r="AJ181" s="17" t="n"/>
      <c r="AK181" s="17" t="n"/>
      <c r="AL181" s="17" t="n"/>
      <c r="AM181" s="17" t="n"/>
      <c r="AN181" s="17" t="n"/>
      <c r="AO181" s="17" t="n"/>
      <c r="AP181" s="17" t="n"/>
      <c r="AQ181" s="17" t="n"/>
      <c r="AR181" s="17" t="n"/>
      <c r="AS181" s="17" t="n"/>
      <c r="AT181" s="17" t="n"/>
      <c r="AU181" s="17" t="n"/>
      <c r="AV181" s="17" t="n"/>
      <c r="AW181" s="17" t="n"/>
      <c r="AX181" s="17" t="n"/>
      <c r="AY181" s="17" t="n"/>
      <c r="AZ181" s="17" t="n"/>
      <c r="BA181" s="17" t="n"/>
      <c r="BB181" s="17" t="n"/>
      <c r="BC181" s="17" t="n"/>
      <c r="BD181" s="17" t="n"/>
      <c r="BE181" s="17" t="n"/>
      <c r="BF181" s="17" t="n"/>
      <c r="BG181" s="17" t="n"/>
      <c r="BH181" s="17" t="n"/>
      <c r="BI181" s="17" t="n"/>
      <c r="BJ181" s="17" t="n"/>
      <c r="BK181" s="17" t="n"/>
      <c r="BL181" s="17" t="n"/>
      <c r="BM181" s="17" t="n"/>
      <c r="BN181" s="17" t="n"/>
      <c r="BO181" s="17" t="n"/>
      <c r="BP181" s="17" t="n"/>
      <c r="BQ181" s="17" t="n"/>
      <c r="BR181" s="17" t="n"/>
      <c r="BS181" s="17" t="n"/>
      <c r="BT181" s="17" t="n"/>
      <c r="BU181" s="17" t="n"/>
      <c r="BV181" s="17" t="n"/>
      <c r="BW181" s="17" t="n"/>
      <c r="BX181" s="17" t="n"/>
      <c r="BY181" s="17" t="n"/>
      <c r="BZ181" s="17" t="n"/>
      <c r="CA181" s="17" t="n"/>
      <c r="CB181" s="17" t="n"/>
      <c r="CC181" s="17" t="n"/>
      <c r="CD181" s="17" t="n"/>
      <c r="CE181" s="17" t="n"/>
      <c r="CF181" s="17" t="n"/>
      <c r="CG181" s="17" t="n"/>
      <c r="CH181" s="17" t="n"/>
      <c r="CI181" s="17" t="n"/>
      <c r="CJ181" s="17" t="n"/>
      <c r="C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7" t="n"/>
      <c r="Z182" s="17" t="n"/>
      <c r="AA182" s="17" t="n"/>
      <c r="AB182" s="17" t="n"/>
      <c r="AC182" s="17" t="n"/>
      <c r="AD182" s="17" t="n"/>
      <c r="AE182" s="17" t="n"/>
      <c r="AF182" s="17" t="n"/>
      <c r="AG182" s="17" t="n"/>
      <c r="AH182" s="17" t="n"/>
      <c r="AI182" s="17" t="n"/>
      <c r="AJ182" s="17" t="n"/>
      <c r="AK182" s="17" t="n"/>
      <c r="AL182" s="17" t="n"/>
      <c r="AM182" s="17" t="n"/>
      <c r="AN182" s="17" t="n"/>
      <c r="AO182" s="17" t="n"/>
      <c r="AP182" s="17" t="n"/>
      <c r="AQ182" s="17" t="n"/>
      <c r="AR182" s="17" t="n"/>
      <c r="AS182" s="17" t="n"/>
      <c r="AT182" s="17" t="n"/>
      <c r="AU182" s="17" t="n"/>
      <c r="AV182" s="17" t="n"/>
      <c r="AW182" s="17" t="n"/>
      <c r="AX182" s="17" t="n"/>
      <c r="AY182" s="17" t="n"/>
      <c r="AZ182" s="17" t="n"/>
      <c r="BA182" s="17" t="n"/>
      <c r="BB182" s="17" t="n"/>
      <c r="BC182" s="17" t="n"/>
      <c r="BD182" s="17" t="n"/>
      <c r="BE182" s="17" t="n"/>
      <c r="BF182" s="17" t="n"/>
      <c r="BG182" s="17" t="n"/>
      <c r="BH182" s="17" t="n"/>
      <c r="BI182" s="17" t="n"/>
      <c r="BJ182" s="17" t="n"/>
      <c r="BK182" s="17" t="n"/>
      <c r="BL182" s="17" t="n"/>
      <c r="BM182" s="17" t="n"/>
      <c r="BN182" s="17" t="n"/>
      <c r="BO182" s="17" t="n"/>
      <c r="BP182" s="17" t="n"/>
      <c r="BQ182" s="17" t="n"/>
      <c r="BR182" s="17" t="n"/>
      <c r="BS182" s="17" t="n"/>
      <c r="BT182" s="17" t="n"/>
      <c r="BU182" s="17" t="n"/>
      <c r="BV182" s="17" t="n"/>
      <c r="BW182" s="17" t="n"/>
      <c r="BX182" s="17" t="n"/>
      <c r="BY182" s="17" t="n"/>
      <c r="BZ182" s="17" t="n"/>
      <c r="CA182" s="17" t="n"/>
      <c r="CB182" s="17" t="n"/>
      <c r="CC182" s="17" t="n"/>
      <c r="CD182" s="17" t="n"/>
      <c r="CE182" s="17" t="n"/>
      <c r="CF182" s="17" t="n"/>
      <c r="CG182" s="17" t="n"/>
      <c r="CH182" s="17" t="n"/>
      <c r="CI182" s="17" t="n"/>
      <c r="CJ182" s="17" t="n"/>
      <c r="C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7" t="n"/>
      <c r="AA183" s="17" t="n"/>
      <c r="AB183" s="17" t="n"/>
      <c r="AC183" s="17" t="n"/>
      <c r="AD183" s="17" t="n"/>
      <c r="AE183" s="17" t="n"/>
      <c r="AF183" s="17" t="n"/>
      <c r="AG183" s="17" t="n"/>
      <c r="AH183" s="17" t="n"/>
      <c r="AI183" s="17" t="n"/>
      <c r="AJ183" s="17" t="n"/>
      <c r="AK183" s="17" t="n"/>
      <c r="AL183" s="17" t="n"/>
      <c r="AM183" s="17" t="n"/>
      <c r="AN183" s="17" t="n"/>
      <c r="AO183" s="17" t="n"/>
      <c r="AP183" s="17" t="n"/>
      <c r="AQ183" s="17" t="n"/>
      <c r="AR183" s="17" t="n"/>
      <c r="AS183" s="17" t="n"/>
      <c r="AT183" s="17" t="n"/>
      <c r="AU183" s="17" t="n"/>
      <c r="AV183" s="17" t="n"/>
      <c r="AW183" s="17" t="n"/>
      <c r="AX183" s="17" t="n"/>
      <c r="AY183" s="17" t="n"/>
      <c r="AZ183" s="17" t="n"/>
      <c r="BA183" s="17" t="n"/>
      <c r="BB183" s="17" t="n"/>
      <c r="BC183" s="17" t="n"/>
      <c r="BD183" s="17" t="n"/>
      <c r="BE183" s="17" t="n"/>
      <c r="BF183" s="17" t="n"/>
      <c r="BG183" s="17" t="n"/>
      <c r="BH183" s="17" t="n"/>
      <c r="BI183" s="17" t="n"/>
      <c r="BJ183" s="17" t="n"/>
      <c r="BK183" s="17" t="n"/>
      <c r="BL183" s="17" t="n"/>
      <c r="BM183" s="17" t="n"/>
      <c r="BN183" s="17" t="n"/>
      <c r="BO183" s="17" t="n"/>
      <c r="BP183" s="17" t="n"/>
      <c r="BQ183" s="17" t="n"/>
      <c r="BR183" s="17" t="n"/>
      <c r="BS183" s="17" t="n"/>
      <c r="BT183" s="17" t="n"/>
      <c r="BU183" s="17" t="n"/>
      <c r="BV183" s="17" t="n"/>
      <c r="BW183" s="17" t="n"/>
      <c r="BX183" s="17" t="n"/>
      <c r="BY183" s="17" t="n"/>
      <c r="BZ183" s="17" t="n"/>
      <c r="CA183" s="17" t="n"/>
      <c r="CB183" s="17" t="n"/>
      <c r="CC183" s="17" t="n"/>
      <c r="CD183" s="17" t="n"/>
      <c r="CE183" s="17" t="n"/>
      <c r="CF183" s="17" t="n"/>
      <c r="CG183" s="17" t="n"/>
      <c r="CH183" s="17" t="n"/>
      <c r="CI183" s="17" t="n"/>
      <c r="CJ183" s="17" t="n"/>
      <c r="C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7" t="n"/>
      <c r="Z184" s="17" t="n"/>
      <c r="AA184" s="17" t="n"/>
      <c r="AB184" s="17" t="n"/>
      <c r="AC184" s="17" t="n"/>
      <c r="AD184" s="17" t="n"/>
      <c r="AE184" s="17" t="n"/>
      <c r="AF184" s="17" t="n"/>
      <c r="AG184" s="17" t="n"/>
      <c r="AH184" s="17" t="n"/>
      <c r="AI184" s="17" t="n"/>
      <c r="AJ184" s="17" t="n"/>
      <c r="AK184" s="17" t="n"/>
      <c r="AL184" s="17" t="n"/>
      <c r="AM184" s="17" t="n"/>
      <c r="AN184" s="17" t="n"/>
      <c r="AO184" s="17" t="n"/>
      <c r="AP184" s="17" t="n"/>
      <c r="AQ184" s="17" t="n"/>
      <c r="AR184" s="17" t="n"/>
      <c r="AS184" s="17" t="n"/>
      <c r="AT184" s="17" t="n"/>
      <c r="AU184" s="17" t="n"/>
      <c r="AV184" s="17" t="n"/>
      <c r="AW184" s="17" t="n"/>
      <c r="AX184" s="17" t="n"/>
      <c r="AY184" s="17" t="n"/>
      <c r="AZ184" s="17" t="n"/>
      <c r="BA184" s="17" t="n"/>
      <c r="BB184" s="17" t="n"/>
      <c r="BC184" s="17" t="n"/>
      <c r="BD184" s="17" t="n"/>
      <c r="BE184" s="17" t="n"/>
      <c r="BF184" s="17" t="n"/>
      <c r="BG184" s="17" t="n"/>
      <c r="BH184" s="17" t="n"/>
      <c r="BI184" s="17" t="n"/>
      <c r="BJ184" s="17" t="n"/>
      <c r="BK184" s="17" t="n"/>
      <c r="BL184" s="17" t="n"/>
      <c r="BM184" s="17" t="n"/>
      <c r="BN184" s="17" t="n"/>
      <c r="BO184" s="17" t="n"/>
      <c r="BP184" s="17" t="n"/>
      <c r="BQ184" s="17" t="n"/>
      <c r="BR184" s="17" t="n"/>
      <c r="BS184" s="17" t="n"/>
      <c r="BT184" s="17" t="n"/>
      <c r="BU184" s="17" t="n"/>
      <c r="BV184" s="17" t="n"/>
      <c r="BW184" s="17" t="n"/>
      <c r="BX184" s="17" t="n"/>
      <c r="BY184" s="17" t="n"/>
      <c r="BZ184" s="17" t="n"/>
      <c r="CA184" s="17" t="n"/>
      <c r="CB184" s="17" t="n"/>
      <c r="CC184" s="17" t="n"/>
      <c r="CD184" s="17" t="n"/>
      <c r="CE184" s="17" t="n"/>
      <c r="CF184" s="17" t="n"/>
      <c r="CG184" s="17" t="n"/>
      <c r="CH184" s="17" t="n"/>
      <c r="CI184" s="17" t="n"/>
      <c r="CJ184" s="17" t="n"/>
      <c r="C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7" t="n"/>
      <c r="Z185" s="17" t="n"/>
      <c r="AA185" s="17" t="n"/>
      <c r="AB185" s="17" t="n"/>
      <c r="AC185" s="17" t="n"/>
      <c r="AD185" s="17" t="n"/>
      <c r="AE185" s="17" t="n"/>
      <c r="AF185" s="17" t="n"/>
      <c r="AG185" s="17" t="n"/>
      <c r="AH185" s="17" t="n"/>
      <c r="AI185" s="17" t="n"/>
      <c r="AJ185" s="17" t="n"/>
      <c r="AK185" s="17" t="n"/>
      <c r="AL185" s="17" t="n"/>
      <c r="AM185" s="17" t="n"/>
      <c r="AN185" s="17" t="n"/>
      <c r="AO185" s="17" t="n"/>
      <c r="AP185" s="17" t="n"/>
      <c r="AQ185" s="17" t="n"/>
      <c r="AR185" s="17" t="n"/>
      <c r="AS185" s="17" t="n"/>
      <c r="AT185" s="17" t="n"/>
      <c r="AU185" s="17" t="n"/>
      <c r="AV185" s="17" t="n"/>
      <c r="AW185" s="17" t="n"/>
      <c r="AX185" s="17" t="n"/>
      <c r="AY185" s="17" t="n"/>
      <c r="AZ185" s="17" t="n"/>
      <c r="BA185" s="17" t="n"/>
      <c r="BB185" s="17" t="n"/>
      <c r="BC185" s="17" t="n"/>
      <c r="BD185" s="17" t="n"/>
      <c r="BE185" s="17" t="n"/>
      <c r="BF185" s="17" t="n"/>
      <c r="BG185" s="17" t="n"/>
      <c r="BH185" s="17" t="n"/>
      <c r="BI185" s="17" t="n"/>
      <c r="BJ185" s="17" t="n"/>
      <c r="BK185" s="17" t="n"/>
      <c r="BL185" s="17" t="n"/>
      <c r="BM185" s="17" t="n"/>
      <c r="BN185" s="17" t="n"/>
      <c r="BO185" s="17" t="n"/>
      <c r="BP185" s="17" t="n"/>
      <c r="BQ185" s="17" t="n"/>
      <c r="BR185" s="17" t="n"/>
      <c r="BS185" s="17" t="n"/>
      <c r="BT185" s="17" t="n"/>
      <c r="BU185" s="17" t="n"/>
      <c r="BV185" s="17" t="n"/>
      <c r="BW185" s="17" t="n"/>
      <c r="BX185" s="17" t="n"/>
      <c r="BY185" s="17" t="n"/>
      <c r="BZ185" s="17" t="n"/>
      <c r="CA185" s="17" t="n"/>
      <c r="CB185" s="17" t="n"/>
      <c r="CC185" s="17" t="n"/>
      <c r="CD185" s="17" t="n"/>
      <c r="CE185" s="17" t="n"/>
      <c r="CF185" s="17" t="n"/>
      <c r="CG185" s="17" t="n"/>
      <c r="CH185" s="17" t="n"/>
      <c r="CI185" s="17" t="n"/>
      <c r="CJ185" s="17" t="n"/>
      <c r="C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7" t="n"/>
      <c r="AA186" s="17" t="n"/>
      <c r="AB186" s="17" t="n"/>
      <c r="AC186" s="17" t="n"/>
      <c r="AD186" s="17" t="n"/>
      <c r="AE186" s="17" t="n"/>
      <c r="AF186" s="17" t="n"/>
      <c r="AG186" s="17" t="n"/>
      <c r="AH186" s="17" t="n"/>
      <c r="AI186" s="17" t="n"/>
      <c r="AJ186" s="17" t="n"/>
      <c r="AK186" s="17" t="n"/>
      <c r="AL186" s="17" t="n"/>
      <c r="AM186" s="17" t="n"/>
      <c r="AN186" s="17" t="n"/>
      <c r="AO186" s="17" t="n"/>
      <c r="AP186" s="17" t="n"/>
      <c r="AQ186" s="17" t="n"/>
      <c r="AR186" s="17" t="n"/>
      <c r="AS186" s="17" t="n"/>
      <c r="AT186" s="17" t="n"/>
      <c r="AU186" s="17" t="n"/>
      <c r="AV186" s="17" t="n"/>
      <c r="AW186" s="17" t="n"/>
      <c r="AX186" s="17" t="n"/>
      <c r="AY186" s="17" t="n"/>
      <c r="AZ186" s="17" t="n"/>
      <c r="BA186" s="17" t="n"/>
      <c r="BB186" s="17" t="n"/>
      <c r="BC186" s="17" t="n"/>
      <c r="BD186" s="17" t="n"/>
      <c r="BE186" s="17" t="n"/>
      <c r="BF186" s="17" t="n"/>
      <c r="BG186" s="17" t="n"/>
      <c r="BH186" s="17" t="n"/>
      <c r="BI186" s="17" t="n"/>
      <c r="BJ186" s="17" t="n"/>
      <c r="BK186" s="17" t="n"/>
      <c r="BL186" s="17" t="n"/>
      <c r="BM186" s="17" t="n"/>
      <c r="BN186" s="17" t="n"/>
      <c r="BO186" s="17" t="n"/>
      <c r="BP186" s="17" t="n"/>
      <c r="BQ186" s="17" t="n"/>
      <c r="BR186" s="17" t="n"/>
      <c r="BS186" s="17" t="n"/>
      <c r="BT186" s="17" t="n"/>
      <c r="BU186" s="17" t="n"/>
      <c r="BV186" s="17" t="n"/>
      <c r="BW186" s="17" t="n"/>
      <c r="BX186" s="17" t="n"/>
      <c r="BY186" s="17" t="n"/>
      <c r="BZ186" s="17" t="n"/>
      <c r="CA186" s="17" t="n"/>
      <c r="CB186" s="17" t="n"/>
      <c r="CC186" s="17" t="n"/>
      <c r="CD186" s="17" t="n"/>
      <c r="CE186" s="17" t="n"/>
      <c r="CF186" s="17" t="n"/>
      <c r="CG186" s="17" t="n"/>
      <c r="CH186" s="17" t="n"/>
      <c r="CI186" s="17" t="n"/>
      <c r="CJ186" s="17" t="n"/>
      <c r="C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7" t="n"/>
      <c r="AA187" s="17" t="n"/>
      <c r="AB187" s="17" t="n"/>
      <c r="AC187" s="17" t="n"/>
      <c r="AD187" s="17" t="n"/>
      <c r="AE187" s="17" t="n"/>
      <c r="AF187" s="17" t="n"/>
      <c r="AG187" s="17" t="n"/>
      <c r="AH187" s="17" t="n"/>
      <c r="AI187" s="17" t="n"/>
      <c r="AJ187" s="17" t="n"/>
      <c r="AK187" s="17" t="n"/>
      <c r="AL187" s="17" t="n"/>
      <c r="AM187" s="17" t="n"/>
      <c r="AN187" s="17" t="n"/>
      <c r="AO187" s="17" t="n"/>
      <c r="AP187" s="17" t="n"/>
      <c r="AQ187" s="17" t="n"/>
      <c r="AR187" s="17" t="n"/>
      <c r="AS187" s="17" t="n"/>
      <c r="AT187" s="17" t="n"/>
      <c r="AU187" s="17" t="n"/>
      <c r="AV187" s="17" t="n"/>
      <c r="AW187" s="17" t="n"/>
      <c r="AX187" s="17" t="n"/>
      <c r="AY187" s="17" t="n"/>
      <c r="AZ187" s="17" t="n"/>
      <c r="BA187" s="17" t="n"/>
      <c r="BB187" s="17" t="n"/>
      <c r="BC187" s="17" t="n"/>
      <c r="BD187" s="17" t="n"/>
      <c r="BE187" s="17" t="n"/>
      <c r="BF187" s="17" t="n"/>
      <c r="BG187" s="17" t="n"/>
      <c r="BH187" s="17" t="n"/>
      <c r="BI187" s="17" t="n"/>
      <c r="BJ187" s="17" t="n"/>
      <c r="BK187" s="17" t="n"/>
      <c r="BL187" s="17" t="n"/>
      <c r="BM187" s="17" t="n"/>
      <c r="BN187" s="17" t="n"/>
      <c r="BO187" s="17" t="n"/>
      <c r="BP187" s="17" t="n"/>
      <c r="BQ187" s="17" t="n"/>
      <c r="BR187" s="17" t="n"/>
      <c r="BS187" s="17" t="n"/>
      <c r="BT187" s="17" t="n"/>
      <c r="BU187" s="17" t="n"/>
      <c r="BV187" s="17" t="n"/>
      <c r="BW187" s="17" t="n"/>
      <c r="BX187" s="17" t="n"/>
      <c r="BY187" s="17" t="n"/>
      <c r="BZ187" s="17" t="n"/>
      <c r="CA187" s="17" t="n"/>
      <c r="CB187" s="17" t="n"/>
      <c r="CC187" s="17" t="n"/>
      <c r="CD187" s="17" t="n"/>
      <c r="CE187" s="17" t="n"/>
      <c r="CF187" s="17" t="n"/>
      <c r="CG187" s="17" t="n"/>
      <c r="CH187" s="17" t="n"/>
      <c r="CI187" s="17" t="n"/>
      <c r="CJ187" s="17" t="n"/>
      <c r="C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7" t="n"/>
      <c r="Z188" s="17" t="n"/>
      <c r="AA188" s="17" t="n"/>
      <c r="AB188" s="17" t="n"/>
      <c r="AC188" s="17" t="n"/>
      <c r="AD188" s="17" t="n"/>
      <c r="AE188" s="17" t="n"/>
      <c r="AF188" s="17" t="n"/>
      <c r="AG188" s="17" t="n"/>
      <c r="AH188" s="17" t="n"/>
      <c r="AI188" s="17" t="n"/>
      <c r="AJ188" s="17" t="n"/>
      <c r="AK188" s="17" t="n"/>
      <c r="AL188" s="17" t="n"/>
      <c r="AM188" s="17" t="n"/>
      <c r="AN188" s="17" t="n"/>
      <c r="AO188" s="17" t="n"/>
      <c r="AP188" s="17" t="n"/>
      <c r="AQ188" s="17" t="n"/>
      <c r="AR188" s="17" t="n"/>
      <c r="AS188" s="17" t="n"/>
      <c r="AT188" s="17" t="n"/>
      <c r="AU188" s="17" t="n"/>
      <c r="AV188" s="17" t="n"/>
      <c r="AW188" s="17" t="n"/>
      <c r="AX188" s="17" t="n"/>
      <c r="AY188" s="17" t="n"/>
      <c r="AZ188" s="17" t="n"/>
      <c r="BA188" s="17" t="n"/>
      <c r="BB188" s="17" t="n"/>
      <c r="BC188" s="17" t="n"/>
      <c r="BD188" s="17" t="n"/>
      <c r="BE188" s="17" t="n"/>
      <c r="BF188" s="17" t="n"/>
      <c r="BG188" s="17" t="n"/>
      <c r="BH188" s="17" t="n"/>
      <c r="BI188" s="17" t="n"/>
      <c r="BJ188" s="17" t="n"/>
      <c r="BK188" s="17" t="n"/>
      <c r="BL188" s="17" t="n"/>
      <c r="BM188" s="17" t="n"/>
      <c r="BN188" s="17" t="n"/>
      <c r="BO188" s="17" t="n"/>
      <c r="BP188" s="17" t="n"/>
      <c r="BQ188" s="17" t="n"/>
      <c r="BR188" s="17" t="n"/>
      <c r="BS188" s="17" t="n"/>
      <c r="BT188" s="17" t="n"/>
      <c r="BU188" s="17" t="n"/>
      <c r="BV188" s="17" t="n"/>
      <c r="BW188" s="17" t="n"/>
      <c r="BX188" s="17" t="n"/>
      <c r="BY188" s="17" t="n"/>
      <c r="BZ188" s="17" t="n"/>
      <c r="CA188" s="17" t="n"/>
      <c r="CB188" s="17" t="n"/>
      <c r="CC188" s="17" t="n"/>
      <c r="CD188" s="17" t="n"/>
      <c r="CE188" s="17" t="n"/>
      <c r="CF188" s="17" t="n"/>
      <c r="CG188" s="17" t="n"/>
      <c r="CH188" s="17" t="n"/>
      <c r="CI188" s="17" t="n"/>
      <c r="CJ188" s="17" t="n"/>
      <c r="C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7" t="n"/>
      <c r="AA189" s="17" t="n"/>
      <c r="AB189" s="17" t="n"/>
      <c r="AC189" s="17" t="n"/>
      <c r="AD189" s="17" t="n"/>
      <c r="AE189" s="17" t="n"/>
      <c r="AF189" s="17" t="n"/>
      <c r="AG189" s="17" t="n"/>
      <c r="AH189" s="17" t="n"/>
      <c r="AI189" s="17" t="n"/>
      <c r="AJ189" s="17" t="n"/>
      <c r="AK189" s="17" t="n"/>
      <c r="AL189" s="17" t="n"/>
      <c r="AM189" s="17" t="n"/>
      <c r="AN189" s="17" t="n"/>
      <c r="AO189" s="17" t="n"/>
      <c r="AP189" s="17" t="n"/>
      <c r="AQ189" s="17" t="n"/>
      <c r="AR189" s="17" t="n"/>
      <c r="AS189" s="17" t="n"/>
      <c r="AT189" s="17" t="n"/>
      <c r="AU189" s="17" t="n"/>
      <c r="AV189" s="17" t="n"/>
      <c r="AW189" s="17" t="n"/>
      <c r="AX189" s="17" t="n"/>
      <c r="AY189" s="17" t="n"/>
      <c r="AZ189" s="17" t="n"/>
      <c r="BA189" s="17" t="n"/>
      <c r="BB189" s="17" t="n"/>
      <c r="BC189" s="17" t="n"/>
      <c r="BD189" s="17" t="n"/>
      <c r="BE189" s="17" t="n"/>
      <c r="BF189" s="17" t="n"/>
      <c r="BG189" s="17" t="n"/>
      <c r="BH189" s="17" t="n"/>
      <c r="BI189" s="17" t="n"/>
      <c r="BJ189" s="17" t="n"/>
      <c r="BK189" s="17" t="n"/>
      <c r="BL189" s="17" t="n"/>
      <c r="BM189" s="17" t="n"/>
      <c r="BN189" s="17" t="n"/>
      <c r="BO189" s="17" t="n"/>
      <c r="BP189" s="17" t="n"/>
      <c r="BQ189" s="17" t="n"/>
      <c r="BR189" s="17" t="n"/>
      <c r="BS189" s="17" t="n"/>
      <c r="BT189" s="17" t="n"/>
      <c r="BU189" s="17" t="n"/>
      <c r="BV189" s="17" t="n"/>
      <c r="BW189" s="17" t="n"/>
      <c r="BX189" s="17" t="n"/>
      <c r="BY189" s="17" t="n"/>
      <c r="BZ189" s="17" t="n"/>
      <c r="CA189" s="17" t="n"/>
      <c r="CB189" s="17" t="n"/>
      <c r="CC189" s="17" t="n"/>
      <c r="CD189" s="17" t="n"/>
      <c r="CE189" s="17" t="n"/>
      <c r="CF189" s="17" t="n"/>
      <c r="CG189" s="17" t="n"/>
      <c r="CH189" s="17" t="n"/>
      <c r="CI189" s="17" t="n"/>
      <c r="CJ189" s="17" t="n"/>
      <c r="C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7" t="n"/>
      <c r="AA190" s="17" t="n"/>
      <c r="AB190" s="17" t="n"/>
      <c r="AC190" s="17" t="n"/>
      <c r="AD190" s="17" t="n"/>
      <c r="AE190" s="17" t="n"/>
      <c r="AF190" s="17" t="n"/>
      <c r="AG190" s="17" t="n"/>
      <c r="AH190" s="17" t="n"/>
      <c r="AI190" s="17" t="n"/>
      <c r="AJ190" s="17" t="n"/>
      <c r="AK190" s="17" t="n"/>
      <c r="AL190" s="17" t="n"/>
      <c r="AM190" s="17" t="n"/>
      <c r="AN190" s="17" t="n"/>
      <c r="AO190" s="17" t="n"/>
      <c r="AP190" s="17" t="n"/>
      <c r="AQ190" s="17" t="n"/>
      <c r="AR190" s="17" t="n"/>
      <c r="AS190" s="17" t="n"/>
      <c r="AT190" s="17" t="n"/>
      <c r="AU190" s="17" t="n"/>
      <c r="AV190" s="17" t="n"/>
      <c r="AW190" s="17" t="n"/>
      <c r="AX190" s="17" t="n"/>
      <c r="AY190" s="17" t="n"/>
      <c r="AZ190" s="17" t="n"/>
      <c r="BA190" s="17" t="n"/>
      <c r="BB190" s="17" t="n"/>
      <c r="BC190" s="17" t="n"/>
      <c r="BD190" s="17" t="n"/>
      <c r="BE190" s="17" t="n"/>
      <c r="BF190" s="17" t="n"/>
      <c r="BG190" s="17" t="n"/>
      <c r="BH190" s="17" t="n"/>
      <c r="BI190" s="17" t="n"/>
      <c r="BJ190" s="17" t="n"/>
      <c r="BK190" s="17" t="n"/>
      <c r="BL190" s="17" t="n"/>
      <c r="BM190" s="17" t="n"/>
      <c r="BN190" s="17" t="n"/>
      <c r="BO190" s="17" t="n"/>
      <c r="BP190" s="17" t="n"/>
      <c r="BQ190" s="17" t="n"/>
      <c r="BR190" s="17" t="n"/>
      <c r="BS190" s="17" t="n"/>
      <c r="BT190" s="17" t="n"/>
      <c r="BU190" s="17" t="n"/>
      <c r="BV190" s="17" t="n"/>
      <c r="BW190" s="17" t="n"/>
      <c r="BX190" s="17" t="n"/>
      <c r="BY190" s="17" t="n"/>
      <c r="BZ190" s="17" t="n"/>
      <c r="CA190" s="17" t="n"/>
      <c r="CB190" s="17" t="n"/>
      <c r="CC190" s="17" t="n"/>
      <c r="CD190" s="17" t="n"/>
      <c r="CE190" s="17" t="n"/>
      <c r="CF190" s="17" t="n"/>
      <c r="CG190" s="17" t="n"/>
      <c r="CH190" s="17" t="n"/>
      <c r="CI190" s="17" t="n"/>
      <c r="CJ190" s="17" t="n"/>
      <c r="C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7" t="n"/>
      <c r="Z191" s="17" t="n"/>
      <c r="AA191" s="17" t="n"/>
      <c r="AB191" s="17" t="n"/>
      <c r="AC191" s="17" t="n"/>
      <c r="AD191" s="17" t="n"/>
      <c r="AE191" s="17" t="n"/>
      <c r="AF191" s="17" t="n"/>
      <c r="AG191" s="17" t="n"/>
      <c r="AH191" s="17" t="n"/>
      <c r="AI191" s="17" t="n"/>
      <c r="AJ191" s="17" t="n"/>
      <c r="AK191" s="17" t="n"/>
      <c r="AL191" s="17" t="n"/>
      <c r="AM191" s="17" t="n"/>
      <c r="AN191" s="17" t="n"/>
      <c r="AO191" s="17" t="n"/>
      <c r="AP191" s="17" t="n"/>
      <c r="AQ191" s="17" t="n"/>
      <c r="AR191" s="17" t="n"/>
      <c r="AS191" s="17" t="n"/>
      <c r="AT191" s="17" t="n"/>
      <c r="AU191" s="17" t="n"/>
      <c r="AV191" s="17" t="n"/>
      <c r="AW191" s="17" t="n"/>
      <c r="AX191" s="17" t="n"/>
      <c r="AY191" s="17" t="n"/>
      <c r="AZ191" s="17" t="n"/>
      <c r="BA191" s="17" t="n"/>
      <c r="BB191" s="17" t="n"/>
      <c r="BC191" s="17" t="n"/>
      <c r="BD191" s="17" t="n"/>
      <c r="BE191" s="17" t="n"/>
      <c r="BF191" s="17" t="n"/>
      <c r="BG191" s="17" t="n"/>
      <c r="BH191" s="17" t="n"/>
      <c r="BI191" s="17" t="n"/>
      <c r="BJ191" s="17" t="n"/>
      <c r="BK191" s="17" t="n"/>
      <c r="BL191" s="17" t="n"/>
      <c r="BM191" s="17" t="n"/>
      <c r="BN191" s="17" t="n"/>
      <c r="BO191" s="17" t="n"/>
      <c r="BP191" s="17" t="n"/>
      <c r="BQ191" s="17" t="n"/>
      <c r="BR191" s="17" t="n"/>
      <c r="BS191" s="17" t="n"/>
      <c r="BT191" s="17" t="n"/>
      <c r="BU191" s="17" t="n"/>
      <c r="BV191" s="17" t="n"/>
      <c r="BW191" s="17" t="n"/>
      <c r="BX191" s="17" t="n"/>
      <c r="BY191" s="17" t="n"/>
      <c r="BZ191" s="17" t="n"/>
      <c r="CA191" s="17" t="n"/>
      <c r="CB191" s="17" t="n"/>
      <c r="CC191" s="17" t="n"/>
      <c r="CD191" s="17" t="n"/>
      <c r="CE191" s="17" t="n"/>
      <c r="CF191" s="17" t="n"/>
      <c r="CG191" s="17" t="n"/>
      <c r="CH191" s="17" t="n"/>
      <c r="CI191" s="17" t="n"/>
      <c r="CJ191" s="17" t="n"/>
      <c r="C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7" t="n"/>
      <c r="Z192" s="17" t="n"/>
      <c r="AA192" s="17" t="n"/>
      <c r="AB192" s="17" t="n"/>
      <c r="AC192" s="17" t="n"/>
      <c r="AD192" s="17" t="n"/>
      <c r="AE192" s="17" t="n"/>
      <c r="AF192" s="17" t="n"/>
      <c r="AG192" s="17" t="n"/>
      <c r="AH192" s="17" t="n"/>
      <c r="AI192" s="17" t="n"/>
      <c r="AJ192" s="17" t="n"/>
      <c r="AK192" s="17" t="n"/>
      <c r="AL192" s="17" t="n"/>
      <c r="AM192" s="17" t="n"/>
      <c r="AN192" s="17" t="n"/>
      <c r="AO192" s="17" t="n"/>
      <c r="AP192" s="17" t="n"/>
      <c r="AQ192" s="17" t="n"/>
      <c r="AR192" s="17" t="n"/>
      <c r="AS192" s="17" t="n"/>
      <c r="AT192" s="17" t="n"/>
      <c r="AU192" s="17" t="n"/>
      <c r="AV192" s="17" t="n"/>
      <c r="AW192" s="17" t="n"/>
      <c r="AX192" s="17" t="n"/>
      <c r="AY192" s="17" t="n"/>
      <c r="AZ192" s="17" t="n"/>
      <c r="BA192" s="17" t="n"/>
      <c r="BB192" s="17" t="n"/>
      <c r="BC192" s="17" t="n"/>
      <c r="BD192" s="17" t="n"/>
      <c r="BE192" s="17" t="n"/>
      <c r="BF192" s="17" t="n"/>
      <c r="BG192" s="17" t="n"/>
      <c r="BH192" s="17" t="n"/>
      <c r="BI192" s="17" t="n"/>
      <c r="BJ192" s="17" t="n"/>
      <c r="BK192" s="17" t="n"/>
      <c r="BL192" s="17" t="n"/>
      <c r="BM192" s="17" t="n"/>
      <c r="BN192" s="17" t="n"/>
      <c r="BO192" s="17" t="n"/>
      <c r="BP192" s="17" t="n"/>
      <c r="BQ192" s="17" t="n"/>
      <c r="BR192" s="17" t="n"/>
      <c r="BS192" s="17" t="n"/>
      <c r="BT192" s="17" t="n"/>
      <c r="BU192" s="17" t="n"/>
      <c r="BV192" s="17" t="n"/>
      <c r="BW192" s="17" t="n"/>
      <c r="BX192" s="17" t="n"/>
      <c r="BY192" s="17" t="n"/>
      <c r="BZ192" s="17" t="n"/>
      <c r="CA192" s="17" t="n"/>
      <c r="CB192" s="17" t="n"/>
      <c r="CC192" s="17" t="n"/>
      <c r="CD192" s="17" t="n"/>
      <c r="CE192" s="17" t="n"/>
      <c r="CF192" s="17" t="n"/>
      <c r="CG192" s="17" t="n"/>
      <c r="CH192" s="17" t="n"/>
      <c r="CI192" s="17" t="n"/>
      <c r="CJ192" s="17" t="n"/>
      <c r="C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/>
      <c r="Z193" s="17" t="n"/>
      <c r="AA193" s="17" t="n"/>
      <c r="AB193" s="17" t="n"/>
      <c r="AC193" s="17" t="n"/>
      <c r="AD193" s="17" t="n"/>
      <c r="AE193" s="17" t="n"/>
      <c r="AF193" s="17" t="n"/>
      <c r="AG193" s="17" t="n"/>
      <c r="AH193" s="17" t="n"/>
      <c r="AI193" s="17" t="n"/>
      <c r="AJ193" s="17" t="n"/>
      <c r="AK193" s="17" t="n"/>
      <c r="AL193" s="17" t="n"/>
      <c r="AM193" s="17" t="n"/>
      <c r="AN193" s="17" t="n"/>
      <c r="AO193" s="17" t="n"/>
      <c r="AP193" s="17" t="n"/>
      <c r="AQ193" s="17" t="n"/>
      <c r="AR193" s="17" t="n"/>
      <c r="AS193" s="17" t="n"/>
      <c r="AT193" s="17" t="n"/>
      <c r="AU193" s="17" t="n"/>
      <c r="AV193" s="17" t="n"/>
      <c r="AW193" s="17" t="n"/>
      <c r="AX193" s="17" t="n"/>
      <c r="AY193" s="17" t="n"/>
      <c r="AZ193" s="17" t="n"/>
      <c r="BA193" s="17" t="n"/>
      <c r="BB193" s="17" t="n"/>
      <c r="BC193" s="17" t="n"/>
      <c r="BD193" s="17" t="n"/>
      <c r="BE193" s="17" t="n"/>
      <c r="BF193" s="17" t="n"/>
      <c r="BG193" s="17" t="n"/>
      <c r="BH193" s="17" t="n"/>
      <c r="BI193" s="17" t="n"/>
      <c r="BJ193" s="17" t="n"/>
      <c r="BK193" s="17" t="n"/>
      <c r="BL193" s="17" t="n"/>
      <c r="BM193" s="17" t="n"/>
      <c r="BN193" s="17" t="n"/>
      <c r="BO193" s="17" t="n"/>
      <c r="BP193" s="17" t="n"/>
      <c r="BQ193" s="17" t="n"/>
      <c r="BR193" s="17" t="n"/>
      <c r="BS193" s="17" t="n"/>
      <c r="BT193" s="17" t="n"/>
      <c r="BU193" s="17" t="n"/>
      <c r="BV193" s="17" t="n"/>
      <c r="BW193" s="17" t="n"/>
      <c r="BX193" s="17" t="n"/>
      <c r="BY193" s="17" t="n"/>
      <c r="BZ193" s="17" t="n"/>
      <c r="CA193" s="17" t="n"/>
      <c r="CB193" s="17" t="n"/>
      <c r="CC193" s="17" t="n"/>
      <c r="CD193" s="17" t="n"/>
      <c r="CE193" s="17" t="n"/>
      <c r="CF193" s="17" t="n"/>
      <c r="CG193" s="17" t="n"/>
      <c r="CH193" s="17" t="n"/>
      <c r="CI193" s="17" t="n"/>
      <c r="CJ193" s="17" t="n"/>
      <c r="C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/>
      <c r="Z194" s="17" t="n"/>
      <c r="AA194" s="17" t="n"/>
      <c r="AB194" s="17" t="n"/>
      <c r="AC194" s="17" t="n"/>
      <c r="AD194" s="17" t="n"/>
      <c r="AE194" s="17" t="n"/>
      <c r="AF194" s="17" t="n"/>
      <c r="AG194" s="17" t="n"/>
      <c r="AH194" s="17" t="n"/>
      <c r="AI194" s="17" t="n"/>
      <c r="AJ194" s="17" t="n"/>
      <c r="AK194" s="17" t="n"/>
      <c r="AL194" s="17" t="n"/>
      <c r="AM194" s="17" t="n"/>
      <c r="AN194" s="17" t="n"/>
      <c r="AO194" s="17" t="n"/>
      <c r="AP194" s="17" t="n"/>
      <c r="AQ194" s="17" t="n"/>
      <c r="AR194" s="17" t="n"/>
      <c r="AS194" s="17" t="n"/>
      <c r="AT194" s="17" t="n"/>
      <c r="AU194" s="17" t="n"/>
      <c r="AV194" s="17" t="n"/>
      <c r="AW194" s="17" t="n"/>
      <c r="AX194" s="17" t="n"/>
      <c r="AY194" s="17" t="n"/>
      <c r="AZ194" s="17" t="n"/>
      <c r="BA194" s="17" t="n"/>
      <c r="BB194" s="17" t="n"/>
      <c r="BC194" s="17" t="n"/>
      <c r="BD194" s="17" t="n"/>
      <c r="BE194" s="17" t="n"/>
      <c r="BF194" s="17" t="n"/>
      <c r="BG194" s="17" t="n"/>
      <c r="BH194" s="17" t="n"/>
      <c r="BI194" s="17" t="n"/>
      <c r="BJ194" s="17" t="n"/>
      <c r="BK194" s="17" t="n"/>
      <c r="BL194" s="17" t="n"/>
      <c r="BM194" s="17" t="n"/>
      <c r="BN194" s="17" t="n"/>
      <c r="BO194" s="17" t="n"/>
      <c r="BP194" s="17" t="n"/>
      <c r="BQ194" s="17" t="n"/>
      <c r="BR194" s="17" t="n"/>
      <c r="BS194" s="17" t="n"/>
      <c r="BT194" s="17" t="n"/>
      <c r="BU194" s="17" t="n"/>
      <c r="BV194" s="17" t="n"/>
      <c r="BW194" s="17" t="n"/>
      <c r="BX194" s="17" t="n"/>
      <c r="BY194" s="17" t="n"/>
      <c r="BZ194" s="17" t="n"/>
      <c r="CA194" s="17" t="n"/>
      <c r="CB194" s="17" t="n"/>
      <c r="CC194" s="17" t="n"/>
      <c r="CD194" s="17" t="n"/>
      <c r="CE194" s="17" t="n"/>
      <c r="CF194" s="17" t="n"/>
      <c r="CG194" s="17" t="n"/>
      <c r="CH194" s="17" t="n"/>
      <c r="CI194" s="17" t="n"/>
      <c r="CJ194" s="17" t="n"/>
      <c r="C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7" t="n"/>
      <c r="AA195" s="17" t="n"/>
      <c r="AB195" s="17" t="n"/>
      <c r="AC195" s="17" t="n"/>
      <c r="AD195" s="17" t="n"/>
      <c r="AE195" s="17" t="n"/>
      <c r="AF195" s="17" t="n"/>
      <c r="AG195" s="17" t="n"/>
      <c r="AH195" s="17" t="n"/>
      <c r="AI195" s="17" t="n"/>
      <c r="AJ195" s="17" t="n"/>
      <c r="AK195" s="17" t="n"/>
      <c r="AL195" s="17" t="n"/>
      <c r="AM195" s="17" t="n"/>
      <c r="AN195" s="17" t="n"/>
      <c r="AO195" s="17" t="n"/>
      <c r="AP195" s="17" t="n"/>
      <c r="AQ195" s="17" t="n"/>
      <c r="AR195" s="17" t="n"/>
      <c r="AS195" s="17" t="n"/>
      <c r="AT195" s="17" t="n"/>
      <c r="AU195" s="17" t="n"/>
      <c r="AV195" s="17" t="n"/>
      <c r="AW195" s="17" t="n"/>
      <c r="AX195" s="17" t="n"/>
      <c r="AY195" s="17" t="n"/>
      <c r="AZ195" s="17" t="n"/>
      <c r="BA195" s="17" t="n"/>
      <c r="BB195" s="17" t="n"/>
      <c r="BC195" s="17" t="n"/>
      <c r="BD195" s="17" t="n"/>
      <c r="BE195" s="17" t="n"/>
      <c r="BF195" s="17" t="n"/>
      <c r="BG195" s="17" t="n"/>
      <c r="BH195" s="17" t="n"/>
      <c r="BI195" s="17" t="n"/>
      <c r="BJ195" s="17" t="n"/>
      <c r="BK195" s="17" t="n"/>
      <c r="BL195" s="17" t="n"/>
      <c r="BM195" s="17" t="n"/>
      <c r="BN195" s="17" t="n"/>
      <c r="BO195" s="17" t="n"/>
      <c r="BP195" s="17" t="n"/>
      <c r="BQ195" s="17" t="n"/>
      <c r="BR195" s="17" t="n"/>
      <c r="BS195" s="17" t="n"/>
      <c r="BT195" s="17" t="n"/>
      <c r="BU195" s="17" t="n"/>
      <c r="BV195" s="17" t="n"/>
      <c r="BW195" s="17" t="n"/>
      <c r="BX195" s="17" t="n"/>
      <c r="BY195" s="17" t="n"/>
      <c r="BZ195" s="17" t="n"/>
      <c r="CA195" s="17" t="n"/>
      <c r="CB195" s="17" t="n"/>
      <c r="CC195" s="17" t="n"/>
      <c r="CD195" s="17" t="n"/>
      <c r="CE195" s="17" t="n"/>
      <c r="CF195" s="17" t="n"/>
      <c r="CG195" s="17" t="n"/>
      <c r="CH195" s="17" t="n"/>
      <c r="CI195" s="17" t="n"/>
      <c r="CJ195" s="17" t="n"/>
      <c r="C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7" t="n"/>
      <c r="Z196" s="17" t="n"/>
      <c r="AA196" s="17" t="n"/>
      <c r="AB196" s="17" t="n"/>
      <c r="AC196" s="17" t="n"/>
      <c r="AD196" s="17" t="n"/>
      <c r="AE196" s="17" t="n"/>
      <c r="AF196" s="17" t="n"/>
      <c r="AG196" s="17" t="n"/>
      <c r="AH196" s="17" t="n"/>
      <c r="AI196" s="17" t="n"/>
      <c r="AJ196" s="17" t="n"/>
      <c r="AK196" s="17" t="n"/>
      <c r="AL196" s="17" t="n"/>
      <c r="AM196" s="17" t="n"/>
      <c r="AN196" s="17" t="n"/>
      <c r="AO196" s="17" t="n"/>
      <c r="AP196" s="17" t="n"/>
      <c r="AQ196" s="17" t="n"/>
      <c r="AR196" s="17" t="n"/>
      <c r="AS196" s="17" t="n"/>
      <c r="AT196" s="17" t="n"/>
      <c r="AU196" s="17" t="n"/>
      <c r="AV196" s="17" t="n"/>
      <c r="AW196" s="17" t="n"/>
      <c r="AX196" s="17" t="n"/>
      <c r="AY196" s="17" t="n"/>
      <c r="AZ196" s="17" t="n"/>
      <c r="BA196" s="17" t="n"/>
      <c r="BB196" s="17" t="n"/>
      <c r="BC196" s="17" t="n"/>
      <c r="BD196" s="17" t="n"/>
      <c r="BE196" s="17" t="n"/>
      <c r="BF196" s="17" t="n"/>
      <c r="BG196" s="17" t="n"/>
      <c r="BH196" s="17" t="n"/>
      <c r="BI196" s="17" t="n"/>
      <c r="BJ196" s="17" t="n"/>
      <c r="BK196" s="17" t="n"/>
      <c r="BL196" s="17" t="n"/>
      <c r="BM196" s="17" t="n"/>
      <c r="BN196" s="17" t="n"/>
      <c r="BO196" s="17" t="n"/>
      <c r="BP196" s="17" t="n"/>
      <c r="BQ196" s="17" t="n"/>
      <c r="BR196" s="17" t="n"/>
      <c r="BS196" s="17" t="n"/>
      <c r="BT196" s="17" t="n"/>
      <c r="BU196" s="17" t="n"/>
      <c r="BV196" s="17" t="n"/>
      <c r="BW196" s="17" t="n"/>
      <c r="BX196" s="17" t="n"/>
      <c r="BY196" s="17" t="n"/>
      <c r="BZ196" s="17" t="n"/>
      <c r="CA196" s="17" t="n"/>
      <c r="CB196" s="17" t="n"/>
      <c r="CC196" s="17" t="n"/>
      <c r="CD196" s="17" t="n"/>
      <c r="CE196" s="17" t="n"/>
      <c r="CF196" s="17" t="n"/>
      <c r="CG196" s="17" t="n"/>
      <c r="CH196" s="17" t="n"/>
      <c r="CI196" s="17" t="n"/>
      <c r="CJ196" s="17" t="n"/>
      <c r="C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/>
      <c r="Z197" s="17" t="n"/>
      <c r="AA197" s="17" t="n"/>
      <c r="AB197" s="17" t="n"/>
      <c r="AC197" s="17" t="n"/>
      <c r="AD197" s="17" t="n"/>
      <c r="AE197" s="17" t="n"/>
      <c r="AF197" s="17" t="n"/>
      <c r="AG197" s="17" t="n"/>
      <c r="AH197" s="17" t="n"/>
      <c r="AI197" s="17" t="n"/>
      <c r="AJ197" s="17" t="n"/>
      <c r="AK197" s="17" t="n"/>
      <c r="AL197" s="17" t="n"/>
      <c r="AM197" s="17" t="n"/>
      <c r="AN197" s="17" t="n"/>
      <c r="AO197" s="17" t="n"/>
      <c r="AP197" s="17" t="n"/>
      <c r="AQ197" s="17" t="n"/>
      <c r="AR197" s="17" t="n"/>
      <c r="AS197" s="17" t="n"/>
      <c r="AT197" s="17" t="n"/>
      <c r="AU197" s="17" t="n"/>
      <c r="AV197" s="17" t="n"/>
      <c r="AW197" s="17" t="n"/>
      <c r="AX197" s="17" t="n"/>
      <c r="AY197" s="17" t="n"/>
      <c r="AZ197" s="17" t="n"/>
      <c r="BA197" s="17" t="n"/>
      <c r="BB197" s="17" t="n"/>
      <c r="BC197" s="17" t="n"/>
      <c r="BD197" s="17" t="n"/>
      <c r="BE197" s="17" t="n"/>
      <c r="BF197" s="17" t="n"/>
      <c r="BG197" s="17" t="n"/>
      <c r="BH197" s="17" t="n"/>
      <c r="BI197" s="17" t="n"/>
      <c r="BJ197" s="17" t="n"/>
      <c r="BK197" s="17" t="n"/>
      <c r="BL197" s="17" t="n"/>
      <c r="BM197" s="17" t="n"/>
      <c r="BN197" s="17" t="n"/>
      <c r="BO197" s="17" t="n"/>
      <c r="BP197" s="17" t="n"/>
      <c r="BQ197" s="17" t="n"/>
      <c r="BR197" s="17" t="n"/>
      <c r="BS197" s="17" t="n"/>
      <c r="BT197" s="17" t="n"/>
      <c r="BU197" s="17" t="n"/>
      <c r="BV197" s="17" t="n"/>
      <c r="BW197" s="17" t="n"/>
      <c r="BX197" s="17" t="n"/>
      <c r="BY197" s="17" t="n"/>
      <c r="BZ197" s="17" t="n"/>
      <c r="CA197" s="17" t="n"/>
      <c r="CB197" s="17" t="n"/>
      <c r="CC197" s="17" t="n"/>
      <c r="CD197" s="17" t="n"/>
      <c r="CE197" s="17" t="n"/>
      <c r="CF197" s="17" t="n"/>
      <c r="CG197" s="17" t="n"/>
      <c r="CH197" s="17" t="n"/>
      <c r="CI197" s="17" t="n"/>
      <c r="CJ197" s="17" t="n"/>
      <c r="C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7" t="n"/>
      <c r="Z198" s="17" t="n"/>
      <c r="AA198" s="17" t="n"/>
      <c r="AB198" s="17" t="n"/>
      <c r="AC198" s="17" t="n"/>
      <c r="AD198" s="17" t="n"/>
      <c r="AE198" s="17" t="n"/>
      <c r="AF198" s="17" t="n"/>
      <c r="AG198" s="17" t="n"/>
      <c r="AH198" s="17" t="n"/>
      <c r="AI198" s="17" t="n"/>
      <c r="AJ198" s="17" t="n"/>
      <c r="AK198" s="17" t="n"/>
      <c r="AL198" s="17" t="n"/>
      <c r="AM198" s="17" t="n"/>
      <c r="AN198" s="17" t="n"/>
      <c r="AO198" s="17" t="n"/>
      <c r="AP198" s="17" t="n"/>
      <c r="AQ198" s="17" t="n"/>
      <c r="AR198" s="17" t="n"/>
      <c r="AS198" s="17" t="n"/>
      <c r="AT198" s="17" t="n"/>
      <c r="AU198" s="17" t="n"/>
      <c r="AV198" s="17" t="n"/>
      <c r="AW198" s="17" t="n"/>
      <c r="AX198" s="17" t="n"/>
      <c r="AY198" s="17" t="n"/>
      <c r="AZ198" s="17" t="n"/>
      <c r="BA198" s="17" t="n"/>
      <c r="BB198" s="17" t="n"/>
      <c r="BC198" s="17" t="n"/>
      <c r="BD198" s="17" t="n"/>
      <c r="BE198" s="17" t="n"/>
      <c r="BF198" s="17" t="n"/>
      <c r="BG198" s="17" t="n"/>
      <c r="BH198" s="17" t="n"/>
      <c r="BI198" s="17" t="n"/>
      <c r="BJ198" s="17" t="n"/>
      <c r="BK198" s="17" t="n"/>
      <c r="BL198" s="17" t="n"/>
      <c r="BM198" s="17" t="n"/>
      <c r="BN198" s="17" t="n"/>
      <c r="BO198" s="17" t="n"/>
      <c r="BP198" s="17" t="n"/>
      <c r="BQ198" s="17" t="n"/>
      <c r="BR198" s="17" t="n"/>
      <c r="BS198" s="17" t="n"/>
      <c r="BT198" s="17" t="n"/>
      <c r="BU198" s="17" t="n"/>
      <c r="BV198" s="17" t="n"/>
      <c r="BW198" s="17" t="n"/>
      <c r="BX198" s="17" t="n"/>
      <c r="BY198" s="17" t="n"/>
      <c r="BZ198" s="17" t="n"/>
      <c r="CA198" s="17" t="n"/>
      <c r="CB198" s="17" t="n"/>
      <c r="CC198" s="17" t="n"/>
      <c r="CD198" s="17" t="n"/>
      <c r="CE198" s="17" t="n"/>
      <c r="CF198" s="17" t="n"/>
      <c r="CG198" s="17" t="n"/>
      <c r="CH198" s="17" t="n"/>
      <c r="CI198" s="17" t="n"/>
      <c r="CJ198" s="17" t="n"/>
      <c r="C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7" t="n"/>
      <c r="Z199" s="17" t="n"/>
      <c r="AA199" s="17" t="n"/>
      <c r="AB199" s="17" t="n"/>
      <c r="AC199" s="17" t="n"/>
      <c r="AD199" s="17" t="n"/>
      <c r="AE199" s="17" t="n"/>
      <c r="AF199" s="17" t="n"/>
      <c r="AG199" s="17" t="n"/>
      <c r="AH199" s="17" t="n"/>
      <c r="AI199" s="17" t="n"/>
      <c r="AJ199" s="17" t="n"/>
      <c r="AK199" s="17" t="n"/>
      <c r="AL199" s="17" t="n"/>
      <c r="AM199" s="17" t="n"/>
      <c r="AN199" s="17" t="n"/>
      <c r="AO199" s="17" t="n"/>
      <c r="AP199" s="17" t="n"/>
      <c r="AQ199" s="17" t="n"/>
      <c r="AR199" s="17" t="n"/>
      <c r="AS199" s="17" t="n"/>
      <c r="AT199" s="17" t="n"/>
      <c r="AU199" s="17" t="n"/>
      <c r="AV199" s="17" t="n"/>
      <c r="AW199" s="17" t="n"/>
      <c r="AX199" s="17" t="n"/>
      <c r="AY199" s="17" t="n"/>
      <c r="AZ199" s="17" t="n"/>
      <c r="BA199" s="17" t="n"/>
      <c r="BB199" s="17" t="n"/>
      <c r="BC199" s="17" t="n"/>
      <c r="BD199" s="17" t="n"/>
      <c r="BE199" s="17" t="n"/>
      <c r="BF199" s="17" t="n"/>
      <c r="BG199" s="17" t="n"/>
      <c r="BH199" s="17" t="n"/>
      <c r="BI199" s="17" t="n"/>
      <c r="BJ199" s="17" t="n"/>
      <c r="BK199" s="17" t="n"/>
      <c r="BL199" s="17" t="n"/>
      <c r="BM199" s="17" t="n"/>
      <c r="BN199" s="17" t="n"/>
      <c r="BO199" s="17" t="n"/>
      <c r="BP199" s="17" t="n"/>
      <c r="BQ199" s="17" t="n"/>
      <c r="BR199" s="17" t="n"/>
      <c r="BS199" s="17" t="n"/>
      <c r="BT199" s="17" t="n"/>
      <c r="BU199" s="17" t="n"/>
      <c r="BV199" s="17" t="n"/>
      <c r="BW199" s="17" t="n"/>
      <c r="BX199" s="17" t="n"/>
      <c r="BY199" s="17" t="n"/>
      <c r="BZ199" s="17" t="n"/>
      <c r="CA199" s="17" t="n"/>
      <c r="CB199" s="17" t="n"/>
      <c r="CC199" s="17" t="n"/>
      <c r="CD199" s="17" t="n"/>
      <c r="CE199" s="17" t="n"/>
      <c r="CF199" s="17" t="n"/>
      <c r="CG199" s="17" t="n"/>
      <c r="CH199" s="17" t="n"/>
      <c r="CI199" s="17" t="n"/>
      <c r="CJ199" s="17" t="n"/>
      <c r="C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7" t="n"/>
      <c r="Z200" s="17" t="n"/>
      <c r="AA200" s="17" t="n"/>
      <c r="AB200" s="17" t="n"/>
      <c r="AC200" s="17" t="n"/>
      <c r="AD200" s="17" t="n"/>
      <c r="AE200" s="17" t="n"/>
      <c r="AF200" s="17" t="n"/>
      <c r="AG200" s="17" t="n"/>
      <c r="AH200" s="17" t="n"/>
      <c r="AI200" s="17" t="n"/>
      <c r="AJ200" s="17" t="n"/>
      <c r="AK200" s="17" t="n"/>
      <c r="AL200" s="17" t="n"/>
      <c r="AM200" s="17" t="n"/>
      <c r="AN200" s="17" t="n"/>
      <c r="AO200" s="17" t="n"/>
      <c r="AP200" s="17" t="n"/>
      <c r="AQ200" s="17" t="n"/>
      <c r="AR200" s="17" t="n"/>
      <c r="AS200" s="17" t="n"/>
      <c r="AT200" s="17" t="n"/>
      <c r="AU200" s="17" t="n"/>
      <c r="AV200" s="17" t="n"/>
      <c r="AW200" s="17" t="n"/>
      <c r="AX200" s="17" t="n"/>
      <c r="AY200" s="17" t="n"/>
      <c r="AZ200" s="17" t="n"/>
      <c r="BA200" s="17" t="n"/>
      <c r="BB200" s="17" t="n"/>
      <c r="BC200" s="17" t="n"/>
      <c r="BD200" s="17" t="n"/>
      <c r="BE200" s="17" t="n"/>
      <c r="BF200" s="17" t="n"/>
      <c r="BG200" s="17" t="n"/>
      <c r="BH200" s="17" t="n"/>
      <c r="BI200" s="17" t="n"/>
      <c r="BJ200" s="17" t="n"/>
      <c r="BK200" s="17" t="n"/>
      <c r="BL200" s="17" t="n"/>
      <c r="BM200" s="17" t="n"/>
      <c r="BN200" s="17" t="n"/>
      <c r="BO200" s="17" t="n"/>
      <c r="BP200" s="17" t="n"/>
      <c r="BQ200" s="17" t="n"/>
      <c r="BR200" s="17" t="n"/>
      <c r="BS200" s="17" t="n"/>
      <c r="BT200" s="17" t="n"/>
      <c r="BU200" s="17" t="n"/>
      <c r="BV200" s="17" t="n"/>
      <c r="BW200" s="17" t="n"/>
      <c r="BX200" s="17" t="n"/>
      <c r="BY200" s="17" t="n"/>
      <c r="BZ200" s="17" t="n"/>
      <c r="CA200" s="17" t="n"/>
      <c r="CB200" s="17" t="n"/>
      <c r="CC200" s="17" t="n"/>
      <c r="CD200" s="17" t="n"/>
      <c r="CE200" s="17" t="n"/>
      <c r="CF200" s="17" t="n"/>
      <c r="CG200" s="17" t="n"/>
      <c r="CH200" s="17" t="n"/>
      <c r="CI200" s="17" t="n"/>
      <c r="CJ200" s="17" t="n"/>
      <c r="C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7" t="n"/>
      <c r="AA201" s="17" t="n"/>
      <c r="AB201" s="17" t="n"/>
      <c r="AC201" s="17" t="n"/>
      <c r="AD201" s="17" t="n"/>
      <c r="AE201" s="17" t="n"/>
      <c r="AF201" s="17" t="n"/>
      <c r="AG201" s="17" t="n"/>
      <c r="AH201" s="17" t="n"/>
      <c r="AI201" s="17" t="n"/>
      <c r="AJ201" s="17" t="n"/>
      <c r="AK201" s="17" t="n"/>
      <c r="AL201" s="17" t="n"/>
      <c r="AM201" s="17" t="n"/>
      <c r="AN201" s="17" t="n"/>
      <c r="AO201" s="17" t="n"/>
      <c r="AP201" s="17" t="n"/>
      <c r="AQ201" s="17" t="n"/>
      <c r="AR201" s="17" t="n"/>
      <c r="AS201" s="17" t="n"/>
      <c r="AT201" s="17" t="n"/>
      <c r="AU201" s="17" t="n"/>
      <c r="AV201" s="17" t="n"/>
      <c r="AW201" s="17" t="n"/>
      <c r="AX201" s="17" t="n"/>
      <c r="AY201" s="17" t="n"/>
      <c r="AZ201" s="17" t="n"/>
      <c r="BA201" s="17" t="n"/>
      <c r="BB201" s="17" t="n"/>
      <c r="BC201" s="17" t="n"/>
      <c r="BD201" s="17" t="n"/>
      <c r="BE201" s="17" t="n"/>
      <c r="BF201" s="17" t="n"/>
      <c r="BG201" s="17" t="n"/>
      <c r="BH201" s="17" t="n"/>
      <c r="BI201" s="17" t="n"/>
      <c r="BJ201" s="17" t="n"/>
      <c r="BK201" s="17" t="n"/>
      <c r="BL201" s="17" t="n"/>
      <c r="BM201" s="17" t="n"/>
      <c r="BN201" s="17" t="n"/>
      <c r="BO201" s="17" t="n"/>
      <c r="BP201" s="17" t="n"/>
      <c r="BQ201" s="17" t="n"/>
      <c r="BR201" s="17" t="n"/>
      <c r="BS201" s="17" t="n"/>
      <c r="BT201" s="17" t="n"/>
      <c r="BU201" s="17" t="n"/>
      <c r="BV201" s="17" t="n"/>
      <c r="BW201" s="17" t="n"/>
      <c r="BX201" s="17" t="n"/>
      <c r="BY201" s="17" t="n"/>
      <c r="BZ201" s="17" t="n"/>
      <c r="CA201" s="17" t="n"/>
      <c r="CB201" s="17" t="n"/>
      <c r="CC201" s="17" t="n"/>
      <c r="CD201" s="17" t="n"/>
      <c r="CE201" s="17" t="n"/>
      <c r="CF201" s="17" t="n"/>
      <c r="CG201" s="17" t="n"/>
      <c r="CH201" s="17" t="n"/>
      <c r="CI201" s="17" t="n"/>
      <c r="CJ201" s="17" t="n"/>
      <c r="C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7" t="n"/>
      <c r="AA202" s="17" t="n"/>
      <c r="AB202" s="17" t="n"/>
      <c r="AC202" s="17" t="n"/>
      <c r="AD202" s="17" t="n"/>
      <c r="AE202" s="17" t="n"/>
      <c r="AF202" s="17" t="n"/>
      <c r="AG202" s="17" t="n"/>
      <c r="AH202" s="17" t="n"/>
      <c r="AI202" s="17" t="n"/>
      <c r="AJ202" s="17" t="n"/>
      <c r="AK202" s="17" t="n"/>
      <c r="AL202" s="17" t="n"/>
      <c r="AM202" s="17" t="n"/>
      <c r="AN202" s="17" t="n"/>
      <c r="AO202" s="17" t="n"/>
      <c r="AP202" s="17" t="n"/>
      <c r="AQ202" s="17" t="n"/>
      <c r="AR202" s="17" t="n"/>
      <c r="AS202" s="17" t="n"/>
      <c r="AT202" s="17" t="n"/>
      <c r="AU202" s="17" t="n"/>
      <c r="AV202" s="17" t="n"/>
      <c r="AW202" s="17" t="n"/>
      <c r="AX202" s="17" t="n"/>
      <c r="AY202" s="17" t="n"/>
      <c r="AZ202" s="17" t="n"/>
      <c r="BA202" s="17" t="n"/>
      <c r="BB202" s="17" t="n"/>
      <c r="BC202" s="17" t="n"/>
      <c r="BD202" s="17" t="n"/>
      <c r="BE202" s="17" t="n"/>
      <c r="BF202" s="17" t="n"/>
      <c r="BG202" s="17" t="n"/>
      <c r="BH202" s="17" t="n"/>
      <c r="BI202" s="17" t="n"/>
      <c r="BJ202" s="17" t="n"/>
      <c r="BK202" s="17" t="n"/>
      <c r="BL202" s="17" t="n"/>
      <c r="BM202" s="17" t="n"/>
      <c r="BN202" s="17" t="n"/>
      <c r="BO202" s="17" t="n"/>
      <c r="BP202" s="17" t="n"/>
      <c r="BQ202" s="17" t="n"/>
      <c r="BR202" s="17" t="n"/>
      <c r="BS202" s="17" t="n"/>
      <c r="BT202" s="17" t="n"/>
      <c r="BU202" s="17" t="n"/>
      <c r="BV202" s="17" t="n"/>
      <c r="BW202" s="17" t="n"/>
      <c r="BX202" s="17" t="n"/>
      <c r="BY202" s="17" t="n"/>
      <c r="BZ202" s="17" t="n"/>
      <c r="CA202" s="17" t="n"/>
      <c r="CB202" s="17" t="n"/>
      <c r="CC202" s="17" t="n"/>
      <c r="CD202" s="17" t="n"/>
      <c r="CE202" s="17" t="n"/>
      <c r="CF202" s="17" t="n"/>
      <c r="CG202" s="17" t="n"/>
      <c r="CH202" s="17" t="n"/>
      <c r="CI202" s="17" t="n"/>
      <c r="CJ202" s="17" t="n"/>
      <c r="C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7" t="n"/>
      <c r="AA203" s="17" t="n"/>
      <c r="AB203" s="17" t="n"/>
      <c r="AC203" s="17" t="n"/>
      <c r="AD203" s="17" t="n"/>
      <c r="AE203" s="17" t="n"/>
      <c r="AF203" s="17" t="n"/>
      <c r="AG203" s="17" t="n"/>
      <c r="AH203" s="17" t="n"/>
      <c r="AI203" s="17" t="n"/>
      <c r="AJ203" s="17" t="n"/>
      <c r="AK203" s="17" t="n"/>
      <c r="AL203" s="17" t="n"/>
      <c r="AM203" s="17" t="n"/>
      <c r="AN203" s="17" t="n"/>
      <c r="AO203" s="17" t="n"/>
      <c r="AP203" s="17" t="n"/>
      <c r="AQ203" s="17" t="n"/>
      <c r="AR203" s="17" t="n"/>
      <c r="AS203" s="17" t="n"/>
      <c r="AT203" s="17" t="n"/>
      <c r="AU203" s="17" t="n"/>
      <c r="AV203" s="17" t="n"/>
      <c r="AW203" s="17" t="n"/>
      <c r="AX203" s="17" t="n"/>
      <c r="AY203" s="17" t="n"/>
      <c r="AZ203" s="17" t="n"/>
      <c r="BA203" s="17" t="n"/>
      <c r="BB203" s="17" t="n"/>
      <c r="BC203" s="17" t="n"/>
      <c r="BD203" s="17" t="n"/>
      <c r="BE203" s="17" t="n"/>
      <c r="BF203" s="17" t="n"/>
      <c r="BG203" s="17" t="n"/>
      <c r="BH203" s="17" t="n"/>
      <c r="BI203" s="17" t="n"/>
      <c r="BJ203" s="17" t="n"/>
      <c r="BK203" s="17" t="n"/>
      <c r="BL203" s="17" t="n"/>
      <c r="BM203" s="17" t="n"/>
      <c r="BN203" s="17" t="n"/>
      <c r="BO203" s="17" t="n"/>
      <c r="BP203" s="17" t="n"/>
      <c r="BQ203" s="17" t="n"/>
      <c r="BR203" s="17" t="n"/>
      <c r="BS203" s="17" t="n"/>
      <c r="BT203" s="17" t="n"/>
      <c r="BU203" s="17" t="n"/>
      <c r="BV203" s="17" t="n"/>
      <c r="BW203" s="17" t="n"/>
      <c r="BX203" s="17" t="n"/>
      <c r="BY203" s="17" t="n"/>
      <c r="BZ203" s="17" t="n"/>
      <c r="CA203" s="17" t="n"/>
      <c r="CB203" s="17" t="n"/>
      <c r="CC203" s="17" t="n"/>
      <c r="CD203" s="17" t="n"/>
      <c r="CE203" s="17" t="n"/>
      <c r="CF203" s="17" t="n"/>
      <c r="CG203" s="17" t="n"/>
      <c r="CH203" s="17" t="n"/>
      <c r="CI203" s="17" t="n"/>
      <c r="CJ203" s="17" t="n"/>
      <c r="C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7" t="n"/>
      <c r="AA204" s="17" t="n"/>
      <c r="AB204" s="17" t="n"/>
      <c r="AC204" s="17" t="n"/>
      <c r="AD204" s="17" t="n"/>
      <c r="AE204" s="17" t="n"/>
      <c r="AF204" s="17" t="n"/>
      <c r="AG204" s="17" t="n"/>
      <c r="AH204" s="17" t="n"/>
      <c r="AI204" s="17" t="n"/>
      <c r="AJ204" s="17" t="n"/>
      <c r="AK204" s="17" t="n"/>
      <c r="AL204" s="17" t="n"/>
      <c r="AM204" s="17" t="n"/>
      <c r="AN204" s="17" t="n"/>
      <c r="AO204" s="17" t="n"/>
      <c r="AP204" s="17" t="n"/>
      <c r="AQ204" s="17" t="n"/>
      <c r="AR204" s="17" t="n"/>
      <c r="AS204" s="17" t="n"/>
      <c r="AT204" s="17" t="n"/>
      <c r="AU204" s="17" t="n"/>
      <c r="AV204" s="17" t="n"/>
      <c r="AW204" s="17" t="n"/>
      <c r="AX204" s="17" t="n"/>
      <c r="AY204" s="17" t="n"/>
      <c r="AZ204" s="17" t="n"/>
      <c r="BA204" s="17" t="n"/>
      <c r="BB204" s="17" t="n"/>
      <c r="BC204" s="17" t="n"/>
      <c r="BD204" s="17" t="n"/>
      <c r="BE204" s="17" t="n"/>
      <c r="BF204" s="17" t="n"/>
      <c r="BG204" s="17" t="n"/>
      <c r="BH204" s="17" t="n"/>
      <c r="BI204" s="17" t="n"/>
      <c r="BJ204" s="17" t="n"/>
      <c r="BK204" s="17" t="n"/>
      <c r="BL204" s="17" t="n"/>
      <c r="BM204" s="17" t="n"/>
      <c r="BN204" s="17" t="n"/>
      <c r="BO204" s="17" t="n"/>
      <c r="BP204" s="17" t="n"/>
      <c r="BQ204" s="17" t="n"/>
      <c r="BR204" s="17" t="n"/>
      <c r="BS204" s="17" t="n"/>
      <c r="BT204" s="17" t="n"/>
      <c r="BU204" s="17" t="n"/>
      <c r="BV204" s="17" t="n"/>
      <c r="BW204" s="17" t="n"/>
      <c r="BX204" s="17" t="n"/>
      <c r="BY204" s="17" t="n"/>
      <c r="BZ204" s="17" t="n"/>
      <c r="CA204" s="17" t="n"/>
      <c r="CB204" s="17" t="n"/>
      <c r="CC204" s="17" t="n"/>
      <c r="CD204" s="17" t="n"/>
      <c r="CE204" s="17" t="n"/>
      <c r="CF204" s="17" t="n"/>
      <c r="CG204" s="17" t="n"/>
      <c r="CH204" s="17" t="n"/>
      <c r="CI204" s="17" t="n"/>
      <c r="CJ204" s="17" t="n"/>
      <c r="C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7" t="n"/>
      <c r="AA205" s="17" t="n"/>
      <c r="AB205" s="17" t="n"/>
      <c r="AC205" s="17" t="n"/>
      <c r="AD205" s="17" t="n"/>
      <c r="AE205" s="17" t="n"/>
      <c r="AF205" s="17" t="n"/>
      <c r="AG205" s="17" t="n"/>
      <c r="AH205" s="17" t="n"/>
      <c r="AI205" s="17" t="n"/>
      <c r="AJ205" s="17" t="n"/>
      <c r="AK205" s="17" t="n"/>
      <c r="AL205" s="17" t="n"/>
      <c r="AM205" s="17" t="n"/>
      <c r="AN205" s="17" t="n"/>
      <c r="AO205" s="17" t="n"/>
      <c r="AP205" s="17" t="n"/>
      <c r="AQ205" s="17" t="n"/>
      <c r="AR205" s="17" t="n"/>
      <c r="AS205" s="17" t="n"/>
      <c r="AT205" s="17" t="n"/>
      <c r="AU205" s="17" t="n"/>
      <c r="AV205" s="17" t="n"/>
      <c r="AW205" s="17" t="n"/>
      <c r="AX205" s="17" t="n"/>
      <c r="AY205" s="17" t="n"/>
      <c r="AZ205" s="17" t="n"/>
      <c r="BA205" s="17" t="n"/>
      <c r="BB205" s="17" t="n"/>
      <c r="BC205" s="17" t="n"/>
      <c r="BD205" s="17" t="n"/>
      <c r="BE205" s="17" t="n"/>
      <c r="BF205" s="17" t="n"/>
      <c r="BG205" s="17" t="n"/>
      <c r="BH205" s="17" t="n"/>
      <c r="BI205" s="17" t="n"/>
      <c r="BJ205" s="17" t="n"/>
      <c r="BK205" s="17" t="n"/>
      <c r="BL205" s="17" t="n"/>
      <c r="BM205" s="17" t="n"/>
      <c r="BN205" s="17" t="n"/>
      <c r="BO205" s="17" t="n"/>
      <c r="BP205" s="17" t="n"/>
      <c r="BQ205" s="17" t="n"/>
      <c r="BR205" s="17" t="n"/>
      <c r="BS205" s="17" t="n"/>
      <c r="BT205" s="17" t="n"/>
      <c r="BU205" s="17" t="n"/>
      <c r="BV205" s="17" t="n"/>
      <c r="BW205" s="17" t="n"/>
      <c r="BX205" s="17" t="n"/>
      <c r="BY205" s="17" t="n"/>
      <c r="BZ205" s="17" t="n"/>
      <c r="CA205" s="17" t="n"/>
      <c r="CB205" s="17" t="n"/>
      <c r="CC205" s="17" t="n"/>
      <c r="CD205" s="17" t="n"/>
      <c r="CE205" s="17" t="n"/>
      <c r="CF205" s="17" t="n"/>
      <c r="CG205" s="17" t="n"/>
      <c r="CH205" s="17" t="n"/>
      <c r="CI205" s="17" t="n"/>
      <c r="CJ205" s="17" t="n"/>
      <c r="C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7" t="n"/>
      <c r="AA206" s="17" t="n"/>
      <c r="AB206" s="17" t="n"/>
      <c r="AC206" s="17" t="n"/>
      <c r="AD206" s="17" t="n"/>
      <c r="AE206" s="17" t="n"/>
      <c r="AF206" s="17" t="n"/>
      <c r="AG206" s="17" t="n"/>
      <c r="AH206" s="17" t="n"/>
      <c r="AI206" s="17" t="n"/>
      <c r="AJ206" s="17" t="n"/>
      <c r="AK206" s="17" t="n"/>
      <c r="AL206" s="17" t="n"/>
      <c r="AM206" s="17" t="n"/>
      <c r="AN206" s="17" t="n"/>
      <c r="AO206" s="17" t="n"/>
      <c r="AP206" s="17" t="n"/>
      <c r="AQ206" s="17" t="n"/>
      <c r="AR206" s="17" t="n"/>
      <c r="AS206" s="17" t="n"/>
      <c r="AT206" s="17" t="n"/>
      <c r="AU206" s="17" t="n"/>
      <c r="AV206" s="17" t="n"/>
      <c r="AW206" s="17" t="n"/>
      <c r="AX206" s="17" t="n"/>
      <c r="AY206" s="17" t="n"/>
      <c r="AZ206" s="17" t="n"/>
      <c r="BA206" s="17" t="n"/>
      <c r="BB206" s="17" t="n"/>
      <c r="BC206" s="17" t="n"/>
      <c r="BD206" s="17" t="n"/>
      <c r="BE206" s="17" t="n"/>
      <c r="BF206" s="17" t="n"/>
      <c r="BG206" s="17" t="n"/>
      <c r="BH206" s="17" t="n"/>
      <c r="BI206" s="17" t="n"/>
      <c r="BJ206" s="17" t="n"/>
      <c r="BK206" s="17" t="n"/>
      <c r="BL206" s="17" t="n"/>
      <c r="BM206" s="17" t="n"/>
      <c r="BN206" s="17" t="n"/>
      <c r="BO206" s="17" t="n"/>
      <c r="BP206" s="17" t="n"/>
      <c r="BQ206" s="17" t="n"/>
      <c r="BR206" s="17" t="n"/>
      <c r="BS206" s="17" t="n"/>
      <c r="BT206" s="17" t="n"/>
      <c r="BU206" s="17" t="n"/>
      <c r="BV206" s="17" t="n"/>
      <c r="BW206" s="17" t="n"/>
      <c r="BX206" s="17" t="n"/>
      <c r="BY206" s="17" t="n"/>
      <c r="BZ206" s="17" t="n"/>
      <c r="CA206" s="17" t="n"/>
      <c r="CB206" s="17" t="n"/>
      <c r="CC206" s="17" t="n"/>
      <c r="CD206" s="17" t="n"/>
      <c r="CE206" s="17" t="n"/>
      <c r="CF206" s="17" t="n"/>
      <c r="CG206" s="17" t="n"/>
      <c r="CH206" s="17" t="n"/>
      <c r="CI206" s="17" t="n"/>
      <c r="CJ206" s="17" t="n"/>
      <c r="C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7" t="n"/>
      <c r="AA207" s="17" t="n"/>
      <c r="AB207" s="17" t="n"/>
      <c r="AC207" s="17" t="n"/>
      <c r="AD207" s="17" t="n"/>
      <c r="AE207" s="17" t="n"/>
      <c r="AF207" s="17" t="n"/>
      <c r="AG207" s="17" t="n"/>
      <c r="AH207" s="17" t="n"/>
      <c r="AI207" s="17" t="n"/>
      <c r="AJ207" s="17" t="n"/>
      <c r="AK207" s="17" t="n"/>
      <c r="AL207" s="17" t="n"/>
      <c r="AM207" s="17" t="n"/>
      <c r="AN207" s="17" t="n"/>
      <c r="AO207" s="17" t="n"/>
      <c r="AP207" s="17" t="n"/>
      <c r="AQ207" s="17" t="n"/>
      <c r="AR207" s="17" t="n"/>
      <c r="AS207" s="17" t="n"/>
      <c r="AT207" s="17" t="n"/>
      <c r="AU207" s="17" t="n"/>
      <c r="AV207" s="17" t="n"/>
      <c r="AW207" s="17" t="n"/>
      <c r="AX207" s="17" t="n"/>
      <c r="AY207" s="17" t="n"/>
      <c r="AZ207" s="17" t="n"/>
      <c r="BA207" s="17" t="n"/>
      <c r="BB207" s="17" t="n"/>
      <c r="BC207" s="17" t="n"/>
      <c r="BD207" s="17" t="n"/>
      <c r="BE207" s="17" t="n"/>
      <c r="BF207" s="17" t="n"/>
      <c r="BG207" s="17" t="n"/>
      <c r="BH207" s="17" t="n"/>
      <c r="BI207" s="17" t="n"/>
      <c r="BJ207" s="17" t="n"/>
      <c r="BK207" s="17" t="n"/>
      <c r="BL207" s="17" t="n"/>
      <c r="BM207" s="17" t="n"/>
      <c r="BN207" s="17" t="n"/>
      <c r="BO207" s="17" t="n"/>
      <c r="BP207" s="17" t="n"/>
      <c r="BQ207" s="17" t="n"/>
      <c r="BR207" s="17" t="n"/>
      <c r="BS207" s="17" t="n"/>
      <c r="BT207" s="17" t="n"/>
      <c r="BU207" s="17" t="n"/>
      <c r="BV207" s="17" t="n"/>
      <c r="BW207" s="17" t="n"/>
      <c r="BX207" s="17" t="n"/>
      <c r="BY207" s="17" t="n"/>
      <c r="BZ207" s="17" t="n"/>
      <c r="CA207" s="17" t="n"/>
      <c r="CB207" s="17" t="n"/>
      <c r="CC207" s="17" t="n"/>
      <c r="CD207" s="17" t="n"/>
      <c r="CE207" s="17" t="n"/>
      <c r="CF207" s="17" t="n"/>
      <c r="CG207" s="17" t="n"/>
      <c r="CH207" s="17" t="n"/>
      <c r="CI207" s="17" t="n"/>
      <c r="CJ207" s="17" t="n"/>
      <c r="C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7" t="n"/>
      <c r="AA208" s="17" t="n"/>
      <c r="AB208" s="17" t="n"/>
      <c r="AC208" s="17" t="n"/>
      <c r="AD208" s="17" t="n"/>
      <c r="AE208" s="17" t="n"/>
      <c r="AF208" s="17" t="n"/>
      <c r="AG208" s="17" t="n"/>
      <c r="AH208" s="17" t="n"/>
      <c r="AI208" s="17" t="n"/>
      <c r="AJ208" s="17" t="n"/>
      <c r="AK208" s="17" t="n"/>
      <c r="AL208" s="17" t="n"/>
      <c r="AM208" s="17" t="n"/>
      <c r="AN208" s="17" t="n"/>
      <c r="AO208" s="17" t="n"/>
      <c r="AP208" s="17" t="n"/>
      <c r="AQ208" s="17" t="n"/>
      <c r="AR208" s="17" t="n"/>
      <c r="AS208" s="17" t="n"/>
      <c r="AT208" s="17" t="n"/>
      <c r="AU208" s="17" t="n"/>
      <c r="AV208" s="17" t="n"/>
      <c r="AW208" s="17" t="n"/>
      <c r="AX208" s="17" t="n"/>
      <c r="AY208" s="17" t="n"/>
      <c r="AZ208" s="17" t="n"/>
      <c r="BA208" s="17" t="n"/>
      <c r="BB208" s="17" t="n"/>
      <c r="BC208" s="17" t="n"/>
      <c r="BD208" s="17" t="n"/>
      <c r="BE208" s="17" t="n"/>
      <c r="BF208" s="17" t="n"/>
      <c r="BG208" s="17" t="n"/>
      <c r="BH208" s="17" t="n"/>
      <c r="BI208" s="17" t="n"/>
      <c r="BJ208" s="17" t="n"/>
      <c r="BK208" s="17" t="n"/>
      <c r="BL208" s="17" t="n"/>
      <c r="BM208" s="17" t="n"/>
      <c r="BN208" s="17" t="n"/>
      <c r="BO208" s="17" t="n"/>
      <c r="BP208" s="17" t="n"/>
      <c r="BQ208" s="17" t="n"/>
      <c r="BR208" s="17" t="n"/>
      <c r="BS208" s="17" t="n"/>
      <c r="BT208" s="17" t="n"/>
      <c r="BU208" s="17" t="n"/>
      <c r="BV208" s="17" t="n"/>
      <c r="BW208" s="17" t="n"/>
      <c r="BX208" s="17" t="n"/>
      <c r="BY208" s="17" t="n"/>
      <c r="BZ208" s="17" t="n"/>
      <c r="CA208" s="17" t="n"/>
      <c r="CB208" s="17" t="n"/>
      <c r="CC208" s="17" t="n"/>
      <c r="CD208" s="17" t="n"/>
      <c r="CE208" s="17" t="n"/>
      <c r="CF208" s="17" t="n"/>
      <c r="CG208" s="17" t="n"/>
      <c r="CH208" s="17" t="n"/>
      <c r="CI208" s="17" t="n"/>
      <c r="CJ208" s="17" t="n"/>
      <c r="C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7" t="n"/>
      <c r="AA209" s="17" t="n"/>
      <c r="AB209" s="17" t="n"/>
      <c r="AC209" s="17" t="n"/>
      <c r="AD209" s="17" t="n"/>
      <c r="AE209" s="17" t="n"/>
      <c r="AF209" s="17" t="n"/>
      <c r="AG209" s="17" t="n"/>
      <c r="AH209" s="17" t="n"/>
      <c r="AI209" s="17" t="n"/>
      <c r="AJ209" s="17" t="n"/>
      <c r="AK209" s="17" t="n"/>
      <c r="AL209" s="17" t="n"/>
      <c r="AM209" s="17" t="n"/>
      <c r="AN209" s="17" t="n"/>
      <c r="AO209" s="17" t="n"/>
      <c r="AP209" s="17" t="n"/>
      <c r="AQ209" s="17" t="n"/>
      <c r="AR209" s="17" t="n"/>
      <c r="AS209" s="17" t="n"/>
      <c r="AT209" s="17" t="n"/>
      <c r="AU209" s="17" t="n"/>
      <c r="AV209" s="17" t="n"/>
      <c r="AW209" s="17" t="n"/>
      <c r="AX209" s="17" t="n"/>
      <c r="AY209" s="17" t="n"/>
      <c r="AZ209" s="17" t="n"/>
      <c r="BA209" s="17" t="n"/>
      <c r="BB209" s="17" t="n"/>
      <c r="BC209" s="17" t="n"/>
      <c r="BD209" s="17" t="n"/>
      <c r="BE209" s="17" t="n"/>
      <c r="BF209" s="17" t="n"/>
      <c r="BG209" s="17" t="n"/>
      <c r="BH209" s="17" t="n"/>
      <c r="BI209" s="17" t="n"/>
      <c r="BJ209" s="17" t="n"/>
      <c r="BK209" s="17" t="n"/>
      <c r="BL209" s="17" t="n"/>
      <c r="BM209" s="17" t="n"/>
      <c r="BN209" s="17" t="n"/>
      <c r="BO209" s="17" t="n"/>
      <c r="BP209" s="17" t="n"/>
      <c r="BQ209" s="17" t="n"/>
      <c r="BR209" s="17" t="n"/>
      <c r="BS209" s="17" t="n"/>
      <c r="BT209" s="17" t="n"/>
      <c r="BU209" s="17" t="n"/>
      <c r="BV209" s="17" t="n"/>
      <c r="BW209" s="17" t="n"/>
      <c r="BX209" s="17" t="n"/>
      <c r="BY209" s="17" t="n"/>
      <c r="BZ209" s="17" t="n"/>
      <c r="CA209" s="17" t="n"/>
      <c r="CB209" s="17" t="n"/>
      <c r="CC209" s="17" t="n"/>
      <c r="CD209" s="17" t="n"/>
      <c r="CE209" s="17" t="n"/>
      <c r="CF209" s="17" t="n"/>
      <c r="CG209" s="17" t="n"/>
      <c r="CH209" s="17" t="n"/>
      <c r="CI209" s="17" t="n"/>
      <c r="CJ209" s="17" t="n"/>
      <c r="C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7" t="n"/>
      <c r="AA210" s="17" t="n"/>
      <c r="AB210" s="17" t="n"/>
      <c r="AC210" s="17" t="n"/>
      <c r="AD210" s="17" t="n"/>
      <c r="AE210" s="17" t="n"/>
      <c r="AF210" s="17" t="n"/>
      <c r="AG210" s="17" t="n"/>
      <c r="AH210" s="17" t="n"/>
      <c r="AI210" s="17" t="n"/>
      <c r="AJ210" s="17" t="n"/>
      <c r="AK210" s="17" t="n"/>
      <c r="AL210" s="17" t="n"/>
      <c r="AM210" s="17" t="n"/>
      <c r="AN210" s="17" t="n"/>
      <c r="AO210" s="17" t="n"/>
      <c r="AP210" s="17" t="n"/>
      <c r="AQ210" s="17" t="n"/>
      <c r="AR210" s="17" t="n"/>
      <c r="AS210" s="17" t="n"/>
      <c r="AT210" s="17" t="n"/>
      <c r="AU210" s="17" t="n"/>
      <c r="AV210" s="17" t="n"/>
      <c r="AW210" s="17" t="n"/>
      <c r="AX210" s="17" t="n"/>
      <c r="AY210" s="17" t="n"/>
      <c r="AZ210" s="17" t="n"/>
      <c r="BA210" s="17" t="n"/>
      <c r="BB210" s="17" t="n"/>
      <c r="BC210" s="17" t="n"/>
      <c r="BD210" s="17" t="n"/>
      <c r="BE210" s="17" t="n"/>
      <c r="BF210" s="17" t="n"/>
      <c r="BG210" s="17" t="n"/>
      <c r="BH210" s="17" t="n"/>
      <c r="BI210" s="17" t="n"/>
      <c r="BJ210" s="17" t="n"/>
      <c r="BK210" s="17" t="n"/>
      <c r="BL210" s="17" t="n"/>
      <c r="BM210" s="17" t="n"/>
      <c r="BN210" s="17" t="n"/>
      <c r="BO210" s="17" t="n"/>
      <c r="BP210" s="17" t="n"/>
      <c r="BQ210" s="17" t="n"/>
      <c r="BR210" s="17" t="n"/>
      <c r="BS210" s="17" t="n"/>
      <c r="BT210" s="17" t="n"/>
      <c r="BU210" s="17" t="n"/>
      <c r="BV210" s="17" t="n"/>
      <c r="BW210" s="17" t="n"/>
      <c r="BX210" s="17" t="n"/>
      <c r="BY210" s="17" t="n"/>
      <c r="BZ210" s="17" t="n"/>
      <c r="CA210" s="17" t="n"/>
      <c r="CB210" s="17" t="n"/>
      <c r="CC210" s="17" t="n"/>
      <c r="CD210" s="17" t="n"/>
      <c r="CE210" s="17" t="n"/>
      <c r="CF210" s="17" t="n"/>
      <c r="CG210" s="17" t="n"/>
      <c r="CH210" s="17" t="n"/>
      <c r="CI210" s="17" t="n"/>
      <c r="CJ210" s="17" t="n"/>
      <c r="C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7" t="n"/>
      <c r="AA211" s="17" t="n"/>
      <c r="AB211" s="17" t="n"/>
      <c r="AC211" s="17" t="n"/>
      <c r="AD211" s="17" t="n"/>
      <c r="AE211" s="17" t="n"/>
      <c r="AF211" s="17" t="n"/>
      <c r="AG211" s="17" t="n"/>
      <c r="AH211" s="17" t="n"/>
      <c r="AI211" s="17" t="n"/>
      <c r="AJ211" s="17" t="n"/>
      <c r="AK211" s="17" t="n"/>
      <c r="AL211" s="17" t="n"/>
      <c r="AM211" s="17" t="n"/>
      <c r="AN211" s="17" t="n"/>
      <c r="AO211" s="17" t="n"/>
      <c r="AP211" s="17" t="n"/>
      <c r="AQ211" s="17" t="n"/>
      <c r="AR211" s="17" t="n"/>
      <c r="AS211" s="17" t="n"/>
      <c r="AT211" s="17" t="n"/>
      <c r="AU211" s="17" t="n"/>
      <c r="AV211" s="17" t="n"/>
      <c r="AW211" s="17" t="n"/>
      <c r="AX211" s="17" t="n"/>
      <c r="AY211" s="17" t="n"/>
      <c r="AZ211" s="17" t="n"/>
      <c r="BA211" s="17" t="n"/>
      <c r="BB211" s="17" t="n"/>
      <c r="BC211" s="17" t="n"/>
      <c r="BD211" s="17" t="n"/>
      <c r="BE211" s="17" t="n"/>
      <c r="BF211" s="17" t="n"/>
      <c r="BG211" s="17" t="n"/>
      <c r="BH211" s="17" t="n"/>
      <c r="BI211" s="17" t="n"/>
      <c r="BJ211" s="17" t="n"/>
      <c r="BK211" s="17" t="n"/>
      <c r="BL211" s="17" t="n"/>
      <c r="BM211" s="17" t="n"/>
      <c r="BN211" s="17" t="n"/>
      <c r="BO211" s="17" t="n"/>
      <c r="BP211" s="17" t="n"/>
      <c r="BQ211" s="17" t="n"/>
      <c r="BR211" s="17" t="n"/>
      <c r="BS211" s="17" t="n"/>
      <c r="BT211" s="17" t="n"/>
      <c r="BU211" s="17" t="n"/>
      <c r="BV211" s="17" t="n"/>
      <c r="BW211" s="17" t="n"/>
      <c r="BX211" s="17" t="n"/>
      <c r="BY211" s="17" t="n"/>
      <c r="BZ211" s="17" t="n"/>
      <c r="CA211" s="17" t="n"/>
      <c r="CB211" s="17" t="n"/>
      <c r="CC211" s="17" t="n"/>
      <c r="CD211" s="17" t="n"/>
      <c r="CE211" s="17" t="n"/>
      <c r="CF211" s="17" t="n"/>
      <c r="CG211" s="17" t="n"/>
      <c r="CH211" s="17" t="n"/>
      <c r="CI211" s="17" t="n"/>
      <c r="CJ211" s="17" t="n"/>
      <c r="C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7" t="n"/>
      <c r="AA212" s="17" t="n"/>
      <c r="AB212" s="17" t="n"/>
      <c r="AC212" s="17" t="n"/>
      <c r="AD212" s="17" t="n"/>
      <c r="AE212" s="17" t="n"/>
      <c r="AF212" s="17" t="n"/>
      <c r="AG212" s="17" t="n"/>
      <c r="AH212" s="17" t="n"/>
      <c r="AI212" s="17" t="n"/>
      <c r="AJ212" s="17" t="n"/>
      <c r="AK212" s="17" t="n"/>
      <c r="AL212" s="17" t="n"/>
      <c r="AM212" s="17" t="n"/>
      <c r="AN212" s="17" t="n"/>
      <c r="AO212" s="17" t="n"/>
      <c r="AP212" s="17" t="n"/>
      <c r="AQ212" s="17" t="n"/>
      <c r="AR212" s="17" t="n"/>
      <c r="AS212" s="17" t="n"/>
      <c r="AT212" s="17" t="n"/>
      <c r="AU212" s="17" t="n"/>
      <c r="AV212" s="17" t="n"/>
      <c r="AW212" s="17" t="n"/>
      <c r="AX212" s="17" t="n"/>
      <c r="AY212" s="17" t="n"/>
      <c r="AZ212" s="17" t="n"/>
      <c r="BA212" s="17" t="n"/>
      <c r="BB212" s="17" t="n"/>
      <c r="BC212" s="17" t="n"/>
      <c r="BD212" s="17" t="n"/>
      <c r="BE212" s="17" t="n"/>
      <c r="BF212" s="17" t="n"/>
      <c r="BG212" s="17" t="n"/>
      <c r="BH212" s="17" t="n"/>
      <c r="BI212" s="17" t="n"/>
      <c r="BJ212" s="17" t="n"/>
      <c r="BK212" s="17" t="n"/>
      <c r="BL212" s="17" t="n"/>
      <c r="BM212" s="17" t="n"/>
      <c r="BN212" s="17" t="n"/>
      <c r="BO212" s="17" t="n"/>
      <c r="BP212" s="17" t="n"/>
      <c r="BQ212" s="17" t="n"/>
      <c r="BR212" s="17" t="n"/>
      <c r="BS212" s="17" t="n"/>
      <c r="BT212" s="17" t="n"/>
      <c r="BU212" s="17" t="n"/>
      <c r="BV212" s="17" t="n"/>
      <c r="BW212" s="17" t="n"/>
      <c r="BX212" s="17" t="n"/>
      <c r="BY212" s="17" t="n"/>
      <c r="BZ212" s="17" t="n"/>
      <c r="CA212" s="17" t="n"/>
      <c r="CB212" s="17" t="n"/>
      <c r="CC212" s="17" t="n"/>
      <c r="CD212" s="17" t="n"/>
      <c r="CE212" s="17" t="n"/>
      <c r="CF212" s="17" t="n"/>
      <c r="CG212" s="17" t="n"/>
      <c r="CH212" s="17" t="n"/>
      <c r="CI212" s="17" t="n"/>
      <c r="CJ212" s="17" t="n"/>
      <c r="C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7" t="n"/>
      <c r="AA213" s="17" t="n"/>
      <c r="AB213" s="17" t="n"/>
      <c r="AC213" s="17" t="n"/>
      <c r="AD213" s="17" t="n"/>
      <c r="AE213" s="17" t="n"/>
      <c r="AF213" s="17" t="n"/>
      <c r="AG213" s="17" t="n"/>
      <c r="AH213" s="17" t="n"/>
      <c r="AI213" s="17" t="n"/>
      <c r="AJ213" s="17" t="n"/>
      <c r="AK213" s="17" t="n"/>
      <c r="AL213" s="17" t="n"/>
      <c r="AM213" s="17" t="n"/>
      <c r="AN213" s="17" t="n"/>
      <c r="AO213" s="17" t="n"/>
      <c r="AP213" s="17" t="n"/>
      <c r="AQ213" s="17" t="n"/>
      <c r="AR213" s="17" t="n"/>
      <c r="AS213" s="17" t="n"/>
      <c r="AT213" s="17" t="n"/>
      <c r="AU213" s="17" t="n"/>
      <c r="AV213" s="17" t="n"/>
      <c r="AW213" s="17" t="n"/>
      <c r="AX213" s="17" t="n"/>
      <c r="AY213" s="17" t="n"/>
      <c r="AZ213" s="17" t="n"/>
      <c r="BA213" s="17" t="n"/>
      <c r="BB213" s="17" t="n"/>
      <c r="BC213" s="17" t="n"/>
      <c r="BD213" s="17" t="n"/>
      <c r="BE213" s="17" t="n"/>
      <c r="BF213" s="17" t="n"/>
      <c r="BG213" s="17" t="n"/>
      <c r="BH213" s="17" t="n"/>
      <c r="BI213" s="17" t="n"/>
      <c r="BJ213" s="17" t="n"/>
      <c r="BK213" s="17" t="n"/>
      <c r="BL213" s="17" t="n"/>
      <c r="BM213" s="17" t="n"/>
      <c r="BN213" s="17" t="n"/>
      <c r="BO213" s="17" t="n"/>
      <c r="BP213" s="17" t="n"/>
      <c r="BQ213" s="17" t="n"/>
      <c r="BR213" s="17" t="n"/>
      <c r="BS213" s="17" t="n"/>
      <c r="BT213" s="17" t="n"/>
      <c r="BU213" s="17" t="n"/>
      <c r="BV213" s="17" t="n"/>
      <c r="BW213" s="17" t="n"/>
      <c r="BX213" s="17" t="n"/>
      <c r="BY213" s="17" t="n"/>
      <c r="BZ213" s="17" t="n"/>
      <c r="CA213" s="17" t="n"/>
      <c r="CB213" s="17" t="n"/>
      <c r="CC213" s="17" t="n"/>
      <c r="CD213" s="17" t="n"/>
      <c r="CE213" s="17" t="n"/>
      <c r="CF213" s="17" t="n"/>
      <c r="CG213" s="17" t="n"/>
      <c r="CH213" s="17" t="n"/>
      <c r="CI213" s="17" t="n"/>
      <c r="CJ213" s="17" t="n"/>
      <c r="C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7" t="n"/>
      <c r="AA214" s="17" t="n"/>
      <c r="AB214" s="17" t="n"/>
      <c r="AC214" s="17" t="n"/>
      <c r="AD214" s="17" t="n"/>
      <c r="AE214" s="17" t="n"/>
      <c r="AF214" s="17" t="n"/>
      <c r="AG214" s="17" t="n"/>
      <c r="AH214" s="17" t="n"/>
      <c r="AI214" s="17" t="n"/>
      <c r="AJ214" s="17" t="n"/>
      <c r="AK214" s="17" t="n"/>
      <c r="AL214" s="17" t="n"/>
      <c r="AM214" s="17" t="n"/>
      <c r="AN214" s="17" t="n"/>
      <c r="AO214" s="17" t="n"/>
      <c r="AP214" s="17" t="n"/>
      <c r="AQ214" s="17" t="n"/>
      <c r="AR214" s="17" t="n"/>
      <c r="AS214" s="17" t="n"/>
      <c r="AT214" s="17" t="n"/>
      <c r="AU214" s="17" t="n"/>
      <c r="AV214" s="17" t="n"/>
      <c r="AW214" s="17" t="n"/>
      <c r="AX214" s="17" t="n"/>
      <c r="AY214" s="17" t="n"/>
      <c r="AZ214" s="17" t="n"/>
      <c r="BA214" s="17" t="n"/>
      <c r="BB214" s="17" t="n"/>
      <c r="BC214" s="17" t="n"/>
      <c r="BD214" s="17" t="n"/>
      <c r="BE214" s="17" t="n"/>
      <c r="BF214" s="17" t="n"/>
      <c r="BG214" s="17" t="n"/>
      <c r="BH214" s="17" t="n"/>
      <c r="BI214" s="17" t="n"/>
      <c r="BJ214" s="17" t="n"/>
      <c r="BK214" s="17" t="n"/>
      <c r="BL214" s="17" t="n"/>
      <c r="BM214" s="17" t="n"/>
      <c r="BN214" s="17" t="n"/>
      <c r="BO214" s="17" t="n"/>
      <c r="BP214" s="17" t="n"/>
      <c r="BQ214" s="17" t="n"/>
      <c r="BR214" s="17" t="n"/>
      <c r="BS214" s="17" t="n"/>
      <c r="BT214" s="17" t="n"/>
      <c r="BU214" s="17" t="n"/>
      <c r="BV214" s="17" t="n"/>
      <c r="BW214" s="17" t="n"/>
      <c r="BX214" s="17" t="n"/>
      <c r="BY214" s="17" t="n"/>
      <c r="BZ214" s="17" t="n"/>
      <c r="CA214" s="17" t="n"/>
      <c r="CB214" s="17" t="n"/>
      <c r="CC214" s="17" t="n"/>
      <c r="CD214" s="17" t="n"/>
      <c r="CE214" s="17" t="n"/>
      <c r="CF214" s="17" t="n"/>
      <c r="CG214" s="17" t="n"/>
      <c r="CH214" s="17" t="n"/>
      <c r="CI214" s="17" t="n"/>
      <c r="CJ214" s="17" t="n"/>
      <c r="C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7" t="n"/>
      <c r="AA215" s="17" t="n"/>
      <c r="AB215" s="17" t="n"/>
      <c r="AC215" s="17" t="n"/>
      <c r="AD215" s="17" t="n"/>
      <c r="AE215" s="17" t="n"/>
      <c r="AF215" s="17" t="n"/>
      <c r="AG215" s="17" t="n"/>
      <c r="AH215" s="17" t="n"/>
      <c r="AI215" s="17" t="n"/>
      <c r="AJ215" s="17" t="n"/>
      <c r="AK215" s="17" t="n"/>
      <c r="AL215" s="17" t="n"/>
      <c r="AM215" s="17" t="n"/>
      <c r="AN215" s="17" t="n"/>
      <c r="AO215" s="17" t="n"/>
      <c r="AP215" s="17" t="n"/>
      <c r="AQ215" s="17" t="n"/>
      <c r="AR215" s="17" t="n"/>
      <c r="AS215" s="17" t="n"/>
      <c r="AT215" s="17" t="n"/>
      <c r="AU215" s="17" t="n"/>
      <c r="AV215" s="17" t="n"/>
      <c r="AW215" s="17" t="n"/>
      <c r="AX215" s="17" t="n"/>
      <c r="AY215" s="17" t="n"/>
      <c r="AZ215" s="17" t="n"/>
      <c r="BA215" s="17" t="n"/>
      <c r="BB215" s="17" t="n"/>
      <c r="BC215" s="17" t="n"/>
      <c r="BD215" s="17" t="n"/>
      <c r="BE215" s="17" t="n"/>
      <c r="BF215" s="17" t="n"/>
      <c r="BG215" s="17" t="n"/>
      <c r="BH215" s="17" t="n"/>
      <c r="BI215" s="17" t="n"/>
      <c r="BJ215" s="17" t="n"/>
      <c r="BK215" s="17" t="n"/>
      <c r="BL215" s="17" t="n"/>
      <c r="BM215" s="17" t="n"/>
      <c r="BN215" s="17" t="n"/>
      <c r="BO215" s="17" t="n"/>
      <c r="BP215" s="17" t="n"/>
      <c r="BQ215" s="17" t="n"/>
      <c r="BR215" s="17" t="n"/>
      <c r="BS215" s="17" t="n"/>
      <c r="BT215" s="17" t="n"/>
      <c r="BU215" s="17" t="n"/>
      <c r="BV215" s="17" t="n"/>
      <c r="BW215" s="17" t="n"/>
      <c r="BX215" s="17" t="n"/>
      <c r="BY215" s="17" t="n"/>
      <c r="BZ215" s="17" t="n"/>
      <c r="CA215" s="17" t="n"/>
      <c r="CB215" s="17" t="n"/>
      <c r="CC215" s="17" t="n"/>
      <c r="CD215" s="17" t="n"/>
      <c r="CE215" s="17" t="n"/>
      <c r="CF215" s="17" t="n"/>
      <c r="CG215" s="17" t="n"/>
      <c r="CH215" s="17" t="n"/>
      <c r="CI215" s="17" t="n"/>
      <c r="CJ215" s="17" t="n"/>
      <c r="C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7" t="n"/>
      <c r="AA216" s="17" t="n"/>
      <c r="AB216" s="17" t="n"/>
      <c r="AC216" s="17" t="n"/>
      <c r="AD216" s="17" t="n"/>
      <c r="AE216" s="17" t="n"/>
      <c r="AF216" s="17" t="n"/>
      <c r="AG216" s="17" t="n"/>
      <c r="AH216" s="17" t="n"/>
      <c r="AI216" s="17" t="n"/>
      <c r="AJ216" s="17" t="n"/>
      <c r="AK216" s="17" t="n"/>
      <c r="AL216" s="17" t="n"/>
      <c r="AM216" s="17" t="n"/>
      <c r="AN216" s="17" t="n"/>
      <c r="AO216" s="17" t="n"/>
      <c r="AP216" s="17" t="n"/>
      <c r="AQ216" s="17" t="n"/>
      <c r="AR216" s="17" t="n"/>
      <c r="AS216" s="17" t="n"/>
      <c r="AT216" s="17" t="n"/>
      <c r="AU216" s="17" t="n"/>
      <c r="AV216" s="17" t="n"/>
      <c r="AW216" s="17" t="n"/>
      <c r="AX216" s="17" t="n"/>
      <c r="AY216" s="17" t="n"/>
      <c r="AZ216" s="17" t="n"/>
      <c r="BA216" s="17" t="n"/>
      <c r="BB216" s="17" t="n"/>
      <c r="BC216" s="17" t="n"/>
      <c r="BD216" s="17" t="n"/>
      <c r="BE216" s="17" t="n"/>
      <c r="BF216" s="17" t="n"/>
      <c r="BG216" s="17" t="n"/>
      <c r="BH216" s="17" t="n"/>
      <c r="BI216" s="17" t="n"/>
      <c r="BJ216" s="17" t="n"/>
      <c r="BK216" s="17" t="n"/>
      <c r="BL216" s="17" t="n"/>
      <c r="BM216" s="17" t="n"/>
      <c r="BN216" s="17" t="n"/>
      <c r="BO216" s="17" t="n"/>
      <c r="BP216" s="17" t="n"/>
      <c r="BQ216" s="17" t="n"/>
      <c r="BR216" s="17" t="n"/>
      <c r="BS216" s="17" t="n"/>
      <c r="BT216" s="17" t="n"/>
      <c r="BU216" s="17" t="n"/>
      <c r="BV216" s="17" t="n"/>
      <c r="BW216" s="17" t="n"/>
      <c r="BX216" s="17" t="n"/>
      <c r="BY216" s="17" t="n"/>
      <c r="BZ216" s="17" t="n"/>
      <c r="CA216" s="17" t="n"/>
      <c r="CB216" s="17" t="n"/>
      <c r="CC216" s="17" t="n"/>
      <c r="CD216" s="17" t="n"/>
      <c r="CE216" s="17" t="n"/>
      <c r="CF216" s="17" t="n"/>
      <c r="CG216" s="17" t="n"/>
      <c r="CH216" s="17" t="n"/>
      <c r="CI216" s="17" t="n"/>
      <c r="CJ216" s="17" t="n"/>
      <c r="C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7" t="n"/>
      <c r="AA217" s="17" t="n"/>
      <c r="AB217" s="17" t="n"/>
      <c r="AC217" s="17" t="n"/>
      <c r="AD217" s="17" t="n"/>
      <c r="AE217" s="17" t="n"/>
      <c r="AF217" s="17" t="n"/>
      <c r="AG217" s="17" t="n"/>
      <c r="AH217" s="17" t="n"/>
      <c r="AI217" s="17" t="n"/>
      <c r="AJ217" s="17" t="n"/>
      <c r="AK217" s="17" t="n"/>
      <c r="AL217" s="17" t="n"/>
      <c r="AM217" s="17" t="n"/>
      <c r="AN217" s="17" t="n"/>
      <c r="AO217" s="17" t="n"/>
      <c r="AP217" s="17" t="n"/>
      <c r="AQ217" s="17" t="n"/>
      <c r="AR217" s="17" t="n"/>
      <c r="AS217" s="17" t="n"/>
      <c r="AT217" s="17" t="n"/>
      <c r="AU217" s="17" t="n"/>
      <c r="AV217" s="17" t="n"/>
      <c r="AW217" s="17" t="n"/>
      <c r="AX217" s="17" t="n"/>
      <c r="AY217" s="17" t="n"/>
      <c r="AZ217" s="17" t="n"/>
      <c r="BA217" s="17" t="n"/>
      <c r="BB217" s="17" t="n"/>
      <c r="BC217" s="17" t="n"/>
      <c r="BD217" s="17" t="n"/>
      <c r="BE217" s="17" t="n"/>
      <c r="BF217" s="17" t="n"/>
      <c r="BG217" s="17" t="n"/>
      <c r="BH217" s="17" t="n"/>
      <c r="BI217" s="17" t="n"/>
      <c r="BJ217" s="17" t="n"/>
      <c r="BK217" s="17" t="n"/>
      <c r="BL217" s="17" t="n"/>
      <c r="BM217" s="17" t="n"/>
      <c r="BN217" s="17" t="n"/>
      <c r="BO217" s="17" t="n"/>
      <c r="BP217" s="17" t="n"/>
      <c r="BQ217" s="17" t="n"/>
      <c r="BR217" s="17" t="n"/>
      <c r="BS217" s="17" t="n"/>
      <c r="BT217" s="17" t="n"/>
      <c r="BU217" s="17" t="n"/>
      <c r="BV217" s="17" t="n"/>
      <c r="BW217" s="17" t="n"/>
      <c r="BX217" s="17" t="n"/>
      <c r="BY217" s="17" t="n"/>
      <c r="BZ217" s="17" t="n"/>
      <c r="CA217" s="17" t="n"/>
      <c r="CB217" s="17" t="n"/>
      <c r="CC217" s="17" t="n"/>
      <c r="CD217" s="17" t="n"/>
      <c r="CE217" s="17" t="n"/>
      <c r="CF217" s="17" t="n"/>
      <c r="CG217" s="17" t="n"/>
      <c r="CH217" s="17" t="n"/>
      <c r="CI217" s="17" t="n"/>
      <c r="CJ217" s="17" t="n"/>
      <c r="C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7" t="n"/>
      <c r="AA218" s="17" t="n"/>
      <c r="AB218" s="17" t="n"/>
      <c r="AC218" s="17" t="n"/>
      <c r="AD218" s="17" t="n"/>
      <c r="AE218" s="17" t="n"/>
      <c r="AF218" s="17" t="n"/>
      <c r="AG218" s="17" t="n"/>
      <c r="AH218" s="17" t="n"/>
      <c r="AI218" s="17" t="n"/>
      <c r="AJ218" s="17" t="n"/>
      <c r="AK218" s="17" t="n"/>
      <c r="AL218" s="17" t="n"/>
      <c r="AM218" s="17" t="n"/>
      <c r="AN218" s="17" t="n"/>
      <c r="AO218" s="17" t="n"/>
      <c r="AP218" s="17" t="n"/>
      <c r="AQ218" s="17" t="n"/>
      <c r="AR218" s="17" t="n"/>
      <c r="AS218" s="17" t="n"/>
      <c r="AT218" s="17" t="n"/>
      <c r="AU218" s="17" t="n"/>
      <c r="AV218" s="17" t="n"/>
      <c r="AW218" s="17" t="n"/>
      <c r="AX218" s="17" t="n"/>
      <c r="AY218" s="17" t="n"/>
      <c r="AZ218" s="17" t="n"/>
      <c r="BA218" s="17" t="n"/>
      <c r="BB218" s="17" t="n"/>
      <c r="BC218" s="17" t="n"/>
      <c r="BD218" s="17" t="n"/>
      <c r="BE218" s="17" t="n"/>
      <c r="BF218" s="17" t="n"/>
      <c r="BG218" s="17" t="n"/>
      <c r="BH218" s="17" t="n"/>
      <c r="BI218" s="17" t="n"/>
      <c r="BJ218" s="17" t="n"/>
      <c r="BK218" s="17" t="n"/>
      <c r="BL218" s="17" t="n"/>
      <c r="BM218" s="17" t="n"/>
      <c r="BN218" s="17" t="n"/>
      <c r="BO218" s="17" t="n"/>
      <c r="BP218" s="17" t="n"/>
      <c r="BQ218" s="17" t="n"/>
      <c r="BR218" s="17" t="n"/>
      <c r="BS218" s="17" t="n"/>
      <c r="BT218" s="17" t="n"/>
      <c r="BU218" s="17" t="n"/>
      <c r="BV218" s="17" t="n"/>
      <c r="BW218" s="17" t="n"/>
      <c r="BX218" s="17" t="n"/>
      <c r="BY218" s="17" t="n"/>
      <c r="BZ218" s="17" t="n"/>
      <c r="CA218" s="17" t="n"/>
      <c r="CB218" s="17" t="n"/>
      <c r="CC218" s="17" t="n"/>
      <c r="CD218" s="17" t="n"/>
      <c r="CE218" s="17" t="n"/>
      <c r="CF218" s="17" t="n"/>
      <c r="CG218" s="17" t="n"/>
      <c r="CH218" s="17" t="n"/>
      <c r="CI218" s="17" t="n"/>
      <c r="CJ218" s="17" t="n"/>
      <c r="C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7" t="n"/>
      <c r="AA219" s="17" t="n"/>
      <c r="AB219" s="17" t="n"/>
      <c r="AC219" s="17" t="n"/>
      <c r="AD219" s="17" t="n"/>
      <c r="AE219" s="17" t="n"/>
      <c r="AF219" s="17" t="n"/>
      <c r="AG219" s="17" t="n"/>
      <c r="AH219" s="17" t="n"/>
      <c r="AI219" s="17" t="n"/>
      <c r="AJ219" s="17" t="n"/>
      <c r="AK219" s="17" t="n"/>
      <c r="AL219" s="17" t="n"/>
      <c r="AM219" s="17" t="n"/>
      <c r="AN219" s="17" t="n"/>
      <c r="AO219" s="17" t="n"/>
      <c r="AP219" s="17" t="n"/>
      <c r="AQ219" s="17" t="n"/>
      <c r="AR219" s="17" t="n"/>
      <c r="AS219" s="17" t="n"/>
      <c r="AT219" s="17" t="n"/>
      <c r="AU219" s="17" t="n"/>
      <c r="AV219" s="17" t="n"/>
      <c r="AW219" s="17" t="n"/>
      <c r="AX219" s="17" t="n"/>
      <c r="AY219" s="17" t="n"/>
      <c r="AZ219" s="17" t="n"/>
      <c r="BA219" s="17" t="n"/>
      <c r="BB219" s="17" t="n"/>
      <c r="BC219" s="17" t="n"/>
      <c r="BD219" s="17" t="n"/>
      <c r="BE219" s="17" t="n"/>
      <c r="BF219" s="17" t="n"/>
      <c r="BG219" s="17" t="n"/>
      <c r="BH219" s="17" t="n"/>
      <c r="BI219" s="17" t="n"/>
      <c r="BJ219" s="17" t="n"/>
      <c r="BK219" s="17" t="n"/>
      <c r="BL219" s="17" t="n"/>
      <c r="BM219" s="17" t="n"/>
      <c r="BN219" s="17" t="n"/>
      <c r="BO219" s="17" t="n"/>
      <c r="BP219" s="17" t="n"/>
      <c r="BQ219" s="17" t="n"/>
      <c r="BR219" s="17" t="n"/>
      <c r="BS219" s="17" t="n"/>
      <c r="BT219" s="17" t="n"/>
      <c r="BU219" s="17" t="n"/>
      <c r="BV219" s="17" t="n"/>
      <c r="BW219" s="17" t="n"/>
      <c r="BX219" s="17" t="n"/>
      <c r="BY219" s="17" t="n"/>
      <c r="BZ219" s="17" t="n"/>
      <c r="CA219" s="17" t="n"/>
      <c r="CB219" s="17" t="n"/>
      <c r="CC219" s="17" t="n"/>
      <c r="CD219" s="17" t="n"/>
      <c r="CE219" s="17" t="n"/>
      <c r="CF219" s="17" t="n"/>
      <c r="CG219" s="17" t="n"/>
      <c r="CH219" s="17" t="n"/>
      <c r="CI219" s="17" t="n"/>
      <c r="CJ219" s="17" t="n"/>
      <c r="C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7" t="n"/>
      <c r="AA220" s="17" t="n"/>
      <c r="AB220" s="17" t="n"/>
      <c r="AC220" s="17" t="n"/>
      <c r="AD220" s="17" t="n"/>
      <c r="AE220" s="17" t="n"/>
      <c r="AF220" s="17" t="n"/>
      <c r="AG220" s="17" t="n"/>
      <c r="AH220" s="17" t="n"/>
      <c r="AI220" s="17" t="n"/>
      <c r="AJ220" s="17" t="n"/>
      <c r="AK220" s="17" t="n"/>
      <c r="AL220" s="17" t="n"/>
      <c r="AM220" s="17" t="n"/>
      <c r="AN220" s="17" t="n"/>
      <c r="AO220" s="17" t="n"/>
      <c r="AP220" s="17" t="n"/>
      <c r="AQ220" s="17" t="n"/>
      <c r="AR220" s="17" t="n"/>
      <c r="AS220" s="17" t="n"/>
      <c r="AT220" s="17" t="n"/>
      <c r="AU220" s="17" t="n"/>
      <c r="AV220" s="17" t="n"/>
      <c r="AW220" s="17" t="n"/>
      <c r="AX220" s="17" t="n"/>
      <c r="AY220" s="17" t="n"/>
      <c r="AZ220" s="17" t="n"/>
      <c r="BA220" s="17" t="n"/>
      <c r="BB220" s="17" t="n"/>
      <c r="BC220" s="17" t="n"/>
      <c r="BD220" s="17" t="n"/>
      <c r="BE220" s="17" t="n"/>
      <c r="BF220" s="17" t="n"/>
      <c r="BG220" s="17" t="n"/>
      <c r="BH220" s="17" t="n"/>
      <c r="BI220" s="17" t="n"/>
      <c r="BJ220" s="17" t="n"/>
      <c r="BK220" s="17" t="n"/>
      <c r="BL220" s="17" t="n"/>
      <c r="BM220" s="17" t="n"/>
      <c r="BN220" s="17" t="n"/>
      <c r="BO220" s="17" t="n"/>
      <c r="BP220" s="17" t="n"/>
      <c r="BQ220" s="17" t="n"/>
      <c r="BR220" s="17" t="n"/>
      <c r="BS220" s="17" t="n"/>
      <c r="BT220" s="17" t="n"/>
      <c r="BU220" s="17" t="n"/>
      <c r="BV220" s="17" t="n"/>
      <c r="BW220" s="17" t="n"/>
      <c r="BX220" s="17" t="n"/>
      <c r="BY220" s="17" t="n"/>
      <c r="BZ220" s="17" t="n"/>
      <c r="CA220" s="17" t="n"/>
      <c r="CB220" s="17" t="n"/>
      <c r="CC220" s="17" t="n"/>
      <c r="CD220" s="17" t="n"/>
      <c r="CE220" s="17" t="n"/>
      <c r="CF220" s="17" t="n"/>
      <c r="CG220" s="17" t="n"/>
      <c r="CH220" s="17" t="n"/>
      <c r="CI220" s="17" t="n"/>
      <c r="CJ220" s="17" t="n"/>
      <c r="C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7" t="n"/>
      <c r="AA221" s="17" t="n"/>
      <c r="AB221" s="17" t="n"/>
      <c r="AC221" s="17" t="n"/>
      <c r="AD221" s="17" t="n"/>
      <c r="AE221" s="17" t="n"/>
      <c r="AF221" s="17" t="n"/>
      <c r="AG221" s="17" t="n"/>
      <c r="AH221" s="17" t="n"/>
      <c r="AI221" s="17" t="n"/>
      <c r="AJ221" s="17" t="n"/>
      <c r="AK221" s="17" t="n"/>
      <c r="AL221" s="17" t="n"/>
      <c r="AM221" s="17" t="n"/>
      <c r="AN221" s="17" t="n"/>
      <c r="AO221" s="17" t="n"/>
      <c r="AP221" s="17" t="n"/>
      <c r="AQ221" s="17" t="n"/>
      <c r="AR221" s="17" t="n"/>
      <c r="AS221" s="17" t="n"/>
      <c r="AT221" s="17" t="n"/>
      <c r="AU221" s="17" t="n"/>
      <c r="AV221" s="17" t="n"/>
      <c r="AW221" s="17" t="n"/>
      <c r="AX221" s="17" t="n"/>
      <c r="AY221" s="17" t="n"/>
      <c r="AZ221" s="17" t="n"/>
      <c r="BA221" s="17" t="n"/>
      <c r="BB221" s="17" t="n"/>
      <c r="BC221" s="17" t="n"/>
      <c r="BD221" s="17" t="n"/>
      <c r="BE221" s="17" t="n"/>
      <c r="BF221" s="17" t="n"/>
      <c r="BG221" s="17" t="n"/>
      <c r="BH221" s="17" t="n"/>
      <c r="BI221" s="17" t="n"/>
      <c r="BJ221" s="17" t="n"/>
      <c r="BK221" s="17" t="n"/>
      <c r="BL221" s="17" t="n"/>
      <c r="BM221" s="17" t="n"/>
      <c r="BN221" s="17" t="n"/>
      <c r="BO221" s="17" t="n"/>
      <c r="BP221" s="17" t="n"/>
      <c r="BQ221" s="17" t="n"/>
      <c r="BR221" s="17" t="n"/>
      <c r="BS221" s="17" t="n"/>
      <c r="BT221" s="17" t="n"/>
      <c r="BU221" s="17" t="n"/>
      <c r="BV221" s="17" t="n"/>
      <c r="BW221" s="17" t="n"/>
      <c r="BX221" s="17" t="n"/>
      <c r="BY221" s="17" t="n"/>
      <c r="BZ221" s="17" t="n"/>
      <c r="CA221" s="17" t="n"/>
      <c r="CB221" s="17" t="n"/>
      <c r="CC221" s="17" t="n"/>
      <c r="CD221" s="17" t="n"/>
      <c r="CE221" s="17" t="n"/>
      <c r="CF221" s="17" t="n"/>
      <c r="CG221" s="17" t="n"/>
      <c r="CH221" s="17" t="n"/>
      <c r="CI221" s="17" t="n"/>
      <c r="CJ221" s="17" t="n"/>
      <c r="C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7" t="n"/>
      <c r="AA222" s="17" t="n"/>
      <c r="AB222" s="17" t="n"/>
      <c r="AC222" s="17" t="n"/>
      <c r="AD222" s="17" t="n"/>
      <c r="AE222" s="17" t="n"/>
      <c r="AF222" s="17" t="n"/>
      <c r="AG222" s="17" t="n"/>
      <c r="AH222" s="17" t="n"/>
      <c r="AI222" s="17" t="n"/>
      <c r="AJ222" s="17" t="n"/>
      <c r="AK222" s="17" t="n"/>
      <c r="AL222" s="17" t="n"/>
      <c r="AM222" s="17" t="n"/>
      <c r="AN222" s="17" t="n"/>
      <c r="AO222" s="17" t="n"/>
      <c r="AP222" s="17" t="n"/>
      <c r="AQ222" s="17" t="n"/>
      <c r="AR222" s="17" t="n"/>
      <c r="AS222" s="17" t="n"/>
      <c r="AT222" s="17" t="n"/>
      <c r="AU222" s="17" t="n"/>
      <c r="AV222" s="17" t="n"/>
      <c r="AW222" s="17" t="n"/>
      <c r="AX222" s="17" t="n"/>
      <c r="AY222" s="17" t="n"/>
      <c r="AZ222" s="17" t="n"/>
      <c r="BA222" s="17" t="n"/>
      <c r="BB222" s="17" t="n"/>
      <c r="BC222" s="17" t="n"/>
      <c r="BD222" s="17" t="n"/>
      <c r="BE222" s="17" t="n"/>
      <c r="BF222" s="17" t="n"/>
      <c r="BG222" s="17" t="n"/>
      <c r="BH222" s="17" t="n"/>
      <c r="BI222" s="17" t="n"/>
      <c r="BJ222" s="17" t="n"/>
      <c r="BK222" s="17" t="n"/>
      <c r="BL222" s="17" t="n"/>
      <c r="BM222" s="17" t="n"/>
      <c r="BN222" s="17" t="n"/>
      <c r="BO222" s="17" t="n"/>
      <c r="BP222" s="17" t="n"/>
      <c r="BQ222" s="17" t="n"/>
      <c r="BR222" s="17" t="n"/>
      <c r="BS222" s="17" t="n"/>
      <c r="BT222" s="17" t="n"/>
      <c r="BU222" s="17" t="n"/>
      <c r="BV222" s="17" t="n"/>
      <c r="BW222" s="17" t="n"/>
      <c r="BX222" s="17" t="n"/>
      <c r="BY222" s="17" t="n"/>
      <c r="BZ222" s="17" t="n"/>
      <c r="CA222" s="17" t="n"/>
      <c r="CB222" s="17" t="n"/>
      <c r="CC222" s="17" t="n"/>
      <c r="CD222" s="17" t="n"/>
      <c r="CE222" s="17" t="n"/>
      <c r="CF222" s="17" t="n"/>
      <c r="CG222" s="17" t="n"/>
      <c r="CH222" s="17" t="n"/>
      <c r="CI222" s="17" t="n"/>
      <c r="CJ222" s="17" t="n"/>
      <c r="C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7" t="n"/>
      <c r="AA223" s="17" t="n"/>
      <c r="AB223" s="17" t="n"/>
      <c r="AC223" s="17" t="n"/>
      <c r="AD223" s="17" t="n"/>
      <c r="AE223" s="17" t="n"/>
      <c r="AF223" s="17" t="n"/>
      <c r="AG223" s="17" t="n"/>
      <c r="AH223" s="17" t="n"/>
      <c r="AI223" s="17" t="n"/>
      <c r="AJ223" s="17" t="n"/>
      <c r="AK223" s="17" t="n"/>
      <c r="AL223" s="17" t="n"/>
      <c r="AM223" s="17" t="n"/>
      <c r="AN223" s="17" t="n"/>
      <c r="AO223" s="17" t="n"/>
      <c r="AP223" s="17" t="n"/>
      <c r="AQ223" s="17" t="n"/>
      <c r="AR223" s="17" t="n"/>
      <c r="AS223" s="17" t="n"/>
      <c r="AT223" s="17" t="n"/>
      <c r="AU223" s="17" t="n"/>
      <c r="AV223" s="17" t="n"/>
      <c r="AW223" s="17" t="n"/>
      <c r="AX223" s="17" t="n"/>
      <c r="AY223" s="17" t="n"/>
      <c r="AZ223" s="17" t="n"/>
      <c r="BA223" s="17" t="n"/>
      <c r="BB223" s="17" t="n"/>
      <c r="BC223" s="17" t="n"/>
      <c r="BD223" s="17" t="n"/>
      <c r="BE223" s="17" t="n"/>
      <c r="BF223" s="17" t="n"/>
      <c r="BG223" s="17" t="n"/>
      <c r="BH223" s="17" t="n"/>
      <c r="BI223" s="17" t="n"/>
      <c r="BJ223" s="17" t="n"/>
      <c r="BK223" s="17" t="n"/>
      <c r="BL223" s="17" t="n"/>
      <c r="BM223" s="17" t="n"/>
      <c r="BN223" s="17" t="n"/>
      <c r="BO223" s="17" t="n"/>
      <c r="BP223" s="17" t="n"/>
      <c r="BQ223" s="17" t="n"/>
      <c r="BR223" s="17" t="n"/>
      <c r="BS223" s="17" t="n"/>
      <c r="BT223" s="17" t="n"/>
      <c r="BU223" s="17" t="n"/>
      <c r="BV223" s="17" t="n"/>
      <c r="BW223" s="17" t="n"/>
      <c r="BX223" s="17" t="n"/>
      <c r="BY223" s="17" t="n"/>
      <c r="BZ223" s="17" t="n"/>
      <c r="CA223" s="17" t="n"/>
      <c r="CB223" s="17" t="n"/>
      <c r="CC223" s="17" t="n"/>
      <c r="CD223" s="17" t="n"/>
      <c r="CE223" s="17" t="n"/>
      <c r="CF223" s="17" t="n"/>
      <c r="CG223" s="17" t="n"/>
      <c r="CH223" s="17" t="n"/>
      <c r="CI223" s="17" t="n"/>
      <c r="CJ223" s="17" t="n"/>
      <c r="C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7" t="n"/>
      <c r="AA224" s="17" t="n"/>
      <c r="AB224" s="17" t="n"/>
      <c r="AC224" s="17" t="n"/>
      <c r="AD224" s="17" t="n"/>
      <c r="AE224" s="17" t="n"/>
      <c r="AF224" s="17" t="n"/>
      <c r="AG224" s="17" t="n"/>
      <c r="AH224" s="17" t="n"/>
      <c r="AI224" s="17" t="n"/>
      <c r="AJ224" s="17" t="n"/>
      <c r="AK224" s="17" t="n"/>
      <c r="AL224" s="17" t="n"/>
      <c r="AM224" s="17" t="n"/>
      <c r="AN224" s="17" t="n"/>
      <c r="AO224" s="17" t="n"/>
      <c r="AP224" s="17" t="n"/>
      <c r="AQ224" s="17" t="n"/>
      <c r="AR224" s="17" t="n"/>
      <c r="AS224" s="17" t="n"/>
      <c r="AT224" s="17" t="n"/>
      <c r="AU224" s="17" t="n"/>
      <c r="AV224" s="17" t="n"/>
      <c r="AW224" s="17" t="n"/>
      <c r="AX224" s="17" t="n"/>
      <c r="AY224" s="17" t="n"/>
      <c r="AZ224" s="17" t="n"/>
      <c r="BA224" s="17" t="n"/>
      <c r="BB224" s="17" t="n"/>
      <c r="BC224" s="17" t="n"/>
      <c r="BD224" s="17" t="n"/>
      <c r="BE224" s="17" t="n"/>
      <c r="BF224" s="17" t="n"/>
      <c r="BG224" s="17" t="n"/>
      <c r="BH224" s="17" t="n"/>
      <c r="BI224" s="17" t="n"/>
      <c r="BJ224" s="17" t="n"/>
      <c r="BK224" s="17" t="n"/>
      <c r="BL224" s="17" t="n"/>
      <c r="BM224" s="17" t="n"/>
      <c r="BN224" s="17" t="n"/>
      <c r="BO224" s="17" t="n"/>
      <c r="BP224" s="17" t="n"/>
      <c r="BQ224" s="17" t="n"/>
      <c r="BR224" s="17" t="n"/>
      <c r="BS224" s="17" t="n"/>
      <c r="BT224" s="17" t="n"/>
      <c r="BU224" s="17" t="n"/>
      <c r="BV224" s="17" t="n"/>
      <c r="BW224" s="17" t="n"/>
      <c r="BX224" s="17" t="n"/>
      <c r="BY224" s="17" t="n"/>
      <c r="BZ224" s="17" t="n"/>
      <c r="CA224" s="17" t="n"/>
      <c r="CB224" s="17" t="n"/>
      <c r="CC224" s="17" t="n"/>
      <c r="CD224" s="17" t="n"/>
      <c r="CE224" s="17" t="n"/>
      <c r="CF224" s="17" t="n"/>
      <c r="CG224" s="17" t="n"/>
      <c r="CH224" s="17" t="n"/>
      <c r="CI224" s="17" t="n"/>
      <c r="CJ224" s="17" t="n"/>
      <c r="C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7" t="n"/>
      <c r="AA225" s="17" t="n"/>
      <c r="AB225" s="17" t="n"/>
      <c r="AC225" s="17" t="n"/>
      <c r="AD225" s="17" t="n"/>
      <c r="AE225" s="17" t="n"/>
      <c r="AF225" s="17" t="n"/>
      <c r="AG225" s="17" t="n"/>
      <c r="AH225" s="17" t="n"/>
      <c r="AI225" s="17" t="n"/>
      <c r="AJ225" s="17" t="n"/>
      <c r="AK225" s="17" t="n"/>
      <c r="AL225" s="17" t="n"/>
      <c r="AM225" s="17" t="n"/>
      <c r="AN225" s="17" t="n"/>
      <c r="AO225" s="17" t="n"/>
      <c r="AP225" s="17" t="n"/>
      <c r="AQ225" s="17" t="n"/>
      <c r="AR225" s="17" t="n"/>
      <c r="AS225" s="17" t="n"/>
      <c r="AT225" s="17" t="n"/>
      <c r="AU225" s="17" t="n"/>
      <c r="AV225" s="17" t="n"/>
      <c r="AW225" s="17" t="n"/>
      <c r="AX225" s="17" t="n"/>
      <c r="AY225" s="17" t="n"/>
      <c r="AZ225" s="17" t="n"/>
      <c r="BA225" s="17" t="n"/>
      <c r="BB225" s="17" t="n"/>
      <c r="BC225" s="17" t="n"/>
      <c r="BD225" s="17" t="n"/>
      <c r="BE225" s="17" t="n"/>
      <c r="BF225" s="17" t="n"/>
      <c r="BG225" s="17" t="n"/>
      <c r="BH225" s="17" t="n"/>
      <c r="BI225" s="17" t="n"/>
      <c r="BJ225" s="17" t="n"/>
      <c r="BK225" s="17" t="n"/>
      <c r="BL225" s="17" t="n"/>
      <c r="BM225" s="17" t="n"/>
      <c r="BN225" s="17" t="n"/>
      <c r="BO225" s="17" t="n"/>
      <c r="BP225" s="17" t="n"/>
      <c r="BQ225" s="17" t="n"/>
      <c r="BR225" s="17" t="n"/>
      <c r="BS225" s="17" t="n"/>
      <c r="BT225" s="17" t="n"/>
      <c r="BU225" s="17" t="n"/>
      <c r="BV225" s="17" t="n"/>
      <c r="BW225" s="17" t="n"/>
      <c r="BX225" s="17" t="n"/>
      <c r="BY225" s="17" t="n"/>
      <c r="BZ225" s="17" t="n"/>
      <c r="CA225" s="17" t="n"/>
      <c r="CB225" s="17" t="n"/>
      <c r="CC225" s="17" t="n"/>
      <c r="CD225" s="17" t="n"/>
      <c r="CE225" s="17" t="n"/>
      <c r="CF225" s="17" t="n"/>
      <c r="CG225" s="17" t="n"/>
      <c r="CH225" s="17" t="n"/>
      <c r="CI225" s="17" t="n"/>
      <c r="CJ225" s="17" t="n"/>
      <c r="C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7" t="n"/>
      <c r="AA226" s="17" t="n"/>
      <c r="AB226" s="17" t="n"/>
      <c r="AC226" s="17" t="n"/>
      <c r="AD226" s="17" t="n"/>
      <c r="AE226" s="17" t="n"/>
      <c r="AF226" s="17" t="n"/>
      <c r="AG226" s="17" t="n"/>
      <c r="AH226" s="17" t="n"/>
      <c r="AI226" s="17" t="n"/>
      <c r="AJ226" s="17" t="n"/>
      <c r="AK226" s="17" t="n"/>
      <c r="AL226" s="17" t="n"/>
      <c r="AM226" s="17" t="n"/>
      <c r="AN226" s="17" t="n"/>
      <c r="AO226" s="17" t="n"/>
      <c r="AP226" s="17" t="n"/>
      <c r="AQ226" s="17" t="n"/>
      <c r="AR226" s="17" t="n"/>
      <c r="AS226" s="17" t="n"/>
      <c r="AT226" s="17" t="n"/>
      <c r="AU226" s="17" t="n"/>
      <c r="AV226" s="17" t="n"/>
      <c r="AW226" s="17" t="n"/>
      <c r="AX226" s="17" t="n"/>
      <c r="AY226" s="17" t="n"/>
      <c r="AZ226" s="17" t="n"/>
      <c r="BA226" s="17" t="n"/>
      <c r="BB226" s="17" t="n"/>
      <c r="BC226" s="17" t="n"/>
      <c r="BD226" s="17" t="n"/>
      <c r="BE226" s="17" t="n"/>
      <c r="BF226" s="17" t="n"/>
      <c r="BG226" s="17" t="n"/>
      <c r="BH226" s="17" t="n"/>
      <c r="BI226" s="17" t="n"/>
      <c r="BJ226" s="17" t="n"/>
      <c r="BK226" s="17" t="n"/>
      <c r="BL226" s="17" t="n"/>
      <c r="BM226" s="17" t="n"/>
      <c r="BN226" s="17" t="n"/>
      <c r="BO226" s="17" t="n"/>
      <c r="BP226" s="17" t="n"/>
      <c r="BQ226" s="17" t="n"/>
      <c r="BR226" s="17" t="n"/>
      <c r="BS226" s="17" t="n"/>
      <c r="BT226" s="17" t="n"/>
      <c r="BU226" s="17" t="n"/>
      <c r="BV226" s="17" t="n"/>
      <c r="BW226" s="17" t="n"/>
      <c r="BX226" s="17" t="n"/>
      <c r="BY226" s="17" t="n"/>
      <c r="BZ226" s="17" t="n"/>
      <c r="CA226" s="17" t="n"/>
      <c r="CB226" s="17" t="n"/>
      <c r="CC226" s="17" t="n"/>
      <c r="CD226" s="17" t="n"/>
      <c r="CE226" s="17" t="n"/>
      <c r="CF226" s="17" t="n"/>
      <c r="CG226" s="17" t="n"/>
      <c r="CH226" s="17" t="n"/>
      <c r="CI226" s="17" t="n"/>
      <c r="CJ226" s="17" t="n"/>
      <c r="C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7" t="n"/>
      <c r="AA227" s="17" t="n"/>
      <c r="AB227" s="17" t="n"/>
      <c r="AC227" s="17" t="n"/>
      <c r="AD227" s="17" t="n"/>
      <c r="AE227" s="17" t="n"/>
      <c r="AF227" s="17" t="n"/>
      <c r="AG227" s="17" t="n"/>
      <c r="AH227" s="17" t="n"/>
      <c r="AI227" s="17" t="n"/>
      <c r="AJ227" s="17" t="n"/>
      <c r="AK227" s="17" t="n"/>
      <c r="AL227" s="17" t="n"/>
      <c r="AM227" s="17" t="n"/>
      <c r="AN227" s="17" t="n"/>
      <c r="AO227" s="17" t="n"/>
      <c r="AP227" s="17" t="n"/>
      <c r="AQ227" s="17" t="n"/>
      <c r="AR227" s="17" t="n"/>
      <c r="AS227" s="17" t="n"/>
      <c r="AT227" s="17" t="n"/>
      <c r="AU227" s="17" t="n"/>
      <c r="AV227" s="17" t="n"/>
      <c r="AW227" s="17" t="n"/>
      <c r="AX227" s="17" t="n"/>
      <c r="AY227" s="17" t="n"/>
      <c r="AZ227" s="17" t="n"/>
      <c r="BA227" s="17" t="n"/>
      <c r="BB227" s="17" t="n"/>
      <c r="BC227" s="17" t="n"/>
      <c r="BD227" s="17" t="n"/>
      <c r="BE227" s="17" t="n"/>
      <c r="BF227" s="17" t="n"/>
      <c r="BG227" s="17" t="n"/>
      <c r="BH227" s="17" t="n"/>
      <c r="BI227" s="17" t="n"/>
      <c r="BJ227" s="17" t="n"/>
      <c r="BK227" s="17" t="n"/>
      <c r="BL227" s="17" t="n"/>
      <c r="BM227" s="17" t="n"/>
      <c r="BN227" s="17" t="n"/>
      <c r="BO227" s="17" t="n"/>
      <c r="BP227" s="17" t="n"/>
      <c r="BQ227" s="17" t="n"/>
      <c r="BR227" s="17" t="n"/>
      <c r="BS227" s="17" t="n"/>
      <c r="BT227" s="17" t="n"/>
      <c r="BU227" s="17" t="n"/>
      <c r="BV227" s="17" t="n"/>
      <c r="BW227" s="17" t="n"/>
      <c r="BX227" s="17" t="n"/>
      <c r="BY227" s="17" t="n"/>
      <c r="BZ227" s="17" t="n"/>
      <c r="CA227" s="17" t="n"/>
      <c r="CB227" s="17" t="n"/>
      <c r="CC227" s="17" t="n"/>
      <c r="CD227" s="17" t="n"/>
      <c r="CE227" s="17" t="n"/>
      <c r="CF227" s="17" t="n"/>
      <c r="CG227" s="17" t="n"/>
      <c r="CH227" s="17" t="n"/>
      <c r="CI227" s="17" t="n"/>
      <c r="CJ227" s="17" t="n"/>
      <c r="C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7" t="n"/>
      <c r="AA228" s="17" t="n"/>
      <c r="AB228" s="17" t="n"/>
      <c r="AC228" s="17" t="n"/>
      <c r="AD228" s="17" t="n"/>
      <c r="AE228" s="17" t="n"/>
      <c r="AF228" s="17" t="n"/>
      <c r="AG228" s="17" t="n"/>
      <c r="AH228" s="17" t="n"/>
      <c r="AI228" s="17" t="n"/>
      <c r="AJ228" s="17" t="n"/>
      <c r="AK228" s="17" t="n"/>
      <c r="AL228" s="17" t="n"/>
      <c r="AM228" s="17" t="n"/>
      <c r="AN228" s="17" t="n"/>
      <c r="AO228" s="17" t="n"/>
      <c r="AP228" s="17" t="n"/>
      <c r="AQ228" s="17" t="n"/>
      <c r="AR228" s="17" t="n"/>
      <c r="AS228" s="17" t="n"/>
      <c r="AT228" s="17" t="n"/>
      <c r="AU228" s="17" t="n"/>
      <c r="AV228" s="17" t="n"/>
      <c r="AW228" s="17" t="n"/>
      <c r="AX228" s="17" t="n"/>
      <c r="AY228" s="17" t="n"/>
      <c r="AZ228" s="17" t="n"/>
      <c r="BA228" s="17" t="n"/>
      <c r="BB228" s="17" t="n"/>
      <c r="BC228" s="17" t="n"/>
      <c r="BD228" s="17" t="n"/>
      <c r="BE228" s="17" t="n"/>
      <c r="BF228" s="17" t="n"/>
      <c r="BG228" s="17" t="n"/>
      <c r="BH228" s="17" t="n"/>
      <c r="BI228" s="17" t="n"/>
      <c r="BJ228" s="17" t="n"/>
      <c r="BK228" s="17" t="n"/>
      <c r="BL228" s="17" t="n"/>
      <c r="BM228" s="17" t="n"/>
      <c r="BN228" s="17" t="n"/>
      <c r="BO228" s="17" t="n"/>
      <c r="BP228" s="17" t="n"/>
      <c r="BQ228" s="17" t="n"/>
      <c r="BR228" s="17" t="n"/>
      <c r="BS228" s="17" t="n"/>
      <c r="BT228" s="17" t="n"/>
      <c r="BU228" s="17" t="n"/>
      <c r="BV228" s="17" t="n"/>
      <c r="BW228" s="17" t="n"/>
      <c r="BX228" s="17" t="n"/>
      <c r="BY228" s="17" t="n"/>
      <c r="BZ228" s="17" t="n"/>
      <c r="CA228" s="17" t="n"/>
      <c r="CB228" s="17" t="n"/>
      <c r="CC228" s="17" t="n"/>
      <c r="CD228" s="17" t="n"/>
      <c r="CE228" s="17" t="n"/>
      <c r="CF228" s="17" t="n"/>
      <c r="CG228" s="17" t="n"/>
      <c r="CH228" s="17" t="n"/>
      <c r="CI228" s="17" t="n"/>
      <c r="CJ228" s="17" t="n"/>
      <c r="C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7" t="n"/>
      <c r="AA229" s="17" t="n"/>
      <c r="AB229" s="17" t="n"/>
      <c r="AC229" s="17" t="n"/>
      <c r="AD229" s="17" t="n"/>
      <c r="AE229" s="17" t="n"/>
      <c r="AF229" s="17" t="n"/>
      <c r="AG229" s="17" t="n"/>
      <c r="AH229" s="17" t="n"/>
      <c r="AI229" s="17" t="n"/>
      <c r="AJ229" s="17" t="n"/>
      <c r="AK229" s="17" t="n"/>
      <c r="AL229" s="17" t="n"/>
      <c r="AM229" s="17" t="n"/>
      <c r="AN229" s="17" t="n"/>
      <c r="AO229" s="17" t="n"/>
      <c r="AP229" s="17" t="n"/>
      <c r="AQ229" s="17" t="n"/>
      <c r="AR229" s="17" t="n"/>
      <c r="AS229" s="17" t="n"/>
      <c r="AT229" s="17" t="n"/>
      <c r="AU229" s="17" t="n"/>
      <c r="AV229" s="17" t="n"/>
      <c r="AW229" s="17" t="n"/>
      <c r="AX229" s="17" t="n"/>
      <c r="AY229" s="17" t="n"/>
      <c r="AZ229" s="17" t="n"/>
      <c r="BA229" s="17" t="n"/>
      <c r="BB229" s="17" t="n"/>
      <c r="BC229" s="17" t="n"/>
      <c r="BD229" s="17" t="n"/>
      <c r="BE229" s="17" t="n"/>
      <c r="BF229" s="17" t="n"/>
      <c r="BG229" s="17" t="n"/>
      <c r="BH229" s="17" t="n"/>
      <c r="BI229" s="17" t="n"/>
      <c r="BJ229" s="17" t="n"/>
      <c r="BK229" s="17" t="n"/>
      <c r="BL229" s="17" t="n"/>
      <c r="BM229" s="17" t="n"/>
      <c r="BN229" s="17" t="n"/>
      <c r="BO229" s="17" t="n"/>
      <c r="BP229" s="17" t="n"/>
      <c r="BQ229" s="17" t="n"/>
      <c r="BR229" s="17" t="n"/>
      <c r="BS229" s="17" t="n"/>
      <c r="BT229" s="17" t="n"/>
      <c r="BU229" s="17" t="n"/>
      <c r="BV229" s="17" t="n"/>
      <c r="BW229" s="17" t="n"/>
      <c r="BX229" s="17" t="n"/>
      <c r="BY229" s="17" t="n"/>
      <c r="BZ229" s="17" t="n"/>
      <c r="CA229" s="17" t="n"/>
      <c r="CB229" s="17" t="n"/>
      <c r="CC229" s="17" t="n"/>
      <c r="CD229" s="17" t="n"/>
      <c r="CE229" s="17" t="n"/>
      <c r="CF229" s="17" t="n"/>
      <c r="CG229" s="17" t="n"/>
      <c r="CH229" s="17" t="n"/>
      <c r="CI229" s="17" t="n"/>
      <c r="CJ229" s="17" t="n"/>
      <c r="C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7" t="n"/>
      <c r="AA230" s="17" t="n"/>
      <c r="AB230" s="17" t="n"/>
      <c r="AC230" s="17" t="n"/>
      <c r="AD230" s="17" t="n"/>
      <c r="AE230" s="17" t="n"/>
      <c r="AF230" s="17" t="n"/>
      <c r="AG230" s="17" t="n"/>
      <c r="AH230" s="17" t="n"/>
      <c r="AI230" s="17" t="n"/>
      <c r="AJ230" s="17" t="n"/>
      <c r="AK230" s="17" t="n"/>
      <c r="AL230" s="17" t="n"/>
      <c r="AM230" s="17" t="n"/>
      <c r="AN230" s="17" t="n"/>
      <c r="AO230" s="17" t="n"/>
      <c r="AP230" s="17" t="n"/>
      <c r="AQ230" s="17" t="n"/>
      <c r="AR230" s="17" t="n"/>
      <c r="AS230" s="17" t="n"/>
      <c r="AT230" s="17" t="n"/>
      <c r="AU230" s="17" t="n"/>
      <c r="AV230" s="17" t="n"/>
      <c r="AW230" s="17" t="n"/>
      <c r="AX230" s="17" t="n"/>
      <c r="AY230" s="17" t="n"/>
      <c r="AZ230" s="17" t="n"/>
      <c r="BA230" s="17" t="n"/>
      <c r="BB230" s="17" t="n"/>
      <c r="BC230" s="17" t="n"/>
      <c r="BD230" s="17" t="n"/>
      <c r="BE230" s="17" t="n"/>
      <c r="BF230" s="17" t="n"/>
      <c r="BG230" s="17" t="n"/>
      <c r="BH230" s="17" t="n"/>
      <c r="BI230" s="17" t="n"/>
      <c r="BJ230" s="17" t="n"/>
      <c r="BK230" s="17" t="n"/>
      <c r="BL230" s="17" t="n"/>
      <c r="BM230" s="17" t="n"/>
      <c r="BN230" s="17" t="n"/>
      <c r="BO230" s="17" t="n"/>
      <c r="BP230" s="17" t="n"/>
      <c r="BQ230" s="17" t="n"/>
      <c r="BR230" s="17" t="n"/>
      <c r="BS230" s="17" t="n"/>
      <c r="BT230" s="17" t="n"/>
      <c r="BU230" s="17" t="n"/>
      <c r="BV230" s="17" t="n"/>
      <c r="BW230" s="17" t="n"/>
      <c r="BX230" s="17" t="n"/>
      <c r="BY230" s="17" t="n"/>
      <c r="BZ230" s="17" t="n"/>
      <c r="CA230" s="17" t="n"/>
      <c r="CB230" s="17" t="n"/>
      <c r="CC230" s="17" t="n"/>
      <c r="CD230" s="17" t="n"/>
      <c r="CE230" s="17" t="n"/>
      <c r="CF230" s="17" t="n"/>
      <c r="CG230" s="17" t="n"/>
      <c r="CH230" s="17" t="n"/>
      <c r="CI230" s="17" t="n"/>
      <c r="CJ230" s="17" t="n"/>
      <c r="C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7" t="n"/>
      <c r="AA231" s="17" t="n"/>
      <c r="AB231" s="17" t="n"/>
      <c r="AC231" s="17" t="n"/>
      <c r="AD231" s="17" t="n"/>
      <c r="AE231" s="17" t="n"/>
      <c r="AF231" s="17" t="n"/>
      <c r="AG231" s="17" t="n"/>
      <c r="AH231" s="17" t="n"/>
      <c r="AI231" s="17" t="n"/>
      <c r="AJ231" s="17" t="n"/>
      <c r="AK231" s="17" t="n"/>
      <c r="AL231" s="17" t="n"/>
      <c r="AM231" s="17" t="n"/>
      <c r="AN231" s="17" t="n"/>
      <c r="AO231" s="17" t="n"/>
      <c r="AP231" s="17" t="n"/>
      <c r="AQ231" s="17" t="n"/>
      <c r="AR231" s="17" t="n"/>
      <c r="AS231" s="17" t="n"/>
      <c r="AT231" s="17" t="n"/>
      <c r="AU231" s="17" t="n"/>
      <c r="AV231" s="17" t="n"/>
      <c r="AW231" s="17" t="n"/>
      <c r="AX231" s="17" t="n"/>
      <c r="AY231" s="17" t="n"/>
      <c r="AZ231" s="17" t="n"/>
      <c r="BA231" s="17" t="n"/>
      <c r="BB231" s="17" t="n"/>
      <c r="BC231" s="17" t="n"/>
      <c r="BD231" s="17" t="n"/>
      <c r="BE231" s="17" t="n"/>
      <c r="BF231" s="17" t="n"/>
      <c r="BG231" s="17" t="n"/>
      <c r="BH231" s="17" t="n"/>
      <c r="BI231" s="17" t="n"/>
      <c r="BJ231" s="17" t="n"/>
      <c r="BK231" s="17" t="n"/>
      <c r="BL231" s="17" t="n"/>
      <c r="BM231" s="17" t="n"/>
      <c r="BN231" s="17" t="n"/>
      <c r="BO231" s="17" t="n"/>
      <c r="BP231" s="17" t="n"/>
      <c r="BQ231" s="17" t="n"/>
      <c r="BR231" s="17" t="n"/>
      <c r="BS231" s="17" t="n"/>
      <c r="BT231" s="17" t="n"/>
      <c r="BU231" s="17" t="n"/>
      <c r="BV231" s="17" t="n"/>
      <c r="BW231" s="17" t="n"/>
      <c r="BX231" s="17" t="n"/>
      <c r="BY231" s="17" t="n"/>
      <c r="BZ231" s="17" t="n"/>
      <c r="CA231" s="17" t="n"/>
      <c r="CB231" s="17" t="n"/>
      <c r="CC231" s="17" t="n"/>
      <c r="CD231" s="17" t="n"/>
      <c r="CE231" s="17" t="n"/>
      <c r="CF231" s="17" t="n"/>
      <c r="CG231" s="17" t="n"/>
      <c r="CH231" s="17" t="n"/>
      <c r="CI231" s="17" t="n"/>
      <c r="CJ231" s="17" t="n"/>
      <c r="C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7" t="n"/>
      <c r="AA232" s="17" t="n"/>
      <c r="AB232" s="17" t="n"/>
      <c r="AC232" s="17" t="n"/>
      <c r="AD232" s="17" t="n"/>
      <c r="AE232" s="17" t="n"/>
      <c r="AF232" s="17" t="n"/>
      <c r="AG232" s="17" t="n"/>
      <c r="AH232" s="17" t="n"/>
      <c r="AI232" s="17" t="n"/>
      <c r="AJ232" s="17" t="n"/>
      <c r="AK232" s="17" t="n"/>
      <c r="AL232" s="17" t="n"/>
      <c r="AM232" s="17" t="n"/>
      <c r="AN232" s="17" t="n"/>
      <c r="AO232" s="17" t="n"/>
      <c r="AP232" s="17" t="n"/>
      <c r="AQ232" s="17" t="n"/>
      <c r="AR232" s="17" t="n"/>
      <c r="AS232" s="17" t="n"/>
      <c r="AT232" s="17" t="n"/>
      <c r="AU232" s="17" t="n"/>
      <c r="AV232" s="17" t="n"/>
      <c r="AW232" s="17" t="n"/>
      <c r="AX232" s="17" t="n"/>
      <c r="AY232" s="17" t="n"/>
      <c r="AZ232" s="17" t="n"/>
      <c r="BA232" s="17" t="n"/>
      <c r="BB232" s="17" t="n"/>
      <c r="BC232" s="17" t="n"/>
      <c r="BD232" s="17" t="n"/>
      <c r="BE232" s="17" t="n"/>
      <c r="BF232" s="17" t="n"/>
      <c r="BG232" s="17" t="n"/>
      <c r="BH232" s="17" t="n"/>
      <c r="BI232" s="17" t="n"/>
      <c r="BJ232" s="17" t="n"/>
      <c r="BK232" s="17" t="n"/>
      <c r="BL232" s="17" t="n"/>
      <c r="BM232" s="17" t="n"/>
      <c r="BN232" s="17" t="n"/>
      <c r="BO232" s="17" t="n"/>
      <c r="BP232" s="17" t="n"/>
      <c r="BQ232" s="17" t="n"/>
      <c r="BR232" s="17" t="n"/>
      <c r="BS232" s="17" t="n"/>
      <c r="BT232" s="17" t="n"/>
      <c r="BU232" s="17" t="n"/>
      <c r="BV232" s="17" t="n"/>
      <c r="BW232" s="17" t="n"/>
      <c r="BX232" s="17" t="n"/>
      <c r="BY232" s="17" t="n"/>
      <c r="BZ232" s="17" t="n"/>
      <c r="CA232" s="17" t="n"/>
      <c r="CB232" s="17" t="n"/>
      <c r="CC232" s="17" t="n"/>
      <c r="CD232" s="17" t="n"/>
      <c r="CE232" s="17" t="n"/>
      <c r="CF232" s="17" t="n"/>
      <c r="CG232" s="17" t="n"/>
      <c r="CH232" s="17" t="n"/>
      <c r="CI232" s="17" t="n"/>
      <c r="CJ232" s="17" t="n"/>
      <c r="C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7" t="n"/>
      <c r="AA233" s="17" t="n"/>
      <c r="AB233" s="17" t="n"/>
      <c r="AC233" s="17" t="n"/>
      <c r="AD233" s="17" t="n"/>
      <c r="AE233" s="17" t="n"/>
      <c r="AF233" s="17" t="n"/>
      <c r="AG233" s="17" t="n"/>
      <c r="AH233" s="17" t="n"/>
      <c r="AI233" s="17" t="n"/>
      <c r="AJ233" s="17" t="n"/>
      <c r="AK233" s="17" t="n"/>
      <c r="AL233" s="17" t="n"/>
      <c r="AM233" s="17" t="n"/>
      <c r="AN233" s="17" t="n"/>
      <c r="AO233" s="17" t="n"/>
      <c r="AP233" s="17" t="n"/>
      <c r="AQ233" s="17" t="n"/>
      <c r="AR233" s="17" t="n"/>
      <c r="AS233" s="17" t="n"/>
      <c r="AT233" s="17" t="n"/>
      <c r="AU233" s="17" t="n"/>
      <c r="AV233" s="17" t="n"/>
      <c r="AW233" s="17" t="n"/>
      <c r="AX233" s="17" t="n"/>
      <c r="AY233" s="17" t="n"/>
      <c r="AZ233" s="17" t="n"/>
      <c r="BA233" s="17" t="n"/>
      <c r="BB233" s="17" t="n"/>
      <c r="BC233" s="17" t="n"/>
      <c r="BD233" s="17" t="n"/>
      <c r="BE233" s="17" t="n"/>
      <c r="BF233" s="17" t="n"/>
      <c r="BG233" s="17" t="n"/>
      <c r="BH233" s="17" t="n"/>
      <c r="BI233" s="17" t="n"/>
      <c r="BJ233" s="17" t="n"/>
      <c r="BK233" s="17" t="n"/>
      <c r="BL233" s="17" t="n"/>
      <c r="BM233" s="17" t="n"/>
      <c r="BN233" s="17" t="n"/>
      <c r="BO233" s="17" t="n"/>
      <c r="BP233" s="17" t="n"/>
      <c r="BQ233" s="17" t="n"/>
      <c r="BR233" s="17" t="n"/>
      <c r="BS233" s="17" t="n"/>
      <c r="BT233" s="17" t="n"/>
      <c r="BU233" s="17" t="n"/>
      <c r="BV233" s="17" t="n"/>
      <c r="BW233" s="17" t="n"/>
      <c r="BX233" s="17" t="n"/>
      <c r="BY233" s="17" t="n"/>
      <c r="BZ233" s="17" t="n"/>
      <c r="CA233" s="17" t="n"/>
      <c r="CB233" s="17" t="n"/>
      <c r="CC233" s="17" t="n"/>
      <c r="CD233" s="17" t="n"/>
      <c r="CE233" s="17" t="n"/>
      <c r="CF233" s="17" t="n"/>
      <c r="CG233" s="17" t="n"/>
      <c r="CH233" s="17" t="n"/>
      <c r="CI233" s="17" t="n"/>
      <c r="CJ233" s="17" t="n"/>
      <c r="C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7" t="n"/>
      <c r="AA234" s="17" t="n"/>
      <c r="AB234" s="17" t="n"/>
      <c r="AC234" s="17" t="n"/>
      <c r="AD234" s="17" t="n"/>
      <c r="AE234" s="17" t="n"/>
      <c r="AF234" s="17" t="n"/>
      <c r="AG234" s="17" t="n"/>
      <c r="AH234" s="17" t="n"/>
      <c r="AI234" s="17" t="n"/>
      <c r="AJ234" s="17" t="n"/>
      <c r="AK234" s="17" t="n"/>
      <c r="AL234" s="17" t="n"/>
      <c r="AM234" s="17" t="n"/>
      <c r="AN234" s="17" t="n"/>
      <c r="AO234" s="17" t="n"/>
      <c r="AP234" s="17" t="n"/>
      <c r="AQ234" s="17" t="n"/>
      <c r="AR234" s="17" t="n"/>
      <c r="AS234" s="17" t="n"/>
      <c r="AT234" s="17" t="n"/>
      <c r="AU234" s="17" t="n"/>
      <c r="AV234" s="17" t="n"/>
      <c r="AW234" s="17" t="n"/>
      <c r="AX234" s="17" t="n"/>
      <c r="AY234" s="17" t="n"/>
      <c r="AZ234" s="17" t="n"/>
      <c r="BA234" s="17" t="n"/>
      <c r="BB234" s="17" t="n"/>
      <c r="BC234" s="17" t="n"/>
      <c r="BD234" s="17" t="n"/>
      <c r="BE234" s="17" t="n"/>
      <c r="BF234" s="17" t="n"/>
      <c r="BG234" s="17" t="n"/>
      <c r="BH234" s="17" t="n"/>
      <c r="BI234" s="17" t="n"/>
      <c r="BJ234" s="17" t="n"/>
      <c r="BK234" s="17" t="n"/>
      <c r="BL234" s="17" t="n"/>
      <c r="BM234" s="17" t="n"/>
      <c r="BN234" s="17" t="n"/>
      <c r="BO234" s="17" t="n"/>
      <c r="BP234" s="17" t="n"/>
      <c r="BQ234" s="17" t="n"/>
      <c r="BR234" s="17" t="n"/>
      <c r="BS234" s="17" t="n"/>
      <c r="BT234" s="17" t="n"/>
      <c r="BU234" s="17" t="n"/>
      <c r="BV234" s="17" t="n"/>
      <c r="BW234" s="17" t="n"/>
      <c r="BX234" s="17" t="n"/>
      <c r="BY234" s="17" t="n"/>
      <c r="BZ234" s="17" t="n"/>
      <c r="CA234" s="17" t="n"/>
      <c r="CB234" s="17" t="n"/>
      <c r="CC234" s="17" t="n"/>
      <c r="CD234" s="17" t="n"/>
      <c r="CE234" s="17" t="n"/>
      <c r="CF234" s="17" t="n"/>
      <c r="CG234" s="17" t="n"/>
      <c r="CH234" s="17" t="n"/>
      <c r="CI234" s="17" t="n"/>
      <c r="CJ234" s="17" t="n"/>
      <c r="C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7" t="n"/>
      <c r="AA235" s="17" t="n"/>
      <c r="AB235" s="17" t="n"/>
      <c r="AC235" s="17" t="n"/>
      <c r="AD235" s="17" t="n"/>
      <c r="AE235" s="17" t="n"/>
      <c r="AF235" s="17" t="n"/>
      <c r="AG235" s="17" t="n"/>
      <c r="AH235" s="17" t="n"/>
      <c r="AI235" s="17" t="n"/>
      <c r="AJ235" s="17" t="n"/>
      <c r="AK235" s="17" t="n"/>
      <c r="AL235" s="17" t="n"/>
      <c r="AM235" s="17" t="n"/>
      <c r="AN235" s="17" t="n"/>
      <c r="AO235" s="17" t="n"/>
      <c r="AP235" s="17" t="n"/>
      <c r="AQ235" s="17" t="n"/>
      <c r="AR235" s="17" t="n"/>
      <c r="AS235" s="17" t="n"/>
      <c r="AT235" s="17" t="n"/>
      <c r="AU235" s="17" t="n"/>
      <c r="AV235" s="17" t="n"/>
      <c r="AW235" s="17" t="n"/>
      <c r="AX235" s="17" t="n"/>
      <c r="AY235" s="17" t="n"/>
      <c r="AZ235" s="17" t="n"/>
      <c r="BA235" s="17" t="n"/>
      <c r="BB235" s="17" t="n"/>
      <c r="BC235" s="17" t="n"/>
      <c r="BD235" s="17" t="n"/>
      <c r="BE235" s="17" t="n"/>
      <c r="BF235" s="17" t="n"/>
      <c r="BG235" s="17" t="n"/>
      <c r="BH235" s="17" t="n"/>
      <c r="BI235" s="17" t="n"/>
      <c r="BJ235" s="17" t="n"/>
      <c r="BK235" s="17" t="n"/>
      <c r="BL235" s="17" t="n"/>
      <c r="BM235" s="17" t="n"/>
      <c r="BN235" s="17" t="n"/>
      <c r="BO235" s="17" t="n"/>
      <c r="BP235" s="17" t="n"/>
      <c r="BQ235" s="17" t="n"/>
      <c r="BR235" s="17" t="n"/>
      <c r="BS235" s="17" t="n"/>
      <c r="BT235" s="17" t="n"/>
      <c r="BU235" s="17" t="n"/>
      <c r="BV235" s="17" t="n"/>
      <c r="BW235" s="17" t="n"/>
      <c r="BX235" s="17" t="n"/>
      <c r="BY235" s="17" t="n"/>
      <c r="BZ235" s="17" t="n"/>
      <c r="CA235" s="17" t="n"/>
      <c r="CB235" s="17" t="n"/>
      <c r="CC235" s="17" t="n"/>
      <c r="CD235" s="17" t="n"/>
      <c r="CE235" s="17" t="n"/>
      <c r="CF235" s="17" t="n"/>
      <c r="CG235" s="17" t="n"/>
      <c r="CH235" s="17" t="n"/>
      <c r="CI235" s="17" t="n"/>
      <c r="CJ235" s="17" t="n"/>
      <c r="C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7" t="n"/>
      <c r="AA236" s="17" t="n"/>
      <c r="AB236" s="17" t="n"/>
      <c r="AC236" s="17" t="n"/>
      <c r="AD236" s="17" t="n"/>
      <c r="AE236" s="17" t="n"/>
      <c r="AF236" s="17" t="n"/>
      <c r="AG236" s="17" t="n"/>
      <c r="AH236" s="17" t="n"/>
      <c r="AI236" s="17" t="n"/>
      <c r="AJ236" s="17" t="n"/>
      <c r="AK236" s="17" t="n"/>
      <c r="AL236" s="17" t="n"/>
      <c r="AM236" s="17" t="n"/>
      <c r="AN236" s="17" t="n"/>
      <c r="AO236" s="17" t="n"/>
      <c r="AP236" s="17" t="n"/>
      <c r="AQ236" s="17" t="n"/>
      <c r="AR236" s="17" t="n"/>
      <c r="AS236" s="17" t="n"/>
      <c r="AT236" s="17" t="n"/>
      <c r="AU236" s="17" t="n"/>
      <c r="AV236" s="17" t="n"/>
      <c r="AW236" s="17" t="n"/>
      <c r="AX236" s="17" t="n"/>
      <c r="AY236" s="17" t="n"/>
      <c r="AZ236" s="17" t="n"/>
      <c r="BA236" s="17" t="n"/>
      <c r="BB236" s="17" t="n"/>
      <c r="BC236" s="17" t="n"/>
      <c r="BD236" s="17" t="n"/>
      <c r="BE236" s="17" t="n"/>
      <c r="BF236" s="17" t="n"/>
      <c r="BG236" s="17" t="n"/>
      <c r="BH236" s="17" t="n"/>
      <c r="BI236" s="17" t="n"/>
      <c r="BJ236" s="17" t="n"/>
      <c r="BK236" s="17" t="n"/>
      <c r="BL236" s="17" t="n"/>
      <c r="BM236" s="17" t="n"/>
      <c r="BN236" s="17" t="n"/>
      <c r="BO236" s="17" t="n"/>
      <c r="BP236" s="17" t="n"/>
      <c r="BQ236" s="17" t="n"/>
      <c r="BR236" s="17" t="n"/>
      <c r="BS236" s="17" t="n"/>
      <c r="BT236" s="17" t="n"/>
      <c r="BU236" s="17" t="n"/>
      <c r="BV236" s="17" t="n"/>
      <c r="BW236" s="17" t="n"/>
      <c r="BX236" s="17" t="n"/>
      <c r="BY236" s="17" t="n"/>
      <c r="BZ236" s="17" t="n"/>
      <c r="CA236" s="17" t="n"/>
      <c r="CB236" s="17" t="n"/>
      <c r="CC236" s="17" t="n"/>
      <c r="CD236" s="17" t="n"/>
      <c r="CE236" s="17" t="n"/>
      <c r="CF236" s="17" t="n"/>
      <c r="CG236" s="17" t="n"/>
      <c r="CH236" s="17" t="n"/>
      <c r="CI236" s="17" t="n"/>
      <c r="CJ236" s="17" t="n"/>
      <c r="C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7" t="n"/>
      <c r="AA237" s="17" t="n"/>
      <c r="AB237" s="17" t="n"/>
      <c r="AC237" s="17" t="n"/>
      <c r="AD237" s="17" t="n"/>
      <c r="AE237" s="17" t="n"/>
      <c r="AF237" s="17" t="n"/>
      <c r="AG237" s="17" t="n"/>
      <c r="AH237" s="17" t="n"/>
      <c r="AI237" s="17" t="n"/>
      <c r="AJ237" s="17" t="n"/>
      <c r="AK237" s="17" t="n"/>
      <c r="AL237" s="17" t="n"/>
      <c r="AM237" s="17" t="n"/>
      <c r="AN237" s="17" t="n"/>
      <c r="AO237" s="17" t="n"/>
      <c r="AP237" s="17" t="n"/>
      <c r="AQ237" s="17" t="n"/>
      <c r="AR237" s="17" t="n"/>
      <c r="AS237" s="17" t="n"/>
      <c r="AT237" s="17" t="n"/>
      <c r="AU237" s="17" t="n"/>
      <c r="AV237" s="17" t="n"/>
      <c r="AW237" s="17" t="n"/>
      <c r="AX237" s="17" t="n"/>
      <c r="AY237" s="17" t="n"/>
      <c r="AZ237" s="17" t="n"/>
      <c r="BA237" s="17" t="n"/>
      <c r="BB237" s="17" t="n"/>
      <c r="BC237" s="17" t="n"/>
      <c r="BD237" s="17" t="n"/>
      <c r="BE237" s="17" t="n"/>
      <c r="BF237" s="17" t="n"/>
      <c r="BG237" s="17" t="n"/>
      <c r="BH237" s="17" t="n"/>
      <c r="BI237" s="17" t="n"/>
      <c r="BJ237" s="17" t="n"/>
      <c r="BK237" s="17" t="n"/>
      <c r="BL237" s="17" t="n"/>
      <c r="BM237" s="17" t="n"/>
      <c r="BN237" s="17" t="n"/>
      <c r="BO237" s="17" t="n"/>
      <c r="BP237" s="17" t="n"/>
      <c r="BQ237" s="17" t="n"/>
      <c r="BR237" s="17" t="n"/>
      <c r="BS237" s="17" t="n"/>
      <c r="BT237" s="17" t="n"/>
      <c r="BU237" s="17" t="n"/>
      <c r="BV237" s="17" t="n"/>
      <c r="BW237" s="17" t="n"/>
      <c r="BX237" s="17" t="n"/>
      <c r="BY237" s="17" t="n"/>
      <c r="BZ237" s="17" t="n"/>
      <c r="CA237" s="17" t="n"/>
      <c r="CB237" s="17" t="n"/>
      <c r="CC237" s="17" t="n"/>
      <c r="CD237" s="17" t="n"/>
      <c r="CE237" s="17" t="n"/>
      <c r="CF237" s="17" t="n"/>
      <c r="CG237" s="17" t="n"/>
      <c r="CH237" s="17" t="n"/>
      <c r="CI237" s="17" t="n"/>
      <c r="CJ237" s="17" t="n"/>
      <c r="C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7" t="n"/>
      <c r="AA238" s="17" t="n"/>
      <c r="AB238" s="17" t="n"/>
      <c r="AC238" s="17" t="n"/>
      <c r="AD238" s="17" t="n"/>
      <c r="AE238" s="17" t="n"/>
      <c r="AF238" s="17" t="n"/>
      <c r="AG238" s="17" t="n"/>
      <c r="AH238" s="17" t="n"/>
      <c r="AI238" s="17" t="n"/>
      <c r="AJ238" s="17" t="n"/>
      <c r="AK238" s="17" t="n"/>
      <c r="AL238" s="17" t="n"/>
      <c r="AM238" s="17" t="n"/>
      <c r="AN238" s="17" t="n"/>
      <c r="AO238" s="17" t="n"/>
      <c r="AP238" s="17" t="n"/>
      <c r="AQ238" s="17" t="n"/>
      <c r="AR238" s="17" t="n"/>
      <c r="AS238" s="17" t="n"/>
      <c r="AT238" s="17" t="n"/>
      <c r="AU238" s="17" t="n"/>
      <c r="AV238" s="17" t="n"/>
      <c r="AW238" s="17" t="n"/>
      <c r="AX238" s="17" t="n"/>
      <c r="AY238" s="17" t="n"/>
      <c r="AZ238" s="17" t="n"/>
      <c r="BA238" s="17" t="n"/>
      <c r="BB238" s="17" t="n"/>
      <c r="BC238" s="17" t="n"/>
      <c r="BD238" s="17" t="n"/>
      <c r="BE238" s="17" t="n"/>
      <c r="BF238" s="17" t="n"/>
      <c r="BG238" s="17" t="n"/>
      <c r="BH238" s="17" t="n"/>
      <c r="BI238" s="17" t="n"/>
      <c r="BJ238" s="17" t="n"/>
      <c r="BK238" s="17" t="n"/>
      <c r="BL238" s="17" t="n"/>
      <c r="BM238" s="17" t="n"/>
      <c r="BN238" s="17" t="n"/>
      <c r="BO238" s="17" t="n"/>
      <c r="BP238" s="17" t="n"/>
      <c r="BQ238" s="17" t="n"/>
      <c r="BR238" s="17" t="n"/>
      <c r="BS238" s="17" t="n"/>
      <c r="BT238" s="17" t="n"/>
      <c r="BU238" s="17" t="n"/>
      <c r="BV238" s="17" t="n"/>
      <c r="BW238" s="17" t="n"/>
      <c r="BX238" s="17" t="n"/>
      <c r="BY238" s="17" t="n"/>
      <c r="BZ238" s="17" t="n"/>
      <c r="CA238" s="17" t="n"/>
      <c r="CB238" s="17" t="n"/>
      <c r="CC238" s="17" t="n"/>
      <c r="CD238" s="17" t="n"/>
      <c r="CE238" s="17" t="n"/>
      <c r="CF238" s="17" t="n"/>
      <c r="CG238" s="17" t="n"/>
      <c r="CH238" s="17" t="n"/>
      <c r="CI238" s="17" t="n"/>
      <c r="CJ238" s="17" t="n"/>
      <c r="C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7" t="n"/>
      <c r="AA239" s="17" t="n"/>
      <c r="AB239" s="17" t="n"/>
      <c r="AC239" s="17" t="n"/>
      <c r="AD239" s="17" t="n"/>
      <c r="AE239" s="17" t="n"/>
      <c r="AF239" s="17" t="n"/>
      <c r="AG239" s="17" t="n"/>
      <c r="AH239" s="17" t="n"/>
      <c r="AI239" s="17" t="n"/>
      <c r="AJ239" s="17" t="n"/>
      <c r="AK239" s="17" t="n"/>
      <c r="AL239" s="17" t="n"/>
      <c r="AM239" s="17" t="n"/>
      <c r="AN239" s="17" t="n"/>
      <c r="AO239" s="17" t="n"/>
      <c r="AP239" s="17" t="n"/>
      <c r="AQ239" s="17" t="n"/>
      <c r="AR239" s="17" t="n"/>
      <c r="AS239" s="17" t="n"/>
      <c r="AT239" s="17" t="n"/>
      <c r="AU239" s="17" t="n"/>
      <c r="AV239" s="17" t="n"/>
      <c r="AW239" s="17" t="n"/>
      <c r="AX239" s="17" t="n"/>
      <c r="AY239" s="17" t="n"/>
      <c r="AZ239" s="17" t="n"/>
      <c r="BA239" s="17" t="n"/>
      <c r="BB239" s="17" t="n"/>
      <c r="BC239" s="17" t="n"/>
      <c r="BD239" s="17" t="n"/>
      <c r="BE239" s="17" t="n"/>
      <c r="BF239" s="17" t="n"/>
      <c r="BG239" s="17" t="n"/>
      <c r="BH239" s="17" t="n"/>
      <c r="BI239" s="17" t="n"/>
      <c r="BJ239" s="17" t="n"/>
      <c r="BK239" s="17" t="n"/>
      <c r="BL239" s="17" t="n"/>
      <c r="BM239" s="17" t="n"/>
      <c r="BN239" s="17" t="n"/>
      <c r="BO239" s="17" t="n"/>
      <c r="BP239" s="17" t="n"/>
      <c r="BQ239" s="17" t="n"/>
      <c r="BR239" s="17" t="n"/>
      <c r="BS239" s="17" t="n"/>
      <c r="BT239" s="17" t="n"/>
      <c r="BU239" s="17" t="n"/>
      <c r="BV239" s="17" t="n"/>
      <c r="BW239" s="17" t="n"/>
      <c r="BX239" s="17" t="n"/>
      <c r="BY239" s="17" t="n"/>
      <c r="BZ239" s="17" t="n"/>
      <c r="CA239" s="17" t="n"/>
      <c r="CB239" s="17" t="n"/>
      <c r="CC239" s="17" t="n"/>
      <c r="CD239" s="17" t="n"/>
      <c r="CE239" s="17" t="n"/>
      <c r="CF239" s="17" t="n"/>
      <c r="CG239" s="17" t="n"/>
      <c r="CH239" s="17" t="n"/>
      <c r="CI239" s="17" t="n"/>
      <c r="CJ239" s="17" t="n"/>
      <c r="C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7" t="n"/>
      <c r="AA240" s="17" t="n"/>
      <c r="AB240" s="17" t="n"/>
      <c r="AC240" s="17" t="n"/>
      <c r="AD240" s="17" t="n"/>
      <c r="AE240" s="17" t="n"/>
      <c r="AF240" s="17" t="n"/>
      <c r="AG240" s="17" t="n"/>
      <c r="AH240" s="17" t="n"/>
      <c r="AI240" s="17" t="n"/>
      <c r="AJ240" s="17" t="n"/>
      <c r="AK240" s="17" t="n"/>
      <c r="AL240" s="17" t="n"/>
      <c r="AM240" s="17" t="n"/>
      <c r="AN240" s="17" t="n"/>
      <c r="AO240" s="17" t="n"/>
      <c r="AP240" s="17" t="n"/>
      <c r="AQ240" s="17" t="n"/>
      <c r="AR240" s="17" t="n"/>
      <c r="AS240" s="17" t="n"/>
      <c r="AT240" s="17" t="n"/>
      <c r="AU240" s="17" t="n"/>
      <c r="AV240" s="17" t="n"/>
      <c r="AW240" s="17" t="n"/>
      <c r="AX240" s="17" t="n"/>
      <c r="AY240" s="17" t="n"/>
      <c r="AZ240" s="17" t="n"/>
      <c r="BA240" s="17" t="n"/>
      <c r="BB240" s="17" t="n"/>
      <c r="BC240" s="17" t="n"/>
      <c r="BD240" s="17" t="n"/>
      <c r="BE240" s="17" t="n"/>
      <c r="BF240" s="17" t="n"/>
      <c r="BG240" s="17" t="n"/>
      <c r="BH240" s="17" t="n"/>
      <c r="BI240" s="17" t="n"/>
      <c r="BJ240" s="17" t="n"/>
      <c r="BK240" s="17" t="n"/>
      <c r="BL240" s="17" t="n"/>
      <c r="BM240" s="17" t="n"/>
      <c r="BN240" s="17" t="n"/>
      <c r="BO240" s="17" t="n"/>
      <c r="BP240" s="17" t="n"/>
      <c r="BQ240" s="17" t="n"/>
      <c r="BR240" s="17" t="n"/>
      <c r="BS240" s="17" t="n"/>
      <c r="BT240" s="17" t="n"/>
      <c r="BU240" s="17" t="n"/>
      <c r="BV240" s="17" t="n"/>
      <c r="BW240" s="17" t="n"/>
      <c r="BX240" s="17" t="n"/>
      <c r="BY240" s="17" t="n"/>
      <c r="BZ240" s="17" t="n"/>
      <c r="CA240" s="17" t="n"/>
      <c r="CB240" s="17" t="n"/>
      <c r="CC240" s="17" t="n"/>
      <c r="CD240" s="17" t="n"/>
      <c r="CE240" s="17" t="n"/>
      <c r="CF240" s="17" t="n"/>
      <c r="CG240" s="17" t="n"/>
      <c r="CH240" s="17" t="n"/>
      <c r="CI240" s="17" t="n"/>
      <c r="CJ240" s="17" t="n"/>
      <c r="C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7" t="n"/>
      <c r="AA241" s="17" t="n"/>
      <c r="AB241" s="17" t="n"/>
      <c r="AC241" s="17" t="n"/>
      <c r="AD241" s="17" t="n"/>
      <c r="AE241" s="17" t="n"/>
      <c r="AF241" s="17" t="n"/>
      <c r="AG241" s="17" t="n"/>
      <c r="AH241" s="17" t="n"/>
      <c r="AI241" s="17" t="n"/>
      <c r="AJ241" s="17" t="n"/>
      <c r="AK241" s="17" t="n"/>
      <c r="AL241" s="17" t="n"/>
      <c r="AM241" s="17" t="n"/>
      <c r="AN241" s="17" t="n"/>
      <c r="AO241" s="17" t="n"/>
      <c r="AP241" s="17" t="n"/>
      <c r="AQ241" s="17" t="n"/>
      <c r="AR241" s="17" t="n"/>
      <c r="AS241" s="17" t="n"/>
      <c r="AT241" s="17" t="n"/>
      <c r="AU241" s="17" t="n"/>
      <c r="AV241" s="17" t="n"/>
      <c r="AW241" s="17" t="n"/>
      <c r="AX241" s="17" t="n"/>
      <c r="AY241" s="17" t="n"/>
      <c r="AZ241" s="17" t="n"/>
      <c r="BA241" s="17" t="n"/>
      <c r="BB241" s="17" t="n"/>
      <c r="BC241" s="17" t="n"/>
      <c r="BD241" s="17" t="n"/>
      <c r="BE241" s="17" t="n"/>
      <c r="BF241" s="17" t="n"/>
      <c r="BG241" s="17" t="n"/>
      <c r="BH241" s="17" t="n"/>
      <c r="BI241" s="17" t="n"/>
      <c r="BJ241" s="17" t="n"/>
      <c r="BK241" s="17" t="n"/>
      <c r="BL241" s="17" t="n"/>
      <c r="BM241" s="17" t="n"/>
      <c r="BN241" s="17" t="n"/>
      <c r="BO241" s="17" t="n"/>
      <c r="BP241" s="17" t="n"/>
      <c r="BQ241" s="17" t="n"/>
      <c r="BR241" s="17" t="n"/>
      <c r="BS241" s="17" t="n"/>
      <c r="BT241" s="17" t="n"/>
      <c r="BU241" s="17" t="n"/>
      <c r="BV241" s="17" t="n"/>
      <c r="BW241" s="17" t="n"/>
      <c r="BX241" s="17" t="n"/>
      <c r="BY241" s="17" t="n"/>
      <c r="BZ241" s="17" t="n"/>
      <c r="CA241" s="17" t="n"/>
      <c r="CB241" s="17" t="n"/>
      <c r="CC241" s="17" t="n"/>
      <c r="CD241" s="17" t="n"/>
      <c r="CE241" s="17" t="n"/>
      <c r="CF241" s="17" t="n"/>
      <c r="CG241" s="17" t="n"/>
      <c r="CH241" s="17" t="n"/>
      <c r="CI241" s="17" t="n"/>
      <c r="CJ241" s="17" t="n"/>
      <c r="C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7" t="n"/>
      <c r="AA242" s="17" t="n"/>
      <c r="AB242" s="17" t="n"/>
      <c r="AC242" s="17" t="n"/>
      <c r="AD242" s="17" t="n"/>
      <c r="AE242" s="17" t="n"/>
      <c r="AF242" s="17" t="n"/>
      <c r="AG242" s="17" t="n"/>
      <c r="AH242" s="17" t="n"/>
      <c r="AI242" s="17" t="n"/>
      <c r="AJ242" s="17" t="n"/>
      <c r="AK242" s="17" t="n"/>
      <c r="AL242" s="17" t="n"/>
      <c r="AM242" s="17" t="n"/>
      <c r="AN242" s="17" t="n"/>
      <c r="AO242" s="17" t="n"/>
      <c r="AP242" s="17" t="n"/>
      <c r="AQ242" s="17" t="n"/>
      <c r="AR242" s="17" t="n"/>
      <c r="AS242" s="17" t="n"/>
      <c r="AT242" s="17" t="n"/>
      <c r="AU242" s="17" t="n"/>
      <c r="AV242" s="17" t="n"/>
      <c r="AW242" s="17" t="n"/>
      <c r="AX242" s="17" t="n"/>
      <c r="AY242" s="17" t="n"/>
      <c r="AZ242" s="17" t="n"/>
      <c r="BA242" s="17" t="n"/>
      <c r="BB242" s="17" t="n"/>
      <c r="BC242" s="17" t="n"/>
      <c r="BD242" s="17" t="n"/>
      <c r="BE242" s="17" t="n"/>
      <c r="BF242" s="17" t="n"/>
      <c r="BG242" s="17" t="n"/>
      <c r="BH242" s="17" t="n"/>
      <c r="BI242" s="17" t="n"/>
      <c r="BJ242" s="17" t="n"/>
      <c r="BK242" s="17" t="n"/>
      <c r="BL242" s="17" t="n"/>
      <c r="BM242" s="17" t="n"/>
      <c r="BN242" s="17" t="n"/>
      <c r="BO242" s="17" t="n"/>
      <c r="BP242" s="17" t="n"/>
      <c r="BQ242" s="17" t="n"/>
      <c r="BR242" s="17" t="n"/>
      <c r="BS242" s="17" t="n"/>
      <c r="BT242" s="17" t="n"/>
      <c r="BU242" s="17" t="n"/>
      <c r="BV242" s="17" t="n"/>
      <c r="BW242" s="17" t="n"/>
      <c r="BX242" s="17" t="n"/>
      <c r="BY242" s="17" t="n"/>
      <c r="BZ242" s="17" t="n"/>
      <c r="CA242" s="17" t="n"/>
      <c r="CB242" s="17" t="n"/>
      <c r="CC242" s="17" t="n"/>
      <c r="CD242" s="17" t="n"/>
      <c r="CE242" s="17" t="n"/>
      <c r="CF242" s="17" t="n"/>
      <c r="CG242" s="17" t="n"/>
      <c r="CH242" s="17" t="n"/>
      <c r="CI242" s="17" t="n"/>
      <c r="CJ242" s="17" t="n"/>
      <c r="C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7" t="n"/>
      <c r="AA243" s="17" t="n"/>
      <c r="AB243" s="17" t="n"/>
      <c r="AC243" s="17" t="n"/>
      <c r="AD243" s="17" t="n"/>
      <c r="AE243" s="17" t="n"/>
      <c r="AF243" s="17" t="n"/>
      <c r="AG243" s="17" t="n"/>
      <c r="AH243" s="17" t="n"/>
      <c r="AI243" s="17" t="n"/>
      <c r="AJ243" s="17" t="n"/>
      <c r="AK243" s="17" t="n"/>
      <c r="AL243" s="17" t="n"/>
      <c r="AM243" s="17" t="n"/>
      <c r="AN243" s="17" t="n"/>
      <c r="AO243" s="17" t="n"/>
      <c r="AP243" s="17" t="n"/>
      <c r="AQ243" s="17" t="n"/>
      <c r="AR243" s="17" t="n"/>
      <c r="AS243" s="17" t="n"/>
      <c r="AT243" s="17" t="n"/>
      <c r="AU243" s="17" t="n"/>
      <c r="AV243" s="17" t="n"/>
      <c r="AW243" s="17" t="n"/>
      <c r="AX243" s="17" t="n"/>
      <c r="AY243" s="17" t="n"/>
      <c r="AZ243" s="17" t="n"/>
      <c r="BA243" s="17" t="n"/>
      <c r="BB243" s="17" t="n"/>
      <c r="BC243" s="17" t="n"/>
      <c r="BD243" s="17" t="n"/>
      <c r="BE243" s="17" t="n"/>
      <c r="BF243" s="17" t="n"/>
      <c r="BG243" s="17" t="n"/>
      <c r="BH243" s="17" t="n"/>
      <c r="BI243" s="17" t="n"/>
      <c r="BJ243" s="17" t="n"/>
      <c r="BK243" s="17" t="n"/>
      <c r="BL243" s="17" t="n"/>
      <c r="BM243" s="17" t="n"/>
      <c r="BN243" s="17" t="n"/>
      <c r="BO243" s="17" t="n"/>
      <c r="BP243" s="17" t="n"/>
      <c r="BQ243" s="17" t="n"/>
      <c r="BR243" s="17" t="n"/>
      <c r="BS243" s="17" t="n"/>
      <c r="BT243" s="17" t="n"/>
      <c r="BU243" s="17" t="n"/>
      <c r="BV243" s="17" t="n"/>
      <c r="BW243" s="17" t="n"/>
      <c r="BX243" s="17" t="n"/>
      <c r="BY243" s="17" t="n"/>
      <c r="BZ243" s="17" t="n"/>
      <c r="CA243" s="17" t="n"/>
      <c r="CB243" s="17" t="n"/>
      <c r="CC243" s="17" t="n"/>
      <c r="CD243" s="17" t="n"/>
      <c r="CE243" s="17" t="n"/>
      <c r="CF243" s="17" t="n"/>
      <c r="CG243" s="17" t="n"/>
      <c r="CH243" s="17" t="n"/>
      <c r="CI243" s="17" t="n"/>
      <c r="CJ243" s="17" t="n"/>
      <c r="C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7" t="n"/>
      <c r="AA244" s="17" t="n"/>
      <c r="AB244" s="17" t="n"/>
      <c r="AC244" s="17" t="n"/>
      <c r="AD244" s="17" t="n"/>
      <c r="AE244" s="17" t="n"/>
      <c r="AF244" s="17" t="n"/>
      <c r="AG244" s="17" t="n"/>
      <c r="AH244" s="17" t="n"/>
      <c r="AI244" s="17" t="n"/>
      <c r="AJ244" s="17" t="n"/>
      <c r="AK244" s="17" t="n"/>
      <c r="AL244" s="17" t="n"/>
      <c r="AM244" s="17" t="n"/>
      <c r="AN244" s="17" t="n"/>
      <c r="AO244" s="17" t="n"/>
      <c r="AP244" s="17" t="n"/>
      <c r="AQ244" s="17" t="n"/>
      <c r="AR244" s="17" t="n"/>
      <c r="AS244" s="17" t="n"/>
      <c r="AT244" s="17" t="n"/>
      <c r="AU244" s="17" t="n"/>
      <c r="AV244" s="17" t="n"/>
      <c r="AW244" s="17" t="n"/>
      <c r="AX244" s="17" t="n"/>
      <c r="AY244" s="17" t="n"/>
      <c r="AZ244" s="17" t="n"/>
      <c r="BA244" s="17" t="n"/>
      <c r="BB244" s="17" t="n"/>
      <c r="BC244" s="17" t="n"/>
      <c r="BD244" s="17" t="n"/>
      <c r="BE244" s="17" t="n"/>
      <c r="BF244" s="17" t="n"/>
      <c r="BG244" s="17" t="n"/>
      <c r="BH244" s="17" t="n"/>
      <c r="BI244" s="17" t="n"/>
      <c r="BJ244" s="17" t="n"/>
      <c r="BK244" s="17" t="n"/>
      <c r="BL244" s="17" t="n"/>
      <c r="BM244" s="17" t="n"/>
      <c r="BN244" s="17" t="n"/>
      <c r="BO244" s="17" t="n"/>
      <c r="BP244" s="17" t="n"/>
      <c r="BQ244" s="17" t="n"/>
      <c r="BR244" s="17" t="n"/>
      <c r="BS244" s="17" t="n"/>
      <c r="BT244" s="17" t="n"/>
      <c r="BU244" s="17" t="n"/>
      <c r="BV244" s="17" t="n"/>
      <c r="BW244" s="17" t="n"/>
      <c r="BX244" s="17" t="n"/>
      <c r="BY244" s="17" t="n"/>
      <c r="BZ244" s="17" t="n"/>
      <c r="CA244" s="17" t="n"/>
      <c r="CB244" s="17" t="n"/>
      <c r="CC244" s="17" t="n"/>
      <c r="CD244" s="17" t="n"/>
      <c r="CE244" s="17" t="n"/>
      <c r="CF244" s="17" t="n"/>
      <c r="CG244" s="17" t="n"/>
      <c r="CH244" s="17" t="n"/>
      <c r="CI244" s="17" t="n"/>
      <c r="CJ244" s="17" t="n"/>
      <c r="C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7" t="n"/>
      <c r="AA245" s="17" t="n"/>
      <c r="AB245" s="17" t="n"/>
      <c r="AC245" s="17" t="n"/>
      <c r="AD245" s="17" t="n"/>
      <c r="AE245" s="17" t="n"/>
      <c r="AF245" s="17" t="n"/>
      <c r="AG245" s="17" t="n"/>
      <c r="AH245" s="17" t="n"/>
      <c r="AI245" s="17" t="n"/>
      <c r="AJ245" s="17" t="n"/>
      <c r="AK245" s="17" t="n"/>
      <c r="AL245" s="17" t="n"/>
      <c r="AM245" s="17" t="n"/>
      <c r="AN245" s="17" t="n"/>
      <c r="AO245" s="17" t="n"/>
      <c r="AP245" s="17" t="n"/>
      <c r="AQ245" s="17" t="n"/>
      <c r="AR245" s="17" t="n"/>
      <c r="AS245" s="17" t="n"/>
      <c r="AT245" s="17" t="n"/>
      <c r="AU245" s="17" t="n"/>
      <c r="AV245" s="17" t="n"/>
      <c r="AW245" s="17" t="n"/>
      <c r="AX245" s="17" t="n"/>
      <c r="AY245" s="17" t="n"/>
      <c r="AZ245" s="17" t="n"/>
      <c r="BA245" s="17" t="n"/>
      <c r="BB245" s="17" t="n"/>
      <c r="BC245" s="17" t="n"/>
      <c r="BD245" s="17" t="n"/>
      <c r="BE245" s="17" t="n"/>
      <c r="BF245" s="17" t="n"/>
      <c r="BG245" s="17" t="n"/>
      <c r="BH245" s="17" t="n"/>
      <c r="BI245" s="17" t="n"/>
      <c r="BJ245" s="17" t="n"/>
      <c r="BK245" s="17" t="n"/>
      <c r="BL245" s="17" t="n"/>
      <c r="BM245" s="17" t="n"/>
      <c r="BN245" s="17" t="n"/>
      <c r="BO245" s="17" t="n"/>
      <c r="BP245" s="17" t="n"/>
      <c r="BQ245" s="17" t="n"/>
      <c r="BR245" s="17" t="n"/>
      <c r="BS245" s="17" t="n"/>
      <c r="BT245" s="17" t="n"/>
      <c r="BU245" s="17" t="n"/>
      <c r="BV245" s="17" t="n"/>
      <c r="BW245" s="17" t="n"/>
      <c r="BX245" s="17" t="n"/>
      <c r="BY245" s="17" t="n"/>
      <c r="BZ245" s="17" t="n"/>
      <c r="CA245" s="17" t="n"/>
      <c r="CB245" s="17" t="n"/>
      <c r="CC245" s="17" t="n"/>
      <c r="CD245" s="17" t="n"/>
      <c r="CE245" s="17" t="n"/>
      <c r="CF245" s="17" t="n"/>
      <c r="CG245" s="17" t="n"/>
      <c r="CH245" s="17" t="n"/>
      <c r="CI245" s="17" t="n"/>
      <c r="CJ245" s="17" t="n"/>
      <c r="C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7" t="n"/>
      <c r="AA246" s="17" t="n"/>
      <c r="AB246" s="17" t="n"/>
      <c r="AC246" s="17" t="n"/>
      <c r="AD246" s="17" t="n"/>
      <c r="AE246" s="17" t="n"/>
      <c r="AF246" s="17" t="n"/>
      <c r="AG246" s="17" t="n"/>
      <c r="AH246" s="17" t="n"/>
      <c r="AI246" s="17" t="n"/>
      <c r="AJ246" s="17" t="n"/>
      <c r="AK246" s="17" t="n"/>
      <c r="AL246" s="17" t="n"/>
      <c r="AM246" s="17" t="n"/>
      <c r="AN246" s="17" t="n"/>
      <c r="AO246" s="17" t="n"/>
      <c r="AP246" s="17" t="n"/>
      <c r="AQ246" s="17" t="n"/>
      <c r="AR246" s="17" t="n"/>
      <c r="AS246" s="17" t="n"/>
      <c r="AT246" s="17" t="n"/>
      <c r="AU246" s="17" t="n"/>
      <c r="AV246" s="17" t="n"/>
      <c r="AW246" s="17" t="n"/>
      <c r="AX246" s="17" t="n"/>
      <c r="AY246" s="17" t="n"/>
      <c r="AZ246" s="17" t="n"/>
      <c r="BA246" s="17" t="n"/>
      <c r="BB246" s="17" t="n"/>
      <c r="BC246" s="17" t="n"/>
      <c r="BD246" s="17" t="n"/>
      <c r="BE246" s="17" t="n"/>
      <c r="BF246" s="17" t="n"/>
      <c r="BG246" s="17" t="n"/>
      <c r="BH246" s="17" t="n"/>
      <c r="BI246" s="17" t="n"/>
      <c r="BJ246" s="17" t="n"/>
      <c r="BK246" s="17" t="n"/>
      <c r="BL246" s="17" t="n"/>
      <c r="BM246" s="17" t="n"/>
      <c r="BN246" s="17" t="n"/>
      <c r="BO246" s="17" t="n"/>
      <c r="BP246" s="17" t="n"/>
      <c r="BQ246" s="17" t="n"/>
      <c r="BR246" s="17" t="n"/>
      <c r="BS246" s="17" t="n"/>
      <c r="BT246" s="17" t="n"/>
      <c r="BU246" s="17" t="n"/>
      <c r="BV246" s="17" t="n"/>
      <c r="BW246" s="17" t="n"/>
      <c r="BX246" s="17" t="n"/>
      <c r="BY246" s="17" t="n"/>
      <c r="BZ246" s="17" t="n"/>
      <c r="CA246" s="17" t="n"/>
      <c r="CB246" s="17" t="n"/>
      <c r="CC246" s="17" t="n"/>
      <c r="CD246" s="17" t="n"/>
      <c r="CE246" s="17" t="n"/>
      <c r="CF246" s="17" t="n"/>
      <c r="CG246" s="17" t="n"/>
      <c r="CH246" s="17" t="n"/>
      <c r="CI246" s="17" t="n"/>
      <c r="CJ246" s="17" t="n"/>
      <c r="C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7" t="n"/>
      <c r="AA247" s="17" t="n"/>
      <c r="AB247" s="17" t="n"/>
      <c r="AC247" s="17" t="n"/>
      <c r="AD247" s="17" t="n"/>
      <c r="AE247" s="17" t="n"/>
      <c r="AF247" s="17" t="n"/>
      <c r="AG247" s="17" t="n"/>
      <c r="AH247" s="17" t="n"/>
      <c r="AI247" s="17" t="n"/>
      <c r="AJ247" s="17" t="n"/>
      <c r="AK247" s="17" t="n"/>
      <c r="AL247" s="17" t="n"/>
      <c r="AM247" s="17" t="n"/>
      <c r="AN247" s="17" t="n"/>
      <c r="AO247" s="17" t="n"/>
      <c r="AP247" s="17" t="n"/>
      <c r="AQ247" s="17" t="n"/>
      <c r="AR247" s="17" t="n"/>
      <c r="AS247" s="17" t="n"/>
      <c r="AT247" s="17" t="n"/>
      <c r="AU247" s="17" t="n"/>
      <c r="AV247" s="17" t="n"/>
      <c r="AW247" s="17" t="n"/>
      <c r="AX247" s="17" t="n"/>
      <c r="AY247" s="17" t="n"/>
      <c r="AZ247" s="17" t="n"/>
      <c r="BA247" s="17" t="n"/>
      <c r="BB247" s="17" t="n"/>
      <c r="BC247" s="17" t="n"/>
      <c r="BD247" s="17" t="n"/>
      <c r="BE247" s="17" t="n"/>
      <c r="BF247" s="17" t="n"/>
      <c r="BG247" s="17" t="n"/>
      <c r="BH247" s="17" t="n"/>
      <c r="BI247" s="17" t="n"/>
      <c r="BJ247" s="17" t="n"/>
      <c r="BK247" s="17" t="n"/>
      <c r="BL247" s="17" t="n"/>
      <c r="BM247" s="17" t="n"/>
      <c r="BN247" s="17" t="n"/>
      <c r="BO247" s="17" t="n"/>
      <c r="BP247" s="17" t="n"/>
      <c r="BQ247" s="17" t="n"/>
      <c r="BR247" s="17" t="n"/>
      <c r="BS247" s="17" t="n"/>
      <c r="BT247" s="17" t="n"/>
      <c r="BU247" s="17" t="n"/>
      <c r="BV247" s="17" t="n"/>
      <c r="BW247" s="17" t="n"/>
      <c r="BX247" s="17" t="n"/>
      <c r="BY247" s="17" t="n"/>
      <c r="BZ247" s="17" t="n"/>
      <c r="CA247" s="17" t="n"/>
      <c r="CB247" s="17" t="n"/>
      <c r="CC247" s="17" t="n"/>
      <c r="CD247" s="17" t="n"/>
      <c r="CE247" s="17" t="n"/>
      <c r="CF247" s="17" t="n"/>
      <c r="CG247" s="17" t="n"/>
      <c r="CH247" s="17" t="n"/>
      <c r="CI247" s="17" t="n"/>
      <c r="CJ247" s="17" t="n"/>
      <c r="C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7" t="n"/>
      <c r="AA248" s="17" t="n"/>
      <c r="AB248" s="17" t="n"/>
      <c r="AC248" s="17" t="n"/>
      <c r="AD248" s="17" t="n"/>
      <c r="AE248" s="17" t="n"/>
      <c r="AF248" s="17" t="n"/>
      <c r="AG248" s="17" t="n"/>
      <c r="AH248" s="17" t="n"/>
      <c r="AI248" s="17" t="n"/>
      <c r="AJ248" s="17" t="n"/>
      <c r="AK248" s="17" t="n"/>
      <c r="AL248" s="17" t="n"/>
      <c r="AM248" s="17" t="n"/>
      <c r="AN248" s="17" t="n"/>
      <c r="AO248" s="17" t="n"/>
      <c r="AP248" s="17" t="n"/>
      <c r="AQ248" s="17" t="n"/>
      <c r="AR248" s="17" t="n"/>
      <c r="AS248" s="17" t="n"/>
      <c r="AT248" s="17" t="n"/>
      <c r="AU248" s="17" t="n"/>
      <c r="AV248" s="17" t="n"/>
      <c r="AW248" s="17" t="n"/>
      <c r="AX248" s="17" t="n"/>
      <c r="AY248" s="17" t="n"/>
      <c r="AZ248" s="17" t="n"/>
      <c r="BA248" s="17" t="n"/>
      <c r="BB248" s="17" t="n"/>
      <c r="BC248" s="17" t="n"/>
      <c r="BD248" s="17" t="n"/>
      <c r="BE248" s="17" t="n"/>
      <c r="BF248" s="17" t="n"/>
      <c r="BG248" s="17" t="n"/>
      <c r="BH248" s="17" t="n"/>
      <c r="BI248" s="17" t="n"/>
      <c r="BJ248" s="17" t="n"/>
      <c r="BK248" s="17" t="n"/>
      <c r="BL248" s="17" t="n"/>
      <c r="BM248" s="17" t="n"/>
      <c r="BN248" s="17" t="n"/>
      <c r="BO248" s="17" t="n"/>
      <c r="BP248" s="17" t="n"/>
      <c r="BQ248" s="17" t="n"/>
      <c r="BR248" s="17" t="n"/>
      <c r="BS248" s="17" t="n"/>
      <c r="BT248" s="17" t="n"/>
      <c r="BU248" s="17" t="n"/>
      <c r="BV248" s="17" t="n"/>
      <c r="BW248" s="17" t="n"/>
      <c r="BX248" s="17" t="n"/>
      <c r="BY248" s="17" t="n"/>
      <c r="BZ248" s="17" t="n"/>
      <c r="CA248" s="17" t="n"/>
      <c r="CB248" s="17" t="n"/>
      <c r="CC248" s="17" t="n"/>
      <c r="CD248" s="17" t="n"/>
      <c r="CE248" s="17" t="n"/>
      <c r="CF248" s="17" t="n"/>
      <c r="CG248" s="17" t="n"/>
      <c r="CH248" s="17" t="n"/>
      <c r="CI248" s="17" t="n"/>
      <c r="CJ248" s="17" t="n"/>
      <c r="C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7" t="n"/>
      <c r="AA249" s="17" t="n"/>
      <c r="AB249" s="17" t="n"/>
      <c r="AC249" s="17" t="n"/>
      <c r="AD249" s="17" t="n"/>
      <c r="AE249" s="17" t="n"/>
      <c r="AF249" s="17" t="n"/>
      <c r="AG249" s="17" t="n"/>
      <c r="AH249" s="17" t="n"/>
      <c r="AI249" s="17" t="n"/>
      <c r="AJ249" s="17" t="n"/>
      <c r="AK249" s="17" t="n"/>
      <c r="AL249" s="17" t="n"/>
      <c r="AM249" s="17" t="n"/>
      <c r="AN249" s="17" t="n"/>
      <c r="AO249" s="17" t="n"/>
      <c r="AP249" s="17" t="n"/>
      <c r="AQ249" s="17" t="n"/>
      <c r="AR249" s="17" t="n"/>
      <c r="AS249" s="17" t="n"/>
      <c r="AT249" s="17" t="n"/>
      <c r="AU249" s="17" t="n"/>
      <c r="AV249" s="17" t="n"/>
      <c r="AW249" s="17" t="n"/>
      <c r="AX249" s="17" t="n"/>
      <c r="AY249" s="17" t="n"/>
      <c r="AZ249" s="17" t="n"/>
      <c r="BA249" s="17" t="n"/>
      <c r="BB249" s="17" t="n"/>
      <c r="BC249" s="17" t="n"/>
      <c r="BD249" s="17" t="n"/>
      <c r="BE249" s="17" t="n"/>
      <c r="BF249" s="17" t="n"/>
      <c r="BG249" s="17" t="n"/>
      <c r="BH249" s="17" t="n"/>
      <c r="BI249" s="17" t="n"/>
      <c r="BJ249" s="17" t="n"/>
      <c r="BK249" s="17" t="n"/>
      <c r="BL249" s="17" t="n"/>
      <c r="BM249" s="17" t="n"/>
      <c r="BN249" s="17" t="n"/>
      <c r="BO249" s="17" t="n"/>
      <c r="BP249" s="17" t="n"/>
      <c r="BQ249" s="17" t="n"/>
      <c r="BR249" s="17" t="n"/>
      <c r="BS249" s="17" t="n"/>
      <c r="BT249" s="17" t="n"/>
      <c r="BU249" s="17" t="n"/>
      <c r="BV249" s="17" t="n"/>
      <c r="BW249" s="17" t="n"/>
      <c r="BX249" s="17" t="n"/>
      <c r="BY249" s="17" t="n"/>
      <c r="BZ249" s="17" t="n"/>
      <c r="CA249" s="17" t="n"/>
      <c r="CB249" s="17" t="n"/>
      <c r="CC249" s="17" t="n"/>
      <c r="CD249" s="17" t="n"/>
      <c r="CE249" s="17" t="n"/>
      <c r="CF249" s="17" t="n"/>
      <c r="CG249" s="17" t="n"/>
      <c r="CH249" s="17" t="n"/>
      <c r="CI249" s="17" t="n"/>
      <c r="CJ249" s="17" t="n"/>
      <c r="C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7" t="n"/>
      <c r="AA250" s="17" t="n"/>
      <c r="AB250" s="17" t="n"/>
      <c r="AC250" s="17" t="n"/>
      <c r="AD250" s="17" t="n"/>
      <c r="AE250" s="17" t="n"/>
      <c r="AF250" s="17" t="n"/>
      <c r="AG250" s="17" t="n"/>
      <c r="AH250" s="17" t="n"/>
      <c r="AI250" s="17" t="n"/>
      <c r="AJ250" s="17" t="n"/>
      <c r="AK250" s="17" t="n"/>
      <c r="AL250" s="17" t="n"/>
      <c r="AM250" s="17" t="n"/>
      <c r="AN250" s="17" t="n"/>
      <c r="AO250" s="17" t="n"/>
      <c r="AP250" s="17" t="n"/>
      <c r="AQ250" s="17" t="n"/>
      <c r="AR250" s="17" t="n"/>
      <c r="AS250" s="17" t="n"/>
      <c r="AT250" s="17" t="n"/>
      <c r="AU250" s="17" t="n"/>
      <c r="AV250" s="17" t="n"/>
      <c r="AW250" s="17" t="n"/>
      <c r="AX250" s="17" t="n"/>
      <c r="AY250" s="17" t="n"/>
      <c r="AZ250" s="17" t="n"/>
      <c r="BA250" s="17" t="n"/>
      <c r="BB250" s="17" t="n"/>
      <c r="BC250" s="17" t="n"/>
      <c r="BD250" s="17" t="n"/>
      <c r="BE250" s="17" t="n"/>
      <c r="BF250" s="17" t="n"/>
      <c r="BG250" s="17" t="n"/>
      <c r="BH250" s="17" t="n"/>
      <c r="BI250" s="17" t="n"/>
      <c r="BJ250" s="17" t="n"/>
      <c r="BK250" s="17" t="n"/>
      <c r="BL250" s="17" t="n"/>
      <c r="BM250" s="17" t="n"/>
      <c r="BN250" s="17" t="n"/>
      <c r="BO250" s="17" t="n"/>
      <c r="BP250" s="17" t="n"/>
      <c r="BQ250" s="17" t="n"/>
      <c r="BR250" s="17" t="n"/>
      <c r="BS250" s="17" t="n"/>
      <c r="BT250" s="17" t="n"/>
      <c r="BU250" s="17" t="n"/>
      <c r="BV250" s="17" t="n"/>
      <c r="BW250" s="17" t="n"/>
      <c r="BX250" s="17" t="n"/>
      <c r="BY250" s="17" t="n"/>
      <c r="BZ250" s="17" t="n"/>
      <c r="CA250" s="17" t="n"/>
      <c r="CB250" s="17" t="n"/>
      <c r="CC250" s="17" t="n"/>
      <c r="CD250" s="17" t="n"/>
      <c r="CE250" s="17" t="n"/>
      <c r="CF250" s="17" t="n"/>
      <c r="CG250" s="17" t="n"/>
      <c r="CH250" s="17" t="n"/>
      <c r="CI250" s="17" t="n"/>
      <c r="CJ250" s="17" t="n"/>
      <c r="C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7" t="n"/>
      <c r="AA251" s="17" t="n"/>
      <c r="AB251" s="17" t="n"/>
      <c r="AC251" s="17" t="n"/>
      <c r="AD251" s="17" t="n"/>
      <c r="AE251" s="17" t="n"/>
      <c r="AF251" s="17" t="n"/>
      <c r="AG251" s="17" t="n"/>
      <c r="AH251" s="17" t="n"/>
      <c r="AI251" s="17" t="n"/>
      <c r="AJ251" s="17" t="n"/>
      <c r="AK251" s="17" t="n"/>
      <c r="AL251" s="17" t="n"/>
      <c r="AM251" s="17" t="n"/>
      <c r="AN251" s="17" t="n"/>
      <c r="AO251" s="17" t="n"/>
      <c r="AP251" s="17" t="n"/>
      <c r="AQ251" s="17" t="n"/>
      <c r="AR251" s="17" t="n"/>
      <c r="AS251" s="17" t="n"/>
      <c r="AT251" s="17" t="n"/>
      <c r="AU251" s="17" t="n"/>
      <c r="AV251" s="17" t="n"/>
      <c r="AW251" s="17" t="n"/>
      <c r="AX251" s="17" t="n"/>
      <c r="AY251" s="17" t="n"/>
      <c r="AZ251" s="17" t="n"/>
      <c r="BA251" s="17" t="n"/>
      <c r="BB251" s="17" t="n"/>
      <c r="BC251" s="17" t="n"/>
      <c r="BD251" s="17" t="n"/>
      <c r="BE251" s="17" t="n"/>
      <c r="BF251" s="17" t="n"/>
      <c r="BG251" s="17" t="n"/>
      <c r="BH251" s="17" t="n"/>
      <c r="BI251" s="17" t="n"/>
      <c r="BJ251" s="17" t="n"/>
      <c r="BK251" s="17" t="n"/>
      <c r="BL251" s="17" t="n"/>
      <c r="BM251" s="17" t="n"/>
      <c r="BN251" s="17" t="n"/>
      <c r="BO251" s="17" t="n"/>
      <c r="BP251" s="17" t="n"/>
      <c r="BQ251" s="17" t="n"/>
      <c r="BR251" s="17" t="n"/>
      <c r="BS251" s="17" t="n"/>
      <c r="BT251" s="17" t="n"/>
      <c r="BU251" s="17" t="n"/>
      <c r="BV251" s="17" t="n"/>
      <c r="BW251" s="17" t="n"/>
      <c r="BX251" s="17" t="n"/>
      <c r="BY251" s="17" t="n"/>
      <c r="BZ251" s="17" t="n"/>
      <c r="CA251" s="17" t="n"/>
      <c r="CB251" s="17" t="n"/>
      <c r="CC251" s="17" t="n"/>
      <c r="CD251" s="17" t="n"/>
      <c r="CE251" s="17" t="n"/>
      <c r="CF251" s="17" t="n"/>
      <c r="CG251" s="17" t="n"/>
      <c r="CH251" s="17" t="n"/>
      <c r="CI251" s="17" t="n"/>
      <c r="CJ251" s="17" t="n"/>
      <c r="C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7" t="n"/>
      <c r="AA252" s="17" t="n"/>
      <c r="AB252" s="17" t="n"/>
      <c r="AC252" s="17" t="n"/>
      <c r="AD252" s="17" t="n"/>
      <c r="AE252" s="17" t="n"/>
      <c r="AF252" s="17" t="n"/>
      <c r="AG252" s="17" t="n"/>
      <c r="AH252" s="17" t="n"/>
      <c r="AI252" s="17" t="n"/>
      <c r="AJ252" s="17" t="n"/>
      <c r="AK252" s="17" t="n"/>
      <c r="AL252" s="17" t="n"/>
      <c r="AM252" s="17" t="n"/>
      <c r="AN252" s="17" t="n"/>
      <c r="AO252" s="17" t="n"/>
      <c r="AP252" s="17" t="n"/>
      <c r="AQ252" s="17" t="n"/>
      <c r="AR252" s="17" t="n"/>
      <c r="AS252" s="17" t="n"/>
      <c r="AT252" s="17" t="n"/>
      <c r="AU252" s="17" t="n"/>
      <c r="AV252" s="17" t="n"/>
      <c r="AW252" s="17" t="n"/>
      <c r="AX252" s="17" t="n"/>
      <c r="AY252" s="17" t="n"/>
      <c r="AZ252" s="17" t="n"/>
      <c r="BA252" s="17" t="n"/>
      <c r="BB252" s="17" t="n"/>
      <c r="BC252" s="17" t="n"/>
      <c r="BD252" s="17" t="n"/>
      <c r="BE252" s="17" t="n"/>
      <c r="BF252" s="17" t="n"/>
      <c r="BG252" s="17" t="n"/>
      <c r="BH252" s="17" t="n"/>
      <c r="BI252" s="17" t="n"/>
      <c r="BJ252" s="17" t="n"/>
      <c r="BK252" s="17" t="n"/>
      <c r="BL252" s="17" t="n"/>
      <c r="BM252" s="17" t="n"/>
      <c r="BN252" s="17" t="n"/>
      <c r="BO252" s="17" t="n"/>
      <c r="BP252" s="17" t="n"/>
      <c r="BQ252" s="17" t="n"/>
      <c r="BR252" s="17" t="n"/>
      <c r="BS252" s="17" t="n"/>
      <c r="BT252" s="17" t="n"/>
      <c r="BU252" s="17" t="n"/>
      <c r="BV252" s="17" t="n"/>
      <c r="BW252" s="17" t="n"/>
      <c r="BX252" s="17" t="n"/>
      <c r="BY252" s="17" t="n"/>
      <c r="BZ252" s="17" t="n"/>
      <c r="CA252" s="17" t="n"/>
      <c r="CB252" s="17" t="n"/>
      <c r="CC252" s="17" t="n"/>
      <c r="CD252" s="17" t="n"/>
      <c r="CE252" s="17" t="n"/>
      <c r="CF252" s="17" t="n"/>
      <c r="CG252" s="17" t="n"/>
      <c r="CH252" s="17" t="n"/>
      <c r="CI252" s="17" t="n"/>
      <c r="CJ252" s="17" t="n"/>
      <c r="C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7" t="n"/>
      <c r="AA253" s="17" t="n"/>
      <c r="AB253" s="17" t="n"/>
      <c r="AC253" s="17" t="n"/>
      <c r="AD253" s="17" t="n"/>
      <c r="AE253" s="17" t="n"/>
      <c r="AF253" s="17" t="n"/>
      <c r="AG253" s="17" t="n"/>
      <c r="AH253" s="17" t="n"/>
      <c r="AI253" s="17" t="n"/>
      <c r="AJ253" s="17" t="n"/>
      <c r="AK253" s="17" t="n"/>
      <c r="AL253" s="17" t="n"/>
      <c r="AM253" s="17" t="n"/>
      <c r="AN253" s="17" t="n"/>
      <c r="AO253" s="17" t="n"/>
      <c r="AP253" s="17" t="n"/>
      <c r="AQ253" s="17" t="n"/>
      <c r="AR253" s="17" t="n"/>
      <c r="AS253" s="17" t="n"/>
      <c r="AT253" s="17" t="n"/>
      <c r="AU253" s="17" t="n"/>
      <c r="AV253" s="17" t="n"/>
      <c r="AW253" s="17" t="n"/>
      <c r="AX253" s="17" t="n"/>
      <c r="AY253" s="17" t="n"/>
      <c r="AZ253" s="17" t="n"/>
      <c r="BA253" s="17" t="n"/>
      <c r="BB253" s="17" t="n"/>
      <c r="BC253" s="17" t="n"/>
      <c r="BD253" s="17" t="n"/>
      <c r="BE253" s="17" t="n"/>
      <c r="BF253" s="17" t="n"/>
      <c r="BG253" s="17" t="n"/>
      <c r="BH253" s="17" t="n"/>
      <c r="BI253" s="17" t="n"/>
      <c r="BJ253" s="17" t="n"/>
      <c r="BK253" s="17" t="n"/>
      <c r="BL253" s="17" t="n"/>
      <c r="BM253" s="17" t="n"/>
      <c r="BN253" s="17" t="n"/>
      <c r="BO253" s="17" t="n"/>
      <c r="BP253" s="17" t="n"/>
      <c r="BQ253" s="17" t="n"/>
      <c r="BR253" s="17" t="n"/>
      <c r="BS253" s="17" t="n"/>
      <c r="BT253" s="17" t="n"/>
      <c r="BU253" s="17" t="n"/>
      <c r="BV253" s="17" t="n"/>
      <c r="BW253" s="17" t="n"/>
      <c r="BX253" s="17" t="n"/>
      <c r="BY253" s="17" t="n"/>
      <c r="BZ253" s="17" t="n"/>
      <c r="CA253" s="17" t="n"/>
      <c r="CB253" s="17" t="n"/>
      <c r="CC253" s="17" t="n"/>
      <c r="CD253" s="17" t="n"/>
      <c r="CE253" s="17" t="n"/>
      <c r="CF253" s="17" t="n"/>
      <c r="CG253" s="17" t="n"/>
      <c r="CH253" s="17" t="n"/>
      <c r="CI253" s="17" t="n"/>
      <c r="CJ253" s="17" t="n"/>
      <c r="C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7" t="n"/>
      <c r="AA254" s="17" t="n"/>
      <c r="AB254" s="17" t="n"/>
      <c r="AC254" s="17" t="n"/>
      <c r="AD254" s="17" t="n"/>
      <c r="AE254" s="17" t="n"/>
      <c r="AF254" s="17" t="n"/>
      <c r="AG254" s="17" t="n"/>
      <c r="AH254" s="17" t="n"/>
      <c r="AI254" s="17" t="n"/>
      <c r="AJ254" s="17" t="n"/>
      <c r="AK254" s="17" t="n"/>
      <c r="AL254" s="17" t="n"/>
      <c r="AM254" s="17" t="n"/>
      <c r="AN254" s="17" t="n"/>
      <c r="AO254" s="17" t="n"/>
      <c r="AP254" s="17" t="n"/>
      <c r="AQ254" s="17" t="n"/>
      <c r="AR254" s="17" t="n"/>
      <c r="AS254" s="17" t="n"/>
      <c r="AT254" s="17" t="n"/>
      <c r="AU254" s="17" t="n"/>
      <c r="AV254" s="17" t="n"/>
      <c r="AW254" s="17" t="n"/>
      <c r="AX254" s="17" t="n"/>
      <c r="AY254" s="17" t="n"/>
      <c r="AZ254" s="17" t="n"/>
      <c r="BA254" s="17" t="n"/>
      <c r="BB254" s="17" t="n"/>
      <c r="BC254" s="17" t="n"/>
      <c r="BD254" s="17" t="n"/>
      <c r="BE254" s="17" t="n"/>
      <c r="BF254" s="17" t="n"/>
      <c r="BG254" s="17" t="n"/>
      <c r="BH254" s="17" t="n"/>
      <c r="BI254" s="17" t="n"/>
      <c r="BJ254" s="17" t="n"/>
      <c r="BK254" s="17" t="n"/>
      <c r="BL254" s="17" t="n"/>
      <c r="BM254" s="17" t="n"/>
      <c r="BN254" s="17" t="n"/>
      <c r="BO254" s="17" t="n"/>
      <c r="BP254" s="17" t="n"/>
      <c r="BQ254" s="17" t="n"/>
      <c r="BR254" s="17" t="n"/>
      <c r="BS254" s="17" t="n"/>
      <c r="BT254" s="17" t="n"/>
      <c r="BU254" s="17" t="n"/>
      <c r="BV254" s="17" t="n"/>
      <c r="BW254" s="17" t="n"/>
      <c r="BX254" s="17" t="n"/>
      <c r="BY254" s="17" t="n"/>
      <c r="BZ254" s="17" t="n"/>
      <c r="CA254" s="17" t="n"/>
      <c r="CB254" s="17" t="n"/>
      <c r="CC254" s="17" t="n"/>
      <c r="CD254" s="17" t="n"/>
      <c r="CE254" s="17" t="n"/>
      <c r="CF254" s="17" t="n"/>
      <c r="CG254" s="17" t="n"/>
      <c r="CH254" s="17" t="n"/>
      <c r="CI254" s="17" t="n"/>
      <c r="CJ254" s="17" t="n"/>
      <c r="C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7" t="n"/>
      <c r="AA255" s="17" t="n"/>
      <c r="AB255" s="17" t="n"/>
      <c r="AC255" s="17" t="n"/>
      <c r="AD255" s="17" t="n"/>
      <c r="AE255" s="17" t="n"/>
      <c r="AF255" s="17" t="n"/>
      <c r="AG255" s="17" t="n"/>
      <c r="AH255" s="17" t="n"/>
      <c r="AI255" s="17" t="n"/>
      <c r="AJ255" s="17" t="n"/>
      <c r="AK255" s="17" t="n"/>
      <c r="AL255" s="17" t="n"/>
      <c r="AM255" s="17" t="n"/>
      <c r="AN255" s="17" t="n"/>
      <c r="AO255" s="17" t="n"/>
      <c r="AP255" s="17" t="n"/>
      <c r="AQ255" s="17" t="n"/>
      <c r="AR255" s="17" t="n"/>
      <c r="AS255" s="17" t="n"/>
      <c r="AT255" s="17" t="n"/>
      <c r="AU255" s="17" t="n"/>
      <c r="AV255" s="17" t="n"/>
      <c r="AW255" s="17" t="n"/>
      <c r="AX255" s="17" t="n"/>
      <c r="AY255" s="17" t="n"/>
      <c r="AZ255" s="17" t="n"/>
      <c r="BA255" s="17" t="n"/>
      <c r="BB255" s="17" t="n"/>
      <c r="BC255" s="17" t="n"/>
      <c r="BD255" s="17" t="n"/>
      <c r="BE255" s="17" t="n"/>
      <c r="BF255" s="17" t="n"/>
      <c r="BG255" s="17" t="n"/>
      <c r="BH255" s="17" t="n"/>
      <c r="BI255" s="17" t="n"/>
      <c r="BJ255" s="17" t="n"/>
      <c r="BK255" s="17" t="n"/>
      <c r="BL255" s="17" t="n"/>
      <c r="BM255" s="17" t="n"/>
      <c r="BN255" s="17" t="n"/>
      <c r="BO255" s="17" t="n"/>
      <c r="BP255" s="17" t="n"/>
      <c r="BQ255" s="17" t="n"/>
      <c r="BR255" s="17" t="n"/>
      <c r="BS255" s="17" t="n"/>
      <c r="BT255" s="17" t="n"/>
      <c r="BU255" s="17" t="n"/>
      <c r="BV255" s="17" t="n"/>
      <c r="BW255" s="17" t="n"/>
      <c r="BX255" s="17" t="n"/>
      <c r="BY255" s="17" t="n"/>
      <c r="BZ255" s="17" t="n"/>
      <c r="CA255" s="17" t="n"/>
      <c r="CB255" s="17" t="n"/>
      <c r="CC255" s="17" t="n"/>
      <c r="CD255" s="17" t="n"/>
      <c r="CE255" s="17" t="n"/>
      <c r="CF255" s="17" t="n"/>
      <c r="CG255" s="17" t="n"/>
      <c r="CH255" s="17" t="n"/>
      <c r="CI255" s="17" t="n"/>
      <c r="CJ255" s="17" t="n"/>
      <c r="C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7" t="n"/>
      <c r="AA256" s="17" t="n"/>
      <c r="AB256" s="17" t="n"/>
      <c r="AC256" s="17" t="n"/>
      <c r="AD256" s="17" t="n"/>
      <c r="AE256" s="17" t="n"/>
      <c r="AF256" s="17" t="n"/>
      <c r="AG256" s="17" t="n"/>
      <c r="AH256" s="17" t="n"/>
      <c r="AI256" s="17" t="n"/>
      <c r="AJ256" s="17" t="n"/>
      <c r="AK256" s="17" t="n"/>
      <c r="AL256" s="17" t="n"/>
      <c r="AM256" s="17" t="n"/>
      <c r="AN256" s="17" t="n"/>
      <c r="AO256" s="17" t="n"/>
      <c r="AP256" s="17" t="n"/>
      <c r="AQ256" s="17" t="n"/>
      <c r="AR256" s="17" t="n"/>
      <c r="AS256" s="17" t="n"/>
      <c r="AT256" s="17" t="n"/>
      <c r="AU256" s="17" t="n"/>
      <c r="AV256" s="17" t="n"/>
      <c r="AW256" s="17" t="n"/>
      <c r="AX256" s="17" t="n"/>
      <c r="AY256" s="17" t="n"/>
      <c r="AZ256" s="17" t="n"/>
      <c r="BA256" s="17" t="n"/>
      <c r="BB256" s="17" t="n"/>
      <c r="BC256" s="17" t="n"/>
      <c r="BD256" s="17" t="n"/>
      <c r="BE256" s="17" t="n"/>
      <c r="BF256" s="17" t="n"/>
      <c r="BG256" s="17" t="n"/>
      <c r="BH256" s="17" t="n"/>
      <c r="BI256" s="17" t="n"/>
      <c r="BJ256" s="17" t="n"/>
      <c r="BK256" s="17" t="n"/>
      <c r="BL256" s="17" t="n"/>
      <c r="BM256" s="17" t="n"/>
      <c r="BN256" s="17" t="n"/>
      <c r="BO256" s="17" t="n"/>
      <c r="BP256" s="17" t="n"/>
      <c r="BQ256" s="17" t="n"/>
      <c r="BR256" s="17" t="n"/>
      <c r="BS256" s="17" t="n"/>
      <c r="BT256" s="17" t="n"/>
      <c r="BU256" s="17" t="n"/>
      <c r="BV256" s="17" t="n"/>
      <c r="BW256" s="17" t="n"/>
      <c r="BX256" s="17" t="n"/>
      <c r="BY256" s="17" t="n"/>
      <c r="BZ256" s="17" t="n"/>
      <c r="CA256" s="17" t="n"/>
      <c r="CB256" s="17" t="n"/>
      <c r="CC256" s="17" t="n"/>
      <c r="CD256" s="17" t="n"/>
      <c r="CE256" s="17" t="n"/>
      <c r="CF256" s="17" t="n"/>
      <c r="CG256" s="17" t="n"/>
      <c r="CH256" s="17" t="n"/>
      <c r="CI256" s="17" t="n"/>
      <c r="CJ256" s="17" t="n"/>
      <c r="C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7" t="n"/>
      <c r="AA257" s="17" t="n"/>
      <c r="AB257" s="17" t="n"/>
      <c r="AC257" s="17" t="n"/>
      <c r="AD257" s="17" t="n"/>
      <c r="AE257" s="17" t="n"/>
      <c r="AF257" s="17" t="n"/>
      <c r="AG257" s="17" t="n"/>
      <c r="AH257" s="17" t="n"/>
      <c r="AI257" s="17" t="n"/>
      <c r="AJ257" s="17" t="n"/>
      <c r="AK257" s="17" t="n"/>
      <c r="AL257" s="17" t="n"/>
      <c r="AM257" s="17" t="n"/>
      <c r="AN257" s="17" t="n"/>
      <c r="AO257" s="17" t="n"/>
      <c r="AP257" s="17" t="n"/>
      <c r="AQ257" s="17" t="n"/>
      <c r="AR257" s="17" t="n"/>
      <c r="AS257" s="17" t="n"/>
      <c r="AT257" s="17" t="n"/>
      <c r="AU257" s="17" t="n"/>
      <c r="AV257" s="17" t="n"/>
      <c r="AW257" s="17" t="n"/>
      <c r="AX257" s="17" t="n"/>
      <c r="AY257" s="17" t="n"/>
      <c r="AZ257" s="17" t="n"/>
      <c r="BA257" s="17" t="n"/>
      <c r="BB257" s="17" t="n"/>
      <c r="BC257" s="17" t="n"/>
      <c r="BD257" s="17" t="n"/>
      <c r="BE257" s="17" t="n"/>
      <c r="BF257" s="17" t="n"/>
      <c r="BG257" s="17" t="n"/>
      <c r="BH257" s="17" t="n"/>
      <c r="BI257" s="17" t="n"/>
      <c r="BJ257" s="17" t="n"/>
      <c r="BK257" s="17" t="n"/>
      <c r="BL257" s="17" t="n"/>
      <c r="BM257" s="17" t="n"/>
      <c r="BN257" s="17" t="n"/>
      <c r="BO257" s="17" t="n"/>
      <c r="BP257" s="17" t="n"/>
      <c r="BQ257" s="17" t="n"/>
      <c r="BR257" s="17" t="n"/>
      <c r="BS257" s="17" t="n"/>
      <c r="BT257" s="17" t="n"/>
      <c r="BU257" s="17" t="n"/>
      <c r="BV257" s="17" t="n"/>
      <c r="BW257" s="17" t="n"/>
      <c r="BX257" s="17" t="n"/>
      <c r="BY257" s="17" t="n"/>
      <c r="BZ257" s="17" t="n"/>
      <c r="CA257" s="17" t="n"/>
      <c r="CB257" s="17" t="n"/>
      <c r="CC257" s="17" t="n"/>
      <c r="CD257" s="17" t="n"/>
      <c r="CE257" s="17" t="n"/>
      <c r="CF257" s="17" t="n"/>
      <c r="CG257" s="17" t="n"/>
      <c r="CH257" s="17" t="n"/>
      <c r="CI257" s="17" t="n"/>
      <c r="CJ257" s="17" t="n"/>
      <c r="C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7" t="n"/>
      <c r="AA258" s="17" t="n"/>
      <c r="AB258" s="17" t="n"/>
      <c r="AC258" s="17" t="n"/>
      <c r="AD258" s="17" t="n"/>
      <c r="AE258" s="17" t="n"/>
      <c r="AF258" s="17" t="n"/>
      <c r="AG258" s="17" t="n"/>
      <c r="AH258" s="17" t="n"/>
      <c r="AI258" s="17" t="n"/>
      <c r="AJ258" s="17" t="n"/>
      <c r="AK258" s="17" t="n"/>
      <c r="AL258" s="17" t="n"/>
      <c r="AM258" s="17" t="n"/>
      <c r="AN258" s="17" t="n"/>
      <c r="AO258" s="17" t="n"/>
      <c r="AP258" s="17" t="n"/>
      <c r="AQ258" s="17" t="n"/>
      <c r="AR258" s="17" t="n"/>
      <c r="AS258" s="17" t="n"/>
      <c r="AT258" s="17" t="n"/>
      <c r="AU258" s="17" t="n"/>
      <c r="AV258" s="17" t="n"/>
      <c r="AW258" s="17" t="n"/>
      <c r="AX258" s="17" t="n"/>
      <c r="AY258" s="17" t="n"/>
      <c r="AZ258" s="17" t="n"/>
      <c r="BA258" s="17" t="n"/>
      <c r="BB258" s="17" t="n"/>
      <c r="BC258" s="17" t="n"/>
      <c r="BD258" s="17" t="n"/>
      <c r="BE258" s="17" t="n"/>
      <c r="BF258" s="17" t="n"/>
      <c r="BG258" s="17" t="n"/>
      <c r="BH258" s="17" t="n"/>
      <c r="BI258" s="17" t="n"/>
      <c r="BJ258" s="17" t="n"/>
      <c r="BK258" s="17" t="n"/>
      <c r="BL258" s="17" t="n"/>
      <c r="BM258" s="17" t="n"/>
      <c r="BN258" s="17" t="n"/>
      <c r="BO258" s="17" t="n"/>
      <c r="BP258" s="17" t="n"/>
      <c r="BQ258" s="17" t="n"/>
      <c r="BR258" s="17" t="n"/>
      <c r="BS258" s="17" t="n"/>
      <c r="BT258" s="17" t="n"/>
      <c r="BU258" s="17" t="n"/>
      <c r="BV258" s="17" t="n"/>
      <c r="BW258" s="17" t="n"/>
      <c r="BX258" s="17" t="n"/>
      <c r="BY258" s="17" t="n"/>
      <c r="BZ258" s="17" t="n"/>
      <c r="CA258" s="17" t="n"/>
      <c r="CB258" s="17" t="n"/>
      <c r="CC258" s="17" t="n"/>
      <c r="CD258" s="17" t="n"/>
      <c r="CE258" s="17" t="n"/>
      <c r="CF258" s="17" t="n"/>
      <c r="CG258" s="17" t="n"/>
      <c r="CH258" s="17" t="n"/>
      <c r="CI258" s="17" t="n"/>
      <c r="CJ258" s="17" t="n"/>
      <c r="C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7" t="n"/>
      <c r="AA259" s="17" t="n"/>
      <c r="AB259" s="17" t="n"/>
      <c r="AC259" s="17" t="n"/>
      <c r="AD259" s="17" t="n"/>
      <c r="AE259" s="17" t="n"/>
      <c r="AF259" s="17" t="n"/>
      <c r="AG259" s="17" t="n"/>
      <c r="AH259" s="17" t="n"/>
      <c r="AI259" s="17" t="n"/>
      <c r="AJ259" s="17" t="n"/>
      <c r="AK259" s="17" t="n"/>
      <c r="AL259" s="17" t="n"/>
      <c r="AM259" s="17" t="n"/>
      <c r="AN259" s="17" t="n"/>
      <c r="AO259" s="17" t="n"/>
      <c r="AP259" s="17" t="n"/>
      <c r="AQ259" s="17" t="n"/>
      <c r="AR259" s="17" t="n"/>
      <c r="AS259" s="17" t="n"/>
      <c r="AT259" s="17" t="n"/>
      <c r="AU259" s="17" t="n"/>
      <c r="AV259" s="17" t="n"/>
      <c r="AW259" s="17" t="n"/>
      <c r="AX259" s="17" t="n"/>
      <c r="AY259" s="17" t="n"/>
      <c r="AZ259" s="17" t="n"/>
      <c r="BA259" s="17" t="n"/>
      <c r="BB259" s="17" t="n"/>
      <c r="BC259" s="17" t="n"/>
      <c r="BD259" s="17" t="n"/>
      <c r="BE259" s="17" t="n"/>
      <c r="BF259" s="17" t="n"/>
      <c r="BG259" s="17" t="n"/>
      <c r="BH259" s="17" t="n"/>
      <c r="BI259" s="17" t="n"/>
      <c r="BJ259" s="17" t="n"/>
      <c r="BK259" s="17" t="n"/>
      <c r="BL259" s="17" t="n"/>
      <c r="BM259" s="17" t="n"/>
      <c r="BN259" s="17" t="n"/>
      <c r="BO259" s="17" t="n"/>
      <c r="BP259" s="17" t="n"/>
      <c r="BQ259" s="17" t="n"/>
      <c r="BR259" s="17" t="n"/>
      <c r="BS259" s="17" t="n"/>
      <c r="BT259" s="17" t="n"/>
      <c r="BU259" s="17" t="n"/>
      <c r="BV259" s="17" t="n"/>
      <c r="BW259" s="17" t="n"/>
      <c r="BX259" s="17" t="n"/>
      <c r="BY259" s="17" t="n"/>
      <c r="BZ259" s="17" t="n"/>
      <c r="CA259" s="17" t="n"/>
      <c r="CB259" s="17" t="n"/>
      <c r="CC259" s="17" t="n"/>
      <c r="CD259" s="17" t="n"/>
      <c r="CE259" s="17" t="n"/>
      <c r="CF259" s="17" t="n"/>
      <c r="CG259" s="17" t="n"/>
      <c r="CH259" s="17" t="n"/>
      <c r="CI259" s="17" t="n"/>
      <c r="CJ259" s="17" t="n"/>
      <c r="C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7" t="n"/>
      <c r="AA260" s="17" t="n"/>
      <c r="AB260" s="17" t="n"/>
      <c r="AC260" s="17" t="n"/>
      <c r="AD260" s="17" t="n"/>
      <c r="AE260" s="17" t="n"/>
      <c r="AF260" s="17" t="n"/>
      <c r="AG260" s="17" t="n"/>
      <c r="AH260" s="17" t="n"/>
      <c r="AI260" s="17" t="n"/>
      <c r="AJ260" s="17" t="n"/>
      <c r="AK260" s="17" t="n"/>
      <c r="AL260" s="17" t="n"/>
      <c r="AM260" s="17" t="n"/>
      <c r="AN260" s="17" t="n"/>
      <c r="AO260" s="17" t="n"/>
      <c r="AP260" s="17" t="n"/>
      <c r="AQ260" s="17" t="n"/>
      <c r="AR260" s="17" t="n"/>
      <c r="AS260" s="17" t="n"/>
      <c r="AT260" s="17" t="n"/>
      <c r="AU260" s="17" t="n"/>
      <c r="AV260" s="17" t="n"/>
      <c r="AW260" s="17" t="n"/>
      <c r="AX260" s="17" t="n"/>
      <c r="AY260" s="17" t="n"/>
      <c r="AZ260" s="17" t="n"/>
      <c r="BA260" s="17" t="n"/>
      <c r="BB260" s="17" t="n"/>
      <c r="BC260" s="17" t="n"/>
      <c r="BD260" s="17" t="n"/>
      <c r="BE260" s="17" t="n"/>
      <c r="BF260" s="17" t="n"/>
      <c r="BG260" s="17" t="n"/>
      <c r="BH260" s="17" t="n"/>
      <c r="BI260" s="17" t="n"/>
      <c r="BJ260" s="17" t="n"/>
      <c r="BK260" s="17" t="n"/>
      <c r="BL260" s="17" t="n"/>
      <c r="BM260" s="17" t="n"/>
      <c r="BN260" s="17" t="n"/>
      <c r="BO260" s="17" t="n"/>
      <c r="BP260" s="17" t="n"/>
      <c r="BQ260" s="17" t="n"/>
      <c r="BR260" s="17" t="n"/>
      <c r="BS260" s="17" t="n"/>
      <c r="BT260" s="17" t="n"/>
      <c r="BU260" s="17" t="n"/>
      <c r="BV260" s="17" t="n"/>
      <c r="BW260" s="17" t="n"/>
      <c r="BX260" s="17" t="n"/>
      <c r="BY260" s="17" t="n"/>
      <c r="BZ260" s="17" t="n"/>
      <c r="CA260" s="17" t="n"/>
      <c r="CB260" s="17" t="n"/>
      <c r="CC260" s="17" t="n"/>
      <c r="CD260" s="17" t="n"/>
      <c r="CE260" s="17" t="n"/>
      <c r="CF260" s="17" t="n"/>
      <c r="CG260" s="17" t="n"/>
      <c r="CH260" s="17" t="n"/>
      <c r="CI260" s="17" t="n"/>
      <c r="CJ260" s="17" t="n"/>
      <c r="C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7" t="n"/>
      <c r="AA261" s="17" t="n"/>
      <c r="AB261" s="17" t="n"/>
      <c r="AC261" s="17" t="n"/>
      <c r="AD261" s="17" t="n"/>
      <c r="AE261" s="17" t="n"/>
      <c r="AF261" s="17" t="n"/>
      <c r="AG261" s="17" t="n"/>
      <c r="AH261" s="17" t="n"/>
      <c r="AI261" s="17" t="n"/>
      <c r="AJ261" s="17" t="n"/>
      <c r="AK261" s="17" t="n"/>
      <c r="AL261" s="17" t="n"/>
      <c r="AM261" s="17" t="n"/>
      <c r="AN261" s="17" t="n"/>
      <c r="AO261" s="17" t="n"/>
      <c r="AP261" s="17" t="n"/>
      <c r="AQ261" s="17" t="n"/>
      <c r="AR261" s="17" t="n"/>
      <c r="AS261" s="17" t="n"/>
      <c r="AT261" s="17" t="n"/>
      <c r="AU261" s="17" t="n"/>
      <c r="AV261" s="17" t="n"/>
      <c r="AW261" s="17" t="n"/>
      <c r="AX261" s="17" t="n"/>
      <c r="AY261" s="17" t="n"/>
      <c r="AZ261" s="17" t="n"/>
      <c r="BA261" s="17" t="n"/>
      <c r="BB261" s="17" t="n"/>
      <c r="BC261" s="17" t="n"/>
      <c r="BD261" s="17" t="n"/>
      <c r="BE261" s="17" t="n"/>
      <c r="BF261" s="17" t="n"/>
      <c r="BG261" s="17" t="n"/>
      <c r="BH261" s="17" t="n"/>
      <c r="BI261" s="17" t="n"/>
      <c r="BJ261" s="17" t="n"/>
      <c r="BK261" s="17" t="n"/>
      <c r="BL261" s="17" t="n"/>
      <c r="BM261" s="17" t="n"/>
      <c r="BN261" s="17" t="n"/>
      <c r="BO261" s="17" t="n"/>
      <c r="BP261" s="17" t="n"/>
      <c r="BQ261" s="17" t="n"/>
      <c r="BR261" s="17" t="n"/>
      <c r="BS261" s="17" t="n"/>
      <c r="BT261" s="17" t="n"/>
      <c r="BU261" s="17" t="n"/>
      <c r="BV261" s="17" t="n"/>
      <c r="BW261" s="17" t="n"/>
      <c r="BX261" s="17" t="n"/>
      <c r="BY261" s="17" t="n"/>
      <c r="BZ261" s="17" t="n"/>
      <c r="CA261" s="17" t="n"/>
      <c r="CB261" s="17" t="n"/>
      <c r="CC261" s="17" t="n"/>
      <c r="CD261" s="17" t="n"/>
      <c r="CE261" s="17" t="n"/>
      <c r="CF261" s="17" t="n"/>
      <c r="CG261" s="17" t="n"/>
      <c r="CH261" s="17" t="n"/>
      <c r="CI261" s="17" t="n"/>
      <c r="CJ261" s="17" t="n"/>
      <c r="C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7" t="n"/>
      <c r="AA262" s="17" t="n"/>
      <c r="AB262" s="17" t="n"/>
      <c r="AC262" s="17" t="n"/>
      <c r="AD262" s="17" t="n"/>
      <c r="AE262" s="17" t="n"/>
      <c r="AF262" s="17" t="n"/>
      <c r="AG262" s="17" t="n"/>
      <c r="AH262" s="17" t="n"/>
      <c r="AI262" s="17" t="n"/>
      <c r="AJ262" s="17" t="n"/>
      <c r="AK262" s="17" t="n"/>
      <c r="AL262" s="17" t="n"/>
      <c r="AM262" s="17" t="n"/>
      <c r="AN262" s="17" t="n"/>
      <c r="AO262" s="17" t="n"/>
      <c r="AP262" s="17" t="n"/>
      <c r="AQ262" s="17" t="n"/>
      <c r="AR262" s="17" t="n"/>
      <c r="AS262" s="17" t="n"/>
      <c r="AT262" s="17" t="n"/>
      <c r="AU262" s="17" t="n"/>
      <c r="AV262" s="17" t="n"/>
      <c r="AW262" s="17" t="n"/>
      <c r="AX262" s="17" t="n"/>
      <c r="AY262" s="17" t="n"/>
      <c r="AZ262" s="17" t="n"/>
      <c r="BA262" s="17" t="n"/>
      <c r="BB262" s="17" t="n"/>
      <c r="BC262" s="17" t="n"/>
      <c r="BD262" s="17" t="n"/>
      <c r="BE262" s="17" t="n"/>
      <c r="BF262" s="17" t="n"/>
      <c r="BG262" s="17" t="n"/>
      <c r="BH262" s="17" t="n"/>
      <c r="BI262" s="17" t="n"/>
      <c r="BJ262" s="17" t="n"/>
      <c r="BK262" s="17" t="n"/>
      <c r="BL262" s="17" t="n"/>
      <c r="BM262" s="17" t="n"/>
      <c r="BN262" s="17" t="n"/>
      <c r="BO262" s="17" t="n"/>
      <c r="BP262" s="17" t="n"/>
      <c r="BQ262" s="17" t="n"/>
      <c r="BR262" s="17" t="n"/>
      <c r="BS262" s="17" t="n"/>
      <c r="BT262" s="17" t="n"/>
      <c r="BU262" s="17" t="n"/>
      <c r="BV262" s="17" t="n"/>
      <c r="BW262" s="17" t="n"/>
      <c r="BX262" s="17" t="n"/>
      <c r="BY262" s="17" t="n"/>
      <c r="BZ262" s="17" t="n"/>
      <c r="CA262" s="17" t="n"/>
      <c r="CB262" s="17" t="n"/>
      <c r="CC262" s="17" t="n"/>
      <c r="CD262" s="17" t="n"/>
      <c r="CE262" s="17" t="n"/>
      <c r="CF262" s="17" t="n"/>
      <c r="CG262" s="17" t="n"/>
      <c r="CH262" s="17" t="n"/>
      <c r="CI262" s="17" t="n"/>
      <c r="CJ262" s="17" t="n"/>
      <c r="C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7" t="n"/>
      <c r="AA263" s="17" t="n"/>
      <c r="AB263" s="17" t="n"/>
      <c r="AC263" s="17" t="n"/>
      <c r="AD263" s="17" t="n"/>
      <c r="AE263" s="17" t="n"/>
      <c r="AF263" s="17" t="n"/>
      <c r="AG263" s="17" t="n"/>
      <c r="AH263" s="17" t="n"/>
      <c r="AI263" s="17" t="n"/>
      <c r="AJ263" s="17" t="n"/>
      <c r="AK263" s="17" t="n"/>
      <c r="AL263" s="17" t="n"/>
      <c r="AM263" s="17" t="n"/>
      <c r="AN263" s="17" t="n"/>
      <c r="AO263" s="17" t="n"/>
      <c r="AP263" s="17" t="n"/>
      <c r="AQ263" s="17" t="n"/>
      <c r="AR263" s="17" t="n"/>
      <c r="AS263" s="17" t="n"/>
      <c r="AT263" s="17" t="n"/>
      <c r="AU263" s="17" t="n"/>
      <c r="AV263" s="17" t="n"/>
      <c r="AW263" s="17" t="n"/>
      <c r="AX263" s="17" t="n"/>
      <c r="AY263" s="17" t="n"/>
      <c r="AZ263" s="17" t="n"/>
      <c r="BA263" s="17" t="n"/>
      <c r="BB263" s="17" t="n"/>
      <c r="BC263" s="17" t="n"/>
      <c r="BD263" s="17" t="n"/>
      <c r="BE263" s="17" t="n"/>
      <c r="BF263" s="17" t="n"/>
      <c r="BG263" s="17" t="n"/>
      <c r="BH263" s="17" t="n"/>
      <c r="BI263" s="17" t="n"/>
      <c r="BJ263" s="17" t="n"/>
      <c r="BK263" s="17" t="n"/>
      <c r="BL263" s="17" t="n"/>
      <c r="BM263" s="17" t="n"/>
      <c r="BN263" s="17" t="n"/>
      <c r="BO263" s="17" t="n"/>
      <c r="BP263" s="17" t="n"/>
      <c r="BQ263" s="17" t="n"/>
      <c r="BR263" s="17" t="n"/>
      <c r="BS263" s="17" t="n"/>
      <c r="BT263" s="17" t="n"/>
      <c r="BU263" s="17" t="n"/>
      <c r="BV263" s="17" t="n"/>
      <c r="BW263" s="17" t="n"/>
      <c r="BX263" s="17" t="n"/>
      <c r="BY263" s="17" t="n"/>
      <c r="BZ263" s="17" t="n"/>
      <c r="CA263" s="17" t="n"/>
      <c r="CB263" s="17" t="n"/>
      <c r="CC263" s="17" t="n"/>
      <c r="CD263" s="17" t="n"/>
      <c r="CE263" s="17" t="n"/>
      <c r="CF263" s="17" t="n"/>
      <c r="CG263" s="17" t="n"/>
      <c r="CH263" s="17" t="n"/>
      <c r="CI263" s="17" t="n"/>
      <c r="CJ263" s="17" t="n"/>
      <c r="C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7" t="n"/>
      <c r="AA264" s="17" t="n"/>
      <c r="AB264" s="17" t="n"/>
      <c r="AC264" s="17" t="n"/>
      <c r="AD264" s="17" t="n"/>
      <c r="AE264" s="17" t="n"/>
      <c r="AF264" s="17" t="n"/>
      <c r="AG264" s="17" t="n"/>
      <c r="AH264" s="17" t="n"/>
      <c r="AI264" s="17" t="n"/>
      <c r="AJ264" s="17" t="n"/>
      <c r="AK264" s="17" t="n"/>
      <c r="AL264" s="17" t="n"/>
      <c r="AM264" s="17" t="n"/>
      <c r="AN264" s="17" t="n"/>
      <c r="AO264" s="17" t="n"/>
      <c r="AP264" s="17" t="n"/>
      <c r="AQ264" s="17" t="n"/>
      <c r="AR264" s="17" t="n"/>
      <c r="AS264" s="17" t="n"/>
      <c r="AT264" s="17" t="n"/>
      <c r="AU264" s="17" t="n"/>
      <c r="AV264" s="17" t="n"/>
      <c r="AW264" s="17" t="n"/>
      <c r="AX264" s="17" t="n"/>
      <c r="AY264" s="17" t="n"/>
      <c r="AZ264" s="17" t="n"/>
      <c r="BA264" s="17" t="n"/>
      <c r="BB264" s="17" t="n"/>
      <c r="BC264" s="17" t="n"/>
      <c r="BD264" s="17" t="n"/>
      <c r="BE264" s="17" t="n"/>
      <c r="BF264" s="17" t="n"/>
      <c r="BG264" s="17" t="n"/>
      <c r="BH264" s="17" t="n"/>
      <c r="BI264" s="17" t="n"/>
      <c r="BJ264" s="17" t="n"/>
      <c r="BK264" s="17" t="n"/>
      <c r="BL264" s="17" t="n"/>
      <c r="BM264" s="17" t="n"/>
      <c r="BN264" s="17" t="n"/>
      <c r="BO264" s="17" t="n"/>
      <c r="BP264" s="17" t="n"/>
      <c r="BQ264" s="17" t="n"/>
      <c r="BR264" s="17" t="n"/>
      <c r="BS264" s="17" t="n"/>
      <c r="BT264" s="17" t="n"/>
      <c r="BU264" s="17" t="n"/>
      <c r="BV264" s="17" t="n"/>
      <c r="BW264" s="17" t="n"/>
      <c r="BX264" s="17" t="n"/>
      <c r="BY264" s="17" t="n"/>
      <c r="BZ264" s="17" t="n"/>
      <c r="CA264" s="17" t="n"/>
      <c r="CB264" s="17" t="n"/>
      <c r="CC264" s="17" t="n"/>
      <c r="CD264" s="17" t="n"/>
      <c r="CE264" s="17" t="n"/>
      <c r="CF264" s="17" t="n"/>
      <c r="CG264" s="17" t="n"/>
      <c r="CH264" s="17" t="n"/>
      <c r="CI264" s="17" t="n"/>
      <c r="CJ264" s="17" t="n"/>
      <c r="C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7" t="n"/>
      <c r="AA265" s="17" t="n"/>
      <c r="AB265" s="17" t="n"/>
      <c r="AC265" s="17" t="n"/>
      <c r="AD265" s="17" t="n"/>
      <c r="AE265" s="17" t="n"/>
      <c r="AF265" s="17" t="n"/>
      <c r="AG265" s="17" t="n"/>
      <c r="AH265" s="17" t="n"/>
      <c r="AI265" s="17" t="n"/>
      <c r="AJ265" s="17" t="n"/>
      <c r="AK265" s="17" t="n"/>
      <c r="AL265" s="17" t="n"/>
      <c r="AM265" s="17" t="n"/>
      <c r="AN265" s="17" t="n"/>
      <c r="AO265" s="17" t="n"/>
      <c r="AP265" s="17" t="n"/>
      <c r="AQ265" s="17" t="n"/>
      <c r="AR265" s="17" t="n"/>
      <c r="AS265" s="17" t="n"/>
      <c r="AT265" s="17" t="n"/>
      <c r="AU265" s="17" t="n"/>
      <c r="AV265" s="17" t="n"/>
      <c r="AW265" s="17" t="n"/>
      <c r="AX265" s="17" t="n"/>
      <c r="AY265" s="17" t="n"/>
      <c r="AZ265" s="17" t="n"/>
      <c r="BA265" s="17" t="n"/>
      <c r="BB265" s="17" t="n"/>
      <c r="BC265" s="17" t="n"/>
      <c r="BD265" s="17" t="n"/>
      <c r="BE265" s="17" t="n"/>
      <c r="BF265" s="17" t="n"/>
      <c r="BG265" s="17" t="n"/>
      <c r="BH265" s="17" t="n"/>
      <c r="BI265" s="17" t="n"/>
      <c r="BJ265" s="17" t="n"/>
      <c r="BK265" s="17" t="n"/>
      <c r="BL265" s="17" t="n"/>
      <c r="BM265" s="17" t="n"/>
      <c r="BN265" s="17" t="n"/>
      <c r="BO265" s="17" t="n"/>
      <c r="BP265" s="17" t="n"/>
      <c r="BQ265" s="17" t="n"/>
      <c r="BR265" s="17" t="n"/>
      <c r="BS265" s="17" t="n"/>
      <c r="BT265" s="17" t="n"/>
      <c r="BU265" s="17" t="n"/>
      <c r="BV265" s="17" t="n"/>
      <c r="BW265" s="17" t="n"/>
      <c r="BX265" s="17" t="n"/>
      <c r="BY265" s="17" t="n"/>
      <c r="BZ265" s="17" t="n"/>
      <c r="CA265" s="17" t="n"/>
      <c r="CB265" s="17" t="n"/>
      <c r="CC265" s="17" t="n"/>
      <c r="CD265" s="17" t="n"/>
      <c r="CE265" s="17" t="n"/>
      <c r="CF265" s="17" t="n"/>
      <c r="CG265" s="17" t="n"/>
      <c r="CH265" s="17" t="n"/>
      <c r="CI265" s="17" t="n"/>
      <c r="CJ265" s="17" t="n"/>
      <c r="C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7" t="n"/>
      <c r="AA266" s="17" t="n"/>
      <c r="AB266" s="17" t="n"/>
      <c r="AC266" s="17" t="n"/>
      <c r="AD266" s="17" t="n"/>
      <c r="AE266" s="17" t="n"/>
      <c r="AF266" s="17" t="n"/>
      <c r="AG266" s="17" t="n"/>
      <c r="AH266" s="17" t="n"/>
      <c r="AI266" s="17" t="n"/>
      <c r="AJ266" s="17" t="n"/>
      <c r="AK266" s="17" t="n"/>
      <c r="AL266" s="17" t="n"/>
      <c r="AM266" s="17" t="n"/>
      <c r="AN266" s="17" t="n"/>
      <c r="AO266" s="17" t="n"/>
      <c r="AP266" s="17" t="n"/>
      <c r="AQ266" s="17" t="n"/>
      <c r="AR266" s="17" t="n"/>
      <c r="AS266" s="17" t="n"/>
      <c r="AT266" s="17" t="n"/>
      <c r="AU266" s="17" t="n"/>
      <c r="AV266" s="17" t="n"/>
      <c r="AW266" s="17" t="n"/>
      <c r="AX266" s="17" t="n"/>
      <c r="AY266" s="17" t="n"/>
      <c r="AZ266" s="17" t="n"/>
      <c r="BA266" s="17" t="n"/>
      <c r="BB266" s="17" t="n"/>
      <c r="BC266" s="17" t="n"/>
      <c r="BD266" s="17" t="n"/>
      <c r="BE266" s="17" t="n"/>
      <c r="BF266" s="17" t="n"/>
      <c r="BG266" s="17" t="n"/>
      <c r="BH266" s="17" t="n"/>
      <c r="BI266" s="17" t="n"/>
      <c r="BJ266" s="17" t="n"/>
      <c r="BK266" s="17" t="n"/>
      <c r="BL266" s="17" t="n"/>
      <c r="BM266" s="17" t="n"/>
      <c r="BN266" s="17" t="n"/>
      <c r="BO266" s="17" t="n"/>
      <c r="BP266" s="17" t="n"/>
      <c r="BQ266" s="17" t="n"/>
      <c r="BR266" s="17" t="n"/>
      <c r="BS266" s="17" t="n"/>
      <c r="BT266" s="17" t="n"/>
      <c r="BU266" s="17" t="n"/>
      <c r="BV266" s="17" t="n"/>
      <c r="BW266" s="17" t="n"/>
      <c r="BX266" s="17" t="n"/>
      <c r="BY266" s="17" t="n"/>
      <c r="BZ266" s="17" t="n"/>
      <c r="CA266" s="17" t="n"/>
      <c r="CB266" s="17" t="n"/>
      <c r="CC266" s="17" t="n"/>
      <c r="CD266" s="17" t="n"/>
      <c r="CE266" s="17" t="n"/>
      <c r="CF266" s="17" t="n"/>
      <c r="CG266" s="17" t="n"/>
      <c r="CH266" s="17" t="n"/>
      <c r="CI266" s="17" t="n"/>
      <c r="CJ266" s="17" t="n"/>
      <c r="C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7" t="n"/>
      <c r="AA267" s="17" t="n"/>
      <c r="AB267" s="17" t="n"/>
      <c r="AC267" s="17" t="n"/>
      <c r="AD267" s="17" t="n"/>
      <c r="AE267" s="17" t="n"/>
      <c r="AF267" s="17" t="n"/>
      <c r="AG267" s="17" t="n"/>
      <c r="AH267" s="17" t="n"/>
      <c r="AI267" s="17" t="n"/>
      <c r="AJ267" s="17" t="n"/>
      <c r="AK267" s="17" t="n"/>
      <c r="AL267" s="17" t="n"/>
      <c r="AM267" s="17" t="n"/>
      <c r="AN267" s="17" t="n"/>
      <c r="AO267" s="17" t="n"/>
      <c r="AP267" s="17" t="n"/>
      <c r="AQ267" s="17" t="n"/>
      <c r="AR267" s="17" t="n"/>
      <c r="AS267" s="17" t="n"/>
      <c r="AT267" s="17" t="n"/>
      <c r="AU267" s="17" t="n"/>
      <c r="AV267" s="17" t="n"/>
      <c r="AW267" s="17" t="n"/>
      <c r="AX267" s="17" t="n"/>
      <c r="AY267" s="17" t="n"/>
      <c r="AZ267" s="17" t="n"/>
      <c r="BA267" s="17" t="n"/>
      <c r="BB267" s="17" t="n"/>
      <c r="BC267" s="17" t="n"/>
      <c r="BD267" s="17" t="n"/>
      <c r="BE267" s="17" t="n"/>
      <c r="BF267" s="17" t="n"/>
      <c r="BG267" s="17" t="n"/>
      <c r="BH267" s="17" t="n"/>
      <c r="BI267" s="17" t="n"/>
      <c r="BJ267" s="17" t="n"/>
      <c r="BK267" s="17" t="n"/>
      <c r="BL267" s="17" t="n"/>
      <c r="BM267" s="17" t="n"/>
      <c r="BN267" s="17" t="n"/>
      <c r="BO267" s="17" t="n"/>
      <c r="BP267" s="17" t="n"/>
      <c r="BQ267" s="17" t="n"/>
      <c r="BR267" s="17" t="n"/>
      <c r="BS267" s="17" t="n"/>
      <c r="BT267" s="17" t="n"/>
      <c r="BU267" s="17" t="n"/>
      <c r="BV267" s="17" t="n"/>
      <c r="BW267" s="17" t="n"/>
      <c r="BX267" s="17" t="n"/>
      <c r="BY267" s="17" t="n"/>
      <c r="BZ267" s="17" t="n"/>
      <c r="CA267" s="17" t="n"/>
      <c r="CB267" s="17" t="n"/>
      <c r="CC267" s="17" t="n"/>
      <c r="CD267" s="17" t="n"/>
      <c r="CE267" s="17" t="n"/>
      <c r="CF267" s="17" t="n"/>
      <c r="CG267" s="17" t="n"/>
      <c r="CH267" s="17" t="n"/>
      <c r="CI267" s="17" t="n"/>
      <c r="CJ267" s="17" t="n"/>
      <c r="C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7" t="n"/>
      <c r="AA268" s="17" t="n"/>
      <c r="AB268" s="17" t="n"/>
      <c r="AC268" s="17" t="n"/>
      <c r="AD268" s="17" t="n"/>
      <c r="AE268" s="17" t="n"/>
      <c r="AF268" s="17" t="n"/>
      <c r="AG268" s="17" t="n"/>
      <c r="AH268" s="17" t="n"/>
      <c r="AI268" s="17" t="n"/>
      <c r="AJ268" s="17" t="n"/>
      <c r="AK268" s="17" t="n"/>
      <c r="AL268" s="17" t="n"/>
      <c r="AM268" s="17" t="n"/>
      <c r="AN268" s="17" t="n"/>
      <c r="AO268" s="17" t="n"/>
      <c r="AP268" s="17" t="n"/>
      <c r="AQ268" s="17" t="n"/>
      <c r="AR268" s="17" t="n"/>
      <c r="AS268" s="17" t="n"/>
      <c r="AT268" s="17" t="n"/>
      <c r="AU268" s="17" t="n"/>
      <c r="AV268" s="17" t="n"/>
      <c r="AW268" s="17" t="n"/>
      <c r="AX268" s="17" t="n"/>
      <c r="AY268" s="17" t="n"/>
      <c r="AZ268" s="17" t="n"/>
      <c r="BA268" s="17" t="n"/>
      <c r="BB268" s="17" t="n"/>
      <c r="BC268" s="17" t="n"/>
      <c r="BD268" s="17" t="n"/>
      <c r="BE268" s="17" t="n"/>
      <c r="BF268" s="17" t="n"/>
      <c r="BG268" s="17" t="n"/>
      <c r="BH268" s="17" t="n"/>
      <c r="BI268" s="17" t="n"/>
      <c r="BJ268" s="17" t="n"/>
      <c r="BK268" s="17" t="n"/>
      <c r="BL268" s="17" t="n"/>
      <c r="BM268" s="17" t="n"/>
      <c r="BN268" s="17" t="n"/>
      <c r="BO268" s="17" t="n"/>
      <c r="BP268" s="17" t="n"/>
      <c r="BQ268" s="17" t="n"/>
      <c r="BR268" s="17" t="n"/>
      <c r="BS268" s="17" t="n"/>
      <c r="BT268" s="17" t="n"/>
      <c r="BU268" s="17" t="n"/>
      <c r="BV268" s="17" t="n"/>
      <c r="BW268" s="17" t="n"/>
      <c r="BX268" s="17" t="n"/>
      <c r="BY268" s="17" t="n"/>
      <c r="BZ268" s="17" t="n"/>
      <c r="CA268" s="17" t="n"/>
      <c r="CB268" s="17" t="n"/>
      <c r="CC268" s="17" t="n"/>
      <c r="CD268" s="17" t="n"/>
      <c r="CE268" s="17" t="n"/>
      <c r="CF268" s="17" t="n"/>
      <c r="CG268" s="17" t="n"/>
      <c r="CH268" s="17" t="n"/>
      <c r="CI268" s="17" t="n"/>
      <c r="CJ268" s="17" t="n"/>
      <c r="C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7" t="n"/>
      <c r="AA269" s="17" t="n"/>
      <c r="AB269" s="17" t="n"/>
      <c r="AC269" s="17" t="n"/>
      <c r="AD269" s="17" t="n"/>
      <c r="AE269" s="17" t="n"/>
      <c r="AF269" s="17" t="n"/>
      <c r="AG269" s="17" t="n"/>
      <c r="AH269" s="17" t="n"/>
      <c r="AI269" s="17" t="n"/>
      <c r="AJ269" s="17" t="n"/>
      <c r="AK269" s="17" t="n"/>
      <c r="AL269" s="17" t="n"/>
      <c r="AM269" s="17" t="n"/>
      <c r="AN269" s="17" t="n"/>
      <c r="AO269" s="17" t="n"/>
      <c r="AP269" s="17" t="n"/>
      <c r="AQ269" s="17" t="n"/>
      <c r="AR269" s="17" t="n"/>
      <c r="AS269" s="17" t="n"/>
      <c r="AT269" s="17" t="n"/>
      <c r="AU269" s="17" t="n"/>
      <c r="AV269" s="17" t="n"/>
      <c r="AW269" s="17" t="n"/>
      <c r="AX269" s="17" t="n"/>
      <c r="AY269" s="17" t="n"/>
      <c r="AZ269" s="17" t="n"/>
      <c r="BA269" s="17" t="n"/>
      <c r="BB269" s="17" t="n"/>
      <c r="BC269" s="17" t="n"/>
      <c r="BD269" s="17" t="n"/>
      <c r="BE269" s="17" t="n"/>
      <c r="BF269" s="17" t="n"/>
      <c r="BG269" s="17" t="n"/>
      <c r="BH269" s="17" t="n"/>
      <c r="BI269" s="17" t="n"/>
      <c r="BJ269" s="17" t="n"/>
      <c r="BK269" s="17" t="n"/>
      <c r="BL269" s="17" t="n"/>
      <c r="BM269" s="17" t="n"/>
      <c r="BN269" s="17" t="n"/>
      <c r="BO269" s="17" t="n"/>
      <c r="BP269" s="17" t="n"/>
      <c r="BQ269" s="17" t="n"/>
      <c r="BR269" s="17" t="n"/>
      <c r="BS269" s="17" t="n"/>
      <c r="BT269" s="17" t="n"/>
      <c r="BU269" s="17" t="n"/>
      <c r="BV269" s="17" t="n"/>
      <c r="BW269" s="17" t="n"/>
      <c r="BX269" s="17" t="n"/>
      <c r="BY269" s="17" t="n"/>
      <c r="BZ269" s="17" t="n"/>
      <c r="CA269" s="17" t="n"/>
      <c r="CB269" s="17" t="n"/>
      <c r="CC269" s="17" t="n"/>
      <c r="CD269" s="17" t="n"/>
      <c r="CE269" s="17" t="n"/>
      <c r="CF269" s="17" t="n"/>
      <c r="CG269" s="17" t="n"/>
      <c r="CH269" s="17" t="n"/>
      <c r="CI269" s="17" t="n"/>
      <c r="CJ269" s="17" t="n"/>
      <c r="C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7" t="n"/>
      <c r="AA270" s="17" t="n"/>
      <c r="AB270" s="17" t="n"/>
      <c r="AC270" s="17" t="n"/>
      <c r="AD270" s="17" t="n"/>
      <c r="AE270" s="17" t="n"/>
      <c r="AF270" s="17" t="n"/>
      <c r="AG270" s="17" t="n"/>
      <c r="AH270" s="17" t="n"/>
      <c r="AI270" s="17" t="n"/>
      <c r="AJ270" s="17" t="n"/>
      <c r="AK270" s="17" t="n"/>
      <c r="AL270" s="17" t="n"/>
      <c r="AM270" s="17" t="n"/>
      <c r="AN270" s="17" t="n"/>
      <c r="AO270" s="17" t="n"/>
      <c r="AP270" s="17" t="n"/>
      <c r="AQ270" s="17" t="n"/>
      <c r="AR270" s="17" t="n"/>
      <c r="AS270" s="17" t="n"/>
      <c r="AT270" s="17" t="n"/>
      <c r="AU270" s="17" t="n"/>
      <c r="AV270" s="17" t="n"/>
      <c r="AW270" s="17" t="n"/>
      <c r="AX270" s="17" t="n"/>
      <c r="AY270" s="17" t="n"/>
      <c r="AZ270" s="17" t="n"/>
      <c r="BA270" s="17" t="n"/>
      <c r="BB270" s="17" t="n"/>
      <c r="BC270" s="17" t="n"/>
      <c r="BD270" s="17" t="n"/>
      <c r="BE270" s="17" t="n"/>
      <c r="BF270" s="17" t="n"/>
      <c r="BG270" s="17" t="n"/>
      <c r="BH270" s="17" t="n"/>
      <c r="BI270" s="17" t="n"/>
      <c r="BJ270" s="17" t="n"/>
      <c r="BK270" s="17" t="n"/>
      <c r="BL270" s="17" t="n"/>
      <c r="BM270" s="17" t="n"/>
      <c r="BN270" s="17" t="n"/>
      <c r="BO270" s="17" t="n"/>
      <c r="BP270" s="17" t="n"/>
      <c r="BQ270" s="17" t="n"/>
      <c r="BR270" s="17" t="n"/>
      <c r="BS270" s="17" t="n"/>
      <c r="BT270" s="17" t="n"/>
      <c r="BU270" s="17" t="n"/>
      <c r="BV270" s="17" t="n"/>
      <c r="BW270" s="17" t="n"/>
      <c r="BX270" s="17" t="n"/>
      <c r="BY270" s="17" t="n"/>
      <c r="BZ270" s="17" t="n"/>
      <c r="CA270" s="17" t="n"/>
      <c r="CB270" s="17" t="n"/>
      <c r="CC270" s="17" t="n"/>
      <c r="CD270" s="17" t="n"/>
      <c r="CE270" s="17" t="n"/>
      <c r="CF270" s="17" t="n"/>
      <c r="CG270" s="17" t="n"/>
      <c r="CH270" s="17" t="n"/>
      <c r="CI270" s="17" t="n"/>
      <c r="CJ270" s="17" t="n"/>
      <c r="C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7" t="n"/>
      <c r="AA271" s="17" t="n"/>
      <c r="AB271" s="17" t="n"/>
      <c r="AC271" s="17" t="n"/>
      <c r="AD271" s="17" t="n"/>
      <c r="AE271" s="17" t="n"/>
      <c r="AF271" s="17" t="n"/>
      <c r="AG271" s="17" t="n"/>
      <c r="AH271" s="17" t="n"/>
      <c r="AI271" s="17" t="n"/>
      <c r="AJ271" s="17" t="n"/>
      <c r="AK271" s="17" t="n"/>
      <c r="AL271" s="17" t="n"/>
      <c r="AM271" s="17" t="n"/>
      <c r="AN271" s="17" t="n"/>
      <c r="AO271" s="17" t="n"/>
      <c r="AP271" s="17" t="n"/>
      <c r="AQ271" s="17" t="n"/>
      <c r="AR271" s="17" t="n"/>
      <c r="AS271" s="17" t="n"/>
      <c r="AT271" s="17" t="n"/>
      <c r="AU271" s="17" t="n"/>
      <c r="AV271" s="17" t="n"/>
      <c r="AW271" s="17" t="n"/>
      <c r="AX271" s="17" t="n"/>
      <c r="AY271" s="17" t="n"/>
      <c r="AZ271" s="17" t="n"/>
      <c r="BA271" s="17" t="n"/>
      <c r="BB271" s="17" t="n"/>
      <c r="BC271" s="17" t="n"/>
      <c r="BD271" s="17" t="n"/>
      <c r="BE271" s="17" t="n"/>
      <c r="BF271" s="17" t="n"/>
      <c r="BG271" s="17" t="n"/>
      <c r="BH271" s="17" t="n"/>
      <c r="BI271" s="17" t="n"/>
      <c r="BJ271" s="17" t="n"/>
      <c r="BK271" s="17" t="n"/>
      <c r="BL271" s="17" t="n"/>
      <c r="BM271" s="17" t="n"/>
      <c r="BN271" s="17" t="n"/>
      <c r="BO271" s="17" t="n"/>
      <c r="BP271" s="17" t="n"/>
      <c r="BQ271" s="17" t="n"/>
      <c r="BR271" s="17" t="n"/>
      <c r="BS271" s="17" t="n"/>
      <c r="BT271" s="17" t="n"/>
      <c r="BU271" s="17" t="n"/>
      <c r="BV271" s="17" t="n"/>
      <c r="BW271" s="17" t="n"/>
      <c r="BX271" s="17" t="n"/>
      <c r="BY271" s="17" t="n"/>
      <c r="BZ271" s="17" t="n"/>
      <c r="CA271" s="17" t="n"/>
      <c r="CB271" s="17" t="n"/>
      <c r="CC271" s="17" t="n"/>
      <c r="CD271" s="17" t="n"/>
      <c r="CE271" s="17" t="n"/>
      <c r="CF271" s="17" t="n"/>
      <c r="CG271" s="17" t="n"/>
      <c r="CH271" s="17" t="n"/>
      <c r="CI271" s="17" t="n"/>
      <c r="CJ271" s="17" t="n"/>
      <c r="C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7" t="n"/>
      <c r="AA272" s="17" t="n"/>
      <c r="AB272" s="17" t="n"/>
      <c r="AC272" s="17" t="n"/>
      <c r="AD272" s="17" t="n"/>
      <c r="AE272" s="17" t="n"/>
      <c r="AF272" s="17" t="n"/>
      <c r="AG272" s="17" t="n"/>
      <c r="AH272" s="17" t="n"/>
      <c r="AI272" s="17" t="n"/>
      <c r="AJ272" s="17" t="n"/>
      <c r="AK272" s="17" t="n"/>
      <c r="AL272" s="17" t="n"/>
      <c r="AM272" s="17" t="n"/>
      <c r="AN272" s="17" t="n"/>
      <c r="AO272" s="17" t="n"/>
      <c r="AP272" s="17" t="n"/>
      <c r="AQ272" s="17" t="n"/>
      <c r="AR272" s="17" t="n"/>
      <c r="AS272" s="17" t="n"/>
      <c r="AT272" s="17" t="n"/>
      <c r="AU272" s="17" t="n"/>
      <c r="AV272" s="17" t="n"/>
      <c r="AW272" s="17" t="n"/>
      <c r="AX272" s="17" t="n"/>
      <c r="AY272" s="17" t="n"/>
      <c r="AZ272" s="17" t="n"/>
      <c r="BA272" s="17" t="n"/>
      <c r="BB272" s="17" t="n"/>
      <c r="BC272" s="17" t="n"/>
      <c r="BD272" s="17" t="n"/>
      <c r="BE272" s="17" t="n"/>
      <c r="BF272" s="17" t="n"/>
      <c r="BG272" s="17" t="n"/>
      <c r="BH272" s="17" t="n"/>
      <c r="BI272" s="17" t="n"/>
      <c r="BJ272" s="17" t="n"/>
      <c r="BK272" s="17" t="n"/>
      <c r="BL272" s="17" t="n"/>
      <c r="BM272" s="17" t="n"/>
      <c r="BN272" s="17" t="n"/>
      <c r="BO272" s="17" t="n"/>
      <c r="BP272" s="17" t="n"/>
      <c r="BQ272" s="17" t="n"/>
      <c r="BR272" s="17" t="n"/>
      <c r="BS272" s="17" t="n"/>
      <c r="BT272" s="17" t="n"/>
      <c r="BU272" s="17" t="n"/>
      <c r="BV272" s="17" t="n"/>
      <c r="BW272" s="17" t="n"/>
      <c r="BX272" s="17" t="n"/>
      <c r="BY272" s="17" t="n"/>
      <c r="BZ272" s="17" t="n"/>
      <c r="CA272" s="17" t="n"/>
      <c r="CB272" s="17" t="n"/>
      <c r="CC272" s="17" t="n"/>
      <c r="CD272" s="17" t="n"/>
      <c r="CE272" s="17" t="n"/>
      <c r="CF272" s="17" t="n"/>
      <c r="CG272" s="17" t="n"/>
      <c r="CH272" s="17" t="n"/>
      <c r="CI272" s="17" t="n"/>
      <c r="CJ272" s="17" t="n"/>
      <c r="C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7" t="n"/>
      <c r="AA273" s="17" t="n"/>
      <c r="AB273" s="17" t="n"/>
      <c r="AC273" s="17" t="n"/>
      <c r="AD273" s="17" t="n"/>
      <c r="AE273" s="17" t="n"/>
      <c r="AF273" s="17" t="n"/>
      <c r="AG273" s="17" t="n"/>
      <c r="AH273" s="17" t="n"/>
      <c r="AI273" s="17" t="n"/>
      <c r="AJ273" s="17" t="n"/>
      <c r="AK273" s="17" t="n"/>
      <c r="AL273" s="17" t="n"/>
      <c r="AM273" s="17" t="n"/>
      <c r="AN273" s="17" t="n"/>
      <c r="AO273" s="17" t="n"/>
      <c r="AP273" s="17" t="n"/>
      <c r="AQ273" s="17" t="n"/>
      <c r="AR273" s="17" t="n"/>
      <c r="AS273" s="17" t="n"/>
      <c r="AT273" s="17" t="n"/>
      <c r="AU273" s="17" t="n"/>
      <c r="AV273" s="17" t="n"/>
      <c r="AW273" s="17" t="n"/>
      <c r="AX273" s="17" t="n"/>
      <c r="AY273" s="17" t="n"/>
      <c r="AZ273" s="17" t="n"/>
      <c r="BA273" s="17" t="n"/>
      <c r="BB273" s="17" t="n"/>
      <c r="BC273" s="17" t="n"/>
      <c r="BD273" s="17" t="n"/>
      <c r="BE273" s="17" t="n"/>
      <c r="BF273" s="17" t="n"/>
      <c r="BG273" s="17" t="n"/>
      <c r="BH273" s="17" t="n"/>
      <c r="BI273" s="17" t="n"/>
      <c r="BJ273" s="17" t="n"/>
      <c r="BK273" s="17" t="n"/>
      <c r="BL273" s="17" t="n"/>
      <c r="BM273" s="17" t="n"/>
      <c r="BN273" s="17" t="n"/>
      <c r="BO273" s="17" t="n"/>
      <c r="BP273" s="17" t="n"/>
      <c r="BQ273" s="17" t="n"/>
      <c r="BR273" s="17" t="n"/>
      <c r="BS273" s="17" t="n"/>
      <c r="BT273" s="17" t="n"/>
      <c r="BU273" s="17" t="n"/>
      <c r="BV273" s="17" t="n"/>
      <c r="BW273" s="17" t="n"/>
      <c r="BX273" s="17" t="n"/>
      <c r="BY273" s="17" t="n"/>
      <c r="BZ273" s="17" t="n"/>
      <c r="CA273" s="17" t="n"/>
      <c r="CB273" s="17" t="n"/>
      <c r="CC273" s="17" t="n"/>
      <c r="CD273" s="17" t="n"/>
      <c r="CE273" s="17" t="n"/>
      <c r="CF273" s="17" t="n"/>
      <c r="CG273" s="17" t="n"/>
      <c r="CH273" s="17" t="n"/>
      <c r="CI273" s="17" t="n"/>
      <c r="CJ273" s="17" t="n"/>
      <c r="C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7" t="n"/>
      <c r="AA274" s="17" t="n"/>
      <c r="AB274" s="17" t="n"/>
      <c r="AC274" s="17" t="n"/>
      <c r="AD274" s="17" t="n"/>
      <c r="AE274" s="17" t="n"/>
      <c r="AF274" s="17" t="n"/>
      <c r="AG274" s="17" t="n"/>
      <c r="AH274" s="17" t="n"/>
      <c r="AI274" s="17" t="n"/>
      <c r="AJ274" s="17" t="n"/>
      <c r="AK274" s="17" t="n"/>
      <c r="AL274" s="17" t="n"/>
      <c r="AM274" s="17" t="n"/>
      <c r="AN274" s="17" t="n"/>
      <c r="AO274" s="17" t="n"/>
      <c r="AP274" s="17" t="n"/>
      <c r="AQ274" s="17" t="n"/>
      <c r="AR274" s="17" t="n"/>
      <c r="AS274" s="17" t="n"/>
      <c r="AT274" s="17" t="n"/>
      <c r="AU274" s="17" t="n"/>
      <c r="AV274" s="17" t="n"/>
      <c r="AW274" s="17" t="n"/>
      <c r="AX274" s="17" t="n"/>
      <c r="AY274" s="17" t="n"/>
      <c r="AZ274" s="17" t="n"/>
      <c r="BA274" s="17" t="n"/>
      <c r="BB274" s="17" t="n"/>
      <c r="BC274" s="17" t="n"/>
      <c r="BD274" s="17" t="n"/>
      <c r="BE274" s="17" t="n"/>
      <c r="BF274" s="17" t="n"/>
      <c r="BG274" s="17" t="n"/>
      <c r="BH274" s="17" t="n"/>
      <c r="BI274" s="17" t="n"/>
      <c r="BJ274" s="17" t="n"/>
      <c r="BK274" s="17" t="n"/>
      <c r="BL274" s="17" t="n"/>
      <c r="BM274" s="17" t="n"/>
      <c r="BN274" s="17" t="n"/>
      <c r="BO274" s="17" t="n"/>
      <c r="BP274" s="17" t="n"/>
      <c r="BQ274" s="17" t="n"/>
      <c r="BR274" s="17" t="n"/>
      <c r="BS274" s="17" t="n"/>
      <c r="BT274" s="17" t="n"/>
      <c r="BU274" s="17" t="n"/>
      <c r="BV274" s="17" t="n"/>
      <c r="BW274" s="17" t="n"/>
      <c r="BX274" s="17" t="n"/>
      <c r="BY274" s="17" t="n"/>
      <c r="BZ274" s="17" t="n"/>
      <c r="CA274" s="17" t="n"/>
      <c r="CB274" s="17" t="n"/>
      <c r="CC274" s="17" t="n"/>
      <c r="CD274" s="17" t="n"/>
      <c r="CE274" s="17" t="n"/>
      <c r="CF274" s="17" t="n"/>
      <c r="CG274" s="17" t="n"/>
      <c r="CH274" s="17" t="n"/>
      <c r="CI274" s="17" t="n"/>
      <c r="CJ274" s="17" t="n"/>
      <c r="C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7" t="n"/>
      <c r="AA275" s="17" t="n"/>
      <c r="AB275" s="17" t="n"/>
      <c r="AC275" s="17" t="n"/>
      <c r="AD275" s="17" t="n"/>
      <c r="AE275" s="17" t="n"/>
      <c r="AF275" s="17" t="n"/>
      <c r="AG275" s="17" t="n"/>
      <c r="AH275" s="17" t="n"/>
      <c r="AI275" s="17" t="n"/>
      <c r="AJ275" s="17" t="n"/>
      <c r="AK275" s="17" t="n"/>
      <c r="AL275" s="17" t="n"/>
      <c r="AM275" s="17" t="n"/>
      <c r="AN275" s="17" t="n"/>
      <c r="AO275" s="17" t="n"/>
      <c r="AP275" s="17" t="n"/>
      <c r="AQ275" s="17" t="n"/>
      <c r="AR275" s="17" t="n"/>
      <c r="AS275" s="17" t="n"/>
      <c r="AT275" s="17" t="n"/>
      <c r="AU275" s="17" t="n"/>
      <c r="AV275" s="17" t="n"/>
      <c r="AW275" s="17" t="n"/>
      <c r="AX275" s="17" t="n"/>
      <c r="AY275" s="17" t="n"/>
      <c r="AZ275" s="17" t="n"/>
      <c r="BA275" s="17" t="n"/>
      <c r="BB275" s="17" t="n"/>
      <c r="BC275" s="17" t="n"/>
      <c r="BD275" s="17" t="n"/>
      <c r="BE275" s="17" t="n"/>
      <c r="BF275" s="17" t="n"/>
      <c r="BG275" s="17" t="n"/>
      <c r="BH275" s="17" t="n"/>
      <c r="BI275" s="17" t="n"/>
      <c r="BJ275" s="17" t="n"/>
      <c r="BK275" s="17" t="n"/>
      <c r="BL275" s="17" t="n"/>
      <c r="BM275" s="17" t="n"/>
      <c r="BN275" s="17" t="n"/>
      <c r="BO275" s="17" t="n"/>
      <c r="BP275" s="17" t="n"/>
      <c r="BQ275" s="17" t="n"/>
      <c r="BR275" s="17" t="n"/>
      <c r="BS275" s="17" t="n"/>
      <c r="BT275" s="17" t="n"/>
      <c r="BU275" s="17" t="n"/>
      <c r="BV275" s="17" t="n"/>
      <c r="BW275" s="17" t="n"/>
      <c r="BX275" s="17" t="n"/>
      <c r="BY275" s="17" t="n"/>
      <c r="BZ275" s="17" t="n"/>
      <c r="CA275" s="17" t="n"/>
      <c r="CB275" s="17" t="n"/>
      <c r="CC275" s="17" t="n"/>
      <c r="CD275" s="17" t="n"/>
      <c r="CE275" s="17" t="n"/>
      <c r="CF275" s="17" t="n"/>
      <c r="CG275" s="17" t="n"/>
      <c r="CH275" s="17" t="n"/>
      <c r="CI275" s="17" t="n"/>
      <c r="CJ275" s="17" t="n"/>
      <c r="C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7" t="n"/>
      <c r="AA276" s="17" t="n"/>
      <c r="AB276" s="17" t="n"/>
      <c r="AC276" s="17" t="n"/>
      <c r="AD276" s="17" t="n"/>
      <c r="AE276" s="17" t="n"/>
      <c r="AF276" s="17" t="n"/>
      <c r="AG276" s="17" t="n"/>
      <c r="AH276" s="17" t="n"/>
      <c r="AI276" s="17" t="n"/>
      <c r="AJ276" s="17" t="n"/>
      <c r="AK276" s="17" t="n"/>
      <c r="AL276" s="17" t="n"/>
      <c r="AM276" s="17" t="n"/>
      <c r="AN276" s="17" t="n"/>
      <c r="AO276" s="17" t="n"/>
      <c r="AP276" s="17" t="n"/>
      <c r="AQ276" s="17" t="n"/>
      <c r="AR276" s="17" t="n"/>
      <c r="AS276" s="17" t="n"/>
      <c r="AT276" s="17" t="n"/>
      <c r="AU276" s="17" t="n"/>
      <c r="AV276" s="17" t="n"/>
      <c r="AW276" s="17" t="n"/>
      <c r="AX276" s="17" t="n"/>
      <c r="AY276" s="17" t="n"/>
      <c r="AZ276" s="17" t="n"/>
      <c r="BA276" s="17" t="n"/>
      <c r="BB276" s="17" t="n"/>
      <c r="BC276" s="17" t="n"/>
      <c r="BD276" s="17" t="n"/>
      <c r="BE276" s="17" t="n"/>
      <c r="BF276" s="17" t="n"/>
      <c r="BG276" s="17" t="n"/>
      <c r="BH276" s="17" t="n"/>
      <c r="BI276" s="17" t="n"/>
      <c r="BJ276" s="17" t="n"/>
      <c r="BK276" s="17" t="n"/>
      <c r="BL276" s="17" t="n"/>
      <c r="BM276" s="17" t="n"/>
      <c r="BN276" s="17" t="n"/>
      <c r="BO276" s="17" t="n"/>
      <c r="BP276" s="17" t="n"/>
      <c r="BQ276" s="17" t="n"/>
      <c r="BR276" s="17" t="n"/>
      <c r="BS276" s="17" t="n"/>
      <c r="BT276" s="17" t="n"/>
      <c r="BU276" s="17" t="n"/>
      <c r="BV276" s="17" t="n"/>
      <c r="BW276" s="17" t="n"/>
      <c r="BX276" s="17" t="n"/>
      <c r="BY276" s="17" t="n"/>
      <c r="BZ276" s="17" t="n"/>
      <c r="CA276" s="17" t="n"/>
      <c r="CB276" s="17" t="n"/>
      <c r="CC276" s="17" t="n"/>
      <c r="CD276" s="17" t="n"/>
      <c r="CE276" s="17" t="n"/>
      <c r="CF276" s="17" t="n"/>
      <c r="CG276" s="17" t="n"/>
      <c r="CH276" s="17" t="n"/>
      <c r="CI276" s="17" t="n"/>
      <c r="CJ276" s="17" t="n"/>
      <c r="C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7" t="n"/>
      <c r="AA277" s="17" t="n"/>
      <c r="AB277" s="17" t="n"/>
      <c r="AC277" s="17" t="n"/>
      <c r="AD277" s="17" t="n"/>
      <c r="AE277" s="17" t="n"/>
      <c r="AF277" s="17" t="n"/>
      <c r="AG277" s="17" t="n"/>
      <c r="AH277" s="17" t="n"/>
      <c r="AI277" s="17" t="n"/>
      <c r="AJ277" s="17" t="n"/>
      <c r="AK277" s="17" t="n"/>
      <c r="AL277" s="17" t="n"/>
      <c r="AM277" s="17" t="n"/>
      <c r="AN277" s="17" t="n"/>
      <c r="AO277" s="17" t="n"/>
      <c r="AP277" s="17" t="n"/>
      <c r="AQ277" s="17" t="n"/>
      <c r="AR277" s="17" t="n"/>
      <c r="AS277" s="17" t="n"/>
      <c r="AT277" s="17" t="n"/>
      <c r="AU277" s="17" t="n"/>
      <c r="AV277" s="17" t="n"/>
      <c r="AW277" s="17" t="n"/>
      <c r="AX277" s="17" t="n"/>
      <c r="AY277" s="17" t="n"/>
      <c r="AZ277" s="17" t="n"/>
      <c r="BA277" s="17" t="n"/>
      <c r="BB277" s="17" t="n"/>
      <c r="BC277" s="17" t="n"/>
      <c r="BD277" s="17" t="n"/>
      <c r="BE277" s="17" t="n"/>
      <c r="BF277" s="17" t="n"/>
      <c r="BG277" s="17" t="n"/>
      <c r="BH277" s="17" t="n"/>
      <c r="BI277" s="17" t="n"/>
      <c r="BJ277" s="17" t="n"/>
      <c r="BK277" s="17" t="n"/>
      <c r="BL277" s="17" t="n"/>
      <c r="BM277" s="17" t="n"/>
      <c r="BN277" s="17" t="n"/>
      <c r="BO277" s="17" t="n"/>
      <c r="BP277" s="17" t="n"/>
      <c r="BQ277" s="17" t="n"/>
      <c r="BR277" s="17" t="n"/>
      <c r="BS277" s="17" t="n"/>
      <c r="BT277" s="17" t="n"/>
      <c r="BU277" s="17" t="n"/>
      <c r="BV277" s="17" t="n"/>
      <c r="BW277" s="17" t="n"/>
      <c r="BX277" s="17" t="n"/>
      <c r="BY277" s="17" t="n"/>
      <c r="BZ277" s="17" t="n"/>
      <c r="CA277" s="17" t="n"/>
      <c r="CB277" s="17" t="n"/>
      <c r="CC277" s="17" t="n"/>
      <c r="CD277" s="17" t="n"/>
      <c r="CE277" s="17" t="n"/>
      <c r="CF277" s="17" t="n"/>
      <c r="CG277" s="17" t="n"/>
      <c r="CH277" s="17" t="n"/>
      <c r="CI277" s="17" t="n"/>
      <c r="CJ277" s="17" t="n"/>
      <c r="C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7" t="n"/>
      <c r="AA278" s="17" t="n"/>
      <c r="AB278" s="17" t="n"/>
      <c r="AC278" s="17" t="n"/>
      <c r="AD278" s="17" t="n"/>
      <c r="AE278" s="17" t="n"/>
      <c r="AF278" s="17" t="n"/>
      <c r="AG278" s="17" t="n"/>
      <c r="AH278" s="17" t="n"/>
      <c r="AI278" s="17" t="n"/>
      <c r="AJ278" s="17" t="n"/>
      <c r="AK278" s="17" t="n"/>
      <c r="AL278" s="17" t="n"/>
      <c r="AM278" s="17" t="n"/>
      <c r="AN278" s="17" t="n"/>
      <c r="AO278" s="17" t="n"/>
      <c r="AP278" s="17" t="n"/>
      <c r="AQ278" s="17" t="n"/>
      <c r="AR278" s="17" t="n"/>
      <c r="AS278" s="17" t="n"/>
      <c r="AT278" s="17" t="n"/>
      <c r="AU278" s="17" t="n"/>
      <c r="AV278" s="17" t="n"/>
      <c r="AW278" s="17" t="n"/>
      <c r="AX278" s="17" t="n"/>
      <c r="AY278" s="17" t="n"/>
      <c r="AZ278" s="17" t="n"/>
      <c r="BA278" s="17" t="n"/>
      <c r="BB278" s="17" t="n"/>
      <c r="BC278" s="17" t="n"/>
      <c r="BD278" s="17" t="n"/>
      <c r="BE278" s="17" t="n"/>
      <c r="BF278" s="17" t="n"/>
      <c r="BG278" s="17" t="n"/>
      <c r="BH278" s="17" t="n"/>
      <c r="BI278" s="17" t="n"/>
      <c r="BJ278" s="17" t="n"/>
      <c r="BK278" s="17" t="n"/>
      <c r="BL278" s="17" t="n"/>
      <c r="BM278" s="17" t="n"/>
      <c r="BN278" s="17" t="n"/>
      <c r="BO278" s="17" t="n"/>
      <c r="BP278" s="17" t="n"/>
      <c r="BQ278" s="17" t="n"/>
      <c r="BR278" s="17" t="n"/>
      <c r="BS278" s="17" t="n"/>
      <c r="BT278" s="17" t="n"/>
      <c r="BU278" s="17" t="n"/>
      <c r="BV278" s="17" t="n"/>
      <c r="BW278" s="17" t="n"/>
      <c r="BX278" s="17" t="n"/>
      <c r="BY278" s="17" t="n"/>
      <c r="BZ278" s="17" t="n"/>
      <c r="CA278" s="17" t="n"/>
      <c r="CB278" s="17" t="n"/>
      <c r="CC278" s="17" t="n"/>
      <c r="CD278" s="17" t="n"/>
      <c r="CE278" s="17" t="n"/>
      <c r="CF278" s="17" t="n"/>
      <c r="CG278" s="17" t="n"/>
      <c r="CH278" s="17" t="n"/>
      <c r="CI278" s="17" t="n"/>
      <c r="CJ278" s="17" t="n"/>
      <c r="C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7" t="n"/>
      <c r="AA279" s="17" t="n"/>
      <c r="AB279" s="17" t="n"/>
      <c r="AC279" s="17" t="n"/>
      <c r="AD279" s="17" t="n"/>
      <c r="AE279" s="17" t="n"/>
      <c r="AF279" s="17" t="n"/>
      <c r="AG279" s="17" t="n"/>
      <c r="AH279" s="17" t="n"/>
      <c r="AI279" s="17" t="n"/>
      <c r="AJ279" s="17" t="n"/>
      <c r="AK279" s="17" t="n"/>
      <c r="AL279" s="17" t="n"/>
      <c r="AM279" s="17" t="n"/>
      <c r="AN279" s="17" t="n"/>
      <c r="AO279" s="17" t="n"/>
      <c r="AP279" s="17" t="n"/>
      <c r="AQ279" s="17" t="n"/>
      <c r="AR279" s="17" t="n"/>
      <c r="AS279" s="17" t="n"/>
      <c r="AT279" s="17" t="n"/>
      <c r="AU279" s="17" t="n"/>
      <c r="AV279" s="17" t="n"/>
      <c r="AW279" s="17" t="n"/>
      <c r="AX279" s="17" t="n"/>
      <c r="AY279" s="17" t="n"/>
      <c r="AZ279" s="17" t="n"/>
      <c r="BA279" s="17" t="n"/>
      <c r="BB279" s="17" t="n"/>
      <c r="BC279" s="17" t="n"/>
      <c r="BD279" s="17" t="n"/>
      <c r="BE279" s="17" t="n"/>
      <c r="BF279" s="17" t="n"/>
      <c r="BG279" s="17" t="n"/>
      <c r="BH279" s="17" t="n"/>
      <c r="BI279" s="17" t="n"/>
      <c r="BJ279" s="17" t="n"/>
      <c r="BK279" s="17" t="n"/>
      <c r="BL279" s="17" t="n"/>
      <c r="BM279" s="17" t="n"/>
      <c r="BN279" s="17" t="n"/>
      <c r="BO279" s="17" t="n"/>
      <c r="BP279" s="17" t="n"/>
      <c r="BQ279" s="17" t="n"/>
      <c r="BR279" s="17" t="n"/>
      <c r="BS279" s="17" t="n"/>
      <c r="BT279" s="17" t="n"/>
      <c r="BU279" s="17" t="n"/>
      <c r="BV279" s="17" t="n"/>
      <c r="BW279" s="17" t="n"/>
      <c r="BX279" s="17" t="n"/>
      <c r="BY279" s="17" t="n"/>
      <c r="BZ279" s="17" t="n"/>
      <c r="CA279" s="17" t="n"/>
      <c r="CB279" s="17" t="n"/>
      <c r="CC279" s="17" t="n"/>
      <c r="CD279" s="17" t="n"/>
      <c r="CE279" s="17" t="n"/>
      <c r="CF279" s="17" t="n"/>
      <c r="CG279" s="17" t="n"/>
      <c r="CH279" s="17" t="n"/>
      <c r="CI279" s="17" t="n"/>
      <c r="CJ279" s="17" t="n"/>
      <c r="C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7" t="n"/>
      <c r="AA280" s="17" t="n"/>
      <c r="AB280" s="17" t="n"/>
      <c r="AC280" s="17" t="n"/>
      <c r="AD280" s="17" t="n"/>
      <c r="AE280" s="17" t="n"/>
      <c r="AF280" s="17" t="n"/>
      <c r="AG280" s="17" t="n"/>
      <c r="AH280" s="17" t="n"/>
      <c r="AI280" s="17" t="n"/>
      <c r="AJ280" s="17" t="n"/>
      <c r="AK280" s="17" t="n"/>
      <c r="AL280" s="17" t="n"/>
      <c r="AM280" s="17" t="n"/>
      <c r="AN280" s="17" t="n"/>
      <c r="AO280" s="17" t="n"/>
      <c r="AP280" s="17" t="n"/>
      <c r="AQ280" s="17" t="n"/>
      <c r="AR280" s="17" t="n"/>
      <c r="AS280" s="17" t="n"/>
      <c r="AT280" s="17" t="n"/>
      <c r="AU280" s="17" t="n"/>
      <c r="AV280" s="17" t="n"/>
      <c r="AW280" s="17" t="n"/>
      <c r="AX280" s="17" t="n"/>
      <c r="AY280" s="17" t="n"/>
      <c r="AZ280" s="17" t="n"/>
      <c r="BA280" s="17" t="n"/>
      <c r="BB280" s="17" t="n"/>
      <c r="BC280" s="17" t="n"/>
      <c r="BD280" s="17" t="n"/>
      <c r="BE280" s="17" t="n"/>
      <c r="BF280" s="17" t="n"/>
      <c r="BG280" s="17" t="n"/>
      <c r="BH280" s="17" t="n"/>
      <c r="BI280" s="17" t="n"/>
      <c r="BJ280" s="17" t="n"/>
      <c r="BK280" s="17" t="n"/>
      <c r="BL280" s="17" t="n"/>
      <c r="BM280" s="17" t="n"/>
      <c r="BN280" s="17" t="n"/>
      <c r="BO280" s="17" t="n"/>
      <c r="BP280" s="17" t="n"/>
      <c r="BQ280" s="17" t="n"/>
      <c r="BR280" s="17" t="n"/>
      <c r="BS280" s="17" t="n"/>
      <c r="BT280" s="17" t="n"/>
      <c r="BU280" s="17" t="n"/>
      <c r="BV280" s="17" t="n"/>
      <c r="BW280" s="17" t="n"/>
      <c r="BX280" s="17" t="n"/>
      <c r="BY280" s="17" t="n"/>
      <c r="BZ280" s="17" t="n"/>
      <c r="CA280" s="17" t="n"/>
      <c r="CB280" s="17" t="n"/>
      <c r="CC280" s="17" t="n"/>
      <c r="CD280" s="17" t="n"/>
      <c r="CE280" s="17" t="n"/>
      <c r="CF280" s="17" t="n"/>
      <c r="CG280" s="17" t="n"/>
      <c r="CH280" s="17" t="n"/>
      <c r="CI280" s="17" t="n"/>
      <c r="CJ280" s="17" t="n"/>
      <c r="C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7" t="n"/>
      <c r="AA281" s="17" t="n"/>
      <c r="AB281" s="17" t="n"/>
      <c r="AC281" s="17" t="n"/>
      <c r="AD281" s="17" t="n"/>
      <c r="AE281" s="17" t="n"/>
      <c r="AF281" s="17" t="n"/>
      <c r="AG281" s="17" t="n"/>
      <c r="AH281" s="17" t="n"/>
      <c r="AI281" s="17" t="n"/>
      <c r="AJ281" s="17" t="n"/>
      <c r="AK281" s="17" t="n"/>
      <c r="AL281" s="17" t="n"/>
      <c r="AM281" s="17" t="n"/>
      <c r="AN281" s="17" t="n"/>
      <c r="AO281" s="17" t="n"/>
      <c r="AP281" s="17" t="n"/>
      <c r="AQ281" s="17" t="n"/>
      <c r="AR281" s="17" t="n"/>
      <c r="AS281" s="17" t="n"/>
      <c r="AT281" s="17" t="n"/>
      <c r="AU281" s="17" t="n"/>
      <c r="AV281" s="17" t="n"/>
      <c r="AW281" s="17" t="n"/>
      <c r="AX281" s="17" t="n"/>
      <c r="AY281" s="17" t="n"/>
      <c r="AZ281" s="17" t="n"/>
      <c r="BA281" s="17" t="n"/>
      <c r="BB281" s="17" t="n"/>
      <c r="BC281" s="17" t="n"/>
      <c r="BD281" s="17" t="n"/>
      <c r="BE281" s="17" t="n"/>
      <c r="BF281" s="17" t="n"/>
      <c r="BG281" s="17" t="n"/>
      <c r="BH281" s="17" t="n"/>
      <c r="BI281" s="17" t="n"/>
      <c r="BJ281" s="17" t="n"/>
      <c r="BK281" s="17" t="n"/>
      <c r="BL281" s="17" t="n"/>
      <c r="BM281" s="17" t="n"/>
      <c r="BN281" s="17" t="n"/>
      <c r="BO281" s="17" t="n"/>
      <c r="BP281" s="17" t="n"/>
      <c r="BQ281" s="17" t="n"/>
      <c r="BR281" s="17" t="n"/>
      <c r="BS281" s="17" t="n"/>
      <c r="BT281" s="17" t="n"/>
      <c r="BU281" s="17" t="n"/>
      <c r="BV281" s="17" t="n"/>
      <c r="BW281" s="17" t="n"/>
      <c r="BX281" s="17" t="n"/>
      <c r="BY281" s="17" t="n"/>
      <c r="BZ281" s="17" t="n"/>
      <c r="CA281" s="17" t="n"/>
      <c r="CB281" s="17" t="n"/>
      <c r="CC281" s="17" t="n"/>
      <c r="CD281" s="17" t="n"/>
      <c r="CE281" s="17" t="n"/>
      <c r="CF281" s="17" t="n"/>
      <c r="CG281" s="17" t="n"/>
      <c r="CH281" s="17" t="n"/>
      <c r="CI281" s="17" t="n"/>
      <c r="CJ281" s="17" t="n"/>
      <c r="C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7" t="n"/>
      <c r="AA282" s="17" t="n"/>
      <c r="AB282" s="17" t="n"/>
      <c r="AC282" s="17" t="n"/>
      <c r="AD282" s="17" t="n"/>
      <c r="AE282" s="17" t="n"/>
      <c r="AF282" s="17" t="n"/>
      <c r="AG282" s="17" t="n"/>
      <c r="AH282" s="17" t="n"/>
      <c r="AI282" s="17" t="n"/>
      <c r="AJ282" s="17" t="n"/>
      <c r="AK282" s="17" t="n"/>
      <c r="AL282" s="17" t="n"/>
      <c r="AM282" s="17" t="n"/>
      <c r="AN282" s="17" t="n"/>
      <c r="AO282" s="17" t="n"/>
      <c r="AP282" s="17" t="n"/>
      <c r="AQ282" s="17" t="n"/>
      <c r="AR282" s="17" t="n"/>
      <c r="AS282" s="17" t="n"/>
      <c r="AT282" s="17" t="n"/>
      <c r="AU282" s="17" t="n"/>
      <c r="AV282" s="17" t="n"/>
      <c r="AW282" s="17" t="n"/>
      <c r="AX282" s="17" t="n"/>
      <c r="AY282" s="17" t="n"/>
      <c r="AZ282" s="17" t="n"/>
      <c r="BA282" s="17" t="n"/>
      <c r="BB282" s="17" t="n"/>
      <c r="BC282" s="17" t="n"/>
      <c r="BD282" s="17" t="n"/>
      <c r="BE282" s="17" t="n"/>
      <c r="BF282" s="17" t="n"/>
      <c r="BG282" s="17" t="n"/>
      <c r="BH282" s="17" t="n"/>
      <c r="BI282" s="17" t="n"/>
      <c r="BJ282" s="17" t="n"/>
      <c r="BK282" s="17" t="n"/>
      <c r="BL282" s="17" t="n"/>
      <c r="BM282" s="17" t="n"/>
      <c r="BN282" s="17" t="n"/>
      <c r="BO282" s="17" t="n"/>
      <c r="BP282" s="17" t="n"/>
      <c r="BQ282" s="17" t="n"/>
      <c r="BR282" s="17" t="n"/>
      <c r="BS282" s="17" t="n"/>
      <c r="BT282" s="17" t="n"/>
      <c r="BU282" s="17" t="n"/>
      <c r="BV282" s="17" t="n"/>
      <c r="BW282" s="17" t="n"/>
      <c r="BX282" s="17" t="n"/>
      <c r="BY282" s="17" t="n"/>
      <c r="BZ282" s="17" t="n"/>
      <c r="CA282" s="17" t="n"/>
      <c r="CB282" s="17" t="n"/>
      <c r="CC282" s="17" t="n"/>
      <c r="CD282" s="17" t="n"/>
      <c r="CE282" s="17" t="n"/>
      <c r="CF282" s="17" t="n"/>
      <c r="CG282" s="17" t="n"/>
      <c r="CH282" s="17" t="n"/>
      <c r="CI282" s="17" t="n"/>
      <c r="CJ282" s="17" t="n"/>
      <c r="C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7" t="n"/>
      <c r="AA283" s="17" t="n"/>
      <c r="AB283" s="17" t="n"/>
      <c r="AC283" s="17" t="n"/>
      <c r="AD283" s="17" t="n"/>
      <c r="AE283" s="17" t="n"/>
      <c r="AF283" s="17" t="n"/>
      <c r="AG283" s="17" t="n"/>
      <c r="AH283" s="17" t="n"/>
      <c r="AI283" s="17" t="n"/>
      <c r="AJ283" s="17" t="n"/>
      <c r="AK283" s="17" t="n"/>
      <c r="AL283" s="17" t="n"/>
      <c r="AM283" s="17" t="n"/>
      <c r="AN283" s="17" t="n"/>
      <c r="AO283" s="17" t="n"/>
      <c r="AP283" s="17" t="n"/>
      <c r="AQ283" s="17" t="n"/>
      <c r="AR283" s="17" t="n"/>
      <c r="AS283" s="17" t="n"/>
      <c r="AT283" s="17" t="n"/>
      <c r="AU283" s="17" t="n"/>
      <c r="AV283" s="17" t="n"/>
      <c r="AW283" s="17" t="n"/>
      <c r="AX283" s="17" t="n"/>
      <c r="AY283" s="17" t="n"/>
      <c r="AZ283" s="17" t="n"/>
      <c r="BA283" s="17" t="n"/>
      <c r="BB283" s="17" t="n"/>
      <c r="BC283" s="17" t="n"/>
      <c r="BD283" s="17" t="n"/>
      <c r="BE283" s="17" t="n"/>
      <c r="BF283" s="17" t="n"/>
      <c r="BG283" s="17" t="n"/>
      <c r="BH283" s="17" t="n"/>
      <c r="BI283" s="17" t="n"/>
      <c r="BJ283" s="17" t="n"/>
      <c r="BK283" s="17" t="n"/>
      <c r="BL283" s="17" t="n"/>
      <c r="BM283" s="17" t="n"/>
      <c r="BN283" s="17" t="n"/>
      <c r="BO283" s="17" t="n"/>
      <c r="BP283" s="17" t="n"/>
      <c r="BQ283" s="17" t="n"/>
      <c r="BR283" s="17" t="n"/>
      <c r="BS283" s="17" t="n"/>
      <c r="BT283" s="17" t="n"/>
      <c r="BU283" s="17" t="n"/>
      <c r="BV283" s="17" t="n"/>
      <c r="BW283" s="17" t="n"/>
      <c r="BX283" s="17" t="n"/>
      <c r="BY283" s="17" t="n"/>
      <c r="BZ283" s="17" t="n"/>
      <c r="CA283" s="17" t="n"/>
      <c r="CB283" s="17" t="n"/>
      <c r="CC283" s="17" t="n"/>
      <c r="CD283" s="17" t="n"/>
      <c r="CE283" s="17" t="n"/>
      <c r="CF283" s="17" t="n"/>
      <c r="CG283" s="17" t="n"/>
      <c r="CH283" s="17" t="n"/>
      <c r="CI283" s="17" t="n"/>
      <c r="CJ283" s="17" t="n"/>
      <c r="C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7" t="n"/>
      <c r="AA284" s="17" t="n"/>
      <c r="AB284" s="17" t="n"/>
      <c r="AC284" s="17" t="n"/>
      <c r="AD284" s="17" t="n"/>
      <c r="AE284" s="17" t="n"/>
      <c r="AF284" s="17" t="n"/>
      <c r="AG284" s="17" t="n"/>
      <c r="AH284" s="17" t="n"/>
      <c r="AI284" s="17" t="n"/>
      <c r="AJ284" s="17" t="n"/>
      <c r="AK284" s="17" t="n"/>
      <c r="AL284" s="17" t="n"/>
      <c r="AM284" s="17" t="n"/>
      <c r="AN284" s="17" t="n"/>
      <c r="AO284" s="17" t="n"/>
      <c r="AP284" s="17" t="n"/>
      <c r="AQ284" s="17" t="n"/>
      <c r="AR284" s="17" t="n"/>
      <c r="AS284" s="17" t="n"/>
      <c r="AT284" s="17" t="n"/>
      <c r="AU284" s="17" t="n"/>
      <c r="AV284" s="17" t="n"/>
      <c r="AW284" s="17" t="n"/>
      <c r="AX284" s="17" t="n"/>
      <c r="AY284" s="17" t="n"/>
      <c r="AZ284" s="17" t="n"/>
      <c r="BA284" s="17" t="n"/>
      <c r="BB284" s="17" t="n"/>
      <c r="BC284" s="17" t="n"/>
      <c r="BD284" s="17" t="n"/>
      <c r="BE284" s="17" t="n"/>
      <c r="BF284" s="17" t="n"/>
      <c r="BG284" s="17" t="n"/>
      <c r="BH284" s="17" t="n"/>
      <c r="BI284" s="17" t="n"/>
      <c r="BJ284" s="17" t="n"/>
      <c r="BK284" s="17" t="n"/>
      <c r="BL284" s="17" t="n"/>
      <c r="BM284" s="17" t="n"/>
      <c r="BN284" s="17" t="n"/>
      <c r="BO284" s="17" t="n"/>
      <c r="BP284" s="17" t="n"/>
      <c r="BQ284" s="17" t="n"/>
      <c r="BR284" s="17" t="n"/>
      <c r="BS284" s="17" t="n"/>
      <c r="BT284" s="17" t="n"/>
      <c r="BU284" s="17" t="n"/>
      <c r="BV284" s="17" t="n"/>
      <c r="BW284" s="17" t="n"/>
      <c r="BX284" s="17" t="n"/>
      <c r="BY284" s="17" t="n"/>
      <c r="BZ284" s="17" t="n"/>
      <c r="CA284" s="17" t="n"/>
      <c r="CB284" s="17" t="n"/>
      <c r="CC284" s="17" t="n"/>
      <c r="CD284" s="17" t="n"/>
      <c r="CE284" s="17" t="n"/>
      <c r="CF284" s="17" t="n"/>
      <c r="CG284" s="17" t="n"/>
      <c r="CH284" s="17" t="n"/>
      <c r="CI284" s="17" t="n"/>
      <c r="CJ284" s="17" t="n"/>
      <c r="C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7" t="n"/>
      <c r="AA285" s="17" t="n"/>
      <c r="AB285" s="17" t="n"/>
      <c r="AC285" s="17" t="n"/>
      <c r="AD285" s="17" t="n"/>
      <c r="AE285" s="17" t="n"/>
      <c r="AF285" s="17" t="n"/>
      <c r="AG285" s="17" t="n"/>
      <c r="AH285" s="17" t="n"/>
      <c r="AI285" s="17" t="n"/>
      <c r="AJ285" s="17" t="n"/>
      <c r="AK285" s="17" t="n"/>
      <c r="AL285" s="17" t="n"/>
      <c r="AM285" s="17" t="n"/>
      <c r="AN285" s="17" t="n"/>
      <c r="AO285" s="17" t="n"/>
      <c r="AP285" s="17" t="n"/>
      <c r="AQ285" s="17" t="n"/>
      <c r="AR285" s="17" t="n"/>
      <c r="AS285" s="17" t="n"/>
      <c r="AT285" s="17" t="n"/>
      <c r="AU285" s="17" t="n"/>
      <c r="AV285" s="17" t="n"/>
      <c r="AW285" s="17" t="n"/>
      <c r="AX285" s="17" t="n"/>
      <c r="AY285" s="17" t="n"/>
      <c r="AZ285" s="17" t="n"/>
      <c r="BA285" s="17" t="n"/>
      <c r="BB285" s="17" t="n"/>
      <c r="BC285" s="17" t="n"/>
      <c r="BD285" s="17" t="n"/>
      <c r="BE285" s="17" t="n"/>
      <c r="BF285" s="17" t="n"/>
      <c r="BG285" s="17" t="n"/>
      <c r="BH285" s="17" t="n"/>
      <c r="BI285" s="17" t="n"/>
      <c r="BJ285" s="17" t="n"/>
      <c r="BK285" s="17" t="n"/>
      <c r="BL285" s="17" t="n"/>
      <c r="BM285" s="17" t="n"/>
      <c r="BN285" s="17" t="n"/>
      <c r="BO285" s="17" t="n"/>
      <c r="BP285" s="17" t="n"/>
      <c r="BQ285" s="17" t="n"/>
      <c r="BR285" s="17" t="n"/>
      <c r="BS285" s="17" t="n"/>
      <c r="BT285" s="17" t="n"/>
      <c r="BU285" s="17" t="n"/>
      <c r="BV285" s="17" t="n"/>
      <c r="BW285" s="17" t="n"/>
      <c r="BX285" s="17" t="n"/>
      <c r="BY285" s="17" t="n"/>
      <c r="BZ285" s="17" t="n"/>
      <c r="CA285" s="17" t="n"/>
      <c r="CB285" s="17" t="n"/>
      <c r="CC285" s="17" t="n"/>
      <c r="CD285" s="17" t="n"/>
      <c r="CE285" s="17" t="n"/>
      <c r="CF285" s="17" t="n"/>
      <c r="CG285" s="17" t="n"/>
      <c r="CH285" s="17" t="n"/>
      <c r="CI285" s="17" t="n"/>
      <c r="CJ285" s="17" t="n"/>
      <c r="C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7" t="n"/>
      <c r="AA286" s="17" t="n"/>
      <c r="AB286" s="17" t="n"/>
      <c r="AC286" s="17" t="n"/>
      <c r="AD286" s="17" t="n"/>
      <c r="AE286" s="17" t="n"/>
      <c r="AF286" s="17" t="n"/>
      <c r="AG286" s="17" t="n"/>
      <c r="AH286" s="17" t="n"/>
      <c r="AI286" s="17" t="n"/>
      <c r="AJ286" s="17" t="n"/>
      <c r="AK286" s="17" t="n"/>
      <c r="AL286" s="17" t="n"/>
      <c r="AM286" s="17" t="n"/>
      <c r="AN286" s="17" t="n"/>
      <c r="AO286" s="17" t="n"/>
      <c r="AP286" s="17" t="n"/>
      <c r="AQ286" s="17" t="n"/>
      <c r="AR286" s="17" t="n"/>
      <c r="AS286" s="17" t="n"/>
      <c r="AT286" s="17" t="n"/>
      <c r="AU286" s="17" t="n"/>
      <c r="AV286" s="17" t="n"/>
      <c r="AW286" s="17" t="n"/>
      <c r="AX286" s="17" t="n"/>
      <c r="AY286" s="17" t="n"/>
      <c r="AZ286" s="17" t="n"/>
      <c r="BA286" s="17" t="n"/>
      <c r="BB286" s="17" t="n"/>
      <c r="BC286" s="17" t="n"/>
      <c r="BD286" s="17" t="n"/>
      <c r="BE286" s="17" t="n"/>
      <c r="BF286" s="17" t="n"/>
      <c r="BG286" s="17" t="n"/>
      <c r="BH286" s="17" t="n"/>
      <c r="BI286" s="17" t="n"/>
      <c r="BJ286" s="17" t="n"/>
      <c r="BK286" s="17" t="n"/>
      <c r="BL286" s="17" t="n"/>
      <c r="BM286" s="17" t="n"/>
      <c r="BN286" s="17" t="n"/>
      <c r="BO286" s="17" t="n"/>
      <c r="BP286" s="17" t="n"/>
      <c r="BQ286" s="17" t="n"/>
      <c r="BR286" s="17" t="n"/>
      <c r="BS286" s="17" t="n"/>
      <c r="BT286" s="17" t="n"/>
      <c r="BU286" s="17" t="n"/>
      <c r="BV286" s="17" t="n"/>
      <c r="BW286" s="17" t="n"/>
      <c r="BX286" s="17" t="n"/>
      <c r="BY286" s="17" t="n"/>
      <c r="BZ286" s="17" t="n"/>
      <c r="CA286" s="17" t="n"/>
      <c r="CB286" s="17" t="n"/>
      <c r="CC286" s="17" t="n"/>
      <c r="CD286" s="17" t="n"/>
      <c r="CE286" s="17" t="n"/>
      <c r="CF286" s="17" t="n"/>
      <c r="CG286" s="17" t="n"/>
      <c r="CH286" s="17" t="n"/>
      <c r="CI286" s="17" t="n"/>
      <c r="CJ286" s="17" t="n"/>
      <c r="C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7" t="n"/>
      <c r="AA287" s="17" t="n"/>
      <c r="AB287" s="17" t="n"/>
      <c r="AC287" s="17" t="n"/>
      <c r="AD287" s="17" t="n"/>
      <c r="AE287" s="17" t="n"/>
      <c r="AF287" s="17" t="n"/>
      <c r="AG287" s="17" t="n"/>
      <c r="AH287" s="17" t="n"/>
      <c r="AI287" s="17" t="n"/>
      <c r="AJ287" s="17" t="n"/>
      <c r="AK287" s="17" t="n"/>
      <c r="AL287" s="17" t="n"/>
      <c r="AM287" s="17" t="n"/>
      <c r="AN287" s="17" t="n"/>
      <c r="AO287" s="17" t="n"/>
      <c r="AP287" s="17" t="n"/>
      <c r="AQ287" s="17" t="n"/>
      <c r="AR287" s="17" t="n"/>
      <c r="AS287" s="17" t="n"/>
      <c r="AT287" s="17" t="n"/>
      <c r="AU287" s="17" t="n"/>
      <c r="AV287" s="17" t="n"/>
      <c r="AW287" s="17" t="n"/>
      <c r="AX287" s="17" t="n"/>
      <c r="AY287" s="17" t="n"/>
      <c r="AZ287" s="17" t="n"/>
      <c r="BA287" s="17" t="n"/>
      <c r="BB287" s="17" t="n"/>
      <c r="BC287" s="17" t="n"/>
      <c r="BD287" s="17" t="n"/>
      <c r="BE287" s="17" t="n"/>
      <c r="BF287" s="17" t="n"/>
      <c r="BG287" s="17" t="n"/>
      <c r="BH287" s="17" t="n"/>
      <c r="BI287" s="17" t="n"/>
      <c r="BJ287" s="17" t="n"/>
      <c r="BK287" s="17" t="n"/>
      <c r="BL287" s="17" t="n"/>
      <c r="BM287" s="17" t="n"/>
      <c r="BN287" s="17" t="n"/>
      <c r="BO287" s="17" t="n"/>
      <c r="BP287" s="17" t="n"/>
      <c r="BQ287" s="17" t="n"/>
      <c r="BR287" s="17" t="n"/>
      <c r="BS287" s="17" t="n"/>
      <c r="BT287" s="17" t="n"/>
      <c r="BU287" s="17" t="n"/>
      <c r="BV287" s="17" t="n"/>
      <c r="BW287" s="17" t="n"/>
      <c r="BX287" s="17" t="n"/>
      <c r="BY287" s="17" t="n"/>
      <c r="BZ287" s="17" t="n"/>
      <c r="CA287" s="17" t="n"/>
      <c r="CB287" s="17" t="n"/>
      <c r="CC287" s="17" t="n"/>
      <c r="CD287" s="17" t="n"/>
      <c r="CE287" s="17" t="n"/>
      <c r="CF287" s="17" t="n"/>
      <c r="CG287" s="17" t="n"/>
      <c r="CH287" s="17" t="n"/>
      <c r="CI287" s="17" t="n"/>
      <c r="CJ287" s="17" t="n"/>
      <c r="C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7" t="n"/>
      <c r="AA288" s="17" t="n"/>
      <c r="AB288" s="17" t="n"/>
      <c r="AC288" s="17" t="n"/>
      <c r="AD288" s="17" t="n"/>
      <c r="AE288" s="17" t="n"/>
      <c r="AF288" s="17" t="n"/>
      <c r="AG288" s="17" t="n"/>
      <c r="AH288" s="17" t="n"/>
      <c r="AI288" s="17" t="n"/>
      <c r="AJ288" s="17" t="n"/>
      <c r="AK288" s="17" t="n"/>
      <c r="AL288" s="17" t="n"/>
      <c r="AM288" s="17" t="n"/>
      <c r="AN288" s="17" t="n"/>
      <c r="AO288" s="17" t="n"/>
      <c r="AP288" s="17" t="n"/>
      <c r="AQ288" s="17" t="n"/>
      <c r="AR288" s="17" t="n"/>
      <c r="AS288" s="17" t="n"/>
      <c r="AT288" s="17" t="n"/>
      <c r="AU288" s="17" t="n"/>
      <c r="AV288" s="17" t="n"/>
      <c r="AW288" s="17" t="n"/>
      <c r="AX288" s="17" t="n"/>
      <c r="AY288" s="17" t="n"/>
      <c r="AZ288" s="17" t="n"/>
      <c r="BA288" s="17" t="n"/>
      <c r="BB288" s="17" t="n"/>
      <c r="BC288" s="17" t="n"/>
      <c r="BD288" s="17" t="n"/>
      <c r="BE288" s="17" t="n"/>
      <c r="BF288" s="17" t="n"/>
      <c r="BG288" s="17" t="n"/>
      <c r="BH288" s="17" t="n"/>
      <c r="BI288" s="17" t="n"/>
      <c r="BJ288" s="17" t="n"/>
      <c r="BK288" s="17" t="n"/>
      <c r="BL288" s="17" t="n"/>
      <c r="BM288" s="17" t="n"/>
      <c r="BN288" s="17" t="n"/>
      <c r="BO288" s="17" t="n"/>
      <c r="BP288" s="17" t="n"/>
      <c r="BQ288" s="17" t="n"/>
      <c r="BR288" s="17" t="n"/>
      <c r="BS288" s="17" t="n"/>
      <c r="BT288" s="17" t="n"/>
      <c r="BU288" s="17" t="n"/>
      <c r="BV288" s="17" t="n"/>
      <c r="BW288" s="17" t="n"/>
      <c r="BX288" s="17" t="n"/>
      <c r="BY288" s="17" t="n"/>
      <c r="BZ288" s="17" t="n"/>
      <c r="CA288" s="17" t="n"/>
      <c r="CB288" s="17" t="n"/>
      <c r="CC288" s="17" t="n"/>
      <c r="CD288" s="17" t="n"/>
      <c r="CE288" s="17" t="n"/>
      <c r="CF288" s="17" t="n"/>
      <c r="CG288" s="17" t="n"/>
      <c r="CH288" s="17" t="n"/>
      <c r="CI288" s="17" t="n"/>
      <c r="CJ288" s="17" t="n"/>
      <c r="C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7" t="n"/>
      <c r="AA289" s="17" t="n"/>
      <c r="AB289" s="17" t="n"/>
      <c r="AC289" s="17" t="n"/>
      <c r="AD289" s="17" t="n"/>
      <c r="AE289" s="17" t="n"/>
      <c r="AF289" s="17" t="n"/>
      <c r="AG289" s="17" t="n"/>
      <c r="AH289" s="17" t="n"/>
      <c r="AI289" s="17" t="n"/>
      <c r="AJ289" s="17" t="n"/>
      <c r="AK289" s="17" t="n"/>
      <c r="AL289" s="17" t="n"/>
      <c r="AM289" s="17" t="n"/>
      <c r="AN289" s="17" t="n"/>
      <c r="AO289" s="17" t="n"/>
      <c r="AP289" s="17" t="n"/>
      <c r="AQ289" s="17" t="n"/>
      <c r="AR289" s="17" t="n"/>
      <c r="AS289" s="17" t="n"/>
      <c r="AT289" s="17" t="n"/>
      <c r="AU289" s="17" t="n"/>
      <c r="AV289" s="17" t="n"/>
      <c r="AW289" s="17" t="n"/>
      <c r="AX289" s="17" t="n"/>
      <c r="AY289" s="17" t="n"/>
      <c r="AZ289" s="17" t="n"/>
      <c r="BA289" s="17" t="n"/>
      <c r="BB289" s="17" t="n"/>
      <c r="BC289" s="17" t="n"/>
      <c r="BD289" s="17" t="n"/>
      <c r="BE289" s="17" t="n"/>
      <c r="BF289" s="17" t="n"/>
      <c r="BG289" s="17" t="n"/>
      <c r="BH289" s="17" t="n"/>
      <c r="BI289" s="17" t="n"/>
      <c r="BJ289" s="17" t="n"/>
      <c r="BK289" s="17" t="n"/>
      <c r="BL289" s="17" t="n"/>
      <c r="BM289" s="17" t="n"/>
      <c r="BN289" s="17" t="n"/>
      <c r="BO289" s="17" t="n"/>
      <c r="BP289" s="17" t="n"/>
      <c r="BQ289" s="17" t="n"/>
      <c r="BR289" s="17" t="n"/>
      <c r="BS289" s="17" t="n"/>
      <c r="BT289" s="17" t="n"/>
      <c r="BU289" s="17" t="n"/>
      <c r="BV289" s="17" t="n"/>
      <c r="BW289" s="17" t="n"/>
      <c r="BX289" s="17" t="n"/>
      <c r="BY289" s="17" t="n"/>
      <c r="BZ289" s="17" t="n"/>
      <c r="CA289" s="17" t="n"/>
      <c r="CB289" s="17" t="n"/>
      <c r="CC289" s="17" t="n"/>
      <c r="CD289" s="17" t="n"/>
      <c r="CE289" s="17" t="n"/>
      <c r="CF289" s="17" t="n"/>
      <c r="CG289" s="17" t="n"/>
      <c r="CH289" s="17" t="n"/>
      <c r="CI289" s="17" t="n"/>
      <c r="CJ289" s="17" t="n"/>
      <c r="C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7" t="n"/>
      <c r="AA290" s="17" t="n"/>
      <c r="AB290" s="17" t="n"/>
      <c r="AC290" s="17" t="n"/>
      <c r="AD290" s="17" t="n"/>
      <c r="AE290" s="17" t="n"/>
      <c r="AF290" s="17" t="n"/>
      <c r="AG290" s="17" t="n"/>
      <c r="AH290" s="17" t="n"/>
      <c r="AI290" s="17" t="n"/>
      <c r="AJ290" s="17" t="n"/>
      <c r="AK290" s="17" t="n"/>
      <c r="AL290" s="17" t="n"/>
      <c r="AM290" s="17" t="n"/>
      <c r="AN290" s="17" t="n"/>
      <c r="AO290" s="17" t="n"/>
      <c r="AP290" s="17" t="n"/>
      <c r="AQ290" s="17" t="n"/>
      <c r="AR290" s="17" t="n"/>
      <c r="AS290" s="17" t="n"/>
      <c r="AT290" s="17" t="n"/>
      <c r="AU290" s="17" t="n"/>
      <c r="AV290" s="17" t="n"/>
      <c r="AW290" s="17" t="n"/>
      <c r="AX290" s="17" t="n"/>
      <c r="AY290" s="17" t="n"/>
      <c r="AZ290" s="17" t="n"/>
      <c r="BA290" s="17" t="n"/>
      <c r="BB290" s="17" t="n"/>
      <c r="BC290" s="17" t="n"/>
      <c r="BD290" s="17" t="n"/>
      <c r="BE290" s="17" t="n"/>
      <c r="BF290" s="17" t="n"/>
      <c r="BG290" s="17" t="n"/>
      <c r="BH290" s="17" t="n"/>
      <c r="BI290" s="17" t="n"/>
      <c r="BJ290" s="17" t="n"/>
      <c r="BK290" s="17" t="n"/>
      <c r="BL290" s="17" t="n"/>
      <c r="BM290" s="17" t="n"/>
      <c r="BN290" s="17" t="n"/>
      <c r="BO290" s="17" t="n"/>
      <c r="BP290" s="17" t="n"/>
      <c r="BQ290" s="17" t="n"/>
      <c r="BR290" s="17" t="n"/>
      <c r="BS290" s="17" t="n"/>
      <c r="BT290" s="17" t="n"/>
      <c r="BU290" s="17" t="n"/>
      <c r="BV290" s="17" t="n"/>
      <c r="BW290" s="17" t="n"/>
      <c r="BX290" s="17" t="n"/>
      <c r="BY290" s="17" t="n"/>
      <c r="BZ290" s="17" t="n"/>
      <c r="CA290" s="17" t="n"/>
      <c r="CB290" s="17" t="n"/>
      <c r="CC290" s="17" t="n"/>
      <c r="CD290" s="17" t="n"/>
      <c r="CE290" s="17" t="n"/>
      <c r="CF290" s="17" t="n"/>
      <c r="CG290" s="17" t="n"/>
      <c r="CH290" s="17" t="n"/>
      <c r="CI290" s="17" t="n"/>
      <c r="CJ290" s="17" t="n"/>
      <c r="C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7" t="n"/>
      <c r="AA291" s="17" t="n"/>
      <c r="AB291" s="17" t="n"/>
      <c r="AC291" s="17" t="n"/>
      <c r="AD291" s="17" t="n"/>
      <c r="AE291" s="17" t="n"/>
      <c r="AF291" s="17" t="n"/>
      <c r="AG291" s="17" t="n"/>
      <c r="AH291" s="17" t="n"/>
      <c r="AI291" s="17" t="n"/>
      <c r="AJ291" s="17" t="n"/>
      <c r="AK291" s="17" t="n"/>
      <c r="AL291" s="17" t="n"/>
      <c r="AM291" s="17" t="n"/>
      <c r="AN291" s="17" t="n"/>
      <c r="AO291" s="17" t="n"/>
      <c r="AP291" s="17" t="n"/>
      <c r="AQ291" s="17" t="n"/>
      <c r="AR291" s="17" t="n"/>
      <c r="AS291" s="17" t="n"/>
      <c r="AT291" s="17" t="n"/>
      <c r="AU291" s="17" t="n"/>
      <c r="AV291" s="17" t="n"/>
      <c r="AW291" s="17" t="n"/>
      <c r="AX291" s="17" t="n"/>
      <c r="AY291" s="17" t="n"/>
      <c r="AZ291" s="17" t="n"/>
      <c r="BA291" s="17" t="n"/>
      <c r="BB291" s="17" t="n"/>
      <c r="BC291" s="17" t="n"/>
      <c r="BD291" s="17" t="n"/>
      <c r="BE291" s="17" t="n"/>
      <c r="BF291" s="17" t="n"/>
      <c r="BG291" s="17" t="n"/>
      <c r="BH291" s="17" t="n"/>
      <c r="BI291" s="17" t="n"/>
      <c r="BJ291" s="17" t="n"/>
      <c r="BK291" s="17" t="n"/>
      <c r="BL291" s="17" t="n"/>
      <c r="BM291" s="17" t="n"/>
      <c r="BN291" s="17" t="n"/>
      <c r="BO291" s="17" t="n"/>
      <c r="BP291" s="17" t="n"/>
      <c r="BQ291" s="17" t="n"/>
      <c r="BR291" s="17" t="n"/>
      <c r="BS291" s="17" t="n"/>
      <c r="BT291" s="17" t="n"/>
      <c r="BU291" s="17" t="n"/>
      <c r="BV291" s="17" t="n"/>
      <c r="BW291" s="17" t="n"/>
      <c r="BX291" s="17" t="n"/>
      <c r="BY291" s="17" t="n"/>
      <c r="BZ291" s="17" t="n"/>
      <c r="CA291" s="17" t="n"/>
      <c r="CB291" s="17" t="n"/>
      <c r="CC291" s="17" t="n"/>
      <c r="CD291" s="17" t="n"/>
      <c r="CE291" s="17" t="n"/>
      <c r="CF291" s="17" t="n"/>
      <c r="CG291" s="17" t="n"/>
      <c r="CH291" s="17" t="n"/>
      <c r="CI291" s="17" t="n"/>
      <c r="CJ291" s="17" t="n"/>
      <c r="C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7" t="n"/>
      <c r="AA292" s="17" t="n"/>
      <c r="AB292" s="17" t="n"/>
      <c r="AC292" s="17" t="n"/>
      <c r="AD292" s="17" t="n"/>
      <c r="AE292" s="17" t="n"/>
      <c r="AF292" s="17" t="n"/>
      <c r="AG292" s="17" t="n"/>
      <c r="AH292" s="17" t="n"/>
      <c r="AI292" s="17" t="n"/>
      <c r="AJ292" s="17" t="n"/>
      <c r="AK292" s="17" t="n"/>
      <c r="AL292" s="17" t="n"/>
      <c r="AM292" s="17" t="n"/>
      <c r="AN292" s="17" t="n"/>
      <c r="AO292" s="17" t="n"/>
      <c r="AP292" s="17" t="n"/>
      <c r="AQ292" s="17" t="n"/>
      <c r="AR292" s="17" t="n"/>
      <c r="AS292" s="17" t="n"/>
      <c r="AT292" s="17" t="n"/>
      <c r="AU292" s="17" t="n"/>
      <c r="AV292" s="17" t="n"/>
      <c r="AW292" s="17" t="n"/>
      <c r="AX292" s="17" t="n"/>
      <c r="AY292" s="17" t="n"/>
      <c r="AZ292" s="17" t="n"/>
      <c r="BA292" s="17" t="n"/>
      <c r="BB292" s="17" t="n"/>
      <c r="BC292" s="17" t="n"/>
      <c r="BD292" s="17" t="n"/>
      <c r="BE292" s="17" t="n"/>
      <c r="BF292" s="17" t="n"/>
      <c r="BG292" s="17" t="n"/>
      <c r="BH292" s="17" t="n"/>
      <c r="BI292" s="17" t="n"/>
      <c r="BJ292" s="17" t="n"/>
      <c r="BK292" s="17" t="n"/>
      <c r="BL292" s="17" t="n"/>
      <c r="BM292" s="17" t="n"/>
      <c r="BN292" s="17" t="n"/>
      <c r="BO292" s="17" t="n"/>
      <c r="BP292" s="17" t="n"/>
      <c r="BQ292" s="17" t="n"/>
      <c r="BR292" s="17" t="n"/>
      <c r="BS292" s="17" t="n"/>
      <c r="BT292" s="17" t="n"/>
      <c r="BU292" s="17" t="n"/>
      <c r="BV292" s="17" t="n"/>
      <c r="BW292" s="17" t="n"/>
      <c r="BX292" s="17" t="n"/>
      <c r="BY292" s="17" t="n"/>
      <c r="BZ292" s="17" t="n"/>
      <c r="CA292" s="17" t="n"/>
      <c r="CB292" s="17" t="n"/>
      <c r="CC292" s="17" t="n"/>
      <c r="CD292" s="17" t="n"/>
      <c r="CE292" s="17" t="n"/>
      <c r="CF292" s="17" t="n"/>
      <c r="CG292" s="17" t="n"/>
      <c r="CH292" s="17" t="n"/>
      <c r="CI292" s="17" t="n"/>
      <c r="CJ292" s="17" t="n"/>
      <c r="C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7" t="n"/>
      <c r="AA293" s="17" t="n"/>
      <c r="AB293" s="17" t="n"/>
      <c r="AC293" s="17" t="n"/>
      <c r="AD293" s="17" t="n"/>
      <c r="AE293" s="17" t="n"/>
      <c r="AF293" s="17" t="n"/>
      <c r="AG293" s="17" t="n"/>
      <c r="AH293" s="17" t="n"/>
      <c r="AI293" s="17" t="n"/>
      <c r="AJ293" s="17" t="n"/>
      <c r="AK293" s="17" t="n"/>
      <c r="AL293" s="17" t="n"/>
      <c r="AM293" s="17" t="n"/>
      <c r="AN293" s="17" t="n"/>
      <c r="AO293" s="17" t="n"/>
      <c r="AP293" s="17" t="n"/>
      <c r="AQ293" s="17" t="n"/>
      <c r="AR293" s="17" t="n"/>
      <c r="AS293" s="17" t="n"/>
      <c r="AT293" s="17" t="n"/>
      <c r="AU293" s="17" t="n"/>
      <c r="AV293" s="17" t="n"/>
      <c r="AW293" s="17" t="n"/>
      <c r="AX293" s="17" t="n"/>
      <c r="AY293" s="17" t="n"/>
      <c r="AZ293" s="17" t="n"/>
      <c r="BA293" s="17" t="n"/>
      <c r="BB293" s="17" t="n"/>
      <c r="BC293" s="17" t="n"/>
      <c r="BD293" s="17" t="n"/>
      <c r="BE293" s="17" t="n"/>
      <c r="BF293" s="17" t="n"/>
      <c r="BG293" s="17" t="n"/>
      <c r="BH293" s="17" t="n"/>
      <c r="BI293" s="17" t="n"/>
      <c r="BJ293" s="17" t="n"/>
      <c r="BK293" s="17" t="n"/>
      <c r="BL293" s="17" t="n"/>
      <c r="BM293" s="17" t="n"/>
      <c r="BN293" s="17" t="n"/>
      <c r="BO293" s="17" t="n"/>
      <c r="BP293" s="17" t="n"/>
      <c r="BQ293" s="17" t="n"/>
      <c r="BR293" s="17" t="n"/>
      <c r="BS293" s="17" t="n"/>
      <c r="BT293" s="17" t="n"/>
      <c r="BU293" s="17" t="n"/>
      <c r="BV293" s="17" t="n"/>
      <c r="BW293" s="17" t="n"/>
      <c r="BX293" s="17" t="n"/>
      <c r="BY293" s="17" t="n"/>
      <c r="BZ293" s="17" t="n"/>
      <c r="CA293" s="17" t="n"/>
      <c r="CB293" s="17" t="n"/>
      <c r="CC293" s="17" t="n"/>
      <c r="CD293" s="17" t="n"/>
      <c r="CE293" s="17" t="n"/>
      <c r="CF293" s="17" t="n"/>
      <c r="CG293" s="17" t="n"/>
      <c r="CH293" s="17" t="n"/>
      <c r="CI293" s="17" t="n"/>
      <c r="CJ293" s="17" t="n"/>
      <c r="C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7" t="n"/>
      <c r="AA294" s="17" t="n"/>
      <c r="AB294" s="17" t="n"/>
      <c r="AC294" s="17" t="n"/>
      <c r="AD294" s="17" t="n"/>
      <c r="AE294" s="17" t="n"/>
      <c r="AF294" s="17" t="n"/>
      <c r="AG294" s="17" t="n"/>
      <c r="AH294" s="17" t="n"/>
      <c r="AI294" s="17" t="n"/>
      <c r="AJ294" s="17" t="n"/>
      <c r="AK294" s="17" t="n"/>
      <c r="AL294" s="17" t="n"/>
      <c r="AM294" s="17" t="n"/>
      <c r="AN294" s="17" t="n"/>
      <c r="AO294" s="17" t="n"/>
      <c r="AP294" s="17" t="n"/>
      <c r="AQ294" s="17" t="n"/>
      <c r="AR294" s="17" t="n"/>
      <c r="AS294" s="17" t="n"/>
      <c r="AT294" s="17" t="n"/>
      <c r="AU294" s="17" t="n"/>
      <c r="AV294" s="17" t="n"/>
      <c r="AW294" s="17" t="n"/>
      <c r="AX294" s="17" t="n"/>
      <c r="AY294" s="17" t="n"/>
      <c r="AZ294" s="17" t="n"/>
      <c r="BA294" s="17" t="n"/>
      <c r="BB294" s="17" t="n"/>
      <c r="BC294" s="17" t="n"/>
      <c r="BD294" s="17" t="n"/>
      <c r="BE294" s="17" t="n"/>
      <c r="BF294" s="17" t="n"/>
      <c r="BG294" s="17" t="n"/>
      <c r="BH294" s="17" t="n"/>
      <c r="BI294" s="17" t="n"/>
      <c r="BJ294" s="17" t="n"/>
      <c r="BK294" s="17" t="n"/>
      <c r="BL294" s="17" t="n"/>
      <c r="BM294" s="17" t="n"/>
      <c r="BN294" s="17" t="n"/>
      <c r="BO294" s="17" t="n"/>
      <c r="BP294" s="17" t="n"/>
      <c r="BQ294" s="17" t="n"/>
      <c r="BR294" s="17" t="n"/>
      <c r="BS294" s="17" t="n"/>
      <c r="BT294" s="17" t="n"/>
      <c r="BU294" s="17" t="n"/>
      <c r="BV294" s="17" t="n"/>
      <c r="BW294" s="17" t="n"/>
      <c r="BX294" s="17" t="n"/>
      <c r="BY294" s="17" t="n"/>
      <c r="BZ294" s="17" t="n"/>
      <c r="CA294" s="17" t="n"/>
      <c r="CB294" s="17" t="n"/>
      <c r="CC294" s="17" t="n"/>
      <c r="CD294" s="17" t="n"/>
      <c r="CE294" s="17" t="n"/>
      <c r="CF294" s="17" t="n"/>
      <c r="CG294" s="17" t="n"/>
      <c r="CH294" s="17" t="n"/>
      <c r="CI294" s="17" t="n"/>
      <c r="CJ294" s="17" t="n"/>
      <c r="C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7" t="n"/>
      <c r="AA295" s="17" t="n"/>
      <c r="AB295" s="17" t="n"/>
      <c r="AC295" s="17" t="n"/>
      <c r="AD295" s="17" t="n"/>
      <c r="AE295" s="17" t="n"/>
      <c r="AF295" s="17" t="n"/>
      <c r="AG295" s="17" t="n"/>
      <c r="AH295" s="17" t="n"/>
      <c r="AI295" s="17" t="n"/>
      <c r="AJ295" s="17" t="n"/>
      <c r="AK295" s="17" t="n"/>
      <c r="AL295" s="17" t="n"/>
      <c r="AM295" s="17" t="n"/>
      <c r="AN295" s="17" t="n"/>
      <c r="AO295" s="17" t="n"/>
      <c r="AP295" s="17" t="n"/>
      <c r="AQ295" s="17" t="n"/>
      <c r="AR295" s="17" t="n"/>
      <c r="AS295" s="17" t="n"/>
      <c r="AT295" s="17" t="n"/>
      <c r="AU295" s="17" t="n"/>
      <c r="AV295" s="17" t="n"/>
      <c r="AW295" s="17" t="n"/>
      <c r="AX295" s="17" t="n"/>
      <c r="AY295" s="17" t="n"/>
      <c r="AZ295" s="17" t="n"/>
      <c r="BA295" s="17" t="n"/>
      <c r="BB295" s="17" t="n"/>
      <c r="BC295" s="17" t="n"/>
      <c r="BD295" s="17" t="n"/>
      <c r="BE295" s="17" t="n"/>
      <c r="BF295" s="17" t="n"/>
      <c r="BG295" s="17" t="n"/>
      <c r="BH295" s="17" t="n"/>
      <c r="BI295" s="17" t="n"/>
      <c r="BJ295" s="17" t="n"/>
      <c r="BK295" s="17" t="n"/>
      <c r="BL295" s="17" t="n"/>
      <c r="BM295" s="17" t="n"/>
      <c r="BN295" s="17" t="n"/>
      <c r="BO295" s="17" t="n"/>
      <c r="BP295" s="17" t="n"/>
      <c r="BQ295" s="17" t="n"/>
      <c r="BR295" s="17" t="n"/>
      <c r="BS295" s="17" t="n"/>
      <c r="BT295" s="17" t="n"/>
      <c r="BU295" s="17" t="n"/>
      <c r="BV295" s="17" t="n"/>
      <c r="BW295" s="17" t="n"/>
      <c r="BX295" s="17" t="n"/>
      <c r="BY295" s="17" t="n"/>
      <c r="BZ295" s="17" t="n"/>
      <c r="CA295" s="17" t="n"/>
      <c r="CB295" s="17" t="n"/>
      <c r="CC295" s="17" t="n"/>
      <c r="CD295" s="17" t="n"/>
      <c r="CE295" s="17" t="n"/>
      <c r="CF295" s="17" t="n"/>
      <c r="CG295" s="17" t="n"/>
      <c r="CH295" s="17" t="n"/>
      <c r="CI295" s="17" t="n"/>
      <c r="CJ295" s="17" t="n"/>
      <c r="C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7" t="n"/>
      <c r="AA296" s="17" t="n"/>
      <c r="AB296" s="17" t="n"/>
      <c r="AC296" s="17" t="n"/>
      <c r="AD296" s="17" t="n"/>
      <c r="AE296" s="17" t="n"/>
      <c r="AF296" s="17" t="n"/>
      <c r="AG296" s="17" t="n"/>
      <c r="AH296" s="17" t="n"/>
      <c r="AI296" s="17" t="n"/>
      <c r="AJ296" s="17" t="n"/>
      <c r="AK296" s="17" t="n"/>
      <c r="AL296" s="17" t="n"/>
      <c r="AM296" s="17" t="n"/>
      <c r="AN296" s="17" t="n"/>
      <c r="AO296" s="17" t="n"/>
      <c r="AP296" s="17" t="n"/>
      <c r="AQ296" s="17" t="n"/>
      <c r="AR296" s="17" t="n"/>
      <c r="AS296" s="17" t="n"/>
      <c r="AT296" s="17" t="n"/>
      <c r="AU296" s="17" t="n"/>
      <c r="AV296" s="17" t="n"/>
      <c r="AW296" s="17" t="n"/>
      <c r="AX296" s="17" t="n"/>
      <c r="AY296" s="17" t="n"/>
      <c r="AZ296" s="17" t="n"/>
      <c r="BA296" s="17" t="n"/>
      <c r="BB296" s="17" t="n"/>
      <c r="BC296" s="17" t="n"/>
      <c r="BD296" s="17" t="n"/>
      <c r="BE296" s="17" t="n"/>
      <c r="BF296" s="17" t="n"/>
      <c r="BG296" s="17" t="n"/>
      <c r="BH296" s="17" t="n"/>
      <c r="BI296" s="17" t="n"/>
      <c r="BJ296" s="17" t="n"/>
      <c r="BK296" s="17" t="n"/>
      <c r="BL296" s="17" t="n"/>
      <c r="BM296" s="17" t="n"/>
      <c r="BN296" s="17" t="n"/>
      <c r="BO296" s="17" t="n"/>
      <c r="BP296" s="17" t="n"/>
      <c r="BQ296" s="17" t="n"/>
      <c r="BR296" s="17" t="n"/>
      <c r="BS296" s="17" t="n"/>
      <c r="BT296" s="17" t="n"/>
      <c r="BU296" s="17" t="n"/>
      <c r="BV296" s="17" t="n"/>
      <c r="BW296" s="17" t="n"/>
      <c r="BX296" s="17" t="n"/>
      <c r="BY296" s="17" t="n"/>
      <c r="BZ296" s="17" t="n"/>
      <c r="CA296" s="17" t="n"/>
      <c r="CB296" s="17" t="n"/>
      <c r="CC296" s="17" t="n"/>
      <c r="CD296" s="17" t="n"/>
      <c r="CE296" s="17" t="n"/>
      <c r="CF296" s="17" t="n"/>
      <c r="CG296" s="17" t="n"/>
      <c r="CH296" s="17" t="n"/>
      <c r="CI296" s="17" t="n"/>
      <c r="CJ296" s="17" t="n"/>
      <c r="C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7" t="n"/>
      <c r="AA297" s="17" t="n"/>
      <c r="AB297" s="17" t="n"/>
      <c r="AC297" s="17" t="n"/>
      <c r="AD297" s="17" t="n"/>
      <c r="AE297" s="17" t="n"/>
      <c r="AF297" s="17" t="n"/>
      <c r="AG297" s="17" t="n"/>
      <c r="AH297" s="17" t="n"/>
      <c r="AI297" s="17" t="n"/>
      <c r="AJ297" s="17" t="n"/>
      <c r="AK297" s="17" t="n"/>
      <c r="AL297" s="17" t="n"/>
      <c r="AM297" s="17" t="n"/>
      <c r="AN297" s="17" t="n"/>
      <c r="AO297" s="17" t="n"/>
      <c r="AP297" s="17" t="n"/>
      <c r="AQ297" s="17" t="n"/>
      <c r="AR297" s="17" t="n"/>
      <c r="AS297" s="17" t="n"/>
      <c r="AT297" s="17" t="n"/>
      <c r="AU297" s="17" t="n"/>
      <c r="AV297" s="17" t="n"/>
      <c r="AW297" s="17" t="n"/>
      <c r="AX297" s="17" t="n"/>
      <c r="AY297" s="17" t="n"/>
      <c r="AZ297" s="17" t="n"/>
      <c r="BA297" s="17" t="n"/>
      <c r="BB297" s="17" t="n"/>
      <c r="BC297" s="17" t="n"/>
      <c r="BD297" s="17" t="n"/>
      <c r="BE297" s="17" t="n"/>
      <c r="BF297" s="17" t="n"/>
      <c r="BG297" s="17" t="n"/>
      <c r="BH297" s="17" t="n"/>
      <c r="BI297" s="17" t="n"/>
      <c r="BJ297" s="17" t="n"/>
      <c r="BK297" s="17" t="n"/>
      <c r="BL297" s="17" t="n"/>
      <c r="BM297" s="17" t="n"/>
      <c r="BN297" s="17" t="n"/>
      <c r="BO297" s="17" t="n"/>
      <c r="BP297" s="17" t="n"/>
      <c r="BQ297" s="17" t="n"/>
      <c r="BR297" s="17" t="n"/>
      <c r="BS297" s="17" t="n"/>
      <c r="BT297" s="17" t="n"/>
      <c r="BU297" s="17" t="n"/>
      <c r="BV297" s="17" t="n"/>
      <c r="BW297" s="17" t="n"/>
      <c r="BX297" s="17" t="n"/>
      <c r="BY297" s="17" t="n"/>
      <c r="BZ297" s="17" t="n"/>
      <c r="CA297" s="17" t="n"/>
      <c r="CB297" s="17" t="n"/>
      <c r="CC297" s="17" t="n"/>
      <c r="CD297" s="17" t="n"/>
      <c r="CE297" s="17" t="n"/>
      <c r="CF297" s="17" t="n"/>
      <c r="CG297" s="17" t="n"/>
      <c r="CH297" s="17" t="n"/>
      <c r="CI297" s="17" t="n"/>
      <c r="CJ297" s="17" t="n"/>
      <c r="C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7" t="n"/>
      <c r="AA298" s="17" t="n"/>
      <c r="AB298" s="17" t="n"/>
      <c r="AC298" s="17" t="n"/>
      <c r="AD298" s="17" t="n"/>
      <c r="AE298" s="17" t="n"/>
      <c r="AF298" s="17" t="n"/>
      <c r="AG298" s="17" t="n"/>
      <c r="AH298" s="17" t="n"/>
      <c r="AI298" s="17" t="n"/>
      <c r="AJ298" s="17" t="n"/>
      <c r="AK298" s="17" t="n"/>
      <c r="AL298" s="17" t="n"/>
      <c r="AM298" s="17" t="n"/>
      <c r="AN298" s="17" t="n"/>
      <c r="AO298" s="17" t="n"/>
      <c r="AP298" s="17" t="n"/>
      <c r="AQ298" s="17" t="n"/>
      <c r="AR298" s="17" t="n"/>
      <c r="AS298" s="17" t="n"/>
      <c r="AT298" s="17" t="n"/>
      <c r="AU298" s="17" t="n"/>
      <c r="AV298" s="17" t="n"/>
      <c r="AW298" s="17" t="n"/>
      <c r="AX298" s="17" t="n"/>
      <c r="AY298" s="17" t="n"/>
      <c r="AZ298" s="17" t="n"/>
      <c r="BA298" s="17" t="n"/>
      <c r="BB298" s="17" t="n"/>
      <c r="BC298" s="17" t="n"/>
      <c r="BD298" s="17" t="n"/>
      <c r="BE298" s="17" t="n"/>
      <c r="BF298" s="17" t="n"/>
      <c r="BG298" s="17" t="n"/>
      <c r="BH298" s="17" t="n"/>
      <c r="BI298" s="17" t="n"/>
      <c r="BJ298" s="17" t="n"/>
      <c r="BK298" s="17" t="n"/>
      <c r="BL298" s="17" t="n"/>
      <c r="BM298" s="17" t="n"/>
      <c r="BN298" s="17" t="n"/>
      <c r="BO298" s="17" t="n"/>
      <c r="BP298" s="17" t="n"/>
      <c r="BQ298" s="17" t="n"/>
      <c r="BR298" s="17" t="n"/>
      <c r="BS298" s="17" t="n"/>
      <c r="BT298" s="17" t="n"/>
      <c r="BU298" s="17" t="n"/>
      <c r="BV298" s="17" t="n"/>
      <c r="BW298" s="17" t="n"/>
      <c r="BX298" s="17" t="n"/>
      <c r="BY298" s="17" t="n"/>
      <c r="BZ298" s="17" t="n"/>
      <c r="CA298" s="17" t="n"/>
      <c r="CB298" s="17" t="n"/>
      <c r="CC298" s="17" t="n"/>
      <c r="CD298" s="17" t="n"/>
      <c r="CE298" s="17" t="n"/>
      <c r="CF298" s="17" t="n"/>
      <c r="CG298" s="17" t="n"/>
      <c r="CH298" s="17" t="n"/>
      <c r="CI298" s="17" t="n"/>
      <c r="CJ298" s="17" t="n"/>
      <c r="C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7" t="n"/>
      <c r="AA299" s="17" t="n"/>
      <c r="AB299" s="17" t="n"/>
      <c r="AC299" s="17" t="n"/>
      <c r="AD299" s="17" t="n"/>
      <c r="AE299" s="17" t="n"/>
      <c r="AF299" s="17" t="n"/>
      <c r="AG299" s="17" t="n"/>
      <c r="AH299" s="17" t="n"/>
      <c r="AI299" s="17" t="n"/>
      <c r="AJ299" s="17" t="n"/>
      <c r="AK299" s="17" t="n"/>
      <c r="AL299" s="17" t="n"/>
      <c r="AM299" s="17" t="n"/>
      <c r="AN299" s="17" t="n"/>
      <c r="AO299" s="17" t="n"/>
      <c r="AP299" s="17" t="n"/>
      <c r="AQ299" s="17" t="n"/>
      <c r="AR299" s="17" t="n"/>
      <c r="AS299" s="17" t="n"/>
      <c r="AT299" s="17" t="n"/>
      <c r="AU299" s="17" t="n"/>
      <c r="AV299" s="17" t="n"/>
      <c r="AW299" s="17" t="n"/>
      <c r="AX299" s="17" t="n"/>
      <c r="AY299" s="17" t="n"/>
      <c r="AZ299" s="17" t="n"/>
      <c r="BA299" s="17" t="n"/>
      <c r="BB299" s="17" t="n"/>
      <c r="BC299" s="17" t="n"/>
      <c r="BD299" s="17" t="n"/>
      <c r="BE299" s="17" t="n"/>
      <c r="BF299" s="17" t="n"/>
      <c r="BG299" s="17" t="n"/>
      <c r="BH299" s="17" t="n"/>
      <c r="BI299" s="17" t="n"/>
      <c r="BJ299" s="17" t="n"/>
      <c r="BK299" s="17" t="n"/>
      <c r="BL299" s="17" t="n"/>
      <c r="BM299" s="17" t="n"/>
      <c r="BN299" s="17" t="n"/>
      <c r="BO299" s="17" t="n"/>
      <c r="BP299" s="17" t="n"/>
      <c r="BQ299" s="17" t="n"/>
      <c r="BR299" s="17" t="n"/>
      <c r="BS299" s="17" t="n"/>
      <c r="BT299" s="17" t="n"/>
      <c r="BU299" s="17" t="n"/>
      <c r="BV299" s="17" t="n"/>
      <c r="BW299" s="17" t="n"/>
      <c r="BX299" s="17" t="n"/>
      <c r="BY299" s="17" t="n"/>
      <c r="BZ299" s="17" t="n"/>
      <c r="CA299" s="17" t="n"/>
      <c r="CB299" s="17" t="n"/>
      <c r="CC299" s="17" t="n"/>
      <c r="CD299" s="17" t="n"/>
      <c r="CE299" s="17" t="n"/>
      <c r="CF299" s="17" t="n"/>
      <c r="CG299" s="17" t="n"/>
      <c r="CH299" s="17" t="n"/>
      <c r="CI299" s="17" t="n"/>
      <c r="CJ299" s="17" t="n"/>
      <c r="C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7" t="n"/>
      <c r="AA300" s="17" t="n"/>
      <c r="AB300" s="17" t="n"/>
      <c r="AC300" s="17" t="n"/>
      <c r="AD300" s="17" t="n"/>
      <c r="AE300" s="17" t="n"/>
      <c r="AF300" s="17" t="n"/>
      <c r="AG300" s="17" t="n"/>
      <c r="AH300" s="17" t="n"/>
      <c r="AI300" s="17" t="n"/>
      <c r="AJ300" s="17" t="n"/>
      <c r="AK300" s="17" t="n"/>
      <c r="AL300" s="17" t="n"/>
      <c r="AM300" s="17" t="n"/>
      <c r="AN300" s="17" t="n"/>
      <c r="AO300" s="17" t="n"/>
      <c r="AP300" s="17" t="n"/>
      <c r="AQ300" s="17" t="n"/>
      <c r="AR300" s="17" t="n"/>
      <c r="AS300" s="17" t="n"/>
      <c r="AT300" s="17" t="n"/>
      <c r="AU300" s="17" t="n"/>
      <c r="AV300" s="17" t="n"/>
      <c r="AW300" s="17" t="n"/>
      <c r="AX300" s="17" t="n"/>
      <c r="AY300" s="17" t="n"/>
      <c r="AZ300" s="17" t="n"/>
      <c r="BA300" s="17" t="n"/>
      <c r="BB300" s="17" t="n"/>
      <c r="BC300" s="17" t="n"/>
      <c r="BD300" s="17" t="n"/>
      <c r="BE300" s="17" t="n"/>
      <c r="BF300" s="17" t="n"/>
      <c r="BG300" s="17" t="n"/>
      <c r="BH300" s="17" t="n"/>
      <c r="BI300" s="17" t="n"/>
      <c r="BJ300" s="17" t="n"/>
      <c r="BK300" s="17" t="n"/>
      <c r="BL300" s="17" t="n"/>
      <c r="BM300" s="17" t="n"/>
      <c r="BN300" s="17" t="n"/>
      <c r="BO300" s="17" t="n"/>
      <c r="BP300" s="17" t="n"/>
      <c r="BQ300" s="17" t="n"/>
      <c r="BR300" s="17" t="n"/>
      <c r="BS300" s="17" t="n"/>
      <c r="BT300" s="17" t="n"/>
      <c r="BU300" s="17" t="n"/>
      <c r="BV300" s="17" t="n"/>
      <c r="BW300" s="17" t="n"/>
      <c r="BX300" s="17" t="n"/>
      <c r="BY300" s="17" t="n"/>
      <c r="BZ300" s="17" t="n"/>
      <c r="CA300" s="17" t="n"/>
      <c r="CB300" s="17" t="n"/>
      <c r="CC300" s="17" t="n"/>
      <c r="CD300" s="17" t="n"/>
      <c r="CE300" s="17" t="n"/>
      <c r="CF300" s="17" t="n"/>
      <c r="CG300" s="17" t="n"/>
      <c r="CH300" s="17" t="n"/>
      <c r="CI300" s="17" t="n"/>
      <c r="CJ300" s="17" t="n"/>
      <c r="C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7" t="n"/>
      <c r="AA301" s="17" t="n"/>
      <c r="AB301" s="17" t="n"/>
      <c r="AC301" s="17" t="n"/>
      <c r="AD301" s="17" t="n"/>
      <c r="AE301" s="17" t="n"/>
      <c r="AF301" s="17" t="n"/>
      <c r="AG301" s="17" t="n"/>
      <c r="AH301" s="17" t="n"/>
      <c r="AI301" s="17" t="n"/>
      <c r="AJ301" s="17" t="n"/>
      <c r="AK301" s="17" t="n"/>
      <c r="AL301" s="17" t="n"/>
      <c r="AM301" s="17" t="n"/>
      <c r="AN301" s="17" t="n"/>
      <c r="AO301" s="17" t="n"/>
      <c r="AP301" s="17" t="n"/>
      <c r="AQ301" s="17" t="n"/>
      <c r="AR301" s="17" t="n"/>
      <c r="AS301" s="17" t="n"/>
      <c r="AT301" s="17" t="n"/>
      <c r="AU301" s="17" t="n"/>
      <c r="AV301" s="17" t="n"/>
      <c r="AW301" s="17" t="n"/>
      <c r="AX301" s="17" t="n"/>
      <c r="AY301" s="17" t="n"/>
      <c r="AZ301" s="17" t="n"/>
      <c r="BA301" s="17" t="n"/>
      <c r="BB301" s="17" t="n"/>
      <c r="BC301" s="17" t="n"/>
      <c r="BD301" s="17" t="n"/>
      <c r="BE301" s="17" t="n"/>
      <c r="BF301" s="17" t="n"/>
      <c r="BG301" s="17" t="n"/>
      <c r="BH301" s="17" t="n"/>
      <c r="BI301" s="17" t="n"/>
      <c r="BJ301" s="17" t="n"/>
      <c r="BK301" s="17" t="n"/>
      <c r="BL301" s="17" t="n"/>
      <c r="BM301" s="17" t="n"/>
      <c r="BN301" s="17" t="n"/>
      <c r="BO301" s="17" t="n"/>
      <c r="BP301" s="17" t="n"/>
      <c r="BQ301" s="17" t="n"/>
      <c r="BR301" s="17" t="n"/>
      <c r="BS301" s="17" t="n"/>
      <c r="BT301" s="17" t="n"/>
      <c r="BU301" s="17" t="n"/>
      <c r="BV301" s="17" t="n"/>
      <c r="BW301" s="17" t="n"/>
      <c r="BX301" s="17" t="n"/>
      <c r="BY301" s="17" t="n"/>
      <c r="BZ301" s="17" t="n"/>
      <c r="CA301" s="17" t="n"/>
      <c r="CB301" s="17" t="n"/>
      <c r="CC301" s="17" t="n"/>
      <c r="CD301" s="17" t="n"/>
      <c r="CE301" s="17" t="n"/>
      <c r="CF301" s="17" t="n"/>
      <c r="CG301" s="17" t="n"/>
      <c r="CH301" s="17" t="n"/>
      <c r="CI301" s="17" t="n"/>
      <c r="CJ301" s="17" t="n"/>
      <c r="C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7" t="n"/>
      <c r="AA302" s="17" t="n"/>
      <c r="AB302" s="17" t="n"/>
      <c r="AC302" s="17" t="n"/>
      <c r="AD302" s="17" t="n"/>
      <c r="AE302" s="17" t="n"/>
      <c r="AF302" s="17" t="n"/>
      <c r="AG302" s="17" t="n"/>
      <c r="AH302" s="17" t="n"/>
      <c r="AI302" s="17" t="n"/>
      <c r="AJ302" s="17" t="n"/>
      <c r="AK302" s="17" t="n"/>
      <c r="AL302" s="17" t="n"/>
      <c r="AM302" s="17" t="n"/>
      <c r="AN302" s="17" t="n"/>
      <c r="AO302" s="17" t="n"/>
      <c r="AP302" s="17" t="n"/>
      <c r="AQ302" s="17" t="n"/>
      <c r="AR302" s="17" t="n"/>
      <c r="AS302" s="17" t="n"/>
      <c r="AT302" s="17" t="n"/>
      <c r="AU302" s="17" t="n"/>
      <c r="AV302" s="17" t="n"/>
      <c r="AW302" s="17" t="n"/>
      <c r="AX302" s="17" t="n"/>
      <c r="AY302" s="17" t="n"/>
      <c r="AZ302" s="17" t="n"/>
      <c r="BA302" s="17" t="n"/>
      <c r="BB302" s="17" t="n"/>
      <c r="BC302" s="17" t="n"/>
      <c r="BD302" s="17" t="n"/>
      <c r="BE302" s="17" t="n"/>
      <c r="BF302" s="17" t="n"/>
      <c r="BG302" s="17" t="n"/>
      <c r="BH302" s="17" t="n"/>
      <c r="BI302" s="17" t="n"/>
      <c r="BJ302" s="17" t="n"/>
      <c r="BK302" s="17" t="n"/>
      <c r="BL302" s="17" t="n"/>
      <c r="BM302" s="17" t="n"/>
      <c r="BN302" s="17" t="n"/>
      <c r="BO302" s="17" t="n"/>
      <c r="BP302" s="17" t="n"/>
      <c r="BQ302" s="17" t="n"/>
      <c r="BR302" s="17" t="n"/>
      <c r="BS302" s="17" t="n"/>
      <c r="BT302" s="17" t="n"/>
      <c r="BU302" s="17" t="n"/>
      <c r="BV302" s="17" t="n"/>
      <c r="BW302" s="17" t="n"/>
      <c r="BX302" s="17" t="n"/>
      <c r="BY302" s="17" t="n"/>
      <c r="BZ302" s="17" t="n"/>
      <c r="CA302" s="17" t="n"/>
      <c r="CB302" s="17" t="n"/>
      <c r="CC302" s="17" t="n"/>
      <c r="CD302" s="17" t="n"/>
      <c r="CE302" s="17" t="n"/>
      <c r="CF302" s="17" t="n"/>
      <c r="CG302" s="17" t="n"/>
      <c r="CH302" s="17" t="n"/>
      <c r="CI302" s="17" t="n"/>
      <c r="CJ302" s="17" t="n"/>
      <c r="C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7" t="n"/>
      <c r="AA303" s="17" t="n"/>
      <c r="AB303" s="17" t="n"/>
      <c r="AC303" s="17" t="n"/>
      <c r="AD303" s="17" t="n"/>
      <c r="AE303" s="17" t="n"/>
      <c r="AF303" s="17" t="n"/>
      <c r="AG303" s="17" t="n"/>
      <c r="AH303" s="17" t="n"/>
      <c r="AI303" s="17" t="n"/>
      <c r="AJ303" s="17" t="n"/>
      <c r="AK303" s="17" t="n"/>
      <c r="AL303" s="17" t="n"/>
      <c r="AM303" s="17" t="n"/>
      <c r="AN303" s="17" t="n"/>
      <c r="AO303" s="17" t="n"/>
      <c r="AP303" s="17" t="n"/>
      <c r="AQ303" s="17" t="n"/>
      <c r="AR303" s="17" t="n"/>
      <c r="AS303" s="17" t="n"/>
      <c r="AT303" s="17" t="n"/>
      <c r="AU303" s="17" t="n"/>
      <c r="AV303" s="17" t="n"/>
      <c r="AW303" s="17" t="n"/>
      <c r="AX303" s="17" t="n"/>
      <c r="AY303" s="17" t="n"/>
      <c r="AZ303" s="17" t="n"/>
      <c r="BA303" s="17" t="n"/>
      <c r="BB303" s="17" t="n"/>
      <c r="BC303" s="17" t="n"/>
      <c r="BD303" s="17" t="n"/>
      <c r="BE303" s="17" t="n"/>
      <c r="BF303" s="17" t="n"/>
      <c r="BG303" s="17" t="n"/>
      <c r="BH303" s="17" t="n"/>
      <c r="BI303" s="17" t="n"/>
      <c r="BJ303" s="17" t="n"/>
      <c r="BK303" s="17" t="n"/>
      <c r="BL303" s="17" t="n"/>
      <c r="BM303" s="17" t="n"/>
      <c r="BN303" s="17" t="n"/>
      <c r="BO303" s="17" t="n"/>
      <c r="BP303" s="17" t="n"/>
      <c r="BQ303" s="17" t="n"/>
      <c r="BR303" s="17" t="n"/>
      <c r="BS303" s="17" t="n"/>
      <c r="BT303" s="17" t="n"/>
      <c r="BU303" s="17" t="n"/>
      <c r="BV303" s="17" t="n"/>
      <c r="BW303" s="17" t="n"/>
      <c r="BX303" s="17" t="n"/>
      <c r="BY303" s="17" t="n"/>
      <c r="BZ303" s="17" t="n"/>
      <c r="CA303" s="17" t="n"/>
      <c r="CB303" s="17" t="n"/>
      <c r="CC303" s="17" t="n"/>
      <c r="CD303" s="17" t="n"/>
      <c r="CE303" s="17" t="n"/>
      <c r="CF303" s="17" t="n"/>
      <c r="CG303" s="17" t="n"/>
      <c r="CH303" s="17" t="n"/>
      <c r="CI303" s="17" t="n"/>
      <c r="CJ303" s="17" t="n"/>
      <c r="C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7" t="n"/>
      <c r="AA304" s="17" t="n"/>
      <c r="AB304" s="17" t="n"/>
      <c r="AC304" s="17" t="n"/>
      <c r="AD304" s="17" t="n"/>
      <c r="AE304" s="17" t="n"/>
      <c r="AF304" s="17" t="n"/>
      <c r="AG304" s="17" t="n"/>
      <c r="AH304" s="17" t="n"/>
      <c r="AI304" s="17" t="n"/>
      <c r="AJ304" s="17" t="n"/>
      <c r="AK304" s="17" t="n"/>
      <c r="AL304" s="17" t="n"/>
      <c r="AM304" s="17" t="n"/>
      <c r="AN304" s="17" t="n"/>
      <c r="AO304" s="17" t="n"/>
      <c r="AP304" s="17" t="n"/>
      <c r="AQ304" s="17" t="n"/>
      <c r="AR304" s="17" t="n"/>
      <c r="AS304" s="17" t="n"/>
      <c r="AT304" s="17" t="n"/>
      <c r="AU304" s="17" t="n"/>
      <c r="AV304" s="17" t="n"/>
      <c r="AW304" s="17" t="n"/>
      <c r="AX304" s="17" t="n"/>
      <c r="AY304" s="17" t="n"/>
      <c r="AZ304" s="17" t="n"/>
      <c r="BA304" s="17" t="n"/>
      <c r="BB304" s="17" t="n"/>
      <c r="BC304" s="17" t="n"/>
      <c r="BD304" s="17" t="n"/>
      <c r="BE304" s="17" t="n"/>
      <c r="BF304" s="17" t="n"/>
      <c r="BG304" s="17" t="n"/>
      <c r="BH304" s="17" t="n"/>
      <c r="BI304" s="17" t="n"/>
      <c r="BJ304" s="17" t="n"/>
      <c r="BK304" s="17" t="n"/>
      <c r="BL304" s="17" t="n"/>
      <c r="BM304" s="17" t="n"/>
      <c r="BN304" s="17" t="n"/>
      <c r="BO304" s="17" t="n"/>
      <c r="BP304" s="17" t="n"/>
      <c r="BQ304" s="17" t="n"/>
      <c r="BR304" s="17" t="n"/>
      <c r="BS304" s="17" t="n"/>
      <c r="BT304" s="17" t="n"/>
      <c r="BU304" s="17" t="n"/>
      <c r="BV304" s="17" t="n"/>
      <c r="BW304" s="17" t="n"/>
      <c r="BX304" s="17" t="n"/>
      <c r="BY304" s="17" t="n"/>
      <c r="BZ304" s="17" t="n"/>
      <c r="CA304" s="17" t="n"/>
      <c r="CB304" s="17" t="n"/>
      <c r="CC304" s="17" t="n"/>
      <c r="CD304" s="17" t="n"/>
      <c r="CE304" s="17" t="n"/>
      <c r="CF304" s="17" t="n"/>
      <c r="CG304" s="17" t="n"/>
      <c r="CH304" s="17" t="n"/>
      <c r="CI304" s="17" t="n"/>
      <c r="CJ304" s="17" t="n"/>
      <c r="CK304" s="17" t="n"/>
    </row>
  </sheetData>
  <mergeCells count="7">
    <mergeCell ref="BM2:CD2"/>
    <mergeCell ref="AF2:BA2"/>
    <mergeCell ref="B2:L2"/>
    <mergeCell ref="CJ2:CL2"/>
    <mergeCell ref="BB2:BL2"/>
    <mergeCell ref="M2:AE2"/>
    <mergeCell ref="CE2:CH2"/>
  </mergeCells>
  <conditionalFormatting sqref="A5:A304">
    <cfRule type="notContainsBlanks" priority="7" dxfId="0">
      <formula>LEN(TRIM(A5))&gt;0</formula>
    </cfRule>
  </conditionalFormatting>
  <conditionalFormatting sqref="M1:M1048576">
    <cfRule type="cellIs" priority="2" operator="equal" dxfId="2">
      <formula>"N/A"</formula>
    </cfRule>
  </conditionalFormatting>
  <conditionalFormatting sqref="U1:U1048576">
    <cfRule type="cellIs" priority="5" operator="equal" dxfId="2">
      <formula>"N/A"</formula>
    </cfRule>
  </conditionalFormatting>
  <conditionalFormatting sqref="U4:U57">
    <cfRule type="cellIs" priority="4" operator="notEqual" dxfId="0">
      <formula>"N/A"</formula>
    </cfRule>
    <cfRule type="notContainsBlanks" priority="8" dxfId="0">
      <formula>LEN(TRIM(U4))&gt;0</formula>
    </cfRule>
  </conditionalFormatting>
  <dataValidations count="11">
    <dataValidation sqref="A5:A304 AK5:AX304 BA5:BA304" showDropDown="0" showInputMessage="0" showErrorMessage="0" allowBlank="1" type="list">
      <formula1>L_asme_code</formula1>
      <formula2>0</formula2>
    </dataValidation>
    <dataValidation sqref="K5:K304" showDropDown="0" showInputMessage="0" showErrorMessage="0" allowBlank="1" type="list">
      <formula1>L_valve_type</formula1>
      <formula2>0</formula2>
    </dataValidation>
    <dataValidation sqref="S5:S304" showDropDown="0" showInputMessage="0" showErrorMessage="0" allowBlank="1" type="list">
      <formula1>L_travel_unit</formula1>
      <formula2>0</formula2>
    </dataValidation>
    <dataValidation sqref="W5:W304" showDropDown="0" showInputMessage="0" showErrorMessage="0" allowBlank="1" type="list">
      <formula1>L_valve_class</formula1>
      <formula2>0</formula2>
    </dataValidation>
    <dataValidation sqref="X5:X304" showDropDown="0" showInputMessage="0" showErrorMessage="0" allowBlank="1" type="list">
      <formula1>L_ansi_rating</formula1>
      <formula2>0</formula2>
    </dataValidation>
    <dataValidation sqref="AB5:AB304" showDropDown="0" showInputMessage="0" showErrorMessage="0" allowBlank="1" type="list">
      <formula1>L_body_style</formula1>
      <formula2>0</formula2>
    </dataValidation>
    <dataValidation sqref="AF5:AF304" showDropDown="0" showInputMessage="0" showErrorMessage="0" allowBlank="1" type="list">
      <formula1>L_signal_type</formula1>
      <formula2>0</formula2>
    </dataValidation>
    <dataValidation sqref="AY5:AZ304" showDropDown="0" showInputMessage="0" showErrorMessage="0" allowBlank="1" type="list">
      <formula1>L_verified_by</formula1>
      <formula2>0</formula2>
    </dataValidation>
    <dataValidation sqref="BJ5:BJ304" showDropDown="0" showInputMessage="0" showErrorMessage="0" allowBlank="1" type="list">
      <formula1>L_valve_stem_type</formula1>
      <formula2>0</formula2>
    </dataValidation>
    <dataValidation sqref="BK5:BK304" showDropDown="0" showInputMessage="0" showErrorMessage="0" allowBlank="1" type="list">
      <formula1>L_fail_position</formula1>
      <formula2>0</formula2>
    </dataValidation>
    <dataValidation sqref="BL5:BL304" showDropDown="0" showInputMessage="0" showErrorMessage="0" allowBlank="1" type="list">
      <formula1>L_command_signal_type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46" customWidth="1" style="65" min="1" max="1"/>
    <col width="30" customWidth="1" style="65" min="2" max="2"/>
  </cols>
  <sheetData>
    <row r="1">
      <c r="A1" t="inlineStr">
        <is>
          <t>Instrument types from the Master List that this tool doesn't track</t>
        </is>
      </c>
    </row>
    <row r="2">
      <c r="A2" t="inlineStr">
        <is>
          <t>These have no Transmitter Inspection &amp; Test Record or Valve Check Record in this system (gauges, switches, thermowells, downhole fiber, motor/VFD signals, relief/manual valves, analyzer elements, etc.) - listed here, not silently dropped, so nothing from the master list disappears without a trace.</t>
        </is>
      </c>
    </row>
    <row r="4">
      <c r="A4" t="inlineStr">
        <is>
          <t>Type Description</t>
        </is>
      </c>
      <c r="B4" t="inlineStr">
        <is>
          <t>Count in K1B + Drain Tank 2 scope</t>
        </is>
      </c>
    </row>
    <row r="5">
      <c r="A5" t="inlineStr">
        <is>
          <t>TEMP ELEMENT - DOWNHOLE FIBER</t>
        </is>
      </c>
      <c r="B5" t="n">
        <v>140</v>
      </c>
    </row>
    <row r="6">
      <c r="A6" t="inlineStr">
        <is>
          <t>TEMP ELEMENT - T/C</t>
        </is>
      </c>
      <c r="B6" t="n">
        <v>84</v>
      </c>
    </row>
    <row r="7">
      <c r="A7" t="inlineStr">
        <is>
          <t>THERMOWELL</t>
        </is>
      </c>
      <c r="B7" t="n">
        <v>58</v>
      </c>
    </row>
    <row r="8">
      <c r="A8" t="inlineStr">
        <is>
          <t>TEMP ELEMENT - RTD</t>
        </is>
      </c>
      <c r="B8" t="n">
        <v>48</v>
      </c>
    </row>
    <row r="9">
      <c r="A9" t="inlineStr">
        <is>
          <t>VALVE - MANUAL</t>
        </is>
      </c>
      <c r="B9" t="n">
        <v>44</v>
      </c>
    </row>
    <row r="10">
      <c r="A10" t="inlineStr">
        <is>
          <t>FLOW ELEMENT - VORTEX</t>
        </is>
      </c>
      <c r="B10" t="n">
        <v>41</v>
      </c>
    </row>
    <row r="11">
      <c r="A11" t="inlineStr">
        <is>
          <t>UNCLASSIFIED SWITCH</t>
        </is>
      </c>
      <c r="B11" t="n">
        <v>38</v>
      </c>
    </row>
    <row r="12">
      <c r="A12" t="inlineStr">
        <is>
          <t>PRESSURE GAUGE</t>
        </is>
      </c>
      <c r="B12" t="n">
        <v>23</v>
      </c>
    </row>
    <row r="13">
      <c r="A13" t="inlineStr">
        <is>
          <t>MOTOR TRIP</t>
        </is>
      </c>
      <c r="B13" t="n">
        <v>20</v>
      </c>
    </row>
    <row r="14">
      <c r="A14" t="inlineStr">
        <is>
          <t>AUXILIARY CONTROL SIGNAL</t>
        </is>
      </c>
      <c r="B14" t="n">
        <v>18</v>
      </c>
    </row>
    <row r="15">
      <c r="A15" t="inlineStr">
        <is>
          <t>MULTIFUNCTION SWITCH</t>
        </is>
      </c>
      <c r="B15" t="n">
        <v>18</v>
      </c>
    </row>
    <row r="16">
      <c r="A16" t="inlineStr">
        <is>
          <t>BEACON</t>
        </is>
      </c>
      <c r="B16" t="n">
        <v>16</v>
      </c>
    </row>
    <row r="17">
      <c r="A17" t="inlineStr">
        <is>
          <t>FLOW ELEMENT - CORIOLIS</t>
        </is>
      </c>
      <c r="B17" t="n">
        <v>14</v>
      </c>
    </row>
    <row r="18">
      <c r="A18" t="inlineStr">
        <is>
          <t>PRESSURE SWITCH HIGH HIGH</t>
        </is>
      </c>
      <c r="B18" t="n">
        <v>14</v>
      </c>
    </row>
    <row r="19">
      <c r="A19" t="inlineStr">
        <is>
          <t>SPEED TRANSMITTER</t>
        </is>
      </c>
      <c r="B19" t="n">
        <v>14</v>
      </c>
    </row>
    <row r="20">
      <c r="A20" t="inlineStr">
        <is>
          <t>SPEED CONTROL OUTPUT</t>
        </is>
      </c>
      <c r="B20" t="n">
        <v>14</v>
      </c>
    </row>
    <row r="21">
      <c r="A21" t="inlineStr">
        <is>
          <t>SPEED CURRENT</t>
        </is>
      </c>
      <c r="B21" t="n">
        <v>14</v>
      </c>
    </row>
    <row r="22">
      <c r="A22" t="inlineStr">
        <is>
          <t>VFD STATUS</t>
        </is>
      </c>
      <c r="B22" t="n">
        <v>14</v>
      </c>
    </row>
    <row r="23">
      <c r="A23" t="inlineStr">
        <is>
          <t>RESTRICTION ORIFICE</t>
        </is>
      </c>
      <c r="B23" t="n">
        <v>13</v>
      </c>
    </row>
    <row r="24">
      <c r="A24" t="inlineStr">
        <is>
          <t>PRESSURE RELIEF VALVE</t>
        </is>
      </c>
      <c r="B24" t="n">
        <v>9</v>
      </c>
    </row>
    <row r="25">
      <c r="A25" t="inlineStr">
        <is>
          <t>TEMPERATURE GAUGE</t>
        </is>
      </c>
      <c r="B25" t="n">
        <v>9</v>
      </c>
    </row>
    <row r="26">
      <c r="A26" t="inlineStr">
        <is>
          <t>PRESSURE REGULATOR SELF CONTAINED</t>
        </is>
      </c>
      <c r="B26" t="n">
        <v>8</v>
      </c>
    </row>
    <row r="27">
      <c r="A27" t="inlineStr">
        <is>
          <t>ANALYZER ELEMENT - H2S</t>
        </is>
      </c>
      <c r="B27" t="n">
        <v>6</v>
      </c>
    </row>
    <row r="28">
      <c r="A28" t="inlineStr">
        <is>
          <t>ANALYZER SWITCH - SMOKE DETECTOR</t>
        </is>
      </c>
      <c r="B28" t="n">
        <v>6</v>
      </c>
    </row>
    <row r="29">
      <c r="A29" t="inlineStr">
        <is>
          <t>HORN</t>
        </is>
      </c>
      <c r="B29" t="n">
        <v>5</v>
      </c>
    </row>
    <row r="30">
      <c r="A30" t="inlineStr">
        <is>
          <t>FIELD HAND SWITCH</t>
        </is>
      </c>
      <c r="B30" t="n">
        <v>5</v>
      </c>
    </row>
    <row r="31">
      <c r="A31" t="inlineStr">
        <is>
          <t>VOLTAGE INDICATOR</t>
        </is>
      </c>
      <c r="B31" t="n">
        <v>5</v>
      </c>
    </row>
    <row r="32">
      <c r="A32" t="inlineStr">
        <is>
          <t>LEVEL GAUGE - GLASS</t>
        </is>
      </c>
      <c r="B32" t="n">
        <v>4</v>
      </c>
    </row>
    <row r="33">
      <c r="A33" t="inlineStr">
        <is>
          <t>TEMPERATURE REGULATOR SELF CONTAINED</t>
        </is>
      </c>
      <c r="B33" t="n">
        <v>4</v>
      </c>
    </row>
    <row r="34">
      <c r="A34" t="inlineStr">
        <is>
          <t>TRAFFIC LIGHT</t>
        </is>
      </c>
      <c r="B34" t="n">
        <v>4</v>
      </c>
    </row>
    <row r="35">
      <c r="A35" t="inlineStr">
        <is>
          <t>DCS HAND SWITCH FOR MOTOR START, STOP</t>
        </is>
      </c>
      <c r="B35" t="n">
        <v>4</v>
      </c>
    </row>
    <row r="36">
      <c r="A36" t="inlineStr">
        <is>
          <t>PRESSURE/VAC RUPTURE DISK</t>
        </is>
      </c>
      <c r="B36" t="n">
        <v>3</v>
      </c>
    </row>
    <row r="37">
      <c r="A37" t="inlineStr">
        <is>
          <t>ANALYZER ELEMENT - LEL COMBUSTIBLE</t>
        </is>
      </c>
      <c r="B37" t="n">
        <v>3</v>
      </c>
    </row>
    <row r="38">
      <c r="A38" t="inlineStr">
        <is>
          <t>POWER/CURRENT/VOLTAGE INDICATOR</t>
        </is>
      </c>
      <c r="B38" t="n">
        <v>3</v>
      </c>
    </row>
    <row r="39">
      <c r="A39" t="inlineStr">
        <is>
          <t>SPEAKER</t>
        </is>
      </c>
      <c r="B39" t="n">
        <v>3</v>
      </c>
    </row>
    <row r="40">
      <c r="A40" t="inlineStr">
        <is>
          <t>FLOW INDICATOR - LOCAL</t>
        </is>
      </c>
      <c r="B40" t="n">
        <v>2</v>
      </c>
    </row>
    <row r="41">
      <c r="A41" t="inlineStr">
        <is>
          <t>LEVEL SWITCH</t>
        </is>
      </c>
      <c r="B41" t="n">
        <v>2</v>
      </c>
    </row>
    <row r="42">
      <c r="A42" t="inlineStr">
        <is>
          <t>DP INDICATOR</t>
        </is>
      </c>
      <c r="B42" t="n">
        <v>2</v>
      </c>
    </row>
    <row r="43">
      <c r="A43" t="inlineStr">
        <is>
          <t>VIBRATION ELEMENT</t>
        </is>
      </c>
      <c r="B43" t="n">
        <v>2</v>
      </c>
    </row>
    <row r="44">
      <c r="A44" t="inlineStr">
        <is>
          <t>VIBRATION TRANSMITTER</t>
        </is>
      </c>
      <c r="B44" t="n">
        <v>2</v>
      </c>
    </row>
    <row r="45">
      <c r="A45" t="inlineStr">
        <is>
          <t>HAND SWITCH - DCS</t>
        </is>
      </c>
      <c r="B45" t="n">
        <v>2</v>
      </c>
    </row>
    <row r="46">
      <c r="A46" t="inlineStr">
        <is>
          <t>FIELD PRESSURE INDICATOR</t>
        </is>
      </c>
      <c r="B46" t="n">
        <v>2</v>
      </c>
    </row>
    <row r="47">
      <c r="A47" t="inlineStr">
        <is>
          <t>FIELD FLOW INDICATOR</t>
        </is>
      </c>
      <c r="B47" t="n">
        <v>2</v>
      </c>
    </row>
    <row r="48">
      <c r="A48" t="inlineStr">
        <is>
          <t>DP INDICATOR - LOCAL</t>
        </is>
      </c>
      <c r="B48" t="n">
        <v>2</v>
      </c>
    </row>
    <row r="49">
      <c r="A49" t="inlineStr">
        <is>
          <t>TEMPTERATURE GAUGE</t>
        </is>
      </c>
      <c r="B49" t="n">
        <v>2</v>
      </c>
    </row>
    <row r="50">
      <c r="A50" t="inlineStr">
        <is>
          <t>CURRENT INDICATOR</t>
        </is>
      </c>
      <c r="B50" t="n">
        <v>2</v>
      </c>
    </row>
    <row r="51">
      <c r="A51" t="inlineStr">
        <is>
          <t>MOTOR RUN INDICATOR/STATUS</t>
        </is>
      </c>
      <c r="B51" t="n">
        <v>2</v>
      </c>
    </row>
    <row r="52">
      <c r="A52" t="inlineStr">
        <is>
          <t>DENSITY ELEMENT</t>
        </is>
      </c>
      <c r="B52" t="n">
        <v>1</v>
      </c>
    </row>
    <row r="53">
      <c r="A53" t="inlineStr">
        <is>
          <t>FLOW MULTIPHASE FLOW METER</t>
        </is>
      </c>
      <c r="B53" t="n">
        <v>1</v>
      </c>
    </row>
    <row r="54">
      <c r="A54" t="inlineStr">
        <is>
          <t>MULTIPHASE FLOW COMPUTER</t>
        </is>
      </c>
      <c r="B54" t="n">
        <v>1</v>
      </c>
    </row>
    <row r="55">
      <c r="A55" t="inlineStr">
        <is>
          <t>MANUAL SAMPLING STATION</t>
        </is>
      </c>
      <c r="B55" t="n">
        <v>1</v>
      </c>
    </row>
    <row r="56">
      <c r="A56" t="inlineStr">
        <is>
          <t>HAND SWITCH - FIELD</t>
        </is>
      </c>
      <c r="B56" t="n">
        <v>1</v>
      </c>
    </row>
    <row r="57">
      <c r="A57" t="inlineStr">
        <is>
          <t>LEVEL GAUGE - PAD TYPE</t>
        </is>
      </c>
      <c r="B57" t="n">
        <v>1</v>
      </c>
    </row>
    <row r="58">
      <c r="A58" t="inlineStr">
        <is>
          <t>ANALYZER ELEMENT - LEL</t>
        </is>
      </c>
      <c r="B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2026-08-24T21:51:12Z</dcterms:created>
  <dcterms:modified xsi:type="dcterms:W3CDTF">2026-09-15T07:32:06Z</dcterms:modified>
  <cp:lastModifiedBy>Yanda#</cp:lastModifiedBy>
  <cp:revision>0</cp:revision>
</cp:coreProperties>
</file>