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2a566f539b02c/Documentos/"/>
    </mc:Choice>
  </mc:AlternateContent>
  <xr:revisionPtr revIDLastSave="386" documentId="8_{2B53A9EC-1122-4002-99C0-1C237FAFC245}" xr6:coauthVersionLast="47" xr6:coauthVersionMax="47" xr10:uidLastSave="{C5B06903-D23B-4BB7-9C2B-1180342244F0}"/>
  <bookViews>
    <workbookView xWindow="-120" yWindow="-120" windowWidth="29040" windowHeight="15840" tabRatio="17" xr2:uid="{1C142557-7C21-4A1F-955C-E9840ABA3137}"/>
  </bookViews>
  <sheets>
    <sheet name="Meus_Investimentos" sheetId="1" r:id="rId1"/>
    <sheet name="Percentuais" sheetId="2" r:id="rId2"/>
  </sheets>
  <definedNames>
    <definedName name="Anos_Investimento">Meus_Investimentos!$F$22</definedName>
    <definedName name="Aporte_inicial">Meus_Investimentos!$F$20</definedName>
    <definedName name="aporte_mensal">Meus_Investimentos!$F$21</definedName>
    <definedName name="Investimento_inicial">Meus_Investimentos!$F$20</definedName>
    <definedName name="investimento_mensal">Meus_Investimentos!$F$21</definedName>
    <definedName name="Porcentagem_salario">Meus_Investimentos!$R$22</definedName>
    <definedName name="Rendimento_mensal">Meus_Investimentos!$R$21</definedName>
    <definedName name="Salário">Meus_Investimentos!$R$20</definedName>
    <definedName name="Taxa_mensal">Meus_Investimentos!$F$23</definedName>
    <definedName name="Total_ganho">Meus_Investimentos!$N$26</definedName>
    <definedName name="Valor_recomendado">Meus_Investimentos!$R$23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1" i="1" l="1"/>
  <c r="M47" i="1"/>
  <c r="P47" i="1" s="1"/>
  <c r="M48" i="1"/>
  <c r="P48" i="1" s="1"/>
  <c r="M49" i="1"/>
  <c r="P49" i="1" s="1"/>
  <c r="M50" i="1"/>
  <c r="M51" i="1"/>
  <c r="M46" i="1"/>
  <c r="A17" i="2"/>
  <c r="A18" i="2"/>
  <c r="A19" i="2"/>
  <c r="A20" i="2"/>
  <c r="A21" i="2"/>
  <c r="A16" i="2"/>
  <c r="A11" i="2"/>
  <c r="A12" i="2"/>
  <c r="A13" i="2"/>
  <c r="A14" i="2"/>
  <c r="A15" i="2"/>
  <c r="A10" i="2"/>
  <c r="A5" i="2"/>
  <c r="A6" i="2"/>
  <c r="A7" i="2"/>
  <c r="A8" i="2"/>
  <c r="A9" i="2"/>
  <c r="A4" i="2"/>
  <c r="L37" i="1"/>
  <c r="O37" i="1" s="1"/>
  <c r="L36" i="1"/>
  <c r="O36" i="1" s="1"/>
  <c r="L35" i="1"/>
  <c r="O35" i="1" s="1"/>
  <c r="L34" i="1"/>
  <c r="O34" i="1" s="1"/>
  <c r="L33" i="1"/>
  <c r="O33" i="1" s="1"/>
  <c r="N27" i="1"/>
  <c r="N26" i="1"/>
  <c r="R23" i="1"/>
  <c r="P46" i="1" l="1"/>
  <c r="P51" i="1"/>
  <c r="P50" i="1"/>
  <c r="P52" i="1" l="1"/>
</calcChain>
</file>

<file path=xl/sharedStrings.xml><?xml version="1.0" encoding="utf-8"?>
<sst xmlns="http://schemas.openxmlformats.org/spreadsheetml/2006/main" count="72" uniqueCount="38">
  <si>
    <t>INVESTIMENTO MENSAL</t>
  </si>
  <si>
    <t>Taxa de rendimento mensal</t>
  </si>
  <si>
    <t>Investimento inicial</t>
  </si>
  <si>
    <t>Quanto vai investir por mês</t>
  </si>
  <si>
    <t>Por quantos anos quer investir</t>
  </si>
  <si>
    <t>TOTAL APÓS PERIODO</t>
  </si>
  <si>
    <t>DIVIDENDOS MENSAIS</t>
  </si>
  <si>
    <t>Valor após 2 anos</t>
  </si>
  <si>
    <t>Valor após 5 anos</t>
  </si>
  <si>
    <t>Valor após 10 anos</t>
  </si>
  <si>
    <t>Valor após 20 anos</t>
  </si>
  <si>
    <t>Valor após 30 anos</t>
  </si>
  <si>
    <t>CENÁRIOS PRÉ DEFINIDOS</t>
  </si>
  <si>
    <t>DIVIDENDOS</t>
  </si>
  <si>
    <t>Meu salário mensal</t>
  </si>
  <si>
    <t>Rendimento carteira</t>
  </si>
  <si>
    <t>Sugestão porcentagem salário</t>
  </si>
  <si>
    <t>Valor mensal para investir</t>
  </si>
  <si>
    <t>INFORMAÇÕES</t>
  </si>
  <si>
    <t>Perfil de investimento</t>
  </si>
  <si>
    <t>Conservador</t>
  </si>
  <si>
    <t>Valor a ser investido por mês</t>
  </si>
  <si>
    <t>Agressivo</t>
  </si>
  <si>
    <t>Tipos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</si>
  <si>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</si>
  <si>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</si>
  <si>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</si>
  <si>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</si>
  <si>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</si>
  <si>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</si>
  <si>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</si>
  <si>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</si>
  <si>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TOTAL</t>
  </si>
  <si>
    <t>Tipo de fii</t>
  </si>
  <si>
    <t>Perfil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</si>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</sst>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6" formatCode="&quot;R$&quot;\ #,##0.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"/>
    </font>
    <font>
      <b/>
      <sz val="28"/>
      <color theme="2"/>
      <name val="Arial Black"/>
      <family val="2"/>
    </font>
    <font>
      <sz val="18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14"/>
      <color theme="1"/>
      <name val="Arial Black"/>
      <family val="2"/>
    </font>
    <font>
      <b/>
      <sz val="16"/>
      <color theme="2"/>
      <name val="Arial Black"/>
      <family val="2"/>
    </font>
    <font>
      <b/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ck">
        <color theme="8" tint="-0.499984740745262"/>
      </top>
      <bottom/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/>
      <right/>
      <top style="thick">
        <color theme="8" tint="-0.49998474074526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/>
      <right style="thin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 style="thin">
        <color theme="8" tint="-0.499984740745262"/>
      </bottom>
      <diagonal/>
    </border>
    <border>
      <left/>
      <right/>
      <top style="thick">
        <color theme="8" tint="-0.499984740745262"/>
      </top>
      <bottom style="thin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/>
      <right/>
      <top style="thick">
        <color rgb="FF00206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ck">
        <color rgb="FF002060"/>
      </bottom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ck">
        <color theme="8" tint="-0.499984740745262"/>
      </bottom>
      <diagonal/>
    </border>
    <border>
      <left/>
      <right/>
      <top style="thin">
        <color theme="8" tint="-0.49998474074526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6" fontId="6" fillId="0" borderId="11" xfId="0" applyNumberFormat="1" applyFont="1" applyBorder="1" applyAlignment="1">
      <alignment horizontal="center"/>
    </xf>
    <xf numFmtId="166" fontId="6" fillId="0" borderId="10" xfId="0" applyNumberFormat="1" applyFont="1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166" fontId="7" fillId="3" borderId="13" xfId="0" applyNumberFormat="1" applyFont="1" applyFill="1" applyBorder="1" applyAlignment="1">
      <alignment horizontal="center"/>
    </xf>
    <xf numFmtId="166" fontId="7" fillId="3" borderId="15" xfId="0" applyNumberFormat="1" applyFont="1" applyFill="1" applyBorder="1" applyAlignment="1">
      <alignment horizontal="center"/>
    </xf>
    <xf numFmtId="166" fontId="7" fillId="3" borderId="20" xfId="0" applyNumberFormat="1" applyFont="1" applyFill="1" applyBorder="1" applyAlignment="1">
      <alignment horizontal="center"/>
    </xf>
    <xf numFmtId="166" fontId="7" fillId="3" borderId="14" xfId="0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166" fontId="7" fillId="3" borderId="33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6" fontId="7" fillId="3" borderId="2" xfId="0" applyNumberFormat="1" applyFont="1" applyFill="1" applyBorder="1" applyAlignment="1">
      <alignment horizontal="center"/>
    </xf>
    <xf numFmtId="166" fontId="6" fillId="0" borderId="25" xfId="0" applyNumberFormat="1" applyFont="1" applyBorder="1" applyAlignment="1">
      <alignment horizontal="center"/>
    </xf>
    <xf numFmtId="166" fontId="6" fillId="0" borderId="29" xfId="0" applyNumberFormat="1" applyFont="1" applyBorder="1" applyAlignment="1">
      <alignment horizontal="center"/>
    </xf>
    <xf numFmtId="9" fontId="6" fillId="0" borderId="25" xfId="0" applyNumberFormat="1" applyFont="1" applyBorder="1" applyAlignment="1">
      <alignment horizontal="center"/>
    </xf>
    <xf numFmtId="0" fontId="6" fillId="0" borderId="25" xfId="0" applyNumberFormat="1" applyFont="1" applyBorder="1" applyAlignment="1">
      <alignment horizontal="center"/>
    </xf>
    <xf numFmtId="0" fontId="6" fillId="0" borderId="29" xfId="0" applyNumberFormat="1" applyFont="1" applyBorder="1" applyAlignment="1">
      <alignment horizontal="center"/>
    </xf>
    <xf numFmtId="166" fontId="6" fillId="0" borderId="31" xfId="0" applyNumberFormat="1" applyFont="1" applyBorder="1" applyAlignment="1">
      <alignment horizontal="center"/>
    </xf>
    <xf numFmtId="166" fontId="6" fillId="0" borderId="32" xfId="0" applyNumberFormat="1" applyFont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166" fontId="6" fillId="3" borderId="34" xfId="0" applyNumberFormat="1" applyFont="1" applyFill="1" applyBorder="1" applyAlignment="1">
      <alignment horizontal="center"/>
    </xf>
    <xf numFmtId="166" fontId="6" fillId="3" borderId="35" xfId="0" applyNumberFormat="1" applyFont="1" applyFill="1" applyBorder="1" applyAlignment="1">
      <alignment horizontal="center"/>
    </xf>
    <xf numFmtId="166" fontId="6" fillId="3" borderId="36" xfId="0" applyNumberFormat="1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166" fontId="10" fillId="2" borderId="14" xfId="0" applyNumberFormat="1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9" fillId="0" borderId="0" xfId="0" applyFont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1" fillId="0" borderId="0" xfId="0" applyFont="1" applyBorder="1" applyAlignment="1"/>
    <xf numFmtId="10" fontId="11" fillId="0" borderId="0" xfId="0" applyNumberFormat="1" applyFont="1" applyBorder="1" applyAlignment="1"/>
    <xf numFmtId="0" fontId="11" fillId="0" borderId="0" xfId="0" applyFont="1" applyFill="1" applyBorder="1" applyAlignment="1"/>
    <xf numFmtId="0" fontId="11" fillId="0" borderId="1" xfId="0" applyFont="1" applyBorder="1" applyAlignment="1"/>
    <xf numFmtId="10" fontId="1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Meus_Investimentos!$F$46:$F$51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Meus_Investimentos!$M$46:$M$51</c:f>
              <c:numCache>
                <c:formatCode>0%</c:formatCode>
                <c:ptCount val="6"/>
                <c:pt idx="0">
                  <c:v>0.3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5-4262-A2CE-5E71A282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Meus_Investimentos!$G$46:$G$51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735-4262-A2CE-5E71A28280F7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Meus_Investimentos!$H$46:$H$51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735-4262-A2CE-5E71A28280F7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Meus_Investimentos!$I$46:$I$51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735-4262-A2CE-5E71A28280F7}"/>
                  </c:ext>
                </c:extLst>
              </c15:ser>
            </c15:filteredPieSeries>
            <c15:filteredPieSeries>
              <c15:ser>
                <c:idx val="3"/>
                <c:order val="3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Meus_Investimentos!$J$46:$J$51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735-4262-A2CE-5E71A28280F7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Meus_Investimentos!$K$46:$K$51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735-4262-A2CE-5E71A28280F7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Meus_Investimentos!$L$46:$L$51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735-4262-A2CE-5E71A28280F7}"/>
                  </c:ext>
                </c:extLst>
              </c15:ser>
            </c15:filteredPieSeries>
            <c15:filteredPieSeries>
              <c15:ser>
                <c:idx val="7"/>
                <c:order val="7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Meus_Investimentos!$N$46:$N$51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735-4262-A2CE-5E71A28280F7}"/>
                  </c:ext>
                </c:extLst>
              </c15:ser>
            </c15:filteredPieSeries>
            <c15:filteredPieSeries>
              <c15:ser>
                <c:idx val="8"/>
                <c:order val="8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Meus_Investimentos!$F$46:$F$51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Meus_Investimentos!$O$46:$O$51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D735-4262-A2CE-5E71A28280F7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9526</xdr:colOff>
      <xdr:row>2</xdr:row>
      <xdr:rowOff>43943</xdr:rowOff>
    </xdr:from>
    <xdr:to>
      <xdr:col>18</xdr:col>
      <xdr:colOff>447675</xdr:colOff>
      <xdr:row>16</xdr:row>
      <xdr:rowOff>112216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A9715E-B7A2-7708-9A0B-87AC216F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1" y="424943"/>
          <a:ext cx="10772774" cy="2735273"/>
        </a:xfrm>
        <a:prstGeom prst="rect">
          <a:avLst/>
        </a:prstGeom>
      </xdr:spPr>
    </xdr:pic>
    <xdr:clientData/>
  </xdr:twoCellAnchor>
  <xdr:twoCellAnchor>
    <xdr:from>
      <xdr:col>4</xdr:col>
      <xdr:colOff>517072</xdr:colOff>
      <xdr:row>53</xdr:row>
      <xdr:rowOff>97971</xdr:rowOff>
    </xdr:from>
    <xdr:to>
      <xdr:col>17</xdr:col>
      <xdr:colOff>40820</xdr:colOff>
      <xdr:row>67</xdr:row>
      <xdr:rowOff>174171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FEFEFD-571B-508B-C7C0-C22996157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EEAB-D45E-413E-97C6-FFD566981CEA}">
  <dimension ref="B18:U85"/>
  <sheetViews>
    <sheetView tabSelected="1" zoomScale="70" zoomScaleNormal="70" workbookViewId="0">
      <selection activeCell="U56" sqref="U5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/>
  <cols>
    <col min="1" max="1" width="9.140625" customWidth="1"/>
    <col min="2" max="2" width="28.42578125" bestFit="1" customWidth="1"/>
    <col min="3" max="4" width="9.140625" customWidth="1"/>
    <col min="5" max="5" width="8.140625" customWidth="1"/>
    <col min="6" max="6" width="10.7109375" customWidth="1"/>
    <col min="7" max="11" width="9.140625" customWidth="1"/>
    <col min="12" max="12" width="14.7109375" customWidth="1"/>
    <col min="13" max="16" width="9.140625" customWidth="1"/>
    <col min="17" max="17" width="11.7109375" customWidth="1"/>
    <col min="18" max="23" width="9.140625" customWidth="1"/>
    <col min="24" max="16384" width="9.140625" hidden="1"/>
  </cols>
  <sheetData>
    <row r="18" spans="2:21" ht="15.75" thickBot="1"/>
    <row r="19" spans="2:21" ht="40.5" customHeight="1" thickTop="1">
      <c r="B19" s="14" t="s">
        <v>0</v>
      </c>
      <c r="C19" s="15"/>
      <c r="D19" s="15"/>
      <c r="E19" s="15"/>
      <c r="F19" s="15"/>
      <c r="G19" s="15"/>
      <c r="H19" s="15"/>
      <c r="I19" s="15"/>
      <c r="J19" s="16"/>
      <c r="M19" s="17" t="s">
        <v>18</v>
      </c>
      <c r="N19" s="18"/>
      <c r="O19" s="18"/>
      <c r="P19" s="18"/>
      <c r="Q19" s="18"/>
      <c r="R19" s="18"/>
      <c r="S19" s="18"/>
      <c r="T19" s="18"/>
      <c r="U19" s="19"/>
    </row>
    <row r="20" spans="2:21" ht="24">
      <c r="B20" s="20" t="s">
        <v>2</v>
      </c>
      <c r="C20" s="21"/>
      <c r="D20" s="21"/>
      <c r="E20" s="21"/>
      <c r="F20" s="7">
        <v>7000</v>
      </c>
      <c r="G20" s="7"/>
      <c r="H20" s="7"/>
      <c r="I20" s="7"/>
      <c r="J20" s="8"/>
      <c r="M20" s="24" t="s">
        <v>14</v>
      </c>
      <c r="N20" s="25"/>
      <c r="O20" s="25"/>
      <c r="P20" s="25"/>
      <c r="Q20" s="25"/>
      <c r="R20" s="39">
        <v>1900</v>
      </c>
      <c r="S20" s="39"/>
      <c r="T20" s="39"/>
      <c r="U20" s="40"/>
    </row>
    <row r="21" spans="2:21" ht="24">
      <c r="B21" s="20" t="s">
        <v>3</v>
      </c>
      <c r="C21" s="21"/>
      <c r="D21" s="21"/>
      <c r="E21" s="21"/>
      <c r="F21" s="4">
        <v>500</v>
      </c>
      <c r="G21" s="5"/>
      <c r="H21" s="5"/>
      <c r="I21" s="5"/>
      <c r="J21" s="6"/>
      <c r="M21" s="24" t="s">
        <v>15</v>
      </c>
      <c r="N21" s="25"/>
      <c r="O21" s="25"/>
      <c r="P21" s="25"/>
      <c r="Q21" s="25"/>
      <c r="R21" s="41">
        <v>0.01</v>
      </c>
      <c r="S21" s="42"/>
      <c r="T21" s="42"/>
      <c r="U21" s="43"/>
    </row>
    <row r="22" spans="2:21" ht="24">
      <c r="B22" s="20" t="s">
        <v>4</v>
      </c>
      <c r="C22" s="21"/>
      <c r="D22" s="21"/>
      <c r="E22" s="21"/>
      <c r="F22" s="2">
        <v>2</v>
      </c>
      <c r="G22" s="2"/>
      <c r="H22" s="2"/>
      <c r="I22" s="2"/>
      <c r="J22" s="3"/>
      <c r="M22" s="24" t="s">
        <v>16</v>
      </c>
      <c r="N22" s="25"/>
      <c r="O22" s="25"/>
      <c r="P22" s="25"/>
      <c r="Q22" s="25"/>
      <c r="R22" s="41">
        <v>0.1</v>
      </c>
      <c r="S22" s="42"/>
      <c r="T22" s="42"/>
      <c r="U22" s="43"/>
    </row>
    <row r="23" spans="2:21" ht="24.75" thickBot="1">
      <c r="B23" s="22" t="s">
        <v>1</v>
      </c>
      <c r="C23" s="23"/>
      <c r="D23" s="23"/>
      <c r="E23" s="23"/>
      <c r="F23" s="11">
        <v>1.0789999999999999E-2</v>
      </c>
      <c r="G23" s="11"/>
      <c r="H23" s="11"/>
      <c r="I23" s="11"/>
      <c r="J23" s="12"/>
      <c r="M23" s="26" t="s">
        <v>17</v>
      </c>
      <c r="N23" s="27"/>
      <c r="O23" s="27"/>
      <c r="P23" s="27"/>
      <c r="Q23" s="27"/>
      <c r="R23" s="44">
        <f>R20*R22</f>
        <v>190</v>
      </c>
      <c r="S23" s="44"/>
      <c r="T23" s="44"/>
      <c r="U23" s="45"/>
    </row>
    <row r="24" spans="2:21" ht="15.75" thickTop="1">
      <c r="M24" s="1"/>
    </row>
    <row r="25" spans="2:21" ht="15.75" thickBot="1"/>
    <row r="26" spans="2:21" ht="40.5" customHeight="1" thickTop="1" thickBot="1">
      <c r="G26" s="9" t="s">
        <v>5</v>
      </c>
      <c r="H26" s="10"/>
      <c r="I26" s="10"/>
      <c r="J26" s="10"/>
      <c r="K26" s="10"/>
      <c r="L26" s="10"/>
      <c r="M26" s="13"/>
      <c r="N26" s="30">
        <f>FV(Taxa_mensal,Anos_Investimento*12,-aporte_mensal,-Aporte_inicial,0)</f>
        <v>22670.316338613753</v>
      </c>
      <c r="O26" s="31"/>
      <c r="P26" s="29"/>
    </row>
    <row r="27" spans="2:21" ht="44.25" thickTop="1" thickBot="1">
      <c r="G27" s="9" t="s">
        <v>6</v>
      </c>
      <c r="H27" s="10"/>
      <c r="I27" s="10"/>
      <c r="J27" s="10"/>
      <c r="K27" s="10"/>
      <c r="L27" s="10"/>
      <c r="M27" s="13"/>
      <c r="N27" s="30">
        <f>Total_ganho*Rendimento_mensal</f>
        <v>226.70316338613753</v>
      </c>
      <c r="O27" s="31"/>
      <c r="P27" s="29"/>
    </row>
    <row r="28" spans="2:21" ht="16.5" thickTop="1" thickBot="1"/>
    <row r="29" spans="2:21" ht="44.25" thickTop="1" thickBot="1">
      <c r="F29" s="9" t="s">
        <v>12</v>
      </c>
      <c r="G29" s="10"/>
      <c r="H29" s="10"/>
      <c r="I29" s="10"/>
      <c r="J29" s="10"/>
      <c r="K29" s="10"/>
      <c r="L29" s="10"/>
      <c r="M29" s="10"/>
      <c r="N29" s="32"/>
      <c r="O29" s="33" t="s">
        <v>13</v>
      </c>
      <c r="P29" s="34"/>
      <c r="Q29" s="35"/>
    </row>
    <row r="30" spans="2:21" ht="15.75" thickTop="1"/>
    <row r="32" spans="2:21" ht="15.75" thickBot="1"/>
    <row r="33" spans="6:17" ht="44.25" thickTop="1" thickBot="1">
      <c r="F33" s="9" t="s">
        <v>7</v>
      </c>
      <c r="G33" s="10"/>
      <c r="H33" s="10"/>
      <c r="I33" s="10"/>
      <c r="J33" s="10"/>
      <c r="K33" s="13"/>
      <c r="L33" s="30">
        <f>FV(Taxa_mensal,2*12,-aporte_mensal,-Aporte_inicial,0)</f>
        <v>22670.316338613753</v>
      </c>
      <c r="M33" s="31"/>
      <c r="N33" s="29"/>
      <c r="O33" s="28">
        <f>L33*$R$21</f>
        <v>226.70316338613753</v>
      </c>
      <c r="P33" s="31"/>
      <c r="Q33" s="29"/>
    </row>
    <row r="34" spans="6:17" ht="44.25" thickTop="1" thickBot="1">
      <c r="F34" s="9" t="s">
        <v>8</v>
      </c>
      <c r="G34" s="10"/>
      <c r="H34" s="10"/>
      <c r="I34" s="10"/>
      <c r="J34" s="10"/>
      <c r="K34" s="13"/>
      <c r="L34" s="30">
        <f>FV(Taxa_mensal,5*12,-aporte_mensal,-Aporte_inicial,0)</f>
        <v>55216.127313549587</v>
      </c>
      <c r="M34" s="31"/>
      <c r="N34" s="29"/>
      <c r="O34" s="28">
        <f t="shared" ref="O34:O37" si="0">L34*$R$21</f>
        <v>552.16127313549589</v>
      </c>
      <c r="P34" s="31"/>
      <c r="Q34" s="29"/>
    </row>
    <row r="35" spans="6:17" ht="44.25" thickTop="1" thickBot="1">
      <c r="F35" s="9" t="s">
        <v>9</v>
      </c>
      <c r="G35" s="10"/>
      <c r="H35" s="10"/>
      <c r="I35" s="10"/>
      <c r="J35" s="10"/>
      <c r="K35" s="13"/>
      <c r="L35" s="30">
        <f>FV(Taxa_mensal,10*12,-aporte_mensal,-Aporte_inicial,0)</f>
        <v>147017.36283749001</v>
      </c>
      <c r="M35" s="31"/>
      <c r="N35" s="29"/>
      <c r="O35" s="28">
        <f t="shared" si="0"/>
        <v>1470.1736283749001</v>
      </c>
      <c r="P35" s="31"/>
      <c r="Q35" s="29"/>
    </row>
    <row r="36" spans="6:17" ht="44.25" thickTop="1" thickBot="1">
      <c r="F36" s="9" t="s">
        <v>10</v>
      </c>
      <c r="G36" s="10"/>
      <c r="H36" s="10"/>
      <c r="I36" s="10"/>
      <c r="J36" s="10"/>
      <c r="K36" s="13"/>
      <c r="L36" s="30">
        <f>FV(Taxa_mensal,20*12,-aporte_mensal,-Aporte_inicial,0)</f>
        <v>654585.43520787277</v>
      </c>
      <c r="M36" s="31"/>
      <c r="N36" s="29"/>
      <c r="O36" s="28">
        <f t="shared" si="0"/>
        <v>6545.854352078728</v>
      </c>
      <c r="P36" s="31"/>
      <c r="Q36" s="29"/>
    </row>
    <row r="37" spans="6:17" ht="44.25" thickTop="1" thickBot="1">
      <c r="F37" s="9" t="s">
        <v>11</v>
      </c>
      <c r="G37" s="10"/>
      <c r="H37" s="10"/>
      <c r="I37" s="10"/>
      <c r="J37" s="10"/>
      <c r="K37" s="13"/>
      <c r="L37" s="30">
        <f>FV(Taxa_mensal,30*12,-aporte_mensal,-Aporte_inicial,0)</f>
        <v>2494538.3015448633</v>
      </c>
      <c r="M37" s="31"/>
      <c r="N37" s="29"/>
      <c r="O37" s="36">
        <f t="shared" si="0"/>
        <v>24945.383015448635</v>
      </c>
      <c r="P37" s="37"/>
      <c r="Q37" s="38"/>
    </row>
    <row r="38" spans="6:17" ht="15.75" thickTop="1"/>
    <row r="39" spans="6:17" ht="15.75" thickBot="1"/>
    <row r="40" spans="6:17" ht="44.25" thickTop="1" thickBot="1">
      <c r="F40" s="9" t="s">
        <v>19</v>
      </c>
      <c r="G40" s="10"/>
      <c r="H40" s="10"/>
      <c r="I40" s="10"/>
      <c r="J40" s="10"/>
      <c r="K40" s="10"/>
      <c r="L40" s="10"/>
      <c r="M40" s="10"/>
      <c r="N40" s="32"/>
      <c r="O40" s="33" t="s">
        <v>22</v>
      </c>
      <c r="P40" s="34"/>
      <c r="Q40" s="35"/>
    </row>
    <row r="41" spans="6:17" ht="25.5" thickTop="1" thickBot="1">
      <c r="F41" s="46" t="s">
        <v>21</v>
      </c>
      <c r="G41" s="47"/>
      <c r="H41" s="47"/>
      <c r="I41" s="47"/>
      <c r="J41" s="47"/>
      <c r="K41" s="47"/>
      <c r="L41" s="47"/>
      <c r="M41" s="47"/>
      <c r="N41" s="48"/>
      <c r="O41" s="49">
        <f>aporte_mensal</f>
        <v>500</v>
      </c>
      <c r="P41" s="50"/>
      <c r="Q41" s="51"/>
    </row>
    <row r="42" spans="6:17" ht="15.75" thickTop="1"/>
    <row r="44" spans="6:17" ht="15.75" thickBot="1"/>
    <row r="45" spans="6:17" ht="18.75" thickTop="1" thickBot="1">
      <c r="F45" s="52" t="s">
        <v>23</v>
      </c>
      <c r="G45" s="53"/>
      <c r="H45" s="53"/>
      <c r="I45" s="53"/>
      <c r="J45" s="53"/>
      <c r="K45" s="53"/>
      <c r="L45" s="53"/>
      <c r="M45" s="53" t="s">
        <v>24</v>
      </c>
      <c r="N45" s="53"/>
      <c r="O45" s="53"/>
      <c r="P45" s="53" t="s">
        <v>25</v>
      </c>
      <c r="Q45" s="54"/>
    </row>
    <row r="46" spans="6:17" ht="18.75" thickTop="1" thickBot="1">
      <c r="F46" s="55" t="s">
        <v>26</v>
      </c>
      <c r="G46" s="55"/>
      <c r="H46" s="55"/>
      <c r="I46" s="55"/>
      <c r="J46" s="55"/>
      <c r="K46" s="55"/>
      <c r="L46" s="55"/>
      <c r="M46" s="56">
        <f>VLOOKUP($O$40&amp;"-"&amp;F46,Percentuais!$A$3:$D$21,4,FALSE)</f>
        <v>0.3</v>
      </c>
      <c r="N46" s="55"/>
      <c r="O46" s="55"/>
      <c r="P46" s="57">
        <f>M46*$O$41</f>
        <v>150</v>
      </c>
      <c r="Q46" s="55"/>
    </row>
    <row r="47" spans="6:17" ht="18.75" thickTop="1" thickBot="1">
      <c r="F47" s="55" t="s">
        <v>27</v>
      </c>
      <c r="G47" s="55"/>
      <c r="H47" s="55"/>
      <c r="I47" s="55"/>
      <c r="J47" s="55"/>
      <c r="K47" s="55"/>
      <c r="L47" s="55"/>
      <c r="M47" s="56">
        <f>VLOOKUP($O$40&amp;"-"&amp;F47,Percentuais!$A$3:$D$21,4,FALSE)</f>
        <v>0.1</v>
      </c>
      <c r="N47" s="55"/>
      <c r="O47" s="55"/>
      <c r="P47" s="57">
        <f t="shared" ref="P47:P51" si="1">M47*$O$41</f>
        <v>50</v>
      </c>
      <c r="Q47" s="55"/>
    </row>
    <row r="48" spans="6:17" ht="18.75" thickTop="1" thickBot="1">
      <c r="F48" s="55" t="s">
        <v>28</v>
      </c>
      <c r="G48" s="55"/>
      <c r="H48" s="55"/>
      <c r="I48" s="55"/>
      <c r="J48" s="55"/>
      <c r="K48" s="55"/>
      <c r="L48" s="55"/>
      <c r="M48" s="56">
        <f>VLOOKUP($O$40&amp;"-"&amp;F48,Percentuais!$A$3:$D$21,4,FALSE)</f>
        <v>0.1</v>
      </c>
      <c r="N48" s="55"/>
      <c r="O48" s="55"/>
      <c r="P48" s="57">
        <f t="shared" si="1"/>
        <v>50</v>
      </c>
      <c r="Q48" s="55"/>
    </row>
    <row r="49" spans="6:17" ht="18.75" thickTop="1" thickBot="1">
      <c r="F49" s="55" t="s">
        <v>29</v>
      </c>
      <c r="G49" s="55"/>
      <c r="H49" s="55"/>
      <c r="I49" s="55"/>
      <c r="J49" s="55"/>
      <c r="K49" s="55"/>
      <c r="L49" s="55"/>
      <c r="M49" s="56">
        <f>VLOOKUP($O$40&amp;"-"&amp;F49,Percentuais!$A$3:$D$21,4,FALSE)</f>
        <v>0.1</v>
      </c>
      <c r="N49" s="55"/>
      <c r="O49" s="55"/>
      <c r="P49" s="57">
        <f t="shared" si="1"/>
        <v>50</v>
      </c>
      <c r="Q49" s="55"/>
    </row>
    <row r="50" spans="6:17" ht="18.75" thickTop="1" thickBot="1">
      <c r="F50" s="55" t="s">
        <v>30</v>
      </c>
      <c r="G50" s="55"/>
      <c r="H50" s="55"/>
      <c r="I50" s="55"/>
      <c r="J50" s="55"/>
      <c r="K50" s="55"/>
      <c r="L50" s="55"/>
      <c r="M50" s="56">
        <f>VLOOKUP($O$40&amp;"-"&amp;F50,Percentuais!$A$3:$D$21,4,FALSE)</f>
        <v>0.2</v>
      </c>
      <c r="N50" s="55"/>
      <c r="O50" s="55"/>
      <c r="P50" s="57">
        <f t="shared" si="1"/>
        <v>100</v>
      </c>
      <c r="Q50" s="55"/>
    </row>
    <row r="51" spans="6:17" ht="18.75" thickTop="1" thickBot="1">
      <c r="F51" s="55" t="s">
        <v>31</v>
      </c>
      <c r="G51" s="55"/>
      <c r="H51" s="55"/>
      <c r="I51" s="55"/>
      <c r="J51" s="55"/>
      <c r="K51" s="55"/>
      <c r="L51" s="55"/>
      <c r="M51" s="56">
        <f>VLOOKUP($O$40&amp;"-"&amp;F51,Percentuais!$A$3:$D$21,4,FALSE)</f>
        <v>0.2</v>
      </c>
      <c r="N51" s="55"/>
      <c r="O51" s="55"/>
      <c r="P51" s="57">
        <f t="shared" si="1"/>
        <v>100</v>
      </c>
      <c r="Q51" s="55"/>
    </row>
    <row r="52" spans="6:17" ht="18.75" thickTop="1" thickBot="1">
      <c r="F52" s="58" t="s">
        <v>32</v>
      </c>
      <c r="G52" s="59"/>
      <c r="H52" s="59"/>
      <c r="I52" s="59"/>
      <c r="J52" s="59"/>
      <c r="K52" s="59"/>
      <c r="L52" s="59"/>
      <c r="M52" s="59"/>
      <c r="N52" s="59"/>
      <c r="O52" s="59"/>
      <c r="P52" s="60">
        <f>SUM(P46:Q51)</f>
        <v>500</v>
      </c>
      <c r="Q52" s="61"/>
    </row>
    <row r="53" spans="6:17" ht="15.75" thickTop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</sheetData>
  <mergeCells count="67">
    <mergeCell ref="M51:O51"/>
    <mergeCell ref="M52:O52"/>
    <mergeCell ref="P46:Q46"/>
    <mergeCell ref="P47:Q47"/>
    <mergeCell ref="P48:Q48"/>
    <mergeCell ref="P49:Q49"/>
    <mergeCell ref="P50:Q50"/>
    <mergeCell ref="P51:Q51"/>
    <mergeCell ref="P52:Q52"/>
    <mergeCell ref="F52:L52"/>
    <mergeCell ref="M46:O46"/>
    <mergeCell ref="M47:O47"/>
    <mergeCell ref="M48:O48"/>
    <mergeCell ref="M49:O49"/>
    <mergeCell ref="M50:O50"/>
    <mergeCell ref="F46:L46"/>
    <mergeCell ref="F47:L47"/>
    <mergeCell ref="F48:L48"/>
    <mergeCell ref="F49:L49"/>
    <mergeCell ref="F50:L50"/>
    <mergeCell ref="F51:L51"/>
    <mergeCell ref="O41:Q41"/>
    <mergeCell ref="F45:L45"/>
    <mergeCell ref="M45:O45"/>
    <mergeCell ref="P45:Q45"/>
    <mergeCell ref="L36:N36"/>
    <mergeCell ref="F37:K37"/>
    <mergeCell ref="L37:N37"/>
    <mergeCell ref="O33:Q33"/>
    <mergeCell ref="O34:Q34"/>
    <mergeCell ref="O35:Q35"/>
    <mergeCell ref="O36:Q36"/>
    <mergeCell ref="O37:Q37"/>
    <mergeCell ref="F34:K34"/>
    <mergeCell ref="F35:K35"/>
    <mergeCell ref="L35:N35"/>
    <mergeCell ref="F40:N40"/>
    <mergeCell ref="O40:Q40"/>
    <mergeCell ref="F41:N41"/>
    <mergeCell ref="N26:P26"/>
    <mergeCell ref="G27:M27"/>
    <mergeCell ref="N27:P27"/>
    <mergeCell ref="F29:N29"/>
    <mergeCell ref="O29:Q29"/>
    <mergeCell ref="M19:U19"/>
    <mergeCell ref="M20:Q20"/>
    <mergeCell ref="R20:U20"/>
    <mergeCell ref="M21:Q21"/>
    <mergeCell ref="R21:U21"/>
    <mergeCell ref="M22:Q22"/>
    <mergeCell ref="M23:Q23"/>
    <mergeCell ref="R22:U22"/>
    <mergeCell ref="R23:U23"/>
    <mergeCell ref="L34:N34"/>
    <mergeCell ref="F33:K33"/>
    <mergeCell ref="L33:N33"/>
    <mergeCell ref="F36:K36"/>
    <mergeCell ref="G26:M26"/>
    <mergeCell ref="F20:J20"/>
    <mergeCell ref="F22:J22"/>
    <mergeCell ref="F23:J23"/>
    <mergeCell ref="B21:E21"/>
    <mergeCell ref="F21:J21"/>
    <mergeCell ref="B19:J19"/>
    <mergeCell ref="B20:E20"/>
    <mergeCell ref="B22:E22"/>
    <mergeCell ref="B23:E23"/>
  </mergeCells>
  <dataValidations count="1">
    <dataValidation type="list" allowBlank="1" showInputMessage="1" showErrorMessage="1" sqref="O40:Q40" xr:uid="{CCCDE82F-31B5-4F13-BD91-9B79FDDDBA34}">
      <formula1>"Conservador, Agressivo, 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E675-3E89-4895-9191-F47B1AA207D3}">
  <dimension ref="A3:H21"/>
  <sheetViews>
    <sheetView workbookViewId="0">
      <selection activeCell="E22" sqref="E22"/>
    </sheetView>
  </sheetViews>
  <sheetFormatPr defaultRowHeight="15"/>
  <cols>
    <col min="1" max="1" width="39.7109375" bestFit="1" customWidth="1"/>
    <col min="2" max="2" width="24.28515625" bestFit="1" customWidth="1"/>
    <col min="3" max="3" width="15.42578125" bestFit="1" customWidth="1"/>
    <col min="4" max="4" width="11.140625" bestFit="1" customWidth="1"/>
  </cols>
  <sheetData>
    <row r="3" spans="1:8">
      <c r="A3" s="63" t="s">
        <v>36</v>
      </c>
      <c r="B3" s="63" t="s">
        <v>33</v>
      </c>
      <c r="C3" s="63" t="s">
        <v>34</v>
      </c>
      <c r="D3" s="64" t="s">
        <v>35</v>
      </c>
    </row>
    <row r="4" spans="1:8" ht="18.75">
      <c r="A4" s="65" t="str">
        <f>$C$4&amp;"-"&amp;B4</f>
        <v>Conservador-PAPEL</v>
      </c>
      <c r="B4" s="65" t="s">
        <v>26</v>
      </c>
      <c r="C4" s="65" t="s">
        <v>20</v>
      </c>
      <c r="D4" s="66">
        <v>0.3</v>
      </c>
      <c r="E4" s="62"/>
      <c r="F4" s="62"/>
      <c r="G4" s="62"/>
      <c r="H4" s="62"/>
    </row>
    <row r="5" spans="1:8" ht="18.75">
      <c r="A5" s="65" t="str">
        <f t="shared" ref="A5:A9" si="0">$C$4&amp;"-"&amp;B5</f>
        <v>Conservador-TIJOLO</v>
      </c>
      <c r="B5" s="65" t="s">
        <v>27</v>
      </c>
      <c r="C5" s="65" t="s">
        <v>20</v>
      </c>
      <c r="D5" s="66">
        <v>0.5</v>
      </c>
      <c r="E5" s="62"/>
      <c r="F5" s="62"/>
      <c r="G5" s="62"/>
      <c r="H5" s="62"/>
    </row>
    <row r="6" spans="1:8" ht="18.75">
      <c r="A6" s="65" t="str">
        <f t="shared" si="0"/>
        <v>Conservador-HIBRIDOS</v>
      </c>
      <c r="B6" s="65" t="s">
        <v>28</v>
      </c>
      <c r="C6" s="65" t="s">
        <v>20</v>
      </c>
      <c r="D6" s="66">
        <v>0.1</v>
      </c>
      <c r="E6" s="62"/>
      <c r="F6" s="62"/>
      <c r="G6" s="62"/>
      <c r="H6" s="62"/>
    </row>
    <row r="7" spans="1:8" ht="18.75">
      <c r="A7" s="65" t="str">
        <f t="shared" si="0"/>
        <v>Conservador-FOFs</v>
      </c>
      <c r="B7" s="65" t="s">
        <v>29</v>
      </c>
      <c r="C7" s="65" t="s">
        <v>20</v>
      </c>
      <c r="D7" s="66">
        <v>0.1</v>
      </c>
      <c r="E7" s="62"/>
      <c r="F7" s="62"/>
      <c r="G7" s="62"/>
      <c r="H7" s="62"/>
    </row>
    <row r="8" spans="1:8" ht="18.75">
      <c r="A8" s="65" t="str">
        <f t="shared" si="0"/>
        <v>Conservador-DESENVOLVIMENTO</v>
      </c>
      <c r="B8" s="65" t="s">
        <v>30</v>
      </c>
      <c r="C8" s="65" t="s">
        <v>20</v>
      </c>
      <c r="D8" s="66">
        <v>0</v>
      </c>
      <c r="E8" s="62"/>
      <c r="F8" s="62"/>
      <c r="G8" s="62"/>
      <c r="H8" s="62"/>
    </row>
    <row r="9" spans="1:8" ht="19.5" thickBot="1">
      <c r="A9" s="68" t="str">
        <f t="shared" si="0"/>
        <v>Conservador-HOTELARIAS</v>
      </c>
      <c r="B9" s="68" t="s">
        <v>31</v>
      </c>
      <c r="C9" s="68" t="s">
        <v>20</v>
      </c>
      <c r="D9" s="69">
        <v>0</v>
      </c>
      <c r="E9" s="62"/>
      <c r="F9" s="62"/>
      <c r="G9" s="62"/>
      <c r="H9" s="62"/>
    </row>
    <row r="10" spans="1:8" ht="19.5" thickTop="1">
      <c r="A10" s="65" t="str">
        <f>$C$10&amp;"-"&amp;B10</f>
        <v>Agressivo-PAPEL</v>
      </c>
      <c r="B10" s="65" t="s">
        <v>26</v>
      </c>
      <c r="C10" s="65" t="s">
        <v>22</v>
      </c>
      <c r="D10" s="66">
        <v>0.3</v>
      </c>
    </row>
    <row r="11" spans="1:8" ht="18.75">
      <c r="A11" s="65" t="str">
        <f t="shared" ref="A11:A15" si="1">$C$10&amp;"-"&amp;B11</f>
        <v>Agressivo-TIJOLO</v>
      </c>
      <c r="B11" s="65" t="s">
        <v>27</v>
      </c>
      <c r="C11" s="65" t="s">
        <v>22</v>
      </c>
      <c r="D11" s="66">
        <v>0.1</v>
      </c>
      <c r="E11" s="66"/>
    </row>
    <row r="12" spans="1:8" ht="18.75">
      <c r="A12" s="65" t="str">
        <f t="shared" si="1"/>
        <v>Agressivo-HIBRIDOS</v>
      </c>
      <c r="B12" s="65" t="s">
        <v>28</v>
      </c>
      <c r="C12" s="65" t="s">
        <v>22</v>
      </c>
      <c r="D12" s="66">
        <v>0.1</v>
      </c>
    </row>
    <row r="13" spans="1:8" ht="18.75">
      <c r="A13" s="65" t="str">
        <f t="shared" si="1"/>
        <v>Agressivo-FOFs</v>
      </c>
      <c r="B13" s="65" t="s">
        <v>29</v>
      </c>
      <c r="C13" s="65" t="s">
        <v>22</v>
      </c>
      <c r="D13" s="66">
        <v>0.1</v>
      </c>
    </row>
    <row r="14" spans="1:8" ht="18.75">
      <c r="A14" s="65" t="str">
        <f t="shared" si="1"/>
        <v>Agressivo-DESENVOLVIMENTO</v>
      </c>
      <c r="B14" s="65" t="s">
        <v>30</v>
      </c>
      <c r="C14" s="65" t="s">
        <v>22</v>
      </c>
      <c r="D14" s="66">
        <v>0.2</v>
      </c>
    </row>
    <row r="15" spans="1:8" ht="19.5" thickBot="1">
      <c r="A15" s="68" t="str">
        <f t="shared" si="1"/>
        <v>Agressivo-HOTELARIAS</v>
      </c>
      <c r="B15" s="68" t="s">
        <v>31</v>
      </c>
      <c r="C15" s="68" t="s">
        <v>22</v>
      </c>
      <c r="D15" s="69">
        <v>0.2</v>
      </c>
    </row>
    <row r="16" spans="1:8" ht="19.5" thickTop="1">
      <c r="A16" s="67" t="str">
        <f>$C$16&amp;"-"&amp;B16</f>
        <v>Moderado-PAPEL</v>
      </c>
      <c r="B16" s="65" t="s">
        <v>26</v>
      </c>
      <c r="C16" s="65" t="s">
        <v>37</v>
      </c>
      <c r="D16" s="66">
        <v>0.2</v>
      </c>
    </row>
    <row r="17" spans="1:4" ht="18.75">
      <c r="A17" s="67" t="str">
        <f t="shared" ref="A17:A21" si="2">$C$16&amp;"-"&amp;B17</f>
        <v>Moderado-TIJOLO</v>
      </c>
      <c r="B17" s="65" t="s">
        <v>27</v>
      </c>
      <c r="C17" s="65" t="s">
        <v>37</v>
      </c>
      <c r="D17" s="66">
        <v>0.3</v>
      </c>
    </row>
    <row r="18" spans="1:4" ht="18.75">
      <c r="A18" s="67" t="str">
        <f t="shared" si="2"/>
        <v>Moderado-HIBRIDOS</v>
      </c>
      <c r="B18" s="65" t="s">
        <v>28</v>
      </c>
      <c r="C18" s="65" t="s">
        <v>37</v>
      </c>
      <c r="D18" s="66">
        <v>0.2</v>
      </c>
    </row>
    <row r="19" spans="1:4" ht="18.75">
      <c r="A19" s="67" t="str">
        <f t="shared" si="2"/>
        <v>Moderado-FOFs</v>
      </c>
      <c r="B19" s="65" t="s">
        <v>29</v>
      </c>
      <c r="C19" s="65" t="s">
        <v>37</v>
      </c>
      <c r="D19" s="66">
        <v>0.2</v>
      </c>
    </row>
    <row r="20" spans="1:4" ht="18.75">
      <c r="A20" s="67" t="str">
        <f t="shared" si="2"/>
        <v>Moderado-DESENVOLVIMENTO</v>
      </c>
      <c r="B20" s="65" t="s">
        <v>30</v>
      </c>
      <c r="C20" s="65" t="s">
        <v>37</v>
      </c>
      <c r="D20" s="66">
        <v>0.05</v>
      </c>
    </row>
    <row r="21" spans="1:4" ht="18.75">
      <c r="A21" s="67" t="str">
        <f t="shared" si="2"/>
        <v>Moderado-HOTELARIAS</v>
      </c>
      <c r="B21" s="65" t="s">
        <v>31</v>
      </c>
      <c r="C21" s="65" t="s">
        <v>37</v>
      </c>
      <c r="D21" s="66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Meus_Investimentos</vt:lpstr>
      <vt:lpstr>Percentuais</vt:lpstr>
      <vt:lpstr>Anos_Investimento</vt:lpstr>
      <vt:lpstr>Aporte_inicial</vt:lpstr>
      <vt:lpstr>aporte_mensal</vt:lpstr>
      <vt:lpstr>Investimento_inicial</vt:lpstr>
      <vt:lpstr>investimento_mensal</vt:lpstr>
      <vt:lpstr>Porcentagem_salario</vt:lpstr>
      <vt:lpstr>Rendimento_mensal</vt:lpstr>
      <vt:lpstr>Salário</vt:lpstr>
      <vt:lpstr>Taxa_mensal</vt:lpstr>
      <vt:lpstr>Total_ganho</vt:lpstr>
      <vt:lpstr>Valor_recomendado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Dias Valentim Lopes</dc:creator>
  <cp:lastModifiedBy>Matheus Dias Valentim Lopes</cp:lastModifiedBy>
  <dcterms:created xsi:type="dcterms:W3CDTF">2026-10-05T22:15:13Z</dcterms:created>
  <dcterms:modified xsi:type="dcterms:W3CDTF">2026-10-06T01:45:53Z</dcterms:modified>
</cp:coreProperties>
</file>