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ahcoger/Downloads/FY2022/Tab C Planning/"/>
    </mc:Choice>
  </mc:AlternateContent>
  <xr:revisionPtr revIDLastSave="0" documentId="13_ncr:1_{A3B87A8E-0846-F44B-9FA5-3C76A9184713}" xr6:coauthVersionLast="47" xr6:coauthVersionMax="47" xr10:uidLastSave="{00000000-0000-0000-0000-000000000000}"/>
  <bookViews>
    <workbookView xWindow="29420" yWindow="500" windowWidth="68780" windowHeight="28100" tabRatio="841" xr2:uid="{00000000-000D-0000-FFFF-FFFF00000000}"/>
  </bookViews>
  <sheets>
    <sheet name="Home " sheetId="2" r:id="rId1"/>
    <sheet name="Project Specifi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3" l="1"/>
  <c r="K36" i="3"/>
  <c r="I36" i="3"/>
  <c r="B36" i="3"/>
  <c r="L35" i="3"/>
  <c r="M35" i="3" s="1"/>
  <c r="D35" i="3"/>
  <c r="L34" i="3"/>
  <c r="D34" i="3"/>
  <c r="F34" i="3" s="1"/>
  <c r="L33" i="3"/>
  <c r="M33" i="3" s="1"/>
  <c r="D33" i="3"/>
  <c r="L32" i="3"/>
  <c r="M32" i="3" s="1"/>
  <c r="D32" i="3"/>
  <c r="L31" i="3"/>
  <c r="M31" i="3" s="1"/>
  <c r="N31" i="3" s="1"/>
  <c r="D31" i="3"/>
  <c r="J36" i="3"/>
  <c r="E30" i="3"/>
  <c r="G30" i="3" s="1"/>
  <c r="H30" i="3" s="1"/>
  <c r="L29" i="3"/>
  <c r="M29" i="3" s="1"/>
  <c r="D29" i="3"/>
  <c r="L28" i="3"/>
  <c r="M28" i="3" s="1"/>
  <c r="D28" i="3"/>
  <c r="L27" i="3"/>
  <c r="D27" i="3"/>
  <c r="E27" i="3" s="1"/>
  <c r="F27" i="3" s="1"/>
  <c r="L26" i="3"/>
  <c r="D26" i="3"/>
  <c r="L25" i="3"/>
  <c r="M25" i="3" s="1"/>
  <c r="D25" i="3"/>
  <c r="L24" i="3"/>
  <c r="M24" i="3" s="1"/>
  <c r="D24" i="3"/>
  <c r="L23" i="3"/>
  <c r="M23" i="3" s="1"/>
  <c r="N23" i="3" s="1"/>
  <c r="D23" i="3"/>
  <c r="L22" i="3"/>
  <c r="D22" i="3"/>
  <c r="L21" i="3"/>
  <c r="M21" i="3" s="1"/>
  <c r="D21" i="3"/>
  <c r="L20" i="3"/>
  <c r="D20" i="3"/>
  <c r="L19" i="3"/>
  <c r="M19" i="3" s="1"/>
  <c r="O19" i="3" s="1"/>
  <c r="P19" i="3" s="1"/>
  <c r="D19" i="3"/>
  <c r="L18" i="3"/>
  <c r="M18" i="3" s="1"/>
  <c r="N18" i="3" s="1"/>
  <c r="D18" i="3"/>
  <c r="L17" i="3"/>
  <c r="M17" i="3" s="1"/>
  <c r="D17" i="3"/>
  <c r="L16" i="3"/>
  <c r="M16" i="3" s="1"/>
  <c r="D16" i="3"/>
  <c r="L15" i="3"/>
  <c r="M15" i="3" s="1"/>
  <c r="O15" i="3" s="1"/>
  <c r="D15" i="3"/>
  <c r="K13" i="3"/>
  <c r="J13" i="3"/>
  <c r="I13" i="3"/>
  <c r="C13" i="3"/>
  <c r="B13" i="3"/>
  <c r="L12" i="3"/>
  <c r="M12" i="3" s="1"/>
  <c r="N12" i="3" s="1"/>
  <c r="D12" i="3"/>
  <c r="L11" i="3"/>
  <c r="M11" i="3" s="1"/>
  <c r="D11" i="3"/>
  <c r="L10" i="3"/>
  <c r="M10" i="3" s="1"/>
  <c r="D10" i="3"/>
  <c r="L9" i="3"/>
  <c r="M9" i="3" s="1"/>
  <c r="O9" i="3" s="1"/>
  <c r="P9" i="3" s="1"/>
  <c r="D9" i="3"/>
  <c r="L8" i="3"/>
  <c r="M8" i="3" s="1"/>
  <c r="N8" i="3" s="1"/>
  <c r="D8" i="3"/>
  <c r="L7" i="3"/>
  <c r="M7" i="3" s="1"/>
  <c r="D7" i="3"/>
  <c r="L6" i="3"/>
  <c r="D6" i="3"/>
  <c r="L5" i="3"/>
  <c r="M5" i="3" s="1"/>
  <c r="O5" i="3" s="1"/>
  <c r="P5" i="3" s="1"/>
  <c r="D5" i="3"/>
  <c r="L4" i="3"/>
  <c r="M4" i="3" s="1"/>
  <c r="D4" i="3"/>
  <c r="E4" i="3" s="1"/>
  <c r="F4" i="3" s="1"/>
  <c r="L2" i="3"/>
  <c r="M2" i="3" s="1"/>
  <c r="D2" i="3"/>
  <c r="M7" i="2"/>
  <c r="J36" i="2"/>
  <c r="E30" i="2"/>
  <c r="G30" i="2" s="1"/>
  <c r="H30" i="2" s="1"/>
  <c r="O50" i="2"/>
  <c r="K36" i="2"/>
  <c r="L35" i="2"/>
  <c r="D35" i="2"/>
  <c r="G35" i="2" s="1"/>
  <c r="H35" i="2" s="1"/>
  <c r="L34" i="2"/>
  <c r="M34" i="2" s="1"/>
  <c r="D34" i="2"/>
  <c r="G34" i="2" s="1"/>
  <c r="H34" i="2" s="1"/>
  <c r="L33" i="2"/>
  <c r="M33" i="2" s="1"/>
  <c r="D33" i="2"/>
  <c r="E33" i="2" s="1"/>
  <c r="L32" i="2"/>
  <c r="M32" i="2" s="1"/>
  <c r="D32" i="2"/>
  <c r="E32" i="2" s="1"/>
  <c r="D31" i="2"/>
  <c r="E31" i="2" s="1"/>
  <c r="L29" i="2"/>
  <c r="M29" i="2" s="1"/>
  <c r="D29" i="2"/>
  <c r="E29" i="2" s="1"/>
  <c r="L28" i="2"/>
  <c r="M28" i="2" s="1"/>
  <c r="D28" i="2"/>
  <c r="L27" i="2"/>
  <c r="D27" i="2"/>
  <c r="E27" i="2" s="1"/>
  <c r="L26" i="2"/>
  <c r="M26" i="2" s="1"/>
  <c r="D26" i="2"/>
  <c r="E26" i="2" s="1"/>
  <c r="L25" i="2"/>
  <c r="M25" i="2" s="1"/>
  <c r="D25" i="2"/>
  <c r="E25" i="2" s="1"/>
  <c r="D24" i="2"/>
  <c r="E24" i="2" s="1"/>
  <c r="L23" i="2"/>
  <c r="M23" i="2" s="1"/>
  <c r="D23" i="2"/>
  <c r="E23" i="2" s="1"/>
  <c r="L22" i="2"/>
  <c r="M22" i="2" s="1"/>
  <c r="D22" i="2"/>
  <c r="E22" i="2" s="1"/>
  <c r="L21" i="2"/>
  <c r="M21" i="2" s="1"/>
  <c r="D21" i="2"/>
  <c r="E21" i="2" s="1"/>
  <c r="D20" i="2"/>
  <c r="E20" i="2" s="1"/>
  <c r="L19" i="2"/>
  <c r="D19" i="2"/>
  <c r="E19" i="2" s="1"/>
  <c r="L18" i="2"/>
  <c r="M18" i="2" s="1"/>
  <c r="D18" i="2"/>
  <c r="E18" i="2" s="1"/>
  <c r="L17" i="2"/>
  <c r="M17" i="2" s="1"/>
  <c r="D17" i="2"/>
  <c r="E17" i="2" s="1"/>
  <c r="L16" i="2"/>
  <c r="M16" i="2" s="1"/>
  <c r="D16" i="2"/>
  <c r="E16" i="2" s="1"/>
  <c r="L15" i="2"/>
  <c r="M15" i="2" s="1"/>
  <c r="D15" i="2"/>
  <c r="E15" i="2" s="1"/>
  <c r="C36" i="2"/>
  <c r="B36" i="2"/>
  <c r="K13" i="2"/>
  <c r="J13" i="2"/>
  <c r="C13" i="2"/>
  <c r="L12" i="2"/>
  <c r="M12" i="2" s="1"/>
  <c r="D12" i="2"/>
  <c r="L11" i="2"/>
  <c r="D11" i="2"/>
  <c r="L10" i="2"/>
  <c r="M10" i="2" s="1"/>
  <c r="D10" i="2"/>
  <c r="L9" i="2"/>
  <c r="D9" i="2"/>
  <c r="L8" i="2"/>
  <c r="M8" i="2" s="1"/>
  <c r="D8" i="2"/>
  <c r="E8" i="2" s="1"/>
  <c r="F8" i="2" s="1"/>
  <c r="L7" i="2"/>
  <c r="D7" i="2"/>
  <c r="L6" i="2"/>
  <c r="M6" i="2" s="1"/>
  <c r="D6" i="2"/>
  <c r="L5" i="2"/>
  <c r="M5" i="2" s="1"/>
  <c r="B13" i="2"/>
  <c r="L4" i="2"/>
  <c r="M4" i="2" s="1"/>
  <c r="D4" i="2"/>
  <c r="L2" i="2"/>
  <c r="D2" i="2"/>
  <c r="E2" i="2" s="1"/>
  <c r="M35" i="2" l="1"/>
  <c r="N35" i="2" s="1"/>
  <c r="R35" i="3"/>
  <c r="K37" i="3"/>
  <c r="F30" i="3"/>
  <c r="Q34" i="3"/>
  <c r="Q9" i="3"/>
  <c r="Q19" i="3"/>
  <c r="R10" i="3"/>
  <c r="S10" i="3" s="1"/>
  <c r="R24" i="3"/>
  <c r="S24" i="3" s="1"/>
  <c r="R7" i="3"/>
  <c r="S7" i="3" s="1"/>
  <c r="R12" i="3"/>
  <c r="S12" i="3" s="1"/>
  <c r="O22" i="2"/>
  <c r="P22" i="2" s="1"/>
  <c r="M27" i="2"/>
  <c r="O27" i="2" s="1"/>
  <c r="P27" i="2" s="1"/>
  <c r="M19" i="2"/>
  <c r="N19" i="2" s="1"/>
  <c r="N16" i="2"/>
  <c r="O29" i="2"/>
  <c r="P29" i="2" s="1"/>
  <c r="N6" i="2"/>
  <c r="M11" i="2"/>
  <c r="O11" i="2" s="1"/>
  <c r="P11" i="2" s="1"/>
  <c r="N5" i="2"/>
  <c r="N4" i="2"/>
  <c r="O12" i="2"/>
  <c r="P12" i="2" s="1"/>
  <c r="M9" i="2"/>
  <c r="O9" i="2" s="1"/>
  <c r="P9" i="2" s="1"/>
  <c r="M2" i="2"/>
  <c r="R32" i="3"/>
  <c r="S32" i="3" s="1"/>
  <c r="R26" i="3"/>
  <c r="S26" i="3" s="1"/>
  <c r="R25" i="3"/>
  <c r="S25" i="3" s="1"/>
  <c r="R21" i="3"/>
  <c r="S21" i="3" s="1"/>
  <c r="R18" i="3"/>
  <c r="S18" i="3" s="1"/>
  <c r="R17" i="3"/>
  <c r="S17" i="3" s="1"/>
  <c r="R16" i="3"/>
  <c r="S16" i="3" s="1"/>
  <c r="R8" i="3"/>
  <c r="S8" i="3" s="1"/>
  <c r="I37" i="3"/>
  <c r="I42" i="3" s="1"/>
  <c r="I44" i="3" s="1"/>
  <c r="R19" i="3"/>
  <c r="S19" i="3" s="1"/>
  <c r="C37" i="3"/>
  <c r="B37" i="3"/>
  <c r="R15" i="3"/>
  <c r="S15" i="3" s="1"/>
  <c r="E8" i="3"/>
  <c r="G8" i="3" s="1"/>
  <c r="H8" i="3" s="1"/>
  <c r="Q5" i="3"/>
  <c r="Q15" i="3"/>
  <c r="Q8" i="3"/>
  <c r="N28" i="3"/>
  <c r="O28" i="3"/>
  <c r="P28" i="3" s="1"/>
  <c r="N32" i="3"/>
  <c r="O32" i="3"/>
  <c r="P32" i="3" s="1"/>
  <c r="N16" i="3"/>
  <c r="O16" i="3"/>
  <c r="P16" i="3" s="1"/>
  <c r="N24" i="3"/>
  <c r="O24" i="3"/>
  <c r="P24" i="3" s="1"/>
  <c r="N35" i="3"/>
  <c r="O35" i="3"/>
  <c r="P35" i="3" s="1"/>
  <c r="O18" i="3"/>
  <c r="P18" i="3" s="1"/>
  <c r="M20" i="3"/>
  <c r="N20" i="3" s="1"/>
  <c r="R29" i="3"/>
  <c r="S29" i="3" s="1"/>
  <c r="O31" i="3"/>
  <c r="P31" i="3" s="1"/>
  <c r="J37" i="3"/>
  <c r="J42" i="3" s="1"/>
  <c r="J44" i="3" s="1"/>
  <c r="M27" i="3"/>
  <c r="N27" i="3" s="1"/>
  <c r="R22" i="3"/>
  <c r="S22" i="3" s="1"/>
  <c r="R28" i="3"/>
  <c r="S28" i="3" s="1"/>
  <c r="O23" i="3"/>
  <c r="P23" i="3" s="1"/>
  <c r="R33" i="3"/>
  <c r="S33" i="3" s="1"/>
  <c r="R20" i="3"/>
  <c r="S20" i="3" s="1"/>
  <c r="R31" i="3"/>
  <c r="S31" i="3" s="1"/>
  <c r="N10" i="3"/>
  <c r="O10" i="3"/>
  <c r="P10" i="3" s="1"/>
  <c r="R6" i="3"/>
  <c r="S6" i="3" s="1"/>
  <c r="O8" i="3"/>
  <c r="P8" i="3" s="1"/>
  <c r="M6" i="3"/>
  <c r="N6" i="3" s="1"/>
  <c r="R11" i="3"/>
  <c r="S11" i="3" s="1"/>
  <c r="L13" i="3"/>
  <c r="O12" i="3"/>
  <c r="P12" i="3" s="1"/>
  <c r="O2" i="3"/>
  <c r="P2" i="3" s="1"/>
  <c r="N2" i="3"/>
  <c r="E18" i="3"/>
  <c r="F18" i="3" s="1"/>
  <c r="E22" i="3"/>
  <c r="F22" i="3" s="1"/>
  <c r="G27" i="3"/>
  <c r="H27" i="3" s="1"/>
  <c r="G34" i="3"/>
  <c r="H34" i="3" s="1"/>
  <c r="E26" i="3"/>
  <c r="F26" i="3" s="1"/>
  <c r="R23" i="3"/>
  <c r="S23" i="3" s="1"/>
  <c r="Q25" i="3"/>
  <c r="E31" i="3"/>
  <c r="E23" i="3"/>
  <c r="F23" i="3" s="1"/>
  <c r="R27" i="3"/>
  <c r="S27" i="3" s="1"/>
  <c r="D13" i="3"/>
  <c r="R5" i="3"/>
  <c r="S5" i="3" s="1"/>
  <c r="R9" i="3"/>
  <c r="S9" i="3" s="1"/>
  <c r="E12" i="3"/>
  <c r="F12" i="3" s="1"/>
  <c r="Q7" i="3"/>
  <c r="Q12" i="3"/>
  <c r="Q29" i="3"/>
  <c r="Q17" i="3"/>
  <c r="Q11" i="3"/>
  <c r="Q21" i="3"/>
  <c r="E2" i="3"/>
  <c r="G2" i="3" s="1"/>
  <c r="Q33" i="3"/>
  <c r="Q4" i="3"/>
  <c r="N7" i="3"/>
  <c r="O7" i="3"/>
  <c r="P7" i="3" s="1"/>
  <c r="N29" i="3"/>
  <c r="O29" i="3"/>
  <c r="P29" i="3" s="1"/>
  <c r="N11" i="3"/>
  <c r="O11" i="3"/>
  <c r="P11" i="3" s="1"/>
  <c r="N21" i="3"/>
  <c r="O21" i="3"/>
  <c r="P21" i="3" s="1"/>
  <c r="N17" i="3"/>
  <c r="O17" i="3"/>
  <c r="P17" i="3" s="1"/>
  <c r="S35" i="3"/>
  <c r="N33" i="3"/>
  <c r="O33" i="3"/>
  <c r="P33" i="3" s="1"/>
  <c r="P15" i="3"/>
  <c r="N25" i="3"/>
  <c r="O25" i="3"/>
  <c r="P25" i="3" s="1"/>
  <c r="Q18" i="3"/>
  <c r="Q22" i="3"/>
  <c r="Q26" i="3"/>
  <c r="Q30" i="3"/>
  <c r="R34" i="3"/>
  <c r="D36" i="3"/>
  <c r="G4" i="3"/>
  <c r="H4" i="3" s="1"/>
  <c r="R4" i="3"/>
  <c r="E7" i="3"/>
  <c r="F7" i="3" s="1"/>
  <c r="E11" i="3"/>
  <c r="F11" i="3" s="1"/>
  <c r="E17" i="3"/>
  <c r="F17" i="3" s="1"/>
  <c r="E21" i="3"/>
  <c r="F21" i="3" s="1"/>
  <c r="E25" i="3"/>
  <c r="F25" i="3" s="1"/>
  <c r="E29" i="3"/>
  <c r="F29" i="3" s="1"/>
  <c r="E33" i="3"/>
  <c r="F33" i="3" s="1"/>
  <c r="R2" i="3"/>
  <c r="S2" i="3" s="1"/>
  <c r="N5" i="3"/>
  <c r="E6" i="3"/>
  <c r="F6" i="3" s="1"/>
  <c r="N9" i="3"/>
  <c r="E10" i="3"/>
  <c r="F10" i="3" s="1"/>
  <c r="N15" i="3"/>
  <c r="E16" i="3"/>
  <c r="F16" i="3" s="1"/>
  <c r="N19" i="3"/>
  <c r="E20" i="3"/>
  <c r="F20" i="3" s="1"/>
  <c r="E24" i="3"/>
  <c r="F24" i="3" s="1"/>
  <c r="E28" i="3"/>
  <c r="F28" i="3" s="1"/>
  <c r="L30" i="3"/>
  <c r="L36" i="3" s="1"/>
  <c r="E32" i="3"/>
  <c r="F32" i="3" s="1"/>
  <c r="M34" i="3"/>
  <c r="N34" i="3" s="1"/>
  <c r="Q6" i="3"/>
  <c r="Q10" i="3"/>
  <c r="Q16" i="3"/>
  <c r="Q20" i="3"/>
  <c r="M22" i="3"/>
  <c r="N22" i="3" s="1"/>
  <c r="Q24" i="3"/>
  <c r="M26" i="3"/>
  <c r="N26" i="3" s="1"/>
  <c r="Q28" i="3"/>
  <c r="Q32" i="3"/>
  <c r="F35" i="3"/>
  <c r="Q35" i="3"/>
  <c r="N4" i="3"/>
  <c r="E5" i="3"/>
  <c r="E9" i="3"/>
  <c r="E15" i="3"/>
  <c r="E19" i="3"/>
  <c r="G35" i="3"/>
  <c r="H35" i="3" s="1"/>
  <c r="O4" i="3"/>
  <c r="P4" i="3" s="1"/>
  <c r="Q23" i="3"/>
  <c r="Q27" i="3"/>
  <c r="Q31" i="3"/>
  <c r="O23" i="2"/>
  <c r="P23" i="2" s="1"/>
  <c r="O33" i="2"/>
  <c r="P33" i="2" s="1"/>
  <c r="O34" i="2"/>
  <c r="P34" i="2" s="1"/>
  <c r="O26" i="2"/>
  <c r="P26" i="2" s="1"/>
  <c r="O15" i="2"/>
  <c r="P15" i="2" s="1"/>
  <c r="L30" i="2"/>
  <c r="R30" i="2" s="1"/>
  <c r="R9" i="2"/>
  <c r="S9" i="2" s="1"/>
  <c r="O4" i="2"/>
  <c r="P4" i="2" s="1"/>
  <c r="K37" i="2"/>
  <c r="O6" i="2"/>
  <c r="P6" i="2" s="1"/>
  <c r="F30" i="2"/>
  <c r="G27" i="2"/>
  <c r="H27" i="2" s="1"/>
  <c r="G19" i="2"/>
  <c r="H19" i="2" s="1"/>
  <c r="O35" i="2"/>
  <c r="P35" i="2" s="1"/>
  <c r="G24" i="2"/>
  <c r="H24" i="2" s="1"/>
  <c r="F26" i="2"/>
  <c r="R4" i="2"/>
  <c r="O16" i="2"/>
  <c r="P16" i="2" s="1"/>
  <c r="F18" i="2"/>
  <c r="F17" i="2"/>
  <c r="F21" i="2"/>
  <c r="E4" i="2"/>
  <c r="G4" i="2" s="1"/>
  <c r="H4" i="2" s="1"/>
  <c r="E28" i="2"/>
  <c r="F28" i="2" s="1"/>
  <c r="G31" i="2"/>
  <c r="H31" i="2" s="1"/>
  <c r="G20" i="2"/>
  <c r="H20" i="2" s="1"/>
  <c r="F25" i="2"/>
  <c r="F19" i="2"/>
  <c r="B37" i="2"/>
  <c r="B44" i="2" s="1"/>
  <c r="N33" i="2"/>
  <c r="R27" i="2"/>
  <c r="S27" i="2" s="1"/>
  <c r="R19" i="2"/>
  <c r="S19" i="2" s="1"/>
  <c r="R23" i="2"/>
  <c r="S23" i="2" s="1"/>
  <c r="R33" i="2"/>
  <c r="S33" i="2" s="1"/>
  <c r="R6" i="2"/>
  <c r="S6" i="2" s="1"/>
  <c r="O5" i="2"/>
  <c r="P5" i="2" s="1"/>
  <c r="F31" i="2"/>
  <c r="F33" i="2"/>
  <c r="F34" i="2"/>
  <c r="G17" i="2"/>
  <c r="H17" i="2" s="1"/>
  <c r="G21" i="2"/>
  <c r="H21" i="2" s="1"/>
  <c r="F23" i="2"/>
  <c r="G33" i="2"/>
  <c r="H33" i="2" s="1"/>
  <c r="R35" i="2"/>
  <c r="S35" i="2" s="1"/>
  <c r="F20" i="2"/>
  <c r="G25" i="2"/>
  <c r="H25" i="2" s="1"/>
  <c r="G23" i="2"/>
  <c r="H23" i="2" s="1"/>
  <c r="F35" i="2"/>
  <c r="G8" i="2"/>
  <c r="H8" i="2" s="1"/>
  <c r="Q21" i="2"/>
  <c r="Q11" i="2"/>
  <c r="Q26" i="2"/>
  <c r="Q27" i="2"/>
  <c r="Q23" i="2"/>
  <c r="Q20" i="2"/>
  <c r="Q33" i="2"/>
  <c r="O17" i="2"/>
  <c r="P17" i="2" s="1"/>
  <c r="R17" i="2"/>
  <c r="N17" i="2"/>
  <c r="G16" i="2"/>
  <c r="H16" i="2" s="1"/>
  <c r="F16" i="2"/>
  <c r="R16" i="2"/>
  <c r="Q16" i="2"/>
  <c r="O21" i="2"/>
  <c r="P21" i="2" s="1"/>
  <c r="N21" i="2"/>
  <c r="R21" i="2"/>
  <c r="S4" i="2"/>
  <c r="R10" i="2"/>
  <c r="Q10" i="2"/>
  <c r="E10" i="2"/>
  <c r="F10" i="2" s="1"/>
  <c r="O18" i="2"/>
  <c r="P18" i="2" s="1"/>
  <c r="N18" i="2"/>
  <c r="O25" i="2"/>
  <c r="P25" i="2" s="1"/>
  <c r="R25" i="2"/>
  <c r="N25" i="2"/>
  <c r="R12" i="2"/>
  <c r="Q12" i="2"/>
  <c r="E12" i="2"/>
  <c r="F12" i="2" s="1"/>
  <c r="O8" i="2"/>
  <c r="P8" i="2" s="1"/>
  <c r="N8" i="2"/>
  <c r="O10" i="2"/>
  <c r="P10" i="2" s="1"/>
  <c r="N10" i="2"/>
  <c r="C37" i="2"/>
  <c r="O32" i="2"/>
  <c r="P32" i="2" s="1"/>
  <c r="N32" i="2"/>
  <c r="R11" i="2"/>
  <c r="Q34" i="2"/>
  <c r="I13" i="2"/>
  <c r="D5" i="2"/>
  <c r="R5" i="2" s="1"/>
  <c r="E11" i="2"/>
  <c r="F11" i="2" s="1"/>
  <c r="N12" i="2"/>
  <c r="L20" i="2"/>
  <c r="M20" i="2" s="1"/>
  <c r="N22" i="2"/>
  <c r="R26" i="2"/>
  <c r="G26" i="2"/>
  <c r="H26" i="2" s="1"/>
  <c r="R29" i="2"/>
  <c r="Q29" i="2"/>
  <c r="G29" i="2"/>
  <c r="H29" i="2" s="1"/>
  <c r="F29" i="2"/>
  <c r="Q30" i="2"/>
  <c r="I36" i="2"/>
  <c r="Q7" i="2"/>
  <c r="Q9" i="2"/>
  <c r="E9" i="2"/>
  <c r="F9" i="2" s="1"/>
  <c r="Q24" i="2"/>
  <c r="Q31" i="2"/>
  <c r="O7" i="2"/>
  <c r="P7" i="2" s="1"/>
  <c r="N7" i="2"/>
  <c r="E7" i="2"/>
  <c r="F7" i="2" s="1"/>
  <c r="R7" i="2"/>
  <c r="N15" i="2"/>
  <c r="Q17" i="2"/>
  <c r="Q19" i="2"/>
  <c r="F24" i="2"/>
  <c r="F27" i="2"/>
  <c r="J37" i="2"/>
  <c r="J44" i="2" s="1"/>
  <c r="J47" i="2" s="1"/>
  <c r="R22" i="2"/>
  <c r="Q22" i="2"/>
  <c r="G22" i="2"/>
  <c r="H22" i="2" s="1"/>
  <c r="O28" i="2"/>
  <c r="P28" i="2" s="1"/>
  <c r="N28" i="2"/>
  <c r="R2" i="2"/>
  <c r="S2" i="2" s="1"/>
  <c r="F2" i="2"/>
  <c r="D36" i="2"/>
  <c r="G2" i="2"/>
  <c r="H2" i="2" s="1"/>
  <c r="Q8" i="2"/>
  <c r="F15" i="2"/>
  <c r="F22" i="2"/>
  <c r="N23" i="2"/>
  <c r="Q25" i="2"/>
  <c r="N26" i="2"/>
  <c r="Q28" i="2"/>
  <c r="N29" i="2"/>
  <c r="N34" i="2"/>
  <c r="Q4" i="2"/>
  <c r="Q6" i="2"/>
  <c r="R8" i="2"/>
  <c r="L13" i="2"/>
  <c r="G15" i="2"/>
  <c r="Q15" i="2"/>
  <c r="L24" i="2"/>
  <c r="R28" i="2"/>
  <c r="R32" i="2"/>
  <c r="R34" i="2"/>
  <c r="E6" i="2"/>
  <c r="F6" i="2" s="1"/>
  <c r="R15" i="2"/>
  <c r="R18" i="2"/>
  <c r="Q18" i="2"/>
  <c r="G18" i="2"/>
  <c r="H18" i="2" s="1"/>
  <c r="L31" i="2"/>
  <c r="M31" i="2" s="1"/>
  <c r="Q35" i="2"/>
  <c r="F32" i="2"/>
  <c r="Q32" i="2"/>
  <c r="G32" i="2"/>
  <c r="H32" i="2" s="1"/>
  <c r="K44" i="3" l="1"/>
  <c r="G17" i="3"/>
  <c r="H17" i="3" s="1"/>
  <c r="G6" i="3"/>
  <c r="H6" i="3" s="1"/>
  <c r="B42" i="3"/>
  <c r="B44" i="3" s="1"/>
  <c r="C42" i="3"/>
  <c r="C44" i="3" s="1"/>
  <c r="G7" i="3"/>
  <c r="H7" i="3" s="1"/>
  <c r="F8" i="3"/>
  <c r="H2" i="3"/>
  <c r="M13" i="3"/>
  <c r="O13" i="3" s="1"/>
  <c r="O6" i="3"/>
  <c r="P6" i="3" s="1"/>
  <c r="C47" i="2"/>
  <c r="G11" i="2"/>
  <c r="H11" i="2" s="1"/>
  <c r="M13" i="2"/>
  <c r="N11" i="2"/>
  <c r="R24" i="2"/>
  <c r="S24" i="2" s="1"/>
  <c r="M24" i="2"/>
  <c r="N24" i="2" s="1"/>
  <c r="O19" i="2"/>
  <c r="P19" i="2" s="1"/>
  <c r="N27" i="2"/>
  <c r="M30" i="2"/>
  <c r="N30" i="2" s="1"/>
  <c r="N9" i="2"/>
  <c r="O2" i="2"/>
  <c r="P2" i="2" s="1"/>
  <c r="N2" i="2"/>
  <c r="O20" i="3"/>
  <c r="P20" i="3" s="1"/>
  <c r="R13" i="3"/>
  <c r="S13" i="3" s="1"/>
  <c r="G28" i="3"/>
  <c r="H28" i="3" s="1"/>
  <c r="G22" i="3"/>
  <c r="H22" i="3" s="1"/>
  <c r="G21" i="3"/>
  <c r="H21" i="3" s="1"/>
  <c r="G20" i="3"/>
  <c r="H20" i="3" s="1"/>
  <c r="G18" i="3"/>
  <c r="H18" i="3" s="1"/>
  <c r="Q36" i="3"/>
  <c r="G12" i="3"/>
  <c r="H12" i="3" s="1"/>
  <c r="O27" i="3"/>
  <c r="P27" i="3" s="1"/>
  <c r="O26" i="3"/>
  <c r="P26" i="3" s="1"/>
  <c r="L37" i="3"/>
  <c r="L39" i="3" s="1"/>
  <c r="G26" i="3"/>
  <c r="H26" i="3" s="1"/>
  <c r="G32" i="3"/>
  <c r="H32" i="3" s="1"/>
  <c r="F31" i="3"/>
  <c r="G31" i="3"/>
  <c r="H31" i="3" s="1"/>
  <c r="G23" i="3"/>
  <c r="H23" i="3" s="1"/>
  <c r="E13" i="3"/>
  <c r="F13" i="3" s="1"/>
  <c r="F2" i="3"/>
  <c r="Q13" i="3"/>
  <c r="G10" i="3"/>
  <c r="H10" i="3" s="1"/>
  <c r="G9" i="3"/>
  <c r="H9" i="3" s="1"/>
  <c r="F9" i="3"/>
  <c r="G33" i="3"/>
  <c r="H33" i="3" s="1"/>
  <c r="S4" i="3"/>
  <c r="G24" i="3"/>
  <c r="H24" i="3" s="1"/>
  <c r="G29" i="3"/>
  <c r="H29" i="3" s="1"/>
  <c r="R36" i="3"/>
  <c r="S36" i="3" s="1"/>
  <c r="O22" i="3"/>
  <c r="P22" i="3" s="1"/>
  <c r="M30" i="3"/>
  <c r="N30" i="3" s="1"/>
  <c r="R30" i="3"/>
  <c r="O34" i="3"/>
  <c r="P34" i="3" s="1"/>
  <c r="G19" i="3"/>
  <c r="H19" i="3" s="1"/>
  <c r="F19" i="3"/>
  <c r="S34" i="3"/>
  <c r="D37" i="3"/>
  <c r="D39" i="3" s="1"/>
  <c r="L40" i="3" s="1"/>
  <c r="G15" i="3"/>
  <c r="F15" i="3"/>
  <c r="E36" i="3"/>
  <c r="G5" i="3"/>
  <c r="H5" i="3" s="1"/>
  <c r="F5" i="3"/>
  <c r="G16" i="3"/>
  <c r="H16" i="3" s="1"/>
  <c r="G25" i="3"/>
  <c r="H25" i="3" s="1"/>
  <c r="G11" i="3"/>
  <c r="H11" i="3" s="1"/>
  <c r="I37" i="2"/>
  <c r="I44" i="2" s="1"/>
  <c r="I47" i="2" s="1"/>
  <c r="K47" i="2" s="1"/>
  <c r="K50" i="2" s="1"/>
  <c r="F4" i="2"/>
  <c r="E36" i="2"/>
  <c r="L36" i="2"/>
  <c r="L37" i="2" s="1"/>
  <c r="G28" i="2"/>
  <c r="H28" i="2" s="1"/>
  <c r="H15" i="2"/>
  <c r="G6" i="2"/>
  <c r="H6" i="2" s="1"/>
  <c r="S10" i="2"/>
  <c r="S29" i="2"/>
  <c r="S8" i="2"/>
  <c r="S12" i="2"/>
  <c r="O13" i="2"/>
  <c r="Q5" i="2"/>
  <c r="Q13" i="2" s="1"/>
  <c r="E5" i="2"/>
  <c r="G5" i="2" s="1"/>
  <c r="H5" i="2" s="1"/>
  <c r="D13" i="2"/>
  <c r="S34" i="2"/>
  <c r="O31" i="2"/>
  <c r="P31" i="2" s="1"/>
  <c r="N31" i="2"/>
  <c r="R31" i="2"/>
  <c r="S32" i="2"/>
  <c r="G9" i="2"/>
  <c r="H9" i="2" s="1"/>
  <c r="S26" i="2"/>
  <c r="G12" i="2"/>
  <c r="H12" i="2" s="1"/>
  <c r="S21" i="2"/>
  <c r="S7" i="2"/>
  <c r="S17" i="2"/>
  <c r="S18" i="2"/>
  <c r="S30" i="2"/>
  <c r="S11" i="2"/>
  <c r="S25" i="2"/>
  <c r="S28" i="2"/>
  <c r="N20" i="2"/>
  <c r="R20" i="2"/>
  <c r="O20" i="2"/>
  <c r="S15" i="2"/>
  <c r="Q36" i="2"/>
  <c r="S22" i="2"/>
  <c r="G10" i="2"/>
  <c r="H10" i="2" s="1"/>
  <c r="S16" i="2"/>
  <c r="G7" i="2"/>
  <c r="H7" i="2" s="1"/>
  <c r="O24" i="2" l="1"/>
  <c r="P24" i="2" s="1"/>
  <c r="G36" i="2"/>
  <c r="D44" i="3"/>
  <c r="T2" i="3"/>
  <c r="T4" i="3"/>
  <c r="O30" i="2"/>
  <c r="P30" i="2" s="1"/>
  <c r="M36" i="2"/>
  <c r="M37" i="2" s="1"/>
  <c r="M39" i="2" s="1"/>
  <c r="T15" i="2" s="1"/>
  <c r="M36" i="3"/>
  <c r="M37" i="3" s="1"/>
  <c r="M39" i="3" s="1"/>
  <c r="O30" i="3"/>
  <c r="P30" i="3" s="1"/>
  <c r="T12" i="3"/>
  <c r="R37" i="3"/>
  <c r="G13" i="3"/>
  <c r="H13" i="3" s="1"/>
  <c r="E37" i="3"/>
  <c r="E39" i="3" s="1"/>
  <c r="T35" i="3"/>
  <c r="T5" i="3"/>
  <c r="G36" i="3"/>
  <c r="H15" i="3"/>
  <c r="S30" i="3"/>
  <c r="T30" i="3"/>
  <c r="T29" i="3"/>
  <c r="T26" i="3"/>
  <c r="T32" i="3"/>
  <c r="T21" i="3"/>
  <c r="T17" i="3"/>
  <c r="T33" i="3"/>
  <c r="T24" i="3"/>
  <c r="T15" i="3"/>
  <c r="T22" i="3"/>
  <c r="T25" i="3"/>
  <c r="T20" i="3"/>
  <c r="T28" i="3"/>
  <c r="T31" i="3"/>
  <c r="T6" i="3"/>
  <c r="T23" i="3"/>
  <c r="T34" i="3"/>
  <c r="T27" i="3"/>
  <c r="T10" i="3"/>
  <c r="T11" i="3"/>
  <c r="T8" i="3"/>
  <c r="T18" i="3"/>
  <c r="T7" i="3"/>
  <c r="T19" i="3"/>
  <c r="T16" i="3"/>
  <c r="T9" i="3"/>
  <c r="R36" i="2"/>
  <c r="S36" i="2" s="1"/>
  <c r="R13" i="2"/>
  <c r="D37" i="2"/>
  <c r="P20" i="2"/>
  <c r="S20" i="2"/>
  <c r="F5" i="2"/>
  <c r="E13" i="2"/>
  <c r="S31" i="2"/>
  <c r="S5" i="2"/>
  <c r="E38" i="3" l="1"/>
  <c r="T26" i="2"/>
  <c r="T22" i="2"/>
  <c r="T16" i="2"/>
  <c r="T18" i="2"/>
  <c r="T35" i="2"/>
  <c r="T30" i="2"/>
  <c r="T11" i="2"/>
  <c r="O36" i="2"/>
  <c r="O37" i="2" s="1"/>
  <c r="O39" i="2" s="1"/>
  <c r="T32" i="2"/>
  <c r="T21" i="2"/>
  <c r="T6" i="2"/>
  <c r="T25" i="2"/>
  <c r="T5" i="2"/>
  <c r="T28" i="2"/>
  <c r="T27" i="2"/>
  <c r="T33" i="2"/>
  <c r="T9" i="2"/>
  <c r="T23" i="2"/>
  <c r="T31" i="2"/>
  <c r="T4" i="2"/>
  <c r="T10" i="2"/>
  <c r="T34" i="2"/>
  <c r="T2" i="2"/>
  <c r="T17" i="2"/>
  <c r="T12" i="2"/>
  <c r="T8" i="2"/>
  <c r="T29" i="2"/>
  <c r="T19" i="2"/>
  <c r="T7" i="2"/>
  <c r="T20" i="2"/>
  <c r="T24" i="2"/>
  <c r="O36" i="3"/>
  <c r="O37" i="3" s="1"/>
  <c r="O39" i="3" s="1"/>
  <c r="G38" i="3" s="1"/>
  <c r="G37" i="3"/>
  <c r="G39" i="3" s="1"/>
  <c r="E37" i="2"/>
  <c r="F13" i="2"/>
  <c r="S13" i="2"/>
  <c r="R37" i="2"/>
  <c r="G13" i="2"/>
  <c r="H13" i="2" l="1"/>
  <c r="G37" i="2"/>
  <c r="E39" i="2"/>
  <c r="M41" i="2" s="1"/>
  <c r="B47" i="2"/>
  <c r="D47" i="2" s="1"/>
  <c r="E50" i="2" s="1"/>
  <c r="N50" i="2" s="1"/>
  <c r="E38" i="2" l="1"/>
  <c r="G50" i="2"/>
  <c r="G39" i="2"/>
  <c r="G38" i="2" s="1"/>
</calcChain>
</file>

<file path=xl/sharedStrings.xml><?xml version="1.0" encoding="utf-8"?>
<sst xmlns="http://schemas.openxmlformats.org/spreadsheetml/2006/main" count="119" uniqueCount="53">
  <si>
    <t xml:space="preserve">Total Costs </t>
  </si>
  <si>
    <t xml:space="preserve">Unallowable Costs </t>
  </si>
  <si>
    <t xml:space="preserve">Total Allowable Costs </t>
  </si>
  <si>
    <t>Office Costs</t>
  </si>
  <si>
    <t>% of Total</t>
  </si>
  <si>
    <t>Field Costs</t>
  </si>
  <si>
    <t>Unallowable Costs</t>
  </si>
  <si>
    <t>Total Allowable Costs</t>
  </si>
  <si>
    <t>Inc./ Dec. % Impact to Rate</t>
  </si>
  <si>
    <t>Direct Labor</t>
  </si>
  <si>
    <t>Fringe Benefits</t>
  </si>
  <si>
    <t>Total  Fringe Benefits</t>
  </si>
  <si>
    <t>General Overhead</t>
  </si>
  <si>
    <t>Total General Overhead</t>
  </si>
  <si>
    <t>Total Indirect Costs</t>
  </si>
  <si>
    <t>Cost Category % of DL for CY</t>
  </si>
  <si>
    <t>DOT Adjustment</t>
  </si>
  <si>
    <t>Holiday Pay</t>
  </si>
  <si>
    <t>Medical and Life Insurance</t>
  </si>
  <si>
    <t>Workers' Compensation and Disability</t>
  </si>
  <si>
    <t>FICA</t>
  </si>
  <si>
    <t>Federal and State Unemployment</t>
  </si>
  <si>
    <t>Employee Stock Ownership Plan</t>
  </si>
  <si>
    <t>401(k)</t>
  </si>
  <si>
    <t>Intercompany/Other Fringe Benefits</t>
  </si>
  <si>
    <t>Indirect Salaries</t>
  </si>
  <si>
    <t>Depreciation and Amortization</t>
  </si>
  <si>
    <t>Office Rent</t>
  </si>
  <si>
    <t>Insurance - General</t>
  </si>
  <si>
    <t>Taxes, Licenses, and Fees</t>
  </si>
  <si>
    <t>Employee Expenses</t>
  </si>
  <si>
    <t>Recruitment and Relocation</t>
  </si>
  <si>
    <t>Advertising - General</t>
  </si>
  <si>
    <t>Stationery, Supplies, and Postage</t>
  </si>
  <si>
    <t>Reproduction Charges</t>
  </si>
  <si>
    <t>Technical Support and Computers</t>
  </si>
  <si>
    <t>Equipment Rental and Maintenance</t>
  </si>
  <si>
    <t>Miscellaneous Administration</t>
  </si>
  <si>
    <t>Professional Services</t>
  </si>
  <si>
    <t>Contributions</t>
  </si>
  <si>
    <t>Subscriptions, Dues, and Registrations</t>
  </si>
  <si>
    <t>Proposal Reimbursements</t>
  </si>
  <si>
    <t>Home Office Allocation</t>
  </si>
  <si>
    <t>Additional Unallowable HO Allocation and Compensation for Contracts entered into on or after 6/24/14</t>
  </si>
  <si>
    <t>Indirect Cost Rate for Contracts Entered into on or Before 6/23/14</t>
  </si>
  <si>
    <t>Total Overhead for Contracts entered into on or after 6/24/14</t>
  </si>
  <si>
    <t>Total OH for Contracts entered into on or before 6/23/14</t>
  </si>
  <si>
    <t>HOME OFFICE</t>
  </si>
  <si>
    <t>Communications</t>
  </si>
  <si>
    <t>Vacation Pay, Sick Pay and Other</t>
  </si>
  <si>
    <t>$ Increase / Decrease 2022- 2021</t>
  </si>
  <si>
    <t>% Increase / Decrease 2022 - 2021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</si>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</sst>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i/>
      <sz val="11"/>
      <color theme="1"/>
      <name val="Calibri"/>
      <family val="2"/>
    </font>
    <font>
      <sz val="9"/>
      <color theme="1"/>
      <name val="Calibri"/>
      <family val="2"/>
    </font>
    <font>
      <b/>
      <u/>
      <sz val="11"/>
      <color theme="1"/>
      <name val="Calibri"/>
      <family val="2"/>
    </font>
    <font>
      <vertAlign val="superscript"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3" fontId="10" fillId="0" borderId="0"/>
    <xf numFmtId="44" fontId="7" fillId="0" borderId="0" applyFont="0" applyFill="0" applyBorder="0" applyAlignment="0" applyProtection="0"/>
  </cellStyleXfs>
  <cellXfs count="107">
    <xf numFmtId="0" fontId="0" fillId="0" borderId="0" xfId="0"/>
    <xf numFmtId="0" fontId="3" fillId="0" borderId="8" xfId="0" applyFont="1" applyBorder="1" applyAlignment="1" applyProtection="1">
      <alignment horizontal="left"/>
      <protection locked="0"/>
    </xf>
    <xf numFmtId="42" fontId="0" fillId="2" borderId="8" xfId="0" applyNumberFormat="1" applyFill="1" applyBorder="1" applyAlignment="1" applyProtection="1">
      <alignment horizontal="left"/>
      <protection locked="0"/>
    </xf>
    <xf numFmtId="42" fontId="0" fillId="0" borderId="8" xfId="0" applyNumberFormat="1" applyBorder="1" applyAlignment="1">
      <alignment horizontal="left"/>
    </xf>
    <xf numFmtId="9" fontId="4" fillId="0" borderId="8" xfId="0" applyNumberFormat="1" applyFont="1" applyBorder="1" applyAlignment="1">
      <alignment horizontal="left"/>
    </xf>
    <xf numFmtId="42" fontId="0" fillId="0" borderId="8" xfId="0" applyNumberFormat="1" applyBorder="1" applyAlignment="1" applyProtection="1">
      <alignment horizontal="left"/>
      <protection locked="0"/>
    </xf>
    <xf numFmtId="0" fontId="0" fillId="0" borderId="8" xfId="0" applyBorder="1" applyAlignment="1">
      <alignment horizontal="left"/>
    </xf>
    <xf numFmtId="10" fontId="0" fillId="0" borderId="8" xfId="0" applyNumberFormat="1" applyBorder="1" applyAlignment="1">
      <alignment horizontal="left"/>
    </xf>
    <xf numFmtId="10" fontId="0" fillId="3" borderId="8" xfId="1" applyNumberFormat="1" applyFont="1" applyFill="1" applyBorder="1" applyAlignment="1" applyProtection="1">
      <alignment horizontal="left"/>
    </xf>
    <xf numFmtId="0" fontId="0" fillId="0" borderId="8" xfId="0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left"/>
      <protection locked="0"/>
    </xf>
    <xf numFmtId="41" fontId="0" fillId="0" borderId="8" xfId="0" applyNumberFormat="1" applyBorder="1" applyAlignment="1" applyProtection="1">
      <alignment horizontal="left"/>
      <protection locked="0"/>
    </xf>
    <xf numFmtId="41" fontId="0" fillId="0" borderId="8" xfId="0" applyNumberFormat="1" applyBorder="1" applyAlignment="1">
      <alignment horizontal="left"/>
    </xf>
    <xf numFmtId="0" fontId="0" fillId="2" borderId="8" xfId="0" applyFill="1" applyBorder="1" applyAlignment="1" applyProtection="1">
      <alignment horizontal="left"/>
      <protection locked="0"/>
    </xf>
    <xf numFmtId="10" fontId="0" fillId="0" borderId="8" xfId="1" applyNumberFormat="1" applyFont="1" applyFill="1" applyBorder="1" applyAlignment="1" applyProtection="1">
      <alignment horizontal="left"/>
    </xf>
    <xf numFmtId="41" fontId="0" fillId="2" borderId="8" xfId="0" applyNumberFormat="1" applyFill="1" applyBorder="1" applyAlignment="1" applyProtection="1">
      <alignment horizontal="left"/>
      <protection locked="0"/>
    </xf>
    <xf numFmtId="9" fontId="0" fillId="0" borderId="8" xfId="0" applyNumberFormat="1" applyBorder="1" applyAlignment="1">
      <alignment horizontal="left"/>
    </xf>
    <xf numFmtId="0" fontId="3" fillId="0" borderId="8" xfId="0" applyFont="1" applyBorder="1" applyAlignment="1" applyProtection="1">
      <alignment horizontal="left" wrapText="1"/>
      <protection locked="0"/>
    </xf>
    <xf numFmtId="0" fontId="1" fillId="0" borderId="8" xfId="0" applyFont="1" applyBorder="1" applyAlignment="1">
      <alignment horizontal="left"/>
    </xf>
    <xf numFmtId="10" fontId="1" fillId="0" borderId="8" xfId="0" applyNumberFormat="1" applyFont="1" applyBorder="1" applyAlignment="1">
      <alignment horizontal="left"/>
    </xf>
    <xf numFmtId="9" fontId="2" fillId="0" borderId="8" xfId="0" applyNumberFormat="1" applyFont="1" applyBorder="1" applyAlignment="1" applyProtection="1">
      <alignment horizontal="left"/>
      <protection locked="0"/>
    </xf>
    <xf numFmtId="10" fontId="0" fillId="0" borderId="8" xfId="0" applyNumberFormat="1" applyBorder="1" applyAlignment="1" applyProtection="1">
      <alignment horizontal="left"/>
      <protection locked="0"/>
    </xf>
    <xf numFmtId="9" fontId="4" fillId="0" borderId="8" xfId="0" applyNumberFormat="1" applyFont="1" applyBorder="1" applyAlignment="1" applyProtection="1">
      <alignment horizontal="left"/>
      <protection locked="0"/>
    </xf>
    <xf numFmtId="44" fontId="0" fillId="0" borderId="8" xfId="3" applyFont="1" applyBorder="1" applyAlignment="1" applyProtection="1">
      <alignment horizontal="left"/>
      <protection locked="0"/>
    </xf>
    <xf numFmtId="44" fontId="0" fillId="0" borderId="8" xfId="3" applyFont="1" applyFill="1" applyBorder="1" applyAlignment="1" applyProtection="1">
      <alignment horizontal="left"/>
      <protection locked="0"/>
    </xf>
    <xf numFmtId="44" fontId="4" fillId="0" borderId="8" xfId="3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left"/>
      <protection locked="0"/>
    </xf>
    <xf numFmtId="41" fontId="0" fillId="4" borderId="8" xfId="0" applyNumberForma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 wrapText="1"/>
      <protection locked="0"/>
    </xf>
    <xf numFmtId="9" fontId="2" fillId="0" borderId="8" xfId="0" applyNumberFormat="1" applyFont="1" applyBorder="1" applyAlignment="1" applyProtection="1">
      <alignment horizontal="left" wrapText="1"/>
      <protection locked="0"/>
    </xf>
    <xf numFmtId="41" fontId="1" fillId="0" borderId="8" xfId="0" applyNumberFormat="1" applyFont="1" applyBorder="1" applyAlignment="1" applyProtection="1">
      <alignment horizontal="left" wrapText="1"/>
      <protection locked="0"/>
    </xf>
    <xf numFmtId="0" fontId="11" fillId="0" borderId="8" xfId="0" applyFont="1" applyBorder="1" applyAlignment="1" applyProtection="1">
      <alignment horizontal="left" wrapText="1"/>
      <protection locked="0"/>
    </xf>
    <xf numFmtId="44" fontId="0" fillId="0" borderId="8" xfId="3" applyFont="1" applyBorder="1" applyAlignment="1">
      <alignment horizontal="left"/>
    </xf>
    <xf numFmtId="44" fontId="0" fillId="2" borderId="8" xfId="3" applyFont="1" applyFill="1" applyBorder="1" applyAlignment="1" applyProtection="1">
      <alignment horizontal="left"/>
      <protection locked="0"/>
    </xf>
    <xf numFmtId="44" fontId="1" fillId="0" borderId="8" xfId="3" applyFont="1" applyBorder="1" applyAlignment="1">
      <alignment horizontal="left"/>
    </xf>
    <xf numFmtId="44" fontId="0" fillId="0" borderId="8" xfId="3" applyFont="1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/>
      <protection locked="0"/>
    </xf>
    <xf numFmtId="9" fontId="2" fillId="0" borderId="1" xfId="0" applyNumberFormat="1" applyFont="1" applyBorder="1" applyAlignment="1" applyProtection="1">
      <alignment horizontal="left"/>
      <protection locked="0"/>
    </xf>
    <xf numFmtId="41" fontId="1" fillId="0" borderId="1" xfId="0" applyNumberFormat="1" applyFont="1" applyBorder="1" applyAlignment="1" applyProtection="1">
      <alignment horizontal="left"/>
      <protection locked="0"/>
    </xf>
    <xf numFmtId="9" fontId="2" fillId="0" borderId="2" xfId="0" applyNumberFormat="1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44" fontId="0" fillId="2" borderId="0" xfId="3" applyFont="1" applyFill="1" applyAlignment="1" applyProtection="1">
      <alignment horizontal="left"/>
      <protection locked="0"/>
    </xf>
    <xf numFmtId="44" fontId="0" fillId="0" borderId="0" xfId="3" applyFont="1" applyAlignment="1">
      <alignment horizontal="left"/>
    </xf>
    <xf numFmtId="9" fontId="4" fillId="0" borderId="0" xfId="0" applyNumberFormat="1" applyFont="1" applyAlignment="1">
      <alignment horizontal="left"/>
    </xf>
    <xf numFmtId="4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0" fillId="3" borderId="0" xfId="1" applyNumberFormat="1" applyFont="1" applyFill="1" applyAlignment="1" applyProtection="1">
      <alignment horizontal="left"/>
    </xf>
    <xf numFmtId="0" fontId="5" fillId="0" borderId="0" xfId="0" applyFont="1" applyAlignment="1" applyProtection="1">
      <alignment horizontal="left"/>
      <protection locked="0"/>
    </xf>
    <xf numFmtId="44" fontId="0" fillId="0" borderId="0" xfId="3" applyFont="1" applyAlignment="1" applyProtection="1">
      <alignment horizontal="left"/>
      <protection locked="0"/>
    </xf>
    <xf numFmtId="41" fontId="0" fillId="0" borderId="0" xfId="0" applyNumberFormat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10" fontId="0" fillId="0" borderId="0" xfId="1" applyNumberFormat="1" applyFont="1" applyFill="1" applyAlignment="1" applyProtection="1">
      <alignment horizontal="left"/>
    </xf>
    <xf numFmtId="44" fontId="0" fillId="0" borderId="3" xfId="3" applyFont="1" applyBorder="1" applyAlignment="1" applyProtection="1">
      <alignment horizontal="left"/>
      <protection locked="0"/>
    </xf>
    <xf numFmtId="44" fontId="0" fillId="0" borderId="3" xfId="3" applyFont="1" applyBorder="1" applyAlignment="1">
      <alignment horizontal="left"/>
    </xf>
    <xf numFmtId="9" fontId="4" fillId="0" borderId="3" xfId="0" applyNumberFormat="1" applyFont="1" applyBorder="1" applyAlignment="1">
      <alignment horizontal="left"/>
    </xf>
    <xf numFmtId="42" fontId="0" fillId="0" borderId="3" xfId="0" applyNumberFormat="1" applyBorder="1" applyAlignment="1">
      <alignment horizontal="left"/>
    </xf>
    <xf numFmtId="9" fontId="4" fillId="0" borderId="4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left"/>
    </xf>
    <xf numFmtId="41" fontId="0" fillId="0" borderId="3" xfId="0" applyNumberFormat="1" applyBorder="1" applyAlignment="1">
      <alignment horizontal="left"/>
    </xf>
    <xf numFmtId="44" fontId="0" fillId="0" borderId="5" xfId="3" applyFont="1" applyBorder="1" applyAlignment="1">
      <alignment horizontal="left"/>
    </xf>
    <xf numFmtId="42" fontId="0" fillId="0" borderId="5" xfId="0" applyNumberForma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10" fontId="1" fillId="0" borderId="1" xfId="0" applyNumberFormat="1" applyFont="1" applyBorder="1" applyAlignment="1" applyProtection="1">
      <alignment horizontal="left"/>
      <protection locked="0"/>
    </xf>
    <xf numFmtId="9" fontId="2" fillId="0" borderId="0" xfId="0" applyNumberFormat="1" applyFont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9" fontId="2" fillId="0" borderId="3" xfId="0" applyNumberFormat="1" applyFont="1" applyBorder="1" applyAlignment="1" applyProtection="1">
      <alignment horizontal="left"/>
      <protection locked="0"/>
    </xf>
    <xf numFmtId="41" fontId="0" fillId="0" borderId="0" xfId="0" applyNumberFormat="1" applyAlignment="1" applyProtection="1">
      <alignment horizontal="left"/>
      <protection locked="0"/>
    </xf>
    <xf numFmtId="9" fontId="2" fillId="0" borderId="4" xfId="0" applyNumberFormat="1" applyFont="1" applyBorder="1" applyAlignment="1" applyProtection="1">
      <alignment horizontal="left"/>
      <protection locked="0"/>
    </xf>
    <xf numFmtId="10" fontId="0" fillId="0" borderId="0" xfId="0" applyNumberFormat="1" applyAlignment="1" applyProtection="1">
      <alignment horizontal="left"/>
      <protection locked="0"/>
    </xf>
    <xf numFmtId="42" fontId="0" fillId="0" borderId="1" xfId="0" applyNumberFormat="1" applyBorder="1" applyAlignment="1" applyProtection="1">
      <alignment horizontal="left"/>
      <protection locked="0"/>
    </xf>
    <xf numFmtId="9" fontId="4" fillId="0" borderId="0" xfId="0" applyNumberFormat="1" applyFont="1" applyAlignment="1" applyProtection="1">
      <alignment horizontal="left"/>
      <protection locked="0"/>
    </xf>
    <xf numFmtId="41" fontId="0" fillId="0" borderId="1" xfId="0" applyNumberFormat="1" applyBorder="1" applyAlignment="1" applyProtection="1">
      <alignment horizontal="left"/>
      <protection locked="0"/>
    </xf>
    <xf numFmtId="10" fontId="0" fillId="0" borderId="1" xfId="0" applyNumberFormat="1" applyBorder="1" applyAlignment="1" applyProtection="1">
      <alignment horizontal="left"/>
      <protection locked="0"/>
    </xf>
    <xf numFmtId="42" fontId="0" fillId="0" borderId="0" xfId="0" applyNumberFormat="1" applyAlignment="1" applyProtection="1">
      <alignment horizontal="left"/>
      <protection locked="0"/>
    </xf>
    <xf numFmtId="44" fontId="0" fillId="0" borderId="1" xfId="3" applyFont="1" applyBorder="1" applyAlignment="1" applyProtection="1">
      <alignment horizontal="left"/>
      <protection locked="0"/>
    </xf>
    <xf numFmtId="44" fontId="0" fillId="0" borderId="1" xfId="3" applyFont="1" applyFill="1" applyBorder="1" applyAlignment="1" applyProtection="1">
      <alignment horizontal="left"/>
      <protection locked="0"/>
    </xf>
    <xf numFmtId="44" fontId="4" fillId="0" borderId="0" xfId="3" applyFont="1" applyAlignment="1" applyProtection="1">
      <alignment horizontal="left"/>
      <protection locked="0"/>
    </xf>
    <xf numFmtId="44" fontId="0" fillId="0" borderId="7" xfId="3" applyFont="1" applyBorder="1" applyAlignment="1" applyProtection="1">
      <alignment horizontal="left"/>
      <protection locked="0"/>
    </xf>
    <xf numFmtId="44" fontId="4" fillId="0" borderId="3" xfId="3" applyFont="1" applyBorder="1" applyAlignment="1" applyProtection="1">
      <alignment horizontal="left"/>
      <protection locked="0"/>
    </xf>
    <xf numFmtId="9" fontId="4" fillId="0" borderId="3" xfId="0" applyNumberFormat="1" applyFont="1" applyBorder="1" applyAlignment="1" applyProtection="1">
      <alignment horizontal="left"/>
      <protection locked="0"/>
    </xf>
    <xf numFmtId="44" fontId="0" fillId="0" borderId="6" xfId="3" applyFont="1" applyBorder="1" applyAlignment="1" applyProtection="1">
      <alignment horizontal="left"/>
      <protection locked="0"/>
    </xf>
    <xf numFmtId="0" fontId="0" fillId="5" borderId="0" xfId="0" applyFill="1" applyAlignment="1" applyProtection="1">
      <alignment horizontal="left"/>
      <protection locked="0"/>
    </xf>
    <xf numFmtId="42" fontId="0" fillId="5" borderId="0" xfId="0" applyNumberFormat="1" applyFill="1" applyAlignment="1" applyProtection="1">
      <alignment horizontal="left"/>
      <protection locked="0"/>
    </xf>
    <xf numFmtId="10" fontId="0" fillId="5" borderId="0" xfId="0" applyNumberFormat="1" applyFill="1" applyAlignment="1" applyProtection="1">
      <alignment horizontal="left"/>
      <protection locked="0"/>
    </xf>
    <xf numFmtId="9" fontId="4" fillId="5" borderId="0" xfId="0" applyNumberFormat="1" applyFont="1" applyFill="1" applyAlignment="1" applyProtection="1">
      <alignment horizontal="left"/>
      <protection locked="0"/>
    </xf>
    <xf numFmtId="41" fontId="0" fillId="5" borderId="0" xfId="0" applyNumberFormat="1" applyFill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10" fontId="8" fillId="0" borderId="0" xfId="1" applyNumberFormat="1" applyFont="1" applyFill="1" applyAlignment="1" applyProtection="1">
      <alignment horizontal="left"/>
      <protection locked="0"/>
    </xf>
    <xf numFmtId="10" fontId="8" fillId="0" borderId="0" xfId="1" applyNumberFormat="1" applyFont="1" applyFill="1" applyBorder="1" applyAlignment="1" applyProtection="1">
      <alignment horizontal="left"/>
      <protection locked="0"/>
    </xf>
    <xf numFmtId="10" fontId="8" fillId="0" borderId="0" xfId="1" applyNumberFormat="1" applyFont="1" applyAlignment="1" applyProtection="1">
      <alignment horizontal="left"/>
      <protection locked="0"/>
    </xf>
    <xf numFmtId="10" fontId="4" fillId="0" borderId="0" xfId="0" applyNumberFormat="1" applyFont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4" borderId="0" xfId="0" applyFill="1" applyAlignment="1" applyProtection="1">
      <alignment horizontal="left"/>
      <protection locked="0"/>
    </xf>
    <xf numFmtId="41" fontId="0" fillId="4" borderId="0" xfId="0" applyNumberFormat="1" applyFill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</cellXfs>
  <cellStyles count="4">
    <cellStyle name="Comma0" xfId="2" xr:uid="{00000000-0005-0000-0000-000000000000}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D4E0-A377-4030-8AFC-C44EE734053F}">
  <dimension ref="A1:AB69"/>
  <sheetViews>
    <sheetView tabSelected="1" zoomScale="156" workbookViewId="0">
      <selection activeCell="V13" sqref="V13"/>
    </sheetView>
  </sheetViews>
  <sheetFormatPr baseColWidth="10" defaultColWidth="9.1640625" defaultRowHeight="15" x14ac:dyDescent="0.2"/>
  <cols>
    <col min="1" max="1" width="46" style="45" bestFit="1" customWidth="1"/>
    <col min="2" max="2" width="15.83203125" style="45" bestFit="1" customWidth="1"/>
    <col min="3" max="3" width="15.5" style="45" bestFit="1" customWidth="1"/>
    <col min="4" max="4" width="15.83203125" style="104" bestFit="1" customWidth="1"/>
    <col min="5" max="5" width="15.6640625" style="45" bestFit="1" customWidth="1"/>
    <col min="6" max="6" width="5.83203125" style="81" bestFit="1" customWidth="1"/>
    <col min="7" max="7" width="9.6640625" style="77" bestFit="1" customWidth="1"/>
    <col min="8" max="8" width="5.83203125" style="81" bestFit="1" customWidth="1"/>
    <col min="9" max="9" width="15.83203125" style="45" bestFit="1" customWidth="1"/>
    <col min="10" max="10" width="15.5" style="45" bestFit="1" customWidth="1"/>
    <col min="11" max="11" width="15.6640625" style="45" bestFit="1" customWidth="1"/>
    <col min="12" max="12" width="15.6640625" style="105" bestFit="1" customWidth="1"/>
    <col min="13" max="13" width="15.6640625" style="45" bestFit="1" customWidth="1"/>
    <col min="14" max="14" width="5.83203125" style="81" bestFit="1" customWidth="1"/>
    <col min="15" max="15" width="8.6640625" style="45" customWidth="1"/>
    <col min="16" max="16" width="5.83203125" style="81" bestFit="1" customWidth="1"/>
    <col min="17" max="17" width="11.6640625" style="45" bestFit="1" customWidth="1"/>
    <col min="18" max="18" width="17.6640625" style="104" bestFit="1" customWidth="1"/>
    <col min="19" max="19" width="18" style="45" bestFit="1" customWidth="1"/>
    <col min="20" max="20" width="12.33203125" style="45" bestFit="1" customWidth="1"/>
    <col min="21" max="16384" width="9.1640625" style="45"/>
  </cols>
  <sheetData>
    <row r="1" spans="1:28" ht="45" customHeight="1" x14ac:dyDescent="0.2">
      <c r="A1" s="106" t="s">
        <v>52</v>
      </c>
      <c r="B1" s="39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2" t="s">
        <v>4</v>
      </c>
      <c r="I1" s="39" t="s">
        <v>0</v>
      </c>
      <c r="J1" s="39" t="s">
        <v>6</v>
      </c>
      <c r="K1" s="39" t="s">
        <v>16</v>
      </c>
      <c r="L1" s="39" t="s">
        <v>7</v>
      </c>
      <c r="M1" s="39" t="s">
        <v>3</v>
      </c>
      <c r="N1" s="40" t="s">
        <v>4</v>
      </c>
      <c r="O1" s="39" t="s">
        <v>5</v>
      </c>
      <c r="P1" s="42" t="s">
        <v>4</v>
      </c>
      <c r="Q1" s="39" t="s">
        <v>15</v>
      </c>
      <c r="R1" s="39" t="s">
        <v>50</v>
      </c>
      <c r="S1" s="39" t="s">
        <v>51</v>
      </c>
      <c r="T1" s="43" t="s">
        <v>8</v>
      </c>
      <c r="U1" s="44"/>
      <c r="V1" s="44"/>
      <c r="W1" s="44"/>
      <c r="X1" s="44"/>
      <c r="Y1" s="44"/>
      <c r="Z1" s="44"/>
      <c r="AA1" s="44"/>
      <c r="AB1" s="44"/>
    </row>
    <row r="2" spans="1:28" x14ac:dyDescent="0.2">
      <c r="A2" s="46" t="s">
        <v>9</v>
      </c>
      <c r="B2" s="47">
        <v>140487060</v>
      </c>
      <c r="C2" s="47">
        <v>0</v>
      </c>
      <c r="D2" s="48">
        <f>B2+C2</f>
        <v>140487060</v>
      </c>
      <c r="E2" s="47">
        <f>D2</f>
        <v>140487060</v>
      </c>
      <c r="F2" s="49">
        <f>E2/D2</f>
        <v>1</v>
      </c>
      <c r="G2" s="50">
        <f>D2-E2</f>
        <v>0</v>
      </c>
      <c r="H2" s="49">
        <f>G2/D2</f>
        <v>0</v>
      </c>
      <c r="I2" s="47">
        <v>134626585</v>
      </c>
      <c r="J2" s="47"/>
      <c r="K2" s="47">
        <v>0</v>
      </c>
      <c r="L2" s="48">
        <f>I2+J2+K2</f>
        <v>134626585</v>
      </c>
      <c r="M2" s="47">
        <f>L2</f>
        <v>134626585</v>
      </c>
      <c r="N2" s="49">
        <f>M2/L2</f>
        <v>1</v>
      </c>
      <c r="O2" s="50">
        <f>L2-M2</f>
        <v>0</v>
      </c>
      <c r="P2" s="49">
        <f>O2/L2</f>
        <v>0</v>
      </c>
      <c r="Q2" s="51"/>
      <c r="R2" s="48">
        <f>D2-L2</f>
        <v>5860475</v>
      </c>
      <c r="S2" s="52">
        <f>R2/L2</f>
        <v>4.3531335211392311E-2</v>
      </c>
      <c r="T2" s="53">
        <f>L37/(+L2+R2)-M39</f>
        <v>-5.0830383120484157E-2</v>
      </c>
    </row>
    <row r="3" spans="1:28" x14ac:dyDescent="0.2">
      <c r="A3" s="54" t="s">
        <v>10</v>
      </c>
      <c r="B3" s="55"/>
      <c r="C3" s="55"/>
      <c r="D3" s="48"/>
      <c r="E3" s="55"/>
      <c r="F3" s="49"/>
      <c r="G3" s="56"/>
      <c r="H3" s="49"/>
      <c r="I3" s="55"/>
      <c r="J3" s="55"/>
      <c r="K3" s="55"/>
      <c r="L3" s="48"/>
      <c r="M3" s="55"/>
      <c r="N3" s="49"/>
      <c r="O3" s="56"/>
      <c r="P3" s="49"/>
      <c r="Q3" s="51"/>
      <c r="R3" s="48"/>
      <c r="S3" s="51"/>
      <c r="T3" s="52"/>
    </row>
    <row r="4" spans="1:28" x14ac:dyDescent="0.2">
      <c r="A4" s="57" t="s">
        <v>17</v>
      </c>
      <c r="B4" s="47">
        <v>6215562</v>
      </c>
      <c r="C4" s="47">
        <v>0</v>
      </c>
      <c r="D4" s="48">
        <f>B4+C4</f>
        <v>6215562</v>
      </c>
      <c r="E4" s="47">
        <f>D4</f>
        <v>6215562</v>
      </c>
      <c r="F4" s="49">
        <f>E4/D4</f>
        <v>1</v>
      </c>
      <c r="G4" s="50">
        <f>D4-E4</f>
        <v>0</v>
      </c>
      <c r="H4" s="49">
        <f>G4/D4</f>
        <v>0</v>
      </c>
      <c r="I4" s="47">
        <v>5802769</v>
      </c>
      <c r="J4" s="47"/>
      <c r="K4" s="47"/>
      <c r="L4" s="48">
        <f>I4+J4+K4</f>
        <v>5802769</v>
      </c>
      <c r="M4" s="47">
        <f>L4</f>
        <v>5802769</v>
      </c>
      <c r="N4" s="49">
        <f>M4/L4</f>
        <v>1</v>
      </c>
      <c r="O4" s="50">
        <f>L4-M4</f>
        <v>0</v>
      </c>
      <c r="P4" s="49">
        <f>O4/L4</f>
        <v>0</v>
      </c>
      <c r="Q4" s="52">
        <f>D4/$D$2</f>
        <v>4.4242950204808895E-2</v>
      </c>
      <c r="R4" s="48">
        <f>D4-L4</f>
        <v>412793</v>
      </c>
      <c r="S4" s="52">
        <f>R4/L4</f>
        <v>7.1137244994587928E-2</v>
      </c>
      <c r="T4" s="58">
        <f>((+R4+$L$37)/$L$2)-$M$39</f>
        <v>3.0662071685172432E-3</v>
      </c>
    </row>
    <row r="5" spans="1:28" x14ac:dyDescent="0.2">
      <c r="A5" s="57" t="s">
        <v>49</v>
      </c>
      <c r="B5" s="47">
        <v>18735331</v>
      </c>
      <c r="C5" s="47">
        <v>0</v>
      </c>
      <c r="D5" s="48">
        <f>B5+C5</f>
        <v>18735331</v>
      </c>
      <c r="E5" s="47">
        <f>D5</f>
        <v>18735331</v>
      </c>
      <c r="F5" s="49">
        <f>E5/D5</f>
        <v>1</v>
      </c>
      <c r="G5" s="56">
        <f>D5-E5</f>
        <v>0</v>
      </c>
      <c r="H5" s="49">
        <f>G5/D5</f>
        <v>0</v>
      </c>
      <c r="I5" s="47">
        <v>16675018</v>
      </c>
      <c r="J5" s="47"/>
      <c r="K5" s="47">
        <v>0</v>
      </c>
      <c r="L5" s="48">
        <f>I5+J5+K5</f>
        <v>16675018</v>
      </c>
      <c r="M5" s="47">
        <f>L5</f>
        <v>16675018</v>
      </c>
      <c r="N5" s="49">
        <f>M5/L5</f>
        <v>1</v>
      </c>
      <c r="O5" s="56">
        <f>L5-M5</f>
        <v>0</v>
      </c>
      <c r="P5" s="49">
        <f>O5/L5</f>
        <v>0</v>
      </c>
      <c r="Q5" s="52">
        <f>D5/$D$2</f>
        <v>0.13335983399467538</v>
      </c>
      <c r="R5" s="48">
        <f>D5-L5</f>
        <v>2060313</v>
      </c>
      <c r="S5" s="52">
        <f>R5/L5</f>
        <v>0.12355686812452017</v>
      </c>
      <c r="T5" s="53">
        <f>((+R5+$L$37)/$L$2)-$M$39</f>
        <v>1.5303908956763701E-2</v>
      </c>
    </row>
    <row r="6" spans="1:28" x14ac:dyDescent="0.2">
      <c r="A6" s="57" t="s">
        <v>18</v>
      </c>
      <c r="B6" s="47">
        <v>17508078</v>
      </c>
      <c r="C6" s="47">
        <v>0</v>
      </c>
      <c r="D6" s="48">
        <f>B6+C6</f>
        <v>17508078</v>
      </c>
      <c r="E6" s="47">
        <f>D6</f>
        <v>17508078</v>
      </c>
      <c r="F6" s="49">
        <f>E6/D6</f>
        <v>1</v>
      </c>
      <c r="G6" s="56">
        <f>D6-E6</f>
        <v>0</v>
      </c>
      <c r="H6" s="49">
        <f>G6/D6</f>
        <v>0</v>
      </c>
      <c r="I6" s="47">
        <v>15584414</v>
      </c>
      <c r="J6" s="47"/>
      <c r="K6" s="47"/>
      <c r="L6" s="48">
        <f>I6+J6+K6</f>
        <v>15584414</v>
      </c>
      <c r="M6" s="47">
        <f>L6</f>
        <v>15584414</v>
      </c>
      <c r="N6" s="49">
        <f>M6/L6</f>
        <v>1</v>
      </c>
      <c r="O6" s="56">
        <f>L6-M6</f>
        <v>0</v>
      </c>
      <c r="P6" s="49">
        <f>O6/L6</f>
        <v>0</v>
      </c>
      <c r="Q6" s="52">
        <f>D6/$D$2</f>
        <v>0.12462413264253662</v>
      </c>
      <c r="R6" s="48">
        <f>D6-L6</f>
        <v>1923664</v>
      </c>
      <c r="S6" s="52">
        <f>R6/L6</f>
        <v>0.12343511921590379</v>
      </c>
      <c r="T6" s="58">
        <f>((+R6+$L$37)/$L$2)-$M$39</f>
        <v>1.4288886552384916E-2</v>
      </c>
    </row>
    <row r="7" spans="1:28" x14ac:dyDescent="0.2">
      <c r="A7" s="57" t="s">
        <v>19</v>
      </c>
      <c r="B7" s="47">
        <v>537841</v>
      </c>
      <c r="C7" s="47">
        <v>0</v>
      </c>
      <c r="D7" s="48">
        <f>B7+C7</f>
        <v>537841</v>
      </c>
      <c r="E7" s="47">
        <f>D7</f>
        <v>537841</v>
      </c>
      <c r="F7" s="49">
        <f>E7/D7</f>
        <v>1</v>
      </c>
      <c r="G7" s="56">
        <f>D7-E7</f>
        <v>0</v>
      </c>
      <c r="H7" s="49">
        <f>G7/D7</f>
        <v>0</v>
      </c>
      <c r="I7" s="47">
        <v>299054</v>
      </c>
      <c r="J7" s="47"/>
      <c r="K7" s="47">
        <v>0</v>
      </c>
      <c r="L7" s="48">
        <f>I7+J7+K7</f>
        <v>299054</v>
      </c>
      <c r="M7" s="47">
        <f>L7</f>
        <v>299054</v>
      </c>
      <c r="N7" s="49">
        <f>M7/L7</f>
        <v>1</v>
      </c>
      <c r="O7" s="56">
        <f>L7-M7</f>
        <v>0</v>
      </c>
      <c r="P7" s="49">
        <f>O7/L7</f>
        <v>0</v>
      </c>
      <c r="Q7" s="52">
        <f>D7/$D$2</f>
        <v>3.8284024165642018E-3</v>
      </c>
      <c r="R7" s="48">
        <f>D7-L7</f>
        <v>238787</v>
      </c>
      <c r="S7" s="52">
        <f>R7/L7</f>
        <v>0.79847452299584687</v>
      </c>
      <c r="T7" s="58">
        <f>((+R7+$L$37)/$L$2)-$M$39</f>
        <v>1.7736987089140843E-3</v>
      </c>
    </row>
    <row r="8" spans="1:28" x14ac:dyDescent="0.2">
      <c r="A8" s="57" t="s">
        <v>20</v>
      </c>
      <c r="B8" s="47">
        <v>14979482</v>
      </c>
      <c r="C8" s="47">
        <v>0</v>
      </c>
      <c r="D8" s="48">
        <f>B8+C8</f>
        <v>14979482</v>
      </c>
      <c r="E8" s="47">
        <f>D8</f>
        <v>14979482</v>
      </c>
      <c r="F8" s="49">
        <f>E8/D8</f>
        <v>1</v>
      </c>
      <c r="G8" s="56">
        <f>D8-E8</f>
        <v>0</v>
      </c>
      <c r="H8" s="49">
        <f>G8/D8</f>
        <v>0</v>
      </c>
      <c r="I8" s="47">
        <v>13833158</v>
      </c>
      <c r="J8" s="47"/>
      <c r="K8" s="47">
        <v>0</v>
      </c>
      <c r="L8" s="48">
        <f>I8+J8+K8</f>
        <v>13833158</v>
      </c>
      <c r="M8" s="47">
        <f>L8</f>
        <v>13833158</v>
      </c>
      <c r="N8" s="49">
        <f>M8/L8</f>
        <v>1</v>
      </c>
      <c r="O8" s="56">
        <f>L8-M8</f>
        <v>0</v>
      </c>
      <c r="P8" s="49">
        <f>O8/L8</f>
        <v>0</v>
      </c>
      <c r="Q8" s="52">
        <f>D8/$D$2</f>
        <v>0.10662535040593775</v>
      </c>
      <c r="R8" s="48">
        <f>D8-L8</f>
        <v>1146324</v>
      </c>
      <c r="S8" s="52">
        <f>R8/L8</f>
        <v>8.2867845505704488E-2</v>
      </c>
      <c r="T8" s="58">
        <f>((+R8+$L$37)/$L$2)-$M$39</f>
        <v>8.5148412551652175E-3</v>
      </c>
    </row>
    <row r="9" spans="1:28" x14ac:dyDescent="0.2">
      <c r="A9" s="57" t="s">
        <v>21</v>
      </c>
      <c r="B9" s="47">
        <v>639220</v>
      </c>
      <c r="C9" s="47">
        <v>0</v>
      </c>
      <c r="D9" s="48">
        <f>B9+C9</f>
        <v>639220</v>
      </c>
      <c r="E9" s="47">
        <f>D9</f>
        <v>639220</v>
      </c>
      <c r="F9" s="49">
        <f>E9/D9</f>
        <v>1</v>
      </c>
      <c r="G9" s="56">
        <f>D9-E9</f>
        <v>0</v>
      </c>
      <c r="H9" s="49">
        <f>G9/D9</f>
        <v>0</v>
      </c>
      <c r="I9" s="47">
        <v>855456</v>
      </c>
      <c r="J9" s="47"/>
      <c r="K9" s="47"/>
      <c r="L9" s="48">
        <f>I9+J9+K9</f>
        <v>855456</v>
      </c>
      <c r="M9" s="47">
        <f>L9</f>
        <v>855456</v>
      </c>
      <c r="N9" s="49">
        <f>M9/L9</f>
        <v>1</v>
      </c>
      <c r="O9" s="56">
        <f>L9-M9</f>
        <v>0</v>
      </c>
      <c r="P9" s="49">
        <f>O9/L9</f>
        <v>0</v>
      </c>
      <c r="Q9" s="52">
        <f>D9/$D$2</f>
        <v>4.55002759684771E-3</v>
      </c>
      <c r="R9" s="48">
        <f>D9-L9</f>
        <v>-216236</v>
      </c>
      <c r="S9" s="52">
        <f>R9/L9</f>
        <v>-0.25277279018441628</v>
      </c>
      <c r="T9" s="58">
        <f>((+R9+$L$37)/$L$2)-$M$39</f>
        <v>-1.6061909317539591E-3</v>
      </c>
    </row>
    <row r="10" spans="1:28" x14ac:dyDescent="0.2">
      <c r="A10" s="57" t="s">
        <v>22</v>
      </c>
      <c r="B10" s="47">
        <v>14450121</v>
      </c>
      <c r="C10" s="47">
        <v>0</v>
      </c>
      <c r="D10" s="48">
        <f>B10+C10</f>
        <v>14450121</v>
      </c>
      <c r="E10" s="47">
        <f>D10</f>
        <v>14450121</v>
      </c>
      <c r="F10" s="49">
        <f>E10/D10</f>
        <v>1</v>
      </c>
      <c r="G10" s="56">
        <f>D10-E10</f>
        <v>0</v>
      </c>
      <c r="H10" s="49">
        <f>G10/D10</f>
        <v>0</v>
      </c>
      <c r="I10" s="47">
        <v>13223486</v>
      </c>
      <c r="J10" s="47"/>
      <c r="K10" s="47"/>
      <c r="L10" s="48">
        <f>I10+J10+K10</f>
        <v>13223486</v>
      </c>
      <c r="M10" s="47">
        <f>L10</f>
        <v>13223486</v>
      </c>
      <c r="N10" s="49">
        <f>M10/L10</f>
        <v>1</v>
      </c>
      <c r="O10" s="56">
        <f>L10-M10</f>
        <v>0</v>
      </c>
      <c r="P10" s="49">
        <f>O10/L10</f>
        <v>0</v>
      </c>
      <c r="Q10" s="52">
        <f>D10/$D$2</f>
        <v>0.102857309420526</v>
      </c>
      <c r="R10" s="48">
        <f>D10-L10</f>
        <v>1226635</v>
      </c>
      <c r="S10" s="52">
        <f>R10/L10</f>
        <v>9.2761848123860832E-2</v>
      </c>
      <c r="T10" s="58">
        <f>((+R10+$L$37)/$L$2)-$M$39</f>
        <v>9.1113876208031019E-3</v>
      </c>
    </row>
    <row r="11" spans="1:28" x14ac:dyDescent="0.2">
      <c r="A11" s="57" t="s">
        <v>23</v>
      </c>
      <c r="B11" s="47">
        <v>3846365</v>
      </c>
      <c r="C11" s="47">
        <v>0</v>
      </c>
      <c r="D11" s="48">
        <f>B11+C11</f>
        <v>3846365</v>
      </c>
      <c r="E11" s="47">
        <f>D11</f>
        <v>3846365</v>
      </c>
      <c r="F11" s="49">
        <f>E11/D11</f>
        <v>1</v>
      </c>
      <c r="G11" s="56">
        <f>D11-E11</f>
        <v>0</v>
      </c>
      <c r="H11" s="49">
        <f>G11/D11</f>
        <v>0</v>
      </c>
      <c r="I11" s="47">
        <v>3397762</v>
      </c>
      <c r="J11" s="47"/>
      <c r="K11" s="47"/>
      <c r="L11" s="48">
        <f>I11+J11+K11</f>
        <v>3397762</v>
      </c>
      <c r="M11" s="47">
        <f>L11</f>
        <v>3397762</v>
      </c>
      <c r="N11" s="49">
        <f>M11/L11</f>
        <v>1</v>
      </c>
      <c r="O11" s="56">
        <f>L11-M11</f>
        <v>0</v>
      </c>
      <c r="P11" s="49">
        <f>O11/L11</f>
        <v>0</v>
      </c>
      <c r="Q11" s="52">
        <f>D11/$D$2</f>
        <v>2.7378784921543664E-2</v>
      </c>
      <c r="R11" s="48">
        <f>D11-L11</f>
        <v>448603</v>
      </c>
      <c r="S11" s="52">
        <f>R11/L11</f>
        <v>0.13202896494810407</v>
      </c>
      <c r="T11" s="58">
        <f>((+R11+$L$37)/$L$2)-$M$39</f>
        <v>3.3322021798294355E-3</v>
      </c>
    </row>
    <row r="12" spans="1:28" x14ac:dyDescent="0.2">
      <c r="A12" s="57" t="s">
        <v>24</v>
      </c>
      <c r="B12" s="47">
        <v>182718</v>
      </c>
      <c r="C12" s="47">
        <v>0</v>
      </c>
      <c r="D12" s="48">
        <f>B12+C12</f>
        <v>182718</v>
      </c>
      <c r="E12" s="47">
        <f>D12</f>
        <v>182718</v>
      </c>
      <c r="F12" s="49">
        <f>E12/D12</f>
        <v>1</v>
      </c>
      <c r="G12" s="56">
        <f>D12-E12</f>
        <v>0</v>
      </c>
      <c r="H12" s="49">
        <f>G12/D12</f>
        <v>0</v>
      </c>
      <c r="I12" s="47">
        <v>60019</v>
      </c>
      <c r="J12" s="47"/>
      <c r="K12" s="47"/>
      <c r="L12" s="48">
        <f>I12+J12+K12</f>
        <v>60019</v>
      </c>
      <c r="M12" s="47">
        <f>L12</f>
        <v>60019</v>
      </c>
      <c r="N12" s="49">
        <f>M12/L12</f>
        <v>1</v>
      </c>
      <c r="O12" s="56">
        <f>L12-M12</f>
        <v>0</v>
      </c>
      <c r="P12" s="49">
        <f>O12/L12</f>
        <v>0</v>
      </c>
      <c r="Q12" s="52">
        <f>D12/$D$2</f>
        <v>1.3006037709095771E-3</v>
      </c>
      <c r="R12" s="48">
        <f>D12-L12</f>
        <v>122699</v>
      </c>
      <c r="S12" s="52">
        <f>R12/L12</f>
        <v>2.0443359602792448</v>
      </c>
      <c r="T12" s="58">
        <f>((+R12+$L$37)/$L$2)-$M$39</f>
        <v>9.1140245442611345E-4</v>
      </c>
    </row>
    <row r="13" spans="1:28" x14ac:dyDescent="0.2">
      <c r="A13" s="46" t="s">
        <v>11</v>
      </c>
      <c r="B13" s="59">
        <f>SUM(B4:B12)</f>
        <v>77094718</v>
      </c>
      <c r="C13" s="59">
        <f>SUM(C4:C12)</f>
        <v>0</v>
      </c>
      <c r="D13" s="60">
        <f>SUM(D4:D12)</f>
        <v>77094718</v>
      </c>
      <c r="E13" s="59">
        <f>SUM(E4:E12)</f>
        <v>77094718</v>
      </c>
      <c r="F13" s="61">
        <f>E13/D13</f>
        <v>1</v>
      </c>
      <c r="G13" s="62">
        <f>D13-E13</f>
        <v>0</v>
      </c>
      <c r="H13" s="63">
        <f>G13/D13</f>
        <v>0</v>
      </c>
      <c r="I13" s="59">
        <f>SUM(I4:I12)</f>
        <v>69731136</v>
      </c>
      <c r="J13" s="59">
        <f>SUM(J4:J12)</f>
        <v>0</v>
      </c>
      <c r="K13" s="59">
        <f>SUM(K4:K12)</f>
        <v>0</v>
      </c>
      <c r="L13" s="60">
        <f>SUM(L4:L12)</f>
        <v>69731136</v>
      </c>
      <c r="M13" s="59">
        <f>SUM(M4:M12)</f>
        <v>69731136</v>
      </c>
      <c r="N13" s="49"/>
      <c r="O13" s="62">
        <f>L13-M13</f>
        <v>0</v>
      </c>
      <c r="P13" s="49"/>
      <c r="Q13" s="64">
        <f>SUM(Q4:Q12)</f>
        <v>0.54876739537434971</v>
      </c>
      <c r="R13" s="60">
        <f>D13-L13</f>
        <v>7363582</v>
      </c>
      <c r="S13" s="64">
        <f>R13/L13</f>
        <v>0.10559962768998916</v>
      </c>
      <c r="T13" s="58"/>
    </row>
    <row r="14" spans="1:28" x14ac:dyDescent="0.2">
      <c r="A14" s="54" t="s">
        <v>12</v>
      </c>
      <c r="B14" s="55"/>
      <c r="C14" s="55"/>
      <c r="D14" s="48"/>
      <c r="E14" s="55"/>
      <c r="F14" s="49"/>
      <c r="G14" s="56"/>
      <c r="H14" s="49"/>
      <c r="I14" s="55"/>
      <c r="J14" s="55"/>
      <c r="K14" s="55"/>
      <c r="L14" s="48"/>
      <c r="M14" s="55"/>
      <c r="N14" s="49"/>
      <c r="O14" s="56"/>
      <c r="P14" s="49"/>
      <c r="Q14" s="56"/>
      <c r="R14" s="48"/>
      <c r="S14" s="51"/>
      <c r="T14" s="58"/>
    </row>
    <row r="15" spans="1:28" x14ac:dyDescent="0.2">
      <c r="A15" s="57" t="s">
        <v>25</v>
      </c>
      <c r="B15" s="47">
        <v>29769545</v>
      </c>
      <c r="C15" s="47">
        <v>-94152</v>
      </c>
      <c r="D15" s="48">
        <f>B15+C15</f>
        <v>29675393</v>
      </c>
      <c r="E15" s="47">
        <f>D15</f>
        <v>29675393</v>
      </c>
      <c r="F15" s="49">
        <f>E15/D15</f>
        <v>1</v>
      </c>
      <c r="G15" s="50">
        <f>D15-E15</f>
        <v>0</v>
      </c>
      <c r="H15" s="49">
        <f>G15/D15</f>
        <v>0</v>
      </c>
      <c r="I15" s="47">
        <v>26692535</v>
      </c>
      <c r="J15" s="47">
        <v>-79417</v>
      </c>
      <c r="K15" s="47"/>
      <c r="L15" s="48">
        <f>I15+J15+K15</f>
        <v>26613118</v>
      </c>
      <c r="M15" s="47">
        <f>L15</f>
        <v>26613118</v>
      </c>
      <c r="N15" s="49">
        <f>M15/L15</f>
        <v>1</v>
      </c>
      <c r="O15" s="50">
        <f>L15-M15</f>
        <v>0</v>
      </c>
      <c r="P15" s="49">
        <f>O15/L15</f>
        <v>0</v>
      </c>
      <c r="Q15" s="52">
        <f>D15/$D$2</f>
        <v>0.21123221597775624</v>
      </c>
      <c r="R15" s="48">
        <f>D15-L15</f>
        <v>3062275</v>
      </c>
      <c r="S15" s="52">
        <f>R15/L15</f>
        <v>0.11506637440979295</v>
      </c>
      <c r="T15" s="53">
        <f>((+R15+$L$37)/$L$2)-$M$39</f>
        <v>2.2746436002963222E-2</v>
      </c>
    </row>
    <row r="16" spans="1:28" x14ac:dyDescent="0.2">
      <c r="A16" s="57" t="s">
        <v>26</v>
      </c>
      <c r="B16" s="47">
        <v>7045074</v>
      </c>
      <c r="C16" s="47"/>
      <c r="D16" s="48">
        <f>B16+C16</f>
        <v>7045074</v>
      </c>
      <c r="E16" s="47">
        <f>D16</f>
        <v>7045074</v>
      </c>
      <c r="F16" s="49">
        <f>E16/D16</f>
        <v>1</v>
      </c>
      <c r="G16" s="56">
        <f>D16-E16</f>
        <v>0</v>
      </c>
      <c r="H16" s="49">
        <f>G16/D16</f>
        <v>0</v>
      </c>
      <c r="I16" s="47">
        <v>7032961</v>
      </c>
      <c r="J16" s="47"/>
      <c r="K16" s="47"/>
      <c r="L16" s="48">
        <f>I16+J16+K16</f>
        <v>7032961</v>
      </c>
      <c r="M16" s="47">
        <f>L16</f>
        <v>7032961</v>
      </c>
      <c r="N16" s="49">
        <f>M16/L16</f>
        <v>1</v>
      </c>
      <c r="O16" s="56">
        <f>L16-M16</f>
        <v>0</v>
      </c>
      <c r="P16" s="49">
        <f>O16/L16</f>
        <v>0</v>
      </c>
      <c r="Q16" s="52">
        <f>D16/$D$2</f>
        <v>5.0147494011192208E-2</v>
      </c>
      <c r="R16" s="48">
        <f>D16-L16</f>
        <v>12113</v>
      </c>
      <c r="S16" s="52">
        <f>R16/L16</f>
        <v>1.7223186649264798E-3</v>
      </c>
      <c r="T16" s="58">
        <f>((+R16+$L$37)/$L$2)-$M$39</f>
        <v>8.9974799553971252E-5</v>
      </c>
    </row>
    <row r="17" spans="1:20" x14ac:dyDescent="0.2">
      <c r="A17" s="57" t="s">
        <v>27</v>
      </c>
      <c r="B17" s="47">
        <v>19755115</v>
      </c>
      <c r="C17" s="47">
        <v>-286</v>
      </c>
      <c r="D17" s="48">
        <f>B17+C17</f>
        <v>19754829</v>
      </c>
      <c r="E17" s="47">
        <f>D17</f>
        <v>19754829</v>
      </c>
      <c r="F17" s="49">
        <f>E17/D17</f>
        <v>1</v>
      </c>
      <c r="G17" s="56">
        <f>D17-E17</f>
        <v>0</v>
      </c>
      <c r="H17" s="49">
        <f>G17/D17</f>
        <v>0</v>
      </c>
      <c r="I17" s="47">
        <v>19004642</v>
      </c>
      <c r="J17" s="47">
        <v>-1356</v>
      </c>
      <c r="K17" s="47"/>
      <c r="L17" s="48">
        <f>I17+J17+K17</f>
        <v>19003286</v>
      </c>
      <c r="M17" s="47">
        <f>L17</f>
        <v>19003286</v>
      </c>
      <c r="N17" s="49">
        <f>M17/L17</f>
        <v>1</v>
      </c>
      <c r="O17" s="56">
        <f>L17-M17</f>
        <v>0</v>
      </c>
      <c r="P17" s="49">
        <f>O17/L17</f>
        <v>0</v>
      </c>
      <c r="Q17" s="52">
        <f>D17/$D$2</f>
        <v>0.14061671587404562</v>
      </c>
      <c r="R17" s="48">
        <f>D17-L17</f>
        <v>751543</v>
      </c>
      <c r="S17" s="52">
        <f>R17/L17</f>
        <v>3.9548055004802851E-2</v>
      </c>
      <c r="T17" s="58">
        <f>((+R17+$L$37)/$L$2)-$M$39</f>
        <v>5.5824263833179621E-3</v>
      </c>
    </row>
    <row r="18" spans="1:20" x14ac:dyDescent="0.2">
      <c r="A18" s="57" t="s">
        <v>28</v>
      </c>
      <c r="B18" s="47">
        <v>1660020</v>
      </c>
      <c r="C18" s="47"/>
      <c r="D18" s="48">
        <f>B18+C18</f>
        <v>1660020</v>
      </c>
      <c r="E18" s="47">
        <f>D18</f>
        <v>1660020</v>
      </c>
      <c r="F18" s="49">
        <f>E18/D18</f>
        <v>1</v>
      </c>
      <c r="G18" s="56">
        <f>D18-E18</f>
        <v>0</v>
      </c>
      <c r="H18" s="49">
        <f>G18/D18</f>
        <v>0</v>
      </c>
      <c r="I18" s="47">
        <v>2937934</v>
      </c>
      <c r="J18" s="47"/>
      <c r="K18" s="47"/>
      <c r="L18" s="48">
        <f>I18+J18+K18</f>
        <v>2937934</v>
      </c>
      <c r="M18" s="47">
        <f>L18</f>
        <v>2937934</v>
      </c>
      <c r="N18" s="49">
        <f>M18/L18</f>
        <v>1</v>
      </c>
      <c r="O18" s="56">
        <f>L18-M18</f>
        <v>0</v>
      </c>
      <c r="P18" s="49">
        <f>O18/L18</f>
        <v>0</v>
      </c>
      <c r="Q18" s="52">
        <f>D18/$D$2</f>
        <v>1.1816177233689707E-2</v>
      </c>
      <c r="R18" s="48">
        <f>D18-L18</f>
        <v>-1277914</v>
      </c>
      <c r="S18" s="52">
        <f>R18/L18</f>
        <v>-0.4349702886450138</v>
      </c>
      <c r="T18" s="58">
        <f>((+R18+$L$37)/$L$2)-$M$39</f>
        <v>-9.4922856432850811E-3</v>
      </c>
    </row>
    <row r="19" spans="1:20" x14ac:dyDescent="0.2">
      <c r="A19" s="57" t="s">
        <v>29</v>
      </c>
      <c r="B19" s="47">
        <v>891495</v>
      </c>
      <c r="C19" s="47">
        <v>-37272</v>
      </c>
      <c r="D19" s="48">
        <f>B19+C19</f>
        <v>854223</v>
      </c>
      <c r="E19" s="47">
        <f>D19</f>
        <v>854223</v>
      </c>
      <c r="F19" s="49">
        <f>E19/D19</f>
        <v>1</v>
      </c>
      <c r="G19" s="56">
        <f>D19-E19</f>
        <v>0</v>
      </c>
      <c r="H19" s="49">
        <f>G19/D19</f>
        <v>0</v>
      </c>
      <c r="I19" s="47">
        <v>516811</v>
      </c>
      <c r="J19" s="47">
        <v>-10541</v>
      </c>
      <c r="K19" s="47"/>
      <c r="L19" s="48">
        <f>I19+J19+K19</f>
        <v>506270</v>
      </c>
      <c r="M19" s="47">
        <f>L19</f>
        <v>506270</v>
      </c>
      <c r="N19" s="49">
        <f>M19/L19</f>
        <v>1</v>
      </c>
      <c r="O19" s="56">
        <f>L19-M19</f>
        <v>0</v>
      </c>
      <c r="P19" s="49">
        <f>O19/L19</f>
        <v>0</v>
      </c>
      <c r="Q19" s="52">
        <f>D19/$D$2</f>
        <v>6.0804390098276664E-3</v>
      </c>
      <c r="R19" s="48">
        <f>D19-L19</f>
        <v>347953</v>
      </c>
      <c r="S19" s="52">
        <f>R19/L19</f>
        <v>0.68728741580579533</v>
      </c>
      <c r="T19" s="58">
        <f>((+R19+$L$37)/$L$2)-$M$39</f>
        <v>2.5845786699558726E-3</v>
      </c>
    </row>
    <row r="20" spans="1:20" x14ac:dyDescent="0.2">
      <c r="A20" s="57" t="s">
        <v>30</v>
      </c>
      <c r="B20" s="47">
        <v>2860225</v>
      </c>
      <c r="C20" s="47">
        <v>-743234</v>
      </c>
      <c r="D20" s="48">
        <f>B20+C20</f>
        <v>2116991</v>
      </c>
      <c r="E20" s="47">
        <f>D20</f>
        <v>2116991</v>
      </c>
      <c r="F20" s="49">
        <f>E20/D20</f>
        <v>1</v>
      </c>
      <c r="G20" s="56">
        <f>D20-E20</f>
        <v>0</v>
      </c>
      <c r="H20" s="49">
        <f>G20/D20</f>
        <v>0</v>
      </c>
      <c r="I20" s="47">
        <v>1088061</v>
      </c>
      <c r="J20" s="47">
        <v>-239834</v>
      </c>
      <c r="K20" s="47"/>
      <c r="L20" s="48">
        <f>I20+J20+K20</f>
        <v>848227</v>
      </c>
      <c r="M20" s="47">
        <f>L20</f>
        <v>848227</v>
      </c>
      <c r="N20" s="49">
        <f>M20/L20</f>
        <v>1</v>
      </c>
      <c r="O20" s="56">
        <f>L20-M20</f>
        <v>0</v>
      </c>
      <c r="P20" s="49">
        <f>O20/L20</f>
        <v>0</v>
      </c>
      <c r="Q20" s="52">
        <f>D20/$D$2</f>
        <v>1.5068939445383796E-2</v>
      </c>
      <c r="R20" s="48">
        <f>D20-L20</f>
        <v>1268764</v>
      </c>
      <c r="S20" s="52">
        <f>R20/L20</f>
        <v>1.4957835579390895</v>
      </c>
      <c r="T20" s="58">
        <f>((+R20+$L$37)/$L$2)-$M$39</f>
        <v>9.4243198696601915E-3</v>
      </c>
    </row>
    <row r="21" spans="1:20" x14ac:dyDescent="0.2">
      <c r="A21" s="57" t="s">
        <v>31</v>
      </c>
      <c r="B21" s="47">
        <v>561357</v>
      </c>
      <c r="C21" s="47">
        <v>-3419</v>
      </c>
      <c r="D21" s="48">
        <f>B21+C21</f>
        <v>557938</v>
      </c>
      <c r="E21" s="47">
        <f>D21</f>
        <v>557938</v>
      </c>
      <c r="F21" s="49">
        <f>E21/D21</f>
        <v>1</v>
      </c>
      <c r="G21" s="56">
        <f>D21-E21</f>
        <v>0</v>
      </c>
      <c r="H21" s="49">
        <f>G21/D21</f>
        <v>0</v>
      </c>
      <c r="I21" s="47">
        <v>277972</v>
      </c>
      <c r="J21" s="47">
        <v>-4492</v>
      </c>
      <c r="K21" s="47"/>
      <c r="L21" s="48">
        <f>I21+J21+K21</f>
        <v>273480</v>
      </c>
      <c r="M21" s="47">
        <f>L21</f>
        <v>273480</v>
      </c>
      <c r="N21" s="49">
        <f>M21/L21</f>
        <v>1</v>
      </c>
      <c r="O21" s="56">
        <f>L21-M21</f>
        <v>0</v>
      </c>
      <c r="P21" s="49">
        <f>O21/L21</f>
        <v>0</v>
      </c>
      <c r="Q21" s="52">
        <f>D21/$D$2</f>
        <v>3.9714547375395287E-3</v>
      </c>
      <c r="R21" s="48">
        <f>D21-L21</f>
        <v>284458</v>
      </c>
      <c r="S21" s="52">
        <f>R21/L21</f>
        <v>1.0401418750914144</v>
      </c>
      <c r="T21" s="58">
        <f>((+R21+$L$37)/$L$2)-$M$39</f>
        <v>2.1129407687197066E-3</v>
      </c>
    </row>
    <row r="22" spans="1:20" x14ac:dyDescent="0.2">
      <c r="A22" s="57" t="s">
        <v>32</v>
      </c>
      <c r="B22" s="47">
        <v>344423</v>
      </c>
      <c r="C22" s="47">
        <v>-229609</v>
      </c>
      <c r="D22" s="48">
        <f>B22+C22</f>
        <v>114814</v>
      </c>
      <c r="E22" s="47">
        <f>D22</f>
        <v>114814</v>
      </c>
      <c r="F22" s="49">
        <f>E22/D22</f>
        <v>1</v>
      </c>
      <c r="G22" s="56">
        <f>D22-E22</f>
        <v>0</v>
      </c>
      <c r="H22" s="49">
        <f>G22/D22</f>
        <v>0</v>
      </c>
      <c r="I22" s="47">
        <v>215431</v>
      </c>
      <c r="J22" s="47">
        <v>-123506</v>
      </c>
      <c r="K22" s="47"/>
      <c r="L22" s="48">
        <f>I22+J22+K22</f>
        <v>91925</v>
      </c>
      <c r="M22" s="47">
        <f>L22</f>
        <v>91925</v>
      </c>
      <c r="N22" s="49">
        <f>M22/L22</f>
        <v>1</v>
      </c>
      <c r="O22" s="56">
        <f>L22-M22</f>
        <v>0</v>
      </c>
      <c r="P22" s="49">
        <f>O22/L22</f>
        <v>0</v>
      </c>
      <c r="Q22" s="52">
        <f>D22/$D$2</f>
        <v>8.1725676371902155E-4</v>
      </c>
      <c r="R22" s="48">
        <f>D22-L22</f>
        <v>22889</v>
      </c>
      <c r="S22" s="52">
        <f>R22/L22</f>
        <v>0.2489964645091107</v>
      </c>
      <c r="T22" s="58">
        <f>((+R22+$L$37)/$L$2)-$M$39</f>
        <v>1.70018425409868E-4</v>
      </c>
    </row>
    <row r="23" spans="1:20" x14ac:dyDescent="0.2">
      <c r="A23" s="57" t="s">
        <v>33</v>
      </c>
      <c r="B23" s="47">
        <v>458443</v>
      </c>
      <c r="C23" s="47">
        <v>-6283</v>
      </c>
      <c r="D23" s="48">
        <f>B23+C23</f>
        <v>452160</v>
      </c>
      <c r="E23" s="47">
        <f>D23</f>
        <v>452160</v>
      </c>
      <c r="F23" s="49">
        <f>E23/D23</f>
        <v>1</v>
      </c>
      <c r="G23" s="56">
        <f>D23-E23</f>
        <v>0</v>
      </c>
      <c r="H23" s="49">
        <f>G23/D23</f>
        <v>0</v>
      </c>
      <c r="I23" s="47">
        <v>292293</v>
      </c>
      <c r="J23" s="47">
        <v>-8613</v>
      </c>
      <c r="K23" s="47"/>
      <c r="L23" s="48">
        <f>I23+J23+K23</f>
        <v>283680</v>
      </c>
      <c r="M23" s="47">
        <f>L23</f>
        <v>283680</v>
      </c>
      <c r="N23" s="49">
        <f>M23/L23</f>
        <v>1</v>
      </c>
      <c r="O23" s="56">
        <f>L23-M23</f>
        <v>0</v>
      </c>
      <c r="P23" s="49">
        <f>O23/L23</f>
        <v>0</v>
      </c>
      <c r="Q23" s="52">
        <f>D23/$D$2</f>
        <v>3.2185170648456876E-3</v>
      </c>
      <c r="R23" s="48">
        <f>D23-L23</f>
        <v>168480</v>
      </c>
      <c r="S23" s="52">
        <f>R23/L23</f>
        <v>0.59390862944162437</v>
      </c>
      <c r="T23" s="58">
        <f>((+R23+$L$37)/$L$2)-$M$39</f>
        <v>1.25146158910594E-3</v>
      </c>
    </row>
    <row r="24" spans="1:20" x14ac:dyDescent="0.2">
      <c r="A24" s="57" t="s">
        <v>34</v>
      </c>
      <c r="B24" s="47">
        <v>52145</v>
      </c>
      <c r="C24" s="47">
        <v>-4854</v>
      </c>
      <c r="D24" s="48">
        <f>B24+C24</f>
        <v>47291</v>
      </c>
      <c r="E24" s="47">
        <f>D24</f>
        <v>47291</v>
      </c>
      <c r="F24" s="49">
        <f>E24/D24</f>
        <v>1</v>
      </c>
      <c r="G24" s="56">
        <f>D24-E24</f>
        <v>0</v>
      </c>
      <c r="H24" s="49">
        <f>G24/D24</f>
        <v>0</v>
      </c>
      <c r="I24" s="47">
        <v>18167</v>
      </c>
      <c r="J24" s="47">
        <v>-4633</v>
      </c>
      <c r="K24" s="47"/>
      <c r="L24" s="48">
        <f>I24+J24+K24</f>
        <v>13534</v>
      </c>
      <c r="M24" s="47">
        <f>L24</f>
        <v>13534</v>
      </c>
      <c r="N24" s="49">
        <f>M24/L24</f>
        <v>1</v>
      </c>
      <c r="O24" s="56">
        <f>L24-M24</f>
        <v>0</v>
      </c>
      <c r="P24" s="49">
        <f>O24/L24</f>
        <v>0</v>
      </c>
      <c r="Q24" s="52">
        <f>D24/$D$2</f>
        <v>3.366217500743485E-4</v>
      </c>
      <c r="R24" s="48">
        <f>D24-L24</f>
        <v>33757</v>
      </c>
      <c r="S24" s="52">
        <f>R24/L24</f>
        <v>2.4942367371065464</v>
      </c>
      <c r="T24" s="58">
        <f>((+R24+$L$37)/$L$2)-$M$39</f>
        <v>2.5074542297875979E-4</v>
      </c>
    </row>
    <row r="25" spans="1:20" x14ac:dyDescent="0.2">
      <c r="A25" s="57" t="s">
        <v>48</v>
      </c>
      <c r="B25" s="47">
        <v>408256</v>
      </c>
      <c r="C25" s="47">
        <v>-146</v>
      </c>
      <c r="D25" s="48">
        <f>B25+C25</f>
        <v>408110</v>
      </c>
      <c r="E25" s="47">
        <f>D25</f>
        <v>408110</v>
      </c>
      <c r="F25" s="49">
        <f>E25/D25</f>
        <v>1</v>
      </c>
      <c r="G25" s="56">
        <f>D25-E25</f>
        <v>0</v>
      </c>
      <c r="H25" s="49">
        <f>G25/D25</f>
        <v>0</v>
      </c>
      <c r="I25" s="47">
        <v>453837</v>
      </c>
      <c r="J25" s="47">
        <v>-863</v>
      </c>
      <c r="K25" s="47"/>
      <c r="L25" s="48">
        <f>I25+J25+K25</f>
        <v>452974</v>
      </c>
      <c r="M25" s="47">
        <f>L25</f>
        <v>452974</v>
      </c>
      <c r="N25" s="49">
        <f>M25/L25</f>
        <v>1</v>
      </c>
      <c r="O25" s="56">
        <f>L25-M25</f>
        <v>0</v>
      </c>
      <c r="P25" s="49">
        <f>O25/L25</f>
        <v>0</v>
      </c>
      <c r="Q25" s="52">
        <f>D25/$D$2</f>
        <v>2.9049650551445805E-3</v>
      </c>
      <c r="R25" s="48">
        <f>D25-L25</f>
        <v>-44864</v>
      </c>
      <c r="S25" s="52">
        <f>R25/L25</f>
        <v>-9.9043212193194313E-2</v>
      </c>
      <c r="T25" s="58">
        <f>((+R25+$L$37)/$L$2)-$M$39</f>
        <v>-3.3324770141063276E-4</v>
      </c>
    </row>
    <row r="26" spans="1:20" x14ac:dyDescent="0.2">
      <c r="A26" s="57" t="s">
        <v>35</v>
      </c>
      <c r="B26" s="47">
        <v>27929729</v>
      </c>
      <c r="C26" s="47"/>
      <c r="D26" s="48">
        <f>B26+C26</f>
        <v>27929729</v>
      </c>
      <c r="E26" s="47">
        <f>D26</f>
        <v>27929729</v>
      </c>
      <c r="F26" s="49">
        <f>E26/D26</f>
        <v>1</v>
      </c>
      <c r="G26" s="56">
        <f>D26-E26</f>
        <v>0</v>
      </c>
      <c r="H26" s="49">
        <f>G26/D26</f>
        <v>0</v>
      </c>
      <c r="I26" s="47">
        <v>23997682</v>
      </c>
      <c r="J26" s="47"/>
      <c r="K26" s="47"/>
      <c r="L26" s="48">
        <f>I26+J26+K26</f>
        <v>23997682</v>
      </c>
      <c r="M26" s="47">
        <f>L26</f>
        <v>23997682</v>
      </c>
      <c r="N26" s="49">
        <f>M26/L26</f>
        <v>1</v>
      </c>
      <c r="O26" s="56">
        <f>L26-M26</f>
        <v>0</v>
      </c>
      <c r="P26" s="49">
        <f>O26/L26</f>
        <v>0</v>
      </c>
      <c r="Q26" s="52">
        <f>D26/$D$2</f>
        <v>0.19880641676179997</v>
      </c>
      <c r="R26" s="48">
        <f>D26-L26</f>
        <v>3932047</v>
      </c>
      <c r="S26" s="52">
        <f>R26/L26</f>
        <v>0.16385111695371243</v>
      </c>
      <c r="T26" s="53">
        <f>((+R26+$L$37)/$L$2)-$M$39</f>
        <v>2.9207061889002128E-2</v>
      </c>
    </row>
    <row r="27" spans="1:20" x14ac:dyDescent="0.2">
      <c r="A27" s="57" t="s">
        <v>36</v>
      </c>
      <c r="B27" s="47">
        <v>194506</v>
      </c>
      <c r="C27" s="47">
        <v>-8139</v>
      </c>
      <c r="D27" s="48">
        <f>B27+C27</f>
        <v>186367</v>
      </c>
      <c r="E27" s="47">
        <f>D27</f>
        <v>186367</v>
      </c>
      <c r="F27" s="49">
        <f>E27/D27</f>
        <v>1</v>
      </c>
      <c r="G27" s="56">
        <f>D27-E27</f>
        <v>0</v>
      </c>
      <c r="H27" s="49">
        <f>G27/D27</f>
        <v>0</v>
      </c>
      <c r="I27" s="47">
        <v>107303</v>
      </c>
      <c r="J27" s="47">
        <v>-12926</v>
      </c>
      <c r="K27" s="47"/>
      <c r="L27" s="48">
        <f>I27+J27+K27</f>
        <v>94377</v>
      </c>
      <c r="M27" s="47">
        <f>L27</f>
        <v>94377</v>
      </c>
      <c r="N27" s="49">
        <f>M27/L27</f>
        <v>1</v>
      </c>
      <c r="O27" s="56">
        <f>L27-M27</f>
        <v>0</v>
      </c>
      <c r="P27" s="49">
        <f>O27/L27</f>
        <v>0</v>
      </c>
      <c r="Q27" s="52">
        <f>D27/$D$2</f>
        <v>1.3265776933477004E-3</v>
      </c>
      <c r="R27" s="48">
        <f>D27-L27</f>
        <v>91990</v>
      </c>
      <c r="S27" s="52">
        <f>R27/L27</f>
        <v>0.97470782076141438</v>
      </c>
      <c r="T27" s="58">
        <f>((+R27+$L$37)/$L$2)-$M$39</f>
        <v>6.8329743341566385E-4</v>
      </c>
    </row>
    <row r="28" spans="1:20" x14ac:dyDescent="0.2">
      <c r="A28" s="57" t="s">
        <v>37</v>
      </c>
      <c r="B28" s="47">
        <v>-271306</v>
      </c>
      <c r="C28" s="47">
        <v>-61226</v>
      </c>
      <c r="D28" s="48">
        <f>B28+C28</f>
        <v>-332532</v>
      </c>
      <c r="E28" s="47">
        <f>D28</f>
        <v>-332532</v>
      </c>
      <c r="F28" s="49">
        <f>E28/D28</f>
        <v>1</v>
      </c>
      <c r="G28" s="56">
        <f>D28-E28</f>
        <v>0</v>
      </c>
      <c r="H28" s="49">
        <f>G28/D28</f>
        <v>0</v>
      </c>
      <c r="I28" s="47">
        <v>-498856</v>
      </c>
      <c r="J28" s="47">
        <v>-66182</v>
      </c>
      <c r="K28" s="47"/>
      <c r="L28" s="48">
        <f>I28+J28+K28</f>
        <v>-565038</v>
      </c>
      <c r="M28" s="47">
        <f>L28</f>
        <v>-565038</v>
      </c>
      <c r="N28" s="49">
        <f>M28/L28</f>
        <v>1</v>
      </c>
      <c r="O28" s="56">
        <f>L28-M28</f>
        <v>0</v>
      </c>
      <c r="P28" s="49">
        <f>O28/L28</f>
        <v>0</v>
      </c>
      <c r="Q28" s="52">
        <f>D28/$D$2</f>
        <v>-2.366993799998377E-3</v>
      </c>
      <c r="R28" s="48">
        <f>D28-L28</f>
        <v>232506</v>
      </c>
      <c r="S28" s="52">
        <f>R28/L28</f>
        <v>-0.4114873689911121</v>
      </c>
      <c r="T28" s="58">
        <f>((+R28+$L$37)/$L$2)-$M$39</f>
        <v>1.7270437335983324E-3</v>
      </c>
    </row>
    <row r="29" spans="1:20" x14ac:dyDescent="0.2">
      <c r="A29" s="57" t="s">
        <v>38</v>
      </c>
      <c r="B29" s="47">
        <v>5089266</v>
      </c>
      <c r="C29" s="47">
        <v>-346790</v>
      </c>
      <c r="D29" s="48">
        <f>B29+C29</f>
        <v>4742476</v>
      </c>
      <c r="E29" s="47">
        <f>D29</f>
        <v>4742476</v>
      </c>
      <c r="F29" s="49">
        <f>E29/D29</f>
        <v>1</v>
      </c>
      <c r="G29" s="56">
        <f>D29-E29</f>
        <v>0</v>
      </c>
      <c r="H29" s="49">
        <f>G29/D29</f>
        <v>0</v>
      </c>
      <c r="I29" s="47">
        <v>3290119</v>
      </c>
      <c r="J29" s="47">
        <v>-364327</v>
      </c>
      <c r="K29" s="47"/>
      <c r="L29" s="48">
        <f>I29+J29+K29</f>
        <v>2925792</v>
      </c>
      <c r="M29" s="47">
        <f>L29</f>
        <v>2925792</v>
      </c>
      <c r="N29" s="49">
        <f>M29/L29</f>
        <v>1</v>
      </c>
      <c r="O29" s="56">
        <f>L29-M29</f>
        <v>0</v>
      </c>
      <c r="P29" s="49">
        <f>O29/L29</f>
        <v>0</v>
      </c>
      <c r="Q29" s="52">
        <f>D29/$D$2</f>
        <v>3.375738662336588E-2</v>
      </c>
      <c r="R29" s="48">
        <f>D29-L29</f>
        <v>1816684</v>
      </c>
      <c r="S29" s="52">
        <f>R29/L29</f>
        <v>0.62092042086382082</v>
      </c>
      <c r="T29" s="58">
        <f>((+R29+$L$37)/$L$2)-$M$39</f>
        <v>1.3494244097479013E-2</v>
      </c>
    </row>
    <row r="30" spans="1:20" x14ac:dyDescent="0.2">
      <c r="A30" s="57" t="s">
        <v>39</v>
      </c>
      <c r="B30" s="47">
        <v>23557</v>
      </c>
      <c r="C30" s="47">
        <v>-23557</v>
      </c>
      <c r="D30" s="48">
        <v>0</v>
      </c>
      <c r="E30" s="47">
        <f>D30</f>
        <v>0</v>
      </c>
      <c r="F30" s="49" t="e">
        <f>E30/D30</f>
        <v>#DIV/0!</v>
      </c>
      <c r="G30" s="56">
        <f>D30-E30</f>
        <v>0</v>
      </c>
      <c r="H30" s="49" t="e">
        <f>G30/D30</f>
        <v>#DIV/0!</v>
      </c>
      <c r="I30" s="47">
        <v>22636</v>
      </c>
      <c r="J30" s="47">
        <v>-22636</v>
      </c>
      <c r="K30" s="47"/>
      <c r="L30" s="48">
        <f>I30+J30+K30</f>
        <v>0</v>
      </c>
      <c r="M30" s="47">
        <f>L30</f>
        <v>0</v>
      </c>
      <c r="N30" s="49" t="e">
        <f>M30/L30</f>
        <v>#DIV/0!</v>
      </c>
      <c r="O30" s="56">
        <f>L30-M30</f>
        <v>0</v>
      </c>
      <c r="P30" s="49" t="e">
        <f>O30/L30</f>
        <v>#DIV/0!</v>
      </c>
      <c r="Q30" s="52">
        <f>D30/$D$2</f>
        <v>0</v>
      </c>
      <c r="R30" s="48">
        <f>D30-L30</f>
        <v>0</v>
      </c>
      <c r="S30" s="52" t="e">
        <f>R30/L30</f>
        <v>#DIV/0!</v>
      </c>
      <c r="T30" s="58">
        <f>((+R30+$L$37)/$L$2)-$M$39</f>
        <v>0</v>
      </c>
    </row>
    <row r="31" spans="1:20" x14ac:dyDescent="0.2">
      <c r="A31" s="57" t="s">
        <v>40</v>
      </c>
      <c r="B31" s="47">
        <v>448380</v>
      </c>
      <c r="C31" s="47">
        <v>-69687</v>
      </c>
      <c r="D31" s="48">
        <f>B31+C31</f>
        <v>378693</v>
      </c>
      <c r="E31" s="47">
        <f>D31</f>
        <v>378693</v>
      </c>
      <c r="F31" s="49">
        <f>E31/D31</f>
        <v>1</v>
      </c>
      <c r="G31" s="56">
        <f>D31-E31</f>
        <v>0</v>
      </c>
      <c r="H31" s="49">
        <f>G31/D31</f>
        <v>0</v>
      </c>
      <c r="I31" s="47">
        <v>425958</v>
      </c>
      <c r="J31" s="47">
        <v>-62964</v>
      </c>
      <c r="K31" s="47"/>
      <c r="L31" s="48">
        <f>I31+J31+K31</f>
        <v>362994</v>
      </c>
      <c r="M31" s="47">
        <f>L31</f>
        <v>362994</v>
      </c>
      <c r="N31" s="49">
        <f>M31/L31</f>
        <v>1</v>
      </c>
      <c r="O31" s="56">
        <f>L31-M31</f>
        <v>0</v>
      </c>
      <c r="P31" s="49">
        <f>O31/L31</f>
        <v>0</v>
      </c>
      <c r="Q31" s="52">
        <f>D31/$D$2</f>
        <v>2.6955721046479299E-3</v>
      </c>
      <c r="R31" s="48">
        <f>D31-L31</f>
        <v>15699</v>
      </c>
      <c r="S31" s="52">
        <f>R31/L31</f>
        <v>4.3248648737995672E-2</v>
      </c>
      <c r="T31" s="58">
        <f>((+R31+$L$37)/$L$2)-$M$39</f>
        <v>1.1661144045205241E-4</v>
      </c>
    </row>
    <row r="32" spans="1:20" x14ac:dyDescent="0.2">
      <c r="A32" s="57" t="s">
        <v>41</v>
      </c>
      <c r="B32" s="47">
        <v>-11582539</v>
      </c>
      <c r="C32" s="47"/>
      <c r="D32" s="48">
        <f>B32+C32</f>
        <v>-11582539</v>
      </c>
      <c r="E32" s="47">
        <f>D32</f>
        <v>-11582539</v>
      </c>
      <c r="F32" s="49">
        <f>E32/D32</f>
        <v>1</v>
      </c>
      <c r="G32" s="56">
        <f>D32-E32</f>
        <v>0</v>
      </c>
      <c r="H32" s="49">
        <f>G32/D32</f>
        <v>0</v>
      </c>
      <c r="I32" s="47">
        <v>-8529698</v>
      </c>
      <c r="J32" s="47"/>
      <c r="K32" s="47"/>
      <c r="L32" s="48">
        <f>I32+J32+K32</f>
        <v>-8529698</v>
      </c>
      <c r="M32" s="47">
        <f>L32</f>
        <v>-8529698</v>
      </c>
      <c r="N32" s="49">
        <f>M32/L32</f>
        <v>1</v>
      </c>
      <c r="O32" s="56">
        <f>L32-M32</f>
        <v>0</v>
      </c>
      <c r="P32" s="49">
        <f>O32/L32</f>
        <v>0</v>
      </c>
      <c r="Q32" s="52">
        <f>D32/$D$2</f>
        <v>-8.2445593209794554E-2</v>
      </c>
      <c r="R32" s="48">
        <f>D32-L32</f>
        <v>-3052841</v>
      </c>
      <c r="S32" s="52">
        <f>R32/L32</f>
        <v>0.35790727878056178</v>
      </c>
      <c r="T32" s="53">
        <f>((+R32+$L$37)/$L$2)-$M$39</f>
        <v>-2.2676360690572439E-2</v>
      </c>
    </row>
    <row r="33" spans="1:20" x14ac:dyDescent="0.2">
      <c r="A33" s="57" t="s">
        <v>42</v>
      </c>
      <c r="B33" s="47">
        <v>17302656</v>
      </c>
      <c r="C33" s="47"/>
      <c r="D33" s="48">
        <f>B33+C33</f>
        <v>17302656</v>
      </c>
      <c r="E33" s="47">
        <f>D33</f>
        <v>17302656</v>
      </c>
      <c r="F33" s="49">
        <f>E33/D33</f>
        <v>1</v>
      </c>
      <c r="G33" s="56">
        <f>D33-E33</f>
        <v>0</v>
      </c>
      <c r="H33" s="49">
        <f>G33/D33</f>
        <v>0</v>
      </c>
      <c r="I33" s="47">
        <v>17968372</v>
      </c>
      <c r="J33" s="47"/>
      <c r="K33" s="47"/>
      <c r="L33" s="48">
        <f>I33+J33+K33</f>
        <v>17968372</v>
      </c>
      <c r="M33" s="47">
        <f>L33</f>
        <v>17968372</v>
      </c>
      <c r="N33" s="49">
        <f>M33/L33</f>
        <v>1</v>
      </c>
      <c r="O33" s="56">
        <f>L33-M33</f>
        <v>0</v>
      </c>
      <c r="P33" s="49">
        <f>O33/L33</f>
        <v>0</v>
      </c>
      <c r="Q33" s="52">
        <f>D33/$D$2</f>
        <v>0.12316191968142831</v>
      </c>
      <c r="R33" s="48">
        <f>D33-L33</f>
        <v>-665716</v>
      </c>
      <c r="S33" s="52">
        <f>R33/L33</f>
        <v>-3.7049321997563271E-2</v>
      </c>
      <c r="T33" s="58">
        <f>((+R33+$L$37)/$L$2)-$M$39</f>
        <v>-4.9449074267167159E-3</v>
      </c>
    </row>
    <row r="34" spans="1:20" x14ac:dyDescent="0.2">
      <c r="A34" s="57"/>
      <c r="B34" s="47"/>
      <c r="C34" s="47"/>
      <c r="D34" s="48">
        <f>B34+C34</f>
        <v>0</v>
      </c>
      <c r="E34" s="47"/>
      <c r="F34" s="49" t="e">
        <f>E34/D34</f>
        <v>#DIV/0!</v>
      </c>
      <c r="G34" s="56">
        <f>D34-E34</f>
        <v>0</v>
      </c>
      <c r="H34" s="49" t="e">
        <f>G34/D34</f>
        <v>#DIV/0!</v>
      </c>
      <c r="I34" s="47"/>
      <c r="J34" s="47"/>
      <c r="K34" s="47"/>
      <c r="L34" s="48">
        <f>I34+J34+K34</f>
        <v>0</v>
      </c>
      <c r="M34" s="47">
        <f>L34</f>
        <v>0</v>
      </c>
      <c r="N34" s="49" t="e">
        <f>M34/L34</f>
        <v>#DIV/0!</v>
      </c>
      <c r="O34" s="56">
        <f>L34-M34</f>
        <v>0</v>
      </c>
      <c r="P34" s="49" t="e">
        <f>O34/L34</f>
        <v>#DIV/0!</v>
      </c>
      <c r="Q34" s="52">
        <f>D34/$D$2</f>
        <v>0</v>
      </c>
      <c r="R34" s="48">
        <f>D34-L34</f>
        <v>0</v>
      </c>
      <c r="S34" s="52" t="e">
        <f>R34/L34</f>
        <v>#DIV/0!</v>
      </c>
      <c r="T34" s="58">
        <f>((+R34+$L$37)/$L$2)-$M$39</f>
        <v>0</v>
      </c>
    </row>
    <row r="35" spans="1:20" x14ac:dyDescent="0.2">
      <c r="A35" s="57"/>
      <c r="B35" s="47"/>
      <c r="C35" s="47"/>
      <c r="D35" s="48">
        <f>B35+C35</f>
        <v>0</v>
      </c>
      <c r="E35" s="47"/>
      <c r="F35" s="49" t="e">
        <f>E35/D35</f>
        <v>#DIV/0!</v>
      </c>
      <c r="G35" s="56">
        <f>D35-E35</f>
        <v>0</v>
      </c>
      <c r="H35" s="49" t="e">
        <f>G35/D35</f>
        <v>#DIV/0!</v>
      </c>
      <c r="I35" s="47"/>
      <c r="J35" s="47"/>
      <c r="K35" s="47"/>
      <c r="L35" s="48">
        <f>I35+J35+K35</f>
        <v>0</v>
      </c>
      <c r="M35" s="47">
        <f>L35</f>
        <v>0</v>
      </c>
      <c r="N35" s="49" t="e">
        <f>M35/L35</f>
        <v>#DIV/0!</v>
      </c>
      <c r="O35" s="56">
        <f>L35-M35</f>
        <v>0</v>
      </c>
      <c r="P35" s="49" t="e">
        <f>O35/L35</f>
        <v>#DIV/0!</v>
      </c>
      <c r="Q35" s="52">
        <f>D35/$D$2</f>
        <v>0</v>
      </c>
      <c r="R35" s="48">
        <f>D35-L35</f>
        <v>0</v>
      </c>
      <c r="S35" s="52" t="e">
        <f>R35/L35</f>
        <v>#DIV/0!</v>
      </c>
      <c r="T35" s="58">
        <f>((+R35+$L$37)/$L$2)-$M$39</f>
        <v>0</v>
      </c>
    </row>
    <row r="36" spans="1:20" x14ac:dyDescent="0.2">
      <c r="A36" s="46" t="s">
        <v>13</v>
      </c>
      <c r="B36" s="60">
        <f>SUM(B15:B35)</f>
        <v>102940347</v>
      </c>
      <c r="C36" s="60">
        <f>SUM(C15:C35)</f>
        <v>-1628654</v>
      </c>
      <c r="D36" s="60">
        <f>SUM(D15:D35)</f>
        <v>101311693</v>
      </c>
      <c r="E36" s="60">
        <f>SUM(E15:E35)</f>
        <v>101311693</v>
      </c>
      <c r="F36" s="49"/>
      <c r="G36" s="65">
        <f>SUM(G15:G35)</f>
        <v>0</v>
      </c>
      <c r="H36" s="49"/>
      <c r="I36" s="60">
        <f>SUM(I15:I35)</f>
        <v>95314160</v>
      </c>
      <c r="J36" s="60">
        <f>SUM(J15:J35)</f>
        <v>-1002290</v>
      </c>
      <c r="K36" s="60">
        <f>SUM(K15:K35)</f>
        <v>0</v>
      </c>
      <c r="L36" s="60">
        <f>SUM(L15:L35)</f>
        <v>94311870</v>
      </c>
      <c r="M36" s="60">
        <f>SUM(M15:M35)</f>
        <v>94311870</v>
      </c>
      <c r="N36" s="49"/>
      <c r="O36" s="62">
        <f>SUM(O15:O35)</f>
        <v>0</v>
      </c>
      <c r="P36" s="49"/>
      <c r="Q36" s="64">
        <f>SUM(Q15:Q35)</f>
        <v>0.72114608277801528</v>
      </c>
      <c r="R36" s="60">
        <f>D36-L36</f>
        <v>6999823</v>
      </c>
      <c r="S36" s="64">
        <f>R36/L36</f>
        <v>7.4219957678710008E-2</v>
      </c>
      <c r="T36" s="52"/>
    </row>
    <row r="37" spans="1:20" ht="16" thickBot="1" x14ac:dyDescent="0.25">
      <c r="A37" s="46" t="s">
        <v>14</v>
      </c>
      <c r="B37" s="66">
        <f>B13+B36</f>
        <v>180035065</v>
      </c>
      <c r="C37" s="66">
        <f>C13+C36</f>
        <v>-1628654</v>
      </c>
      <c r="D37" s="66">
        <f>D13+D36</f>
        <v>178406411</v>
      </c>
      <c r="E37" s="66">
        <f>E13+E36</f>
        <v>178406411</v>
      </c>
      <c r="F37" s="49"/>
      <c r="G37" s="67">
        <f>G13+G36</f>
        <v>0</v>
      </c>
      <c r="H37" s="49"/>
      <c r="I37" s="66">
        <f>I36+I13</f>
        <v>165045296</v>
      </c>
      <c r="J37" s="66">
        <f>J13+J36</f>
        <v>-1002290</v>
      </c>
      <c r="K37" s="66">
        <f>K13+K36</f>
        <v>0</v>
      </c>
      <c r="L37" s="66">
        <f>L13+L36</f>
        <v>164043006</v>
      </c>
      <c r="M37" s="66">
        <f>M13+M36</f>
        <v>164043006</v>
      </c>
      <c r="N37" s="49"/>
      <c r="O37" s="67">
        <f>O13+O36</f>
        <v>0</v>
      </c>
      <c r="P37" s="49"/>
      <c r="Q37" s="51"/>
      <c r="R37" s="66">
        <f>R13+R36</f>
        <v>14363405</v>
      </c>
      <c r="S37" s="52"/>
      <c r="T37" s="51"/>
    </row>
    <row r="38" spans="1:20" ht="16" thickTop="1" x14ac:dyDescent="0.2">
      <c r="B38" s="51"/>
      <c r="C38" s="51"/>
      <c r="D38" s="51"/>
      <c r="E38" s="52">
        <f>E39-M39</f>
        <v>5.1409673721761751E-2</v>
      </c>
      <c r="F38" s="49"/>
      <c r="G38" s="52" t="e">
        <f>O39-G39</f>
        <v>#DIV/0!</v>
      </c>
      <c r="H38" s="68"/>
      <c r="I38" s="51"/>
      <c r="J38" s="51"/>
      <c r="K38" s="51"/>
      <c r="L38" s="56"/>
      <c r="M38" s="51"/>
      <c r="N38" s="49"/>
      <c r="O38" s="51"/>
      <c r="P38" s="68"/>
      <c r="Q38" s="51"/>
      <c r="R38" s="51"/>
      <c r="S38" s="51"/>
      <c r="T38" s="51"/>
    </row>
    <row r="39" spans="1:20" x14ac:dyDescent="0.2">
      <c r="A39" s="46" t="s">
        <v>44</v>
      </c>
      <c r="B39" s="69"/>
      <c r="C39" s="69"/>
      <c r="D39" s="70"/>
      <c r="E39" s="71">
        <f>E37/E2</f>
        <v>1.2699134781523651</v>
      </c>
      <c r="F39" s="49"/>
      <c r="G39" s="71" t="e">
        <f>G37/G2</f>
        <v>#DIV/0!</v>
      </c>
      <c r="H39" s="49"/>
      <c r="I39" s="71"/>
      <c r="J39" s="69"/>
      <c r="K39" s="69"/>
      <c r="L39" s="71"/>
      <c r="M39" s="71">
        <f>M37/M2</f>
        <v>1.2185038044306034</v>
      </c>
      <c r="N39" s="49"/>
      <c r="O39" s="71" t="e">
        <f>O37/O2</f>
        <v>#DIV/0!</v>
      </c>
      <c r="P39" s="49"/>
      <c r="Q39" s="51"/>
      <c r="R39" s="51"/>
      <c r="S39" s="51"/>
      <c r="T39" s="51"/>
    </row>
    <row r="40" spans="1:20" ht="1.5" customHeight="1" x14ac:dyDescent="0.2">
      <c r="A40" s="46"/>
      <c r="B40" s="72"/>
      <c r="C40" s="39"/>
      <c r="D40" s="73"/>
      <c r="E40" s="73"/>
      <c r="F40" s="74"/>
      <c r="G40" s="41"/>
      <c r="H40" s="74"/>
      <c r="I40" s="73"/>
      <c r="J40" s="39"/>
      <c r="K40" s="39"/>
      <c r="L40" s="73"/>
      <c r="M40" s="73"/>
      <c r="N40" s="74"/>
      <c r="O40" s="73"/>
      <c r="P40" s="74"/>
      <c r="Q40" s="72"/>
      <c r="R40" s="72"/>
      <c r="S40" s="72"/>
      <c r="T40" s="75"/>
    </row>
    <row r="41" spans="1:20" x14ac:dyDescent="0.2">
      <c r="D41" s="45"/>
      <c r="F41" s="76"/>
      <c r="H41" s="78"/>
      <c r="L41" s="77"/>
      <c r="M41" s="79">
        <f>E39-M39</f>
        <v>5.1409673721761751E-2</v>
      </c>
      <c r="N41" s="76"/>
      <c r="P41" s="78"/>
      <c r="R41" s="45"/>
    </row>
    <row r="42" spans="1:20" ht="1.5" customHeight="1" x14ac:dyDescent="0.2">
      <c r="A42" s="46"/>
      <c r="B42" s="80"/>
      <c r="C42" s="72"/>
      <c r="D42" s="72"/>
      <c r="E42" s="72"/>
      <c r="G42" s="82"/>
      <c r="I42" s="80"/>
      <c r="J42" s="72"/>
      <c r="K42" s="72"/>
      <c r="L42" s="82"/>
      <c r="M42" s="72"/>
      <c r="O42" s="72"/>
      <c r="Q42" s="72"/>
      <c r="R42" s="72"/>
      <c r="S42" s="83"/>
      <c r="T42" s="72"/>
    </row>
    <row r="43" spans="1:20" ht="18" customHeight="1" x14ac:dyDescent="0.2">
      <c r="A43" s="46" t="s">
        <v>47</v>
      </c>
      <c r="B43" s="80"/>
      <c r="C43" s="72"/>
      <c r="D43" s="45"/>
      <c r="I43" s="84"/>
      <c r="L43" s="77"/>
      <c r="R43" s="45"/>
      <c r="S43" s="79"/>
    </row>
    <row r="44" spans="1:20" ht="31.25" customHeight="1" x14ac:dyDescent="0.2">
      <c r="A44" s="46" t="s">
        <v>46</v>
      </c>
      <c r="B44" s="85">
        <f>B37</f>
        <v>180035065</v>
      </c>
      <c r="C44" s="86">
        <v>-1848522</v>
      </c>
      <c r="D44" s="55"/>
      <c r="E44" s="55"/>
      <c r="F44" s="87"/>
      <c r="G44" s="55"/>
      <c r="H44" s="87"/>
      <c r="I44" s="85">
        <f>I37</f>
        <v>165045296</v>
      </c>
      <c r="J44" s="86">
        <f>J37</f>
        <v>-1002290</v>
      </c>
      <c r="K44" s="55"/>
      <c r="L44" s="77"/>
      <c r="R44" s="45"/>
      <c r="S44" s="79"/>
    </row>
    <row r="45" spans="1:20" ht="1.5" customHeight="1" x14ac:dyDescent="0.2">
      <c r="A45" s="46"/>
      <c r="B45" s="85"/>
      <c r="C45" s="85"/>
      <c r="D45" s="55"/>
      <c r="E45" s="55"/>
      <c r="F45" s="87"/>
      <c r="G45" s="55"/>
      <c r="H45" s="87"/>
      <c r="I45" s="55"/>
      <c r="J45" s="55"/>
      <c r="K45" s="55"/>
      <c r="L45" s="77"/>
      <c r="R45" s="45"/>
      <c r="S45" s="79"/>
    </row>
    <row r="46" spans="1:20" ht="48" customHeight="1" x14ac:dyDescent="0.2">
      <c r="A46" s="45" t="s">
        <v>43</v>
      </c>
      <c r="B46" s="88"/>
      <c r="C46" s="88"/>
      <c r="D46" s="55"/>
      <c r="E46" s="55"/>
      <c r="F46" s="89"/>
      <c r="G46" s="55"/>
      <c r="H46" s="89"/>
      <c r="I46" s="85">
        <v>-195892</v>
      </c>
      <c r="J46" s="85">
        <v>-148424</v>
      </c>
      <c r="K46" s="55"/>
      <c r="L46" s="77"/>
      <c r="N46" s="90"/>
      <c r="P46" s="90"/>
      <c r="R46" s="45"/>
    </row>
    <row r="47" spans="1:20" ht="16" thickBot="1" x14ac:dyDescent="0.25">
      <c r="A47" s="45" t="s">
        <v>45</v>
      </c>
      <c r="B47" s="91">
        <f>B44+B46</f>
        <v>180035065</v>
      </c>
      <c r="C47" s="91">
        <f>C44+C46</f>
        <v>-1848522</v>
      </c>
      <c r="D47" s="91">
        <f>B47+C47</f>
        <v>178186543</v>
      </c>
      <c r="E47" s="55"/>
      <c r="F47" s="87"/>
      <c r="G47" s="55"/>
      <c r="H47" s="87"/>
      <c r="I47" s="91">
        <f>I44+I46</f>
        <v>164849404</v>
      </c>
      <c r="J47" s="91">
        <f>J46+J44</f>
        <v>-1150714</v>
      </c>
      <c r="K47" s="91">
        <f>I47+J47</f>
        <v>163698690</v>
      </c>
      <c r="L47" s="77"/>
      <c r="R47" s="45"/>
    </row>
    <row r="48" spans="1:20" s="92" customFormat="1" ht="16" thickTop="1" x14ac:dyDescent="0.2">
      <c r="B48" s="93"/>
      <c r="C48" s="93"/>
      <c r="D48" s="93"/>
      <c r="E48" s="94"/>
      <c r="F48" s="95"/>
      <c r="G48" s="96"/>
      <c r="H48" s="95"/>
      <c r="L48" s="96"/>
      <c r="N48" s="95"/>
      <c r="P48" s="95"/>
    </row>
    <row r="49" spans="1:18" x14ac:dyDescent="0.2">
      <c r="B49" s="84"/>
      <c r="C49" s="84"/>
      <c r="D49" s="84"/>
      <c r="E49" s="79"/>
      <c r="L49" s="77"/>
      <c r="R49" s="45"/>
    </row>
    <row r="50" spans="1:18" x14ac:dyDescent="0.2">
      <c r="A50" s="97" t="s">
        <v>45</v>
      </c>
      <c r="D50" s="45"/>
      <c r="E50" s="98">
        <f>D47/E2</f>
        <v>1.2683484372154987</v>
      </c>
      <c r="G50" s="99" t="e">
        <f>#REF!/G2</f>
        <v>#REF!</v>
      </c>
      <c r="I50" s="79"/>
      <c r="K50" s="100">
        <f>K47/M2</f>
        <v>1.2159462412271691</v>
      </c>
      <c r="L50" s="77"/>
      <c r="N50" s="101">
        <f>E50-K50</f>
        <v>5.2402195988329625E-2</v>
      </c>
      <c r="O50" s="102">
        <f>86.44</f>
        <v>86.44</v>
      </c>
      <c r="R50" s="45"/>
    </row>
    <row r="51" spans="1:18" x14ac:dyDescent="0.2">
      <c r="D51" s="45"/>
      <c r="F51" s="45"/>
      <c r="G51" s="45"/>
      <c r="H51" s="45"/>
      <c r="L51" s="45"/>
      <c r="N51" s="45"/>
      <c r="P51" s="45"/>
      <c r="R51" s="45"/>
    </row>
    <row r="52" spans="1:18" ht="16" x14ac:dyDescent="0.2">
      <c r="A52" s="103"/>
      <c r="B52" s="79"/>
      <c r="D52" s="45"/>
      <c r="F52" s="45"/>
      <c r="G52" s="45"/>
      <c r="H52" s="45"/>
      <c r="L52" s="45"/>
      <c r="N52" s="45"/>
      <c r="P52" s="45"/>
      <c r="R52" s="45"/>
    </row>
    <row r="53" spans="1:18" ht="16" x14ac:dyDescent="0.2">
      <c r="A53" s="103"/>
      <c r="D53" s="45"/>
      <c r="F53" s="45"/>
      <c r="G53" s="45"/>
      <c r="H53" s="45"/>
      <c r="L53" s="45"/>
      <c r="N53" s="45"/>
      <c r="P53" s="45"/>
      <c r="R53" s="45"/>
    </row>
    <row r="54" spans="1:18" ht="16" x14ac:dyDescent="0.2">
      <c r="A54" s="103"/>
      <c r="D54" s="45"/>
      <c r="F54" s="45"/>
      <c r="G54" s="45"/>
      <c r="H54" s="45"/>
      <c r="L54" s="45"/>
      <c r="N54" s="45"/>
      <c r="P54" s="45"/>
      <c r="R54" s="45"/>
    </row>
    <row r="55" spans="1:18" ht="16" x14ac:dyDescent="0.2">
      <c r="A55" s="103"/>
      <c r="D55" s="45"/>
      <c r="F55" s="45"/>
      <c r="G55" s="45"/>
      <c r="H55" s="45"/>
      <c r="L55" s="45"/>
      <c r="N55" s="45"/>
      <c r="P55" s="45"/>
      <c r="R55" s="45"/>
    </row>
    <row r="56" spans="1:18" ht="16" x14ac:dyDescent="0.2">
      <c r="A56" s="103"/>
      <c r="D56" s="45"/>
      <c r="F56" s="45"/>
      <c r="G56" s="45"/>
      <c r="H56" s="45"/>
      <c r="L56" s="45"/>
      <c r="N56" s="45"/>
      <c r="P56" s="45"/>
      <c r="R56" s="45"/>
    </row>
    <row r="57" spans="1:18" ht="16" x14ac:dyDescent="0.2">
      <c r="A57" s="103"/>
      <c r="D57" s="45"/>
      <c r="F57" s="45"/>
      <c r="G57" s="45"/>
      <c r="H57" s="45"/>
      <c r="L57" s="45"/>
      <c r="N57" s="45"/>
      <c r="P57" s="45"/>
      <c r="R57" s="45"/>
    </row>
    <row r="58" spans="1:18" ht="16" x14ac:dyDescent="0.2">
      <c r="A58" s="103"/>
      <c r="D58" s="45"/>
      <c r="F58" s="45"/>
      <c r="G58" s="45"/>
      <c r="H58" s="45"/>
      <c r="L58" s="45"/>
      <c r="N58" s="45"/>
      <c r="P58" s="45"/>
      <c r="R58" s="45"/>
    </row>
    <row r="59" spans="1:18" ht="16" x14ac:dyDescent="0.2">
      <c r="A59" s="103"/>
      <c r="D59" s="45"/>
      <c r="F59" s="45"/>
      <c r="G59" s="45"/>
      <c r="H59" s="45"/>
      <c r="L59" s="45"/>
      <c r="N59" s="45"/>
      <c r="P59" s="45"/>
      <c r="R59" s="45"/>
    </row>
    <row r="60" spans="1:18" ht="16" x14ac:dyDescent="0.2">
      <c r="A60" s="103"/>
      <c r="D60" s="45"/>
      <c r="F60" s="45"/>
      <c r="G60" s="45"/>
      <c r="H60" s="45"/>
      <c r="L60" s="45"/>
      <c r="N60" s="45"/>
      <c r="P60" s="45"/>
      <c r="R60" s="45"/>
    </row>
    <row r="61" spans="1:18" ht="16" x14ac:dyDescent="0.2">
      <c r="A61" s="103"/>
      <c r="D61" s="45"/>
      <c r="F61" s="45"/>
      <c r="G61" s="45"/>
      <c r="H61" s="45"/>
      <c r="L61" s="45"/>
      <c r="N61" s="45"/>
      <c r="P61" s="45"/>
      <c r="R61" s="45"/>
    </row>
    <row r="62" spans="1:18" ht="16" x14ac:dyDescent="0.2">
      <c r="A62" s="103"/>
      <c r="D62" s="45"/>
      <c r="F62" s="45"/>
      <c r="G62" s="45"/>
      <c r="H62" s="45"/>
      <c r="L62" s="45"/>
      <c r="N62" s="45"/>
      <c r="P62" s="45"/>
      <c r="R62" s="45"/>
    </row>
    <row r="63" spans="1:18" ht="16" x14ac:dyDescent="0.2">
      <c r="A63" s="103"/>
      <c r="D63" s="45"/>
      <c r="F63" s="45"/>
      <c r="G63" s="45"/>
      <c r="H63" s="45"/>
      <c r="L63" s="45"/>
      <c r="N63" s="45"/>
      <c r="P63" s="45"/>
      <c r="R63" s="45"/>
    </row>
    <row r="64" spans="1:18" ht="16" x14ac:dyDescent="0.2">
      <c r="A64" s="103"/>
      <c r="D64" s="45"/>
      <c r="F64" s="45"/>
      <c r="G64" s="45"/>
      <c r="H64" s="45"/>
      <c r="L64" s="45"/>
      <c r="N64" s="45"/>
      <c r="P64" s="45"/>
      <c r="R64" s="45"/>
    </row>
    <row r="65" spans="1:18" ht="16" x14ac:dyDescent="0.2">
      <c r="A65" s="103"/>
      <c r="D65" s="45"/>
      <c r="F65" s="45"/>
      <c r="G65" s="45"/>
      <c r="H65" s="45"/>
      <c r="L65" s="45"/>
      <c r="N65" s="45"/>
      <c r="P65" s="45"/>
      <c r="R65" s="45"/>
    </row>
    <row r="66" spans="1:18" ht="16" x14ac:dyDescent="0.2">
      <c r="A66" s="103"/>
      <c r="D66" s="45"/>
      <c r="F66" s="45"/>
      <c r="G66" s="45"/>
      <c r="H66" s="45"/>
      <c r="L66" s="45"/>
      <c r="N66" s="45"/>
      <c r="P66" s="45"/>
      <c r="R66" s="45"/>
    </row>
    <row r="67" spans="1:18" ht="16" x14ac:dyDescent="0.2">
      <c r="A67" s="103"/>
      <c r="D67" s="45"/>
      <c r="F67" s="45"/>
      <c r="G67" s="45"/>
      <c r="H67" s="45"/>
      <c r="L67" s="45"/>
      <c r="N67" s="45"/>
      <c r="P67" s="45"/>
      <c r="R67" s="45"/>
    </row>
    <row r="68" spans="1:18" ht="16" x14ac:dyDescent="0.2">
      <c r="A68" s="103"/>
      <c r="D68" s="45"/>
      <c r="F68" s="45"/>
      <c r="G68" s="45"/>
      <c r="H68" s="45"/>
      <c r="L68" s="45"/>
      <c r="N68" s="45"/>
      <c r="P68" s="45"/>
      <c r="R68" s="45"/>
    </row>
    <row r="69" spans="1:18" ht="16" x14ac:dyDescent="0.2">
      <c r="A69" s="103"/>
      <c r="D69" s="45"/>
      <c r="F69" s="45"/>
      <c r="G69" s="45"/>
      <c r="H69" s="45"/>
      <c r="L69" s="45"/>
      <c r="N69" s="45"/>
      <c r="P69" s="45"/>
      <c r="R69" s="45"/>
    </row>
  </sheetData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B990-8181-4828-B9EC-48BBAA4E32FD}">
  <dimension ref="A1:AC63"/>
  <sheetViews>
    <sheetView zoomScale="177" workbookViewId="0">
      <selection activeCell="A39" sqref="A39:XFD39"/>
    </sheetView>
  </sheetViews>
  <sheetFormatPr baseColWidth="10" defaultColWidth="9.1640625" defaultRowHeight="15" x14ac:dyDescent="0.2"/>
  <cols>
    <col min="1" max="1" width="33.33203125" style="9" bestFit="1" customWidth="1"/>
    <col min="2" max="2" width="15.1640625" style="9" bestFit="1" customWidth="1"/>
    <col min="3" max="3" width="16.5" style="9" bestFit="1" customWidth="1"/>
    <col min="4" max="4" width="18.83203125" style="28" customWidth="1"/>
    <col min="5" max="5" width="16.5" style="9" customWidth="1"/>
    <col min="6" max="6" width="8.6640625" style="22" customWidth="1"/>
    <col min="7" max="7" width="12.5" style="11" customWidth="1"/>
    <col min="8" max="8" width="12" style="22" customWidth="1"/>
    <col min="9" max="9" width="15.5" style="9" bestFit="1" customWidth="1"/>
    <col min="10" max="10" width="18.33203125" style="9" customWidth="1"/>
    <col min="11" max="11" width="20.5" style="9" customWidth="1"/>
    <col min="12" max="12" width="18.1640625" style="29" customWidth="1"/>
    <col min="13" max="13" width="14.5" style="9" customWidth="1"/>
    <col min="14" max="14" width="10.6640625" style="22" customWidth="1"/>
    <col min="15" max="15" width="13.5" style="9" customWidth="1"/>
    <col min="16" max="16" width="9.6640625" style="22" customWidth="1"/>
    <col min="17" max="17" width="23.83203125" style="9" customWidth="1"/>
    <col min="18" max="18" width="29.83203125" style="28" customWidth="1"/>
    <col min="19" max="19" width="29.1640625" style="9" customWidth="1"/>
    <col min="20" max="20" width="13.1640625" style="9" bestFit="1" customWidth="1"/>
    <col min="21" max="16384" width="9.1640625" style="9"/>
  </cols>
  <sheetData>
    <row r="1" spans="1:29" ht="45" customHeight="1" x14ac:dyDescent="0.2">
      <c r="A1" s="30" t="s">
        <v>52</v>
      </c>
      <c r="B1" s="31" t="s">
        <v>0</v>
      </c>
      <c r="C1" s="31" t="s">
        <v>1</v>
      </c>
      <c r="D1" s="31" t="s">
        <v>2</v>
      </c>
      <c r="E1" s="31" t="s">
        <v>3</v>
      </c>
      <c r="F1" s="32" t="s">
        <v>4</v>
      </c>
      <c r="G1" s="33" t="s">
        <v>5</v>
      </c>
      <c r="H1" s="32" t="s">
        <v>4</v>
      </c>
      <c r="I1" s="31" t="s">
        <v>0</v>
      </c>
      <c r="J1" s="31" t="s">
        <v>6</v>
      </c>
      <c r="K1" s="31" t="s">
        <v>16</v>
      </c>
      <c r="L1" s="31" t="s">
        <v>7</v>
      </c>
      <c r="M1" s="31" t="s">
        <v>3</v>
      </c>
      <c r="N1" s="32" t="s">
        <v>4</v>
      </c>
      <c r="O1" s="31" t="s">
        <v>5</v>
      </c>
      <c r="P1" s="32" t="s">
        <v>4</v>
      </c>
      <c r="Q1" s="31" t="s">
        <v>15</v>
      </c>
      <c r="R1" s="31" t="s">
        <v>50</v>
      </c>
      <c r="S1" s="31" t="s">
        <v>51</v>
      </c>
      <c r="T1" s="31" t="s">
        <v>8</v>
      </c>
      <c r="U1" s="34"/>
      <c r="V1" s="34"/>
      <c r="W1" s="34"/>
      <c r="X1" s="34"/>
      <c r="Y1" s="34"/>
      <c r="Z1" s="34"/>
      <c r="AA1" s="34"/>
      <c r="AB1" s="34"/>
      <c r="AC1" s="34"/>
    </row>
    <row r="2" spans="1:29" x14ac:dyDescent="0.2">
      <c r="A2" s="1" t="s">
        <v>9</v>
      </c>
      <c r="B2" s="36">
        <v>43256023</v>
      </c>
      <c r="C2" s="36">
        <v>0</v>
      </c>
      <c r="D2" s="35">
        <f>B2+C2</f>
        <v>43256023</v>
      </c>
      <c r="E2" s="36">
        <f>D2</f>
        <v>43256023</v>
      </c>
      <c r="F2" s="4">
        <f>E2/D2</f>
        <v>1</v>
      </c>
      <c r="G2" s="3">
        <f>D2-E2</f>
        <v>0</v>
      </c>
      <c r="H2" s="4">
        <f>G2/D2</f>
        <v>0</v>
      </c>
      <c r="I2" s="36">
        <v>48682492</v>
      </c>
      <c r="J2" s="36"/>
      <c r="K2" s="2">
        <v>0</v>
      </c>
      <c r="L2" s="35">
        <f>I2+J2+K2</f>
        <v>48682492</v>
      </c>
      <c r="M2" s="2">
        <f>L2</f>
        <v>48682492</v>
      </c>
      <c r="N2" s="4">
        <f>M2/L2</f>
        <v>1</v>
      </c>
      <c r="O2" s="3">
        <f>L2-M2</f>
        <v>0</v>
      </c>
      <c r="P2" s="4">
        <f>O2/L2</f>
        <v>0</v>
      </c>
      <c r="Q2" s="6"/>
      <c r="R2" s="35">
        <f>D2-L2</f>
        <v>-5426469</v>
      </c>
      <c r="S2" s="7">
        <f>R2/L2</f>
        <v>-0.11146654119513849</v>
      </c>
      <c r="T2" s="8">
        <f>L37/(+L2+R2)-L39</f>
        <v>0.10890687330871196</v>
      </c>
    </row>
    <row r="3" spans="1:29" x14ac:dyDescent="0.2">
      <c r="A3" s="10" t="s">
        <v>10</v>
      </c>
      <c r="B3" s="23"/>
      <c r="C3" s="23"/>
      <c r="D3" s="35"/>
      <c r="E3" s="23"/>
      <c r="F3" s="4"/>
      <c r="G3" s="12"/>
      <c r="H3" s="4"/>
      <c r="I3" s="23"/>
      <c r="J3" s="23"/>
      <c r="K3" s="11"/>
      <c r="L3" s="35"/>
      <c r="M3" s="11"/>
      <c r="N3" s="4"/>
      <c r="O3" s="12"/>
      <c r="P3" s="4"/>
      <c r="Q3" s="6"/>
      <c r="R3" s="35"/>
      <c r="S3" s="6"/>
      <c r="T3" s="7"/>
    </row>
    <row r="4" spans="1:29" x14ac:dyDescent="0.2">
      <c r="A4" s="13" t="s">
        <v>17</v>
      </c>
      <c r="B4" s="36">
        <v>1913774</v>
      </c>
      <c r="C4" s="36"/>
      <c r="D4" s="35">
        <f>B4+C4</f>
        <v>1913774</v>
      </c>
      <c r="E4" s="36">
        <f>D4</f>
        <v>1913774</v>
      </c>
      <c r="F4" s="4">
        <f>E4/D4</f>
        <v>1</v>
      </c>
      <c r="G4" s="3">
        <f>D4-E4</f>
        <v>0</v>
      </c>
      <c r="H4" s="4">
        <f>G4/D4</f>
        <v>0</v>
      </c>
      <c r="I4" s="36">
        <v>2098347</v>
      </c>
      <c r="J4" s="36"/>
      <c r="K4" s="2"/>
      <c r="L4" s="35">
        <f>I4+J4+K4</f>
        <v>2098347</v>
      </c>
      <c r="M4" s="2">
        <f>L4</f>
        <v>2098347</v>
      </c>
      <c r="N4" s="4">
        <f>M4/L4</f>
        <v>1</v>
      </c>
      <c r="O4" s="3">
        <f>L4-M4</f>
        <v>0</v>
      </c>
      <c r="P4" s="4">
        <f>O4/L4</f>
        <v>0</v>
      </c>
      <c r="Q4" s="7">
        <f>D4/$D$2</f>
        <v>4.4242948548459948E-2</v>
      </c>
      <c r="R4" s="35">
        <f>D4-L4</f>
        <v>-184573</v>
      </c>
      <c r="S4" s="7">
        <f>R4/L4</f>
        <v>-8.7961142747124285E-2</v>
      </c>
      <c r="T4" s="14">
        <f>((+R4+$L$37)/$L$2)-$L$39</f>
        <v>-3.7913630222544681E-3</v>
      </c>
    </row>
    <row r="5" spans="1:29" x14ac:dyDescent="0.2">
      <c r="A5" s="13" t="s">
        <v>49</v>
      </c>
      <c r="B5" s="36">
        <v>5768616</v>
      </c>
      <c r="C5" s="36"/>
      <c r="D5" s="35">
        <f>B5+C5</f>
        <v>5768616</v>
      </c>
      <c r="E5" s="36">
        <f>D5</f>
        <v>5768616</v>
      </c>
      <c r="F5" s="4">
        <f>E5/D5</f>
        <v>1</v>
      </c>
      <c r="G5" s="12">
        <f>D5-E5</f>
        <v>0</v>
      </c>
      <c r="H5" s="4">
        <f>G5/D5</f>
        <v>0</v>
      </c>
      <c r="I5" s="36">
        <v>6029875</v>
      </c>
      <c r="J5" s="36"/>
      <c r="K5" s="15">
        <v>0</v>
      </c>
      <c r="L5" s="35">
        <f>I5+J5+K5</f>
        <v>6029875</v>
      </c>
      <c r="M5" s="2">
        <f>L5</f>
        <v>6029875</v>
      </c>
      <c r="N5" s="4">
        <f>M5/L5</f>
        <v>1</v>
      </c>
      <c r="O5" s="12">
        <f>L5-M5</f>
        <v>0</v>
      </c>
      <c r="P5" s="4">
        <f>O5/L5</f>
        <v>0</v>
      </c>
      <c r="Q5" s="7">
        <f>D5/$D$2</f>
        <v>0.1333598329185279</v>
      </c>
      <c r="R5" s="35">
        <f>D5-L5</f>
        <v>-261259</v>
      </c>
      <c r="S5" s="7">
        <f>R5/L5</f>
        <v>-4.3327432160699848E-2</v>
      </c>
      <c r="T5" s="14">
        <f>((+R5+$L$37)/$L$2)-$L$39</f>
        <v>-5.366590518825487E-3</v>
      </c>
    </row>
    <row r="6" spans="1:29" x14ac:dyDescent="0.2">
      <c r="A6" s="13" t="s">
        <v>18</v>
      </c>
      <c r="B6" s="36">
        <v>5390744</v>
      </c>
      <c r="C6" s="36"/>
      <c r="D6" s="35">
        <f>B6+C6</f>
        <v>5390744</v>
      </c>
      <c r="E6" s="36">
        <f>D6</f>
        <v>5390744</v>
      </c>
      <c r="F6" s="4">
        <f>E6/D6</f>
        <v>1</v>
      </c>
      <c r="G6" s="12">
        <f>D6-E6</f>
        <v>0</v>
      </c>
      <c r="H6" s="4">
        <f>G6/D6</f>
        <v>0</v>
      </c>
      <c r="I6" s="36">
        <v>5635500</v>
      </c>
      <c r="J6" s="36"/>
      <c r="K6" s="15"/>
      <c r="L6" s="35">
        <f>I6+J6+K6</f>
        <v>5635500</v>
      </c>
      <c r="M6" s="2">
        <f>L6</f>
        <v>5635500</v>
      </c>
      <c r="N6" s="4">
        <f>M6/L6</f>
        <v>1</v>
      </c>
      <c r="O6" s="12">
        <f>L6-M6</f>
        <v>0</v>
      </c>
      <c r="P6" s="4">
        <f>O6/L6</f>
        <v>0</v>
      </c>
      <c r="Q6" s="7">
        <f>D6/$D$2</f>
        <v>0.12462412459878709</v>
      </c>
      <c r="R6" s="35">
        <f>D6-L6</f>
        <v>-244756</v>
      </c>
      <c r="S6" s="7">
        <f>R6/L6</f>
        <v>-4.3431106379203263E-2</v>
      </c>
      <c r="T6" s="14">
        <f>((+R6+$L$37)/$L$2)-$L$39</f>
        <v>-5.0275980120327857E-3</v>
      </c>
    </row>
    <row r="7" spans="1:29" x14ac:dyDescent="0.2">
      <c r="A7" s="13" t="s">
        <v>19</v>
      </c>
      <c r="B7" s="36">
        <v>165601</v>
      </c>
      <c r="C7" s="36"/>
      <c r="D7" s="35">
        <f>B7+C7</f>
        <v>165601</v>
      </c>
      <c r="E7" s="36">
        <f>D7</f>
        <v>165601</v>
      </c>
      <c r="F7" s="4">
        <f>E7/D7</f>
        <v>1</v>
      </c>
      <c r="G7" s="12">
        <f>D7-E7</f>
        <v>0</v>
      </c>
      <c r="H7" s="4">
        <f>G7/D7</f>
        <v>0</v>
      </c>
      <c r="I7" s="36">
        <v>108141</v>
      </c>
      <c r="J7" s="36"/>
      <c r="K7" s="15">
        <v>0</v>
      </c>
      <c r="L7" s="35">
        <f>I7+J7+K7</f>
        <v>108141</v>
      </c>
      <c r="M7" s="2">
        <f>L7</f>
        <v>108141</v>
      </c>
      <c r="N7" s="4">
        <f>M7/L7</f>
        <v>1</v>
      </c>
      <c r="O7" s="12">
        <f>L7-M7</f>
        <v>0</v>
      </c>
      <c r="P7" s="4">
        <f>O7/L7</f>
        <v>0</v>
      </c>
      <c r="Q7" s="7">
        <f>D7/$D$2</f>
        <v>3.8283917132187579E-3</v>
      </c>
      <c r="R7" s="35">
        <f>D7-L7</f>
        <v>57460</v>
      </c>
      <c r="S7" s="7">
        <f>R7/L7</f>
        <v>0.53134333878917339</v>
      </c>
      <c r="T7" s="14">
        <f>((+R7+$L$37)/$L$2)-$L$39</f>
        <v>1.1803011234511329E-3</v>
      </c>
    </row>
    <row r="8" spans="1:29" x14ac:dyDescent="0.2">
      <c r="A8" s="13" t="s">
        <v>20</v>
      </c>
      <c r="B8" s="36">
        <v>4612189</v>
      </c>
      <c r="C8" s="36"/>
      <c r="D8" s="35">
        <f>B8+C8</f>
        <v>4612189</v>
      </c>
      <c r="E8" s="36">
        <f>D8</f>
        <v>4612189</v>
      </c>
      <c r="F8" s="4">
        <f>E8/D8</f>
        <v>1</v>
      </c>
      <c r="G8" s="12">
        <f>D8-E8</f>
        <v>0</v>
      </c>
      <c r="H8" s="4">
        <f>G8/D8</f>
        <v>0</v>
      </c>
      <c r="I8" s="36">
        <v>5002226</v>
      </c>
      <c r="J8" s="36"/>
      <c r="K8" s="15">
        <v>0</v>
      </c>
      <c r="L8" s="35">
        <f>I8+J8+K8</f>
        <v>5002226</v>
      </c>
      <c r="M8" s="2">
        <f>L8</f>
        <v>5002226</v>
      </c>
      <c r="N8" s="4">
        <f>M8/L8</f>
        <v>1</v>
      </c>
      <c r="O8" s="12">
        <f>L8-M8</f>
        <v>0</v>
      </c>
      <c r="P8" s="4">
        <f>O8/L8</f>
        <v>0</v>
      </c>
      <c r="Q8" s="7">
        <f>D8/$D$2</f>
        <v>0.10662535943260433</v>
      </c>
      <c r="R8" s="35">
        <f>D8-L8</f>
        <v>-390037</v>
      </c>
      <c r="S8" s="7">
        <f>R8/L8</f>
        <v>-7.7972686559943508E-2</v>
      </c>
      <c r="T8" s="14">
        <f>((+R8+$L$37)/$L$2)-$L$39</f>
        <v>-8.011853624913079E-3</v>
      </c>
    </row>
    <row r="9" spans="1:29" x14ac:dyDescent="0.2">
      <c r="A9" s="13" t="s">
        <v>21</v>
      </c>
      <c r="B9" s="36">
        <v>196816</v>
      </c>
      <c r="C9" s="36"/>
      <c r="D9" s="35">
        <f>B9+C9</f>
        <v>196816</v>
      </c>
      <c r="E9" s="36">
        <f>D9</f>
        <v>196816</v>
      </c>
      <c r="F9" s="4">
        <f>E9/D9</f>
        <v>1</v>
      </c>
      <c r="G9" s="12">
        <f>D9-E9</f>
        <v>0</v>
      </c>
      <c r="H9" s="4">
        <f>G9/D9</f>
        <v>0</v>
      </c>
      <c r="I9" s="36">
        <v>309343</v>
      </c>
      <c r="J9" s="36"/>
      <c r="K9" s="15"/>
      <c r="L9" s="35">
        <f>I9+J9+K9</f>
        <v>309343</v>
      </c>
      <c r="M9" s="2">
        <f>L9</f>
        <v>309343</v>
      </c>
      <c r="N9" s="4">
        <f>M9/L9</f>
        <v>1</v>
      </c>
      <c r="O9" s="12">
        <f>L9-M9</f>
        <v>0</v>
      </c>
      <c r="P9" s="4">
        <f>O9/L9</f>
        <v>0</v>
      </c>
      <c r="Q9" s="7">
        <f>D9/$D$2</f>
        <v>4.5500253224851489E-3</v>
      </c>
      <c r="R9" s="35">
        <f>D9-L9</f>
        <v>-112527</v>
      </c>
      <c r="S9" s="7">
        <f>R9/L9</f>
        <v>-0.3637612617709145</v>
      </c>
      <c r="T9" s="14">
        <f>((+R9+$L$37)/$L$2)-$L$39</f>
        <v>-2.311446998235045E-3</v>
      </c>
    </row>
    <row r="10" spans="1:29" x14ac:dyDescent="0.2">
      <c r="A10" s="13" t="s">
        <v>22</v>
      </c>
      <c r="B10" s="36">
        <v>4449198</v>
      </c>
      <c r="C10" s="36"/>
      <c r="D10" s="35">
        <f>B10+C10</f>
        <v>4449198</v>
      </c>
      <c r="E10" s="36">
        <f>D10</f>
        <v>4449198</v>
      </c>
      <c r="F10" s="4">
        <f>E10/D10</f>
        <v>1</v>
      </c>
      <c r="G10" s="12">
        <f>D10-E10</f>
        <v>0</v>
      </c>
      <c r="H10" s="4">
        <f>G10/D10</f>
        <v>0</v>
      </c>
      <c r="I10" s="36">
        <v>4781762</v>
      </c>
      <c r="J10" s="36"/>
      <c r="K10" s="15"/>
      <c r="L10" s="35">
        <f>I10+J10+K10</f>
        <v>4781762</v>
      </c>
      <c r="M10" s="2">
        <f>L10</f>
        <v>4781762</v>
      </c>
      <c r="N10" s="4">
        <f>M10/L10</f>
        <v>1</v>
      </c>
      <c r="O10" s="12">
        <f>L10-M10</f>
        <v>0</v>
      </c>
      <c r="P10" s="4">
        <f>O10/L10</f>
        <v>0</v>
      </c>
      <c r="Q10" s="7">
        <f>D10/$D$2</f>
        <v>0.10285730613745975</v>
      </c>
      <c r="R10" s="35">
        <f>D10-L10</f>
        <v>-332564</v>
      </c>
      <c r="S10" s="7">
        <f>R10/L10</f>
        <v>-6.9548421690581841E-2</v>
      </c>
      <c r="T10" s="14">
        <f>((+R10+$L$37)/$L$2)-$L$39</f>
        <v>-6.831285465008663E-3</v>
      </c>
    </row>
    <row r="11" spans="1:29" x14ac:dyDescent="0.2">
      <c r="A11" s="13" t="s">
        <v>23</v>
      </c>
      <c r="B11" s="36">
        <v>1184297</v>
      </c>
      <c r="C11" s="36"/>
      <c r="D11" s="35">
        <f>B11+C11</f>
        <v>1184297</v>
      </c>
      <c r="E11" s="36">
        <f>D11</f>
        <v>1184297</v>
      </c>
      <c r="F11" s="4">
        <f>E11/D11</f>
        <v>1</v>
      </c>
      <c r="G11" s="12">
        <f>D11-E11</f>
        <v>0</v>
      </c>
      <c r="H11" s="4">
        <f>G11/D11</f>
        <v>0</v>
      </c>
      <c r="I11" s="36">
        <v>1228669</v>
      </c>
      <c r="J11" s="36"/>
      <c r="K11" s="15"/>
      <c r="L11" s="35">
        <f>I11+J11+K11</f>
        <v>1228669</v>
      </c>
      <c r="M11" s="2">
        <f>L11</f>
        <v>1228669</v>
      </c>
      <c r="N11" s="4">
        <f>M11/L11</f>
        <v>1</v>
      </c>
      <c r="O11" s="12">
        <f>L11-M11</f>
        <v>0</v>
      </c>
      <c r="P11" s="4">
        <f>O11/L11</f>
        <v>0</v>
      </c>
      <c r="Q11" s="7">
        <f>D11/$D$2</f>
        <v>2.7378776823750072E-2</v>
      </c>
      <c r="R11" s="35">
        <f>D11-L11</f>
        <v>-44372</v>
      </c>
      <c r="S11" s="7">
        <f>R11/L11</f>
        <v>-3.6113876072400297E-2</v>
      </c>
      <c r="T11" s="14">
        <f>((+R11+$L$37)/$L$2)-$L$39</f>
        <v>-9.1145703880568529E-4</v>
      </c>
    </row>
    <row r="12" spans="1:29" x14ac:dyDescent="0.2">
      <c r="A12" s="13" t="s">
        <v>24</v>
      </c>
      <c r="B12" s="36">
        <v>56259</v>
      </c>
      <c r="C12" s="36"/>
      <c r="D12" s="35">
        <f>B12+C12</f>
        <v>56259</v>
      </c>
      <c r="E12" s="36">
        <f>D12</f>
        <v>56259</v>
      </c>
      <c r="F12" s="4">
        <f>E12/D12</f>
        <v>1</v>
      </c>
      <c r="G12" s="12">
        <f>D12-E12</f>
        <v>0</v>
      </c>
      <c r="H12" s="4">
        <f>G12/D12</f>
        <v>0</v>
      </c>
      <c r="I12" s="36">
        <v>21704</v>
      </c>
      <c r="J12" s="36"/>
      <c r="K12" s="15"/>
      <c r="L12" s="35">
        <f>I12+J12+K12</f>
        <v>21704</v>
      </c>
      <c r="M12" s="2">
        <f>L12</f>
        <v>21704</v>
      </c>
      <c r="N12" s="4">
        <f>M12/L12</f>
        <v>1</v>
      </c>
      <c r="O12" s="12">
        <f>L12-M12</f>
        <v>0</v>
      </c>
      <c r="P12" s="4">
        <f>O12/L12</f>
        <v>0</v>
      </c>
      <c r="Q12" s="7">
        <f>D12/$D$2</f>
        <v>1.3006050047643077E-3</v>
      </c>
      <c r="R12" s="35">
        <f>D12-L12</f>
        <v>34555</v>
      </c>
      <c r="S12" s="7">
        <f>R12/L12</f>
        <v>1.5921028381865094</v>
      </c>
      <c r="T12" s="14">
        <f>((+R12+$L$37)/$L$2)-$L$39</f>
        <v>7.0980343405591118E-4</v>
      </c>
    </row>
    <row r="13" spans="1:29" x14ac:dyDescent="0.2">
      <c r="A13" s="1" t="s">
        <v>11</v>
      </c>
      <c r="B13" s="23">
        <f>SUM(B4:B12)</f>
        <v>23737494</v>
      </c>
      <c r="C13" s="23">
        <f>SUM(C4:C12)</f>
        <v>0</v>
      </c>
      <c r="D13" s="35">
        <f>SUM(D4:D12)</f>
        <v>23737494</v>
      </c>
      <c r="E13" s="23">
        <f>SUM(E4:E12)</f>
        <v>23737494</v>
      </c>
      <c r="F13" s="4">
        <f>E13/D13</f>
        <v>1</v>
      </c>
      <c r="G13" s="3">
        <f>D13-E13</f>
        <v>0</v>
      </c>
      <c r="H13" s="4">
        <f>G13/D13</f>
        <v>0</v>
      </c>
      <c r="I13" s="23">
        <f>SUM(I4:I12)</f>
        <v>25215567</v>
      </c>
      <c r="J13" s="23">
        <f>SUM(J4:J12)</f>
        <v>0</v>
      </c>
      <c r="K13" s="5">
        <f>SUM(K4:K12)</f>
        <v>0</v>
      </c>
      <c r="L13" s="35">
        <f>SUM(L4:L12)</f>
        <v>25215567</v>
      </c>
      <c r="M13" s="5">
        <f>SUM(M4:M12)</f>
        <v>25215567</v>
      </c>
      <c r="N13" s="4"/>
      <c r="O13" s="3">
        <f>L13-M13</f>
        <v>0</v>
      </c>
      <c r="P13" s="4"/>
      <c r="Q13" s="7">
        <f>SUM(Q4:Q12)</f>
        <v>0.54876737050005731</v>
      </c>
      <c r="R13" s="35">
        <f>D13-L13</f>
        <v>-1478073</v>
      </c>
      <c r="S13" s="7">
        <f>R13/L13</f>
        <v>-5.8617480225608254E-2</v>
      </c>
      <c r="T13" s="7"/>
    </row>
    <row r="14" spans="1:29" x14ac:dyDescent="0.2">
      <c r="A14" s="10" t="s">
        <v>12</v>
      </c>
      <c r="B14" s="23"/>
      <c r="C14" s="23"/>
      <c r="D14" s="35"/>
      <c r="E14" s="23"/>
      <c r="F14" s="4"/>
      <c r="G14" s="12"/>
      <c r="H14" s="4"/>
      <c r="I14" s="23"/>
      <c r="J14" s="23"/>
      <c r="K14" s="11"/>
      <c r="L14" s="35"/>
      <c r="M14" s="11"/>
      <c r="N14" s="4"/>
      <c r="O14" s="12"/>
      <c r="P14" s="4"/>
      <c r="Q14" s="12"/>
      <c r="R14" s="35"/>
      <c r="S14" s="6"/>
      <c r="T14" s="7"/>
    </row>
    <row r="15" spans="1:29" x14ac:dyDescent="0.2">
      <c r="A15" s="13" t="s">
        <v>25</v>
      </c>
      <c r="B15" s="36">
        <v>9166055</v>
      </c>
      <c r="C15" s="36">
        <v>-28989</v>
      </c>
      <c r="D15" s="35">
        <f>B15+C15</f>
        <v>9137066</v>
      </c>
      <c r="E15" s="36">
        <f>D15</f>
        <v>9137066</v>
      </c>
      <c r="F15" s="4">
        <f>E15/D15</f>
        <v>1</v>
      </c>
      <c r="G15" s="3">
        <f>D15-E15</f>
        <v>0</v>
      </c>
      <c r="H15" s="4">
        <f>G15/D15</f>
        <v>0</v>
      </c>
      <c r="I15" s="36">
        <v>9652322</v>
      </c>
      <c r="J15" s="36">
        <v>-28718</v>
      </c>
      <c r="K15" s="2"/>
      <c r="L15" s="35">
        <f>I15+J15+K15</f>
        <v>9623604</v>
      </c>
      <c r="M15" s="2">
        <f>L15</f>
        <v>9623604</v>
      </c>
      <c r="N15" s="4">
        <f>M15/L15</f>
        <v>1</v>
      </c>
      <c r="O15" s="3">
        <f>L15-M15</f>
        <v>0</v>
      </c>
      <c r="P15" s="4">
        <f>O15/L15</f>
        <v>0</v>
      </c>
      <c r="Q15" s="7">
        <f>D15/$D$2</f>
        <v>0.21123222539436878</v>
      </c>
      <c r="R15" s="35">
        <f>D15-L15</f>
        <v>-486538</v>
      </c>
      <c r="S15" s="7">
        <f>R15/L15</f>
        <v>-5.0556735293763123E-2</v>
      </c>
      <c r="T15" s="8">
        <f>((+R15+$L$37)/$L$2)-$L$39</f>
        <v>-9.9941063000636987E-3</v>
      </c>
    </row>
    <row r="16" spans="1:29" x14ac:dyDescent="0.2">
      <c r="A16" s="13" t="s">
        <v>26</v>
      </c>
      <c r="B16" s="36">
        <v>144576</v>
      </c>
      <c r="C16" s="36"/>
      <c r="D16" s="35">
        <f>B16+C16</f>
        <v>144576</v>
      </c>
      <c r="E16" s="36">
        <f>D16</f>
        <v>144576</v>
      </c>
      <c r="F16" s="4">
        <f>E16/D16</f>
        <v>1</v>
      </c>
      <c r="G16" s="12">
        <f>D16-E16</f>
        <v>0</v>
      </c>
      <c r="H16" s="4">
        <f>G16/D16</f>
        <v>0</v>
      </c>
      <c r="I16" s="36">
        <v>167099</v>
      </c>
      <c r="J16" s="36"/>
      <c r="K16" s="15"/>
      <c r="L16" s="35">
        <f>I16+J16+K16</f>
        <v>167099</v>
      </c>
      <c r="M16" s="2">
        <f>L16</f>
        <v>167099</v>
      </c>
      <c r="N16" s="4">
        <f>M16/L16</f>
        <v>1</v>
      </c>
      <c r="O16" s="12">
        <f>L16-M16</f>
        <v>0</v>
      </c>
      <c r="P16" s="4">
        <f>O16/L16</f>
        <v>0</v>
      </c>
      <c r="Q16" s="7">
        <f>D16/$D$2</f>
        <v>3.342332234287928E-3</v>
      </c>
      <c r="R16" s="35">
        <f>D16-L16</f>
        <v>-22523</v>
      </c>
      <c r="S16" s="7">
        <f>R16/L16</f>
        <v>-0.13478835899676239</v>
      </c>
      <c r="T16" s="14">
        <f>((+R16+$L$37)/$L$2)-$L$39</f>
        <v>-4.6265092592223667E-4</v>
      </c>
    </row>
    <row r="17" spans="1:20" x14ac:dyDescent="0.2">
      <c r="A17" s="13" t="s">
        <v>27</v>
      </c>
      <c r="B17" s="36">
        <v>405408</v>
      </c>
      <c r="C17" s="36">
        <v>-6</v>
      </c>
      <c r="D17" s="35">
        <f>B17+C17</f>
        <v>405402</v>
      </c>
      <c r="E17" s="36">
        <f>D17</f>
        <v>405402</v>
      </c>
      <c r="F17" s="4">
        <f>E17/D17</f>
        <v>1</v>
      </c>
      <c r="G17" s="12">
        <f>D17-E17</f>
        <v>0</v>
      </c>
      <c r="H17" s="4">
        <f>G17/D17</f>
        <v>0</v>
      </c>
      <c r="I17" s="36">
        <v>451540</v>
      </c>
      <c r="J17" s="36">
        <v>-32</v>
      </c>
      <c r="K17" s="15"/>
      <c r="L17" s="35">
        <f>I17+J17+K17</f>
        <v>451508</v>
      </c>
      <c r="M17" s="2">
        <f>L17</f>
        <v>451508</v>
      </c>
      <c r="N17" s="4">
        <f>M17/L17</f>
        <v>1</v>
      </c>
      <c r="O17" s="12">
        <f>L17-M17</f>
        <v>0</v>
      </c>
      <c r="P17" s="4">
        <f>O17/L17</f>
        <v>0</v>
      </c>
      <c r="Q17" s="7">
        <f>D17/$D$2</f>
        <v>9.3721514805001835E-3</v>
      </c>
      <c r="R17" s="35">
        <f>D17-L17</f>
        <v>-46106</v>
      </c>
      <c r="S17" s="7">
        <f>R17/L17</f>
        <v>-0.1021155771326311</v>
      </c>
      <c r="T17" s="14">
        <f>((+R17+$L$37)/$L$2)-$L$39</f>
        <v>-9.4707559341866698E-4</v>
      </c>
    </row>
    <row r="18" spans="1:20" x14ac:dyDescent="0.2">
      <c r="A18" s="13" t="s">
        <v>28</v>
      </c>
      <c r="B18" s="36">
        <v>511121</v>
      </c>
      <c r="C18" s="36"/>
      <c r="D18" s="35">
        <f>B18+C18</f>
        <v>511121</v>
      </c>
      <c r="E18" s="36">
        <f>D18</f>
        <v>511121</v>
      </c>
      <c r="F18" s="4">
        <f>E18/D18</f>
        <v>1</v>
      </c>
      <c r="G18" s="12">
        <f>D18-E18</f>
        <v>0</v>
      </c>
      <c r="H18" s="4">
        <f>G18/D18</f>
        <v>0</v>
      </c>
      <c r="I18" s="36">
        <v>1062390</v>
      </c>
      <c r="J18" s="36"/>
      <c r="K18" s="15"/>
      <c r="L18" s="35">
        <f>I18+J18+K18</f>
        <v>1062390</v>
      </c>
      <c r="M18" s="2">
        <f>L18</f>
        <v>1062390</v>
      </c>
      <c r="N18" s="4">
        <f>M18/L18</f>
        <v>1</v>
      </c>
      <c r="O18" s="12">
        <f>L18-M18</f>
        <v>0</v>
      </c>
      <c r="P18" s="4">
        <f>O18/L18</f>
        <v>0</v>
      </c>
      <c r="Q18" s="7">
        <f>D18/$D$2</f>
        <v>1.1816181066853974E-2</v>
      </c>
      <c r="R18" s="35">
        <f>D18-L18</f>
        <v>-551269</v>
      </c>
      <c r="S18" s="7">
        <f>R18/L18</f>
        <v>-0.51889513267255905</v>
      </c>
      <c r="T18" s="8">
        <f>((+R18+$L$37)/$L$2)-$L$39</f>
        <v>-1.1323762965954942E-2</v>
      </c>
    </row>
    <row r="19" spans="1:20" x14ac:dyDescent="0.2">
      <c r="A19" s="13" t="s">
        <v>29</v>
      </c>
      <c r="B19" s="36">
        <v>274491</v>
      </c>
      <c r="C19" s="36">
        <v>-11476</v>
      </c>
      <c r="D19" s="35">
        <f>B19+C19</f>
        <v>263015</v>
      </c>
      <c r="E19" s="36">
        <f>D19</f>
        <v>263015</v>
      </c>
      <c r="F19" s="4">
        <f>E19/D19</f>
        <v>1</v>
      </c>
      <c r="G19" s="12">
        <f>D19-E19</f>
        <v>0</v>
      </c>
      <c r="H19" s="4">
        <f>G19/D19</f>
        <v>0</v>
      </c>
      <c r="I19" s="36">
        <v>186885</v>
      </c>
      <c r="J19" s="36">
        <v>-3812</v>
      </c>
      <c r="K19" s="15"/>
      <c r="L19" s="35">
        <f>I19+J19+K19</f>
        <v>183073</v>
      </c>
      <c r="M19" s="2">
        <f>L19</f>
        <v>183073</v>
      </c>
      <c r="N19" s="4">
        <f>M19/L19</f>
        <v>1</v>
      </c>
      <c r="O19" s="12">
        <f>L19-M19</f>
        <v>0</v>
      </c>
      <c r="P19" s="4">
        <f>O19/L19</f>
        <v>0</v>
      </c>
      <c r="Q19" s="7">
        <f>D19/$D$2</f>
        <v>6.0804249156238893E-3</v>
      </c>
      <c r="R19" s="35">
        <f>D19-L19</f>
        <v>79942</v>
      </c>
      <c r="S19" s="7">
        <f>R19/L19</f>
        <v>0.43666734035057053</v>
      </c>
      <c r="T19" s="14">
        <f>((+R19+$L$37)/$L$2)-$L$39</f>
        <v>1.6421098574822546E-3</v>
      </c>
    </row>
    <row r="20" spans="1:20" x14ac:dyDescent="0.2">
      <c r="A20" s="13" t="s">
        <v>30</v>
      </c>
      <c r="B20" s="36">
        <v>880666</v>
      </c>
      <c r="C20" s="36">
        <v>-228842</v>
      </c>
      <c r="D20" s="35">
        <f>B20+C20</f>
        <v>651824</v>
      </c>
      <c r="E20" s="36">
        <f>D20</f>
        <v>651824</v>
      </c>
      <c r="F20" s="4">
        <f>E20/D20</f>
        <v>1</v>
      </c>
      <c r="G20" s="12">
        <f>D20-E20</f>
        <v>0</v>
      </c>
      <c r="H20" s="4">
        <f>G20/D20</f>
        <v>0</v>
      </c>
      <c r="I20" s="36">
        <v>393455</v>
      </c>
      <c r="J20" s="36">
        <v>-86727</v>
      </c>
      <c r="K20" s="15"/>
      <c r="L20" s="35">
        <f>I20+J20+K20</f>
        <v>306728</v>
      </c>
      <c r="M20" s="2">
        <f>L20</f>
        <v>306728</v>
      </c>
      <c r="N20" s="4">
        <f>M20/L20</f>
        <v>1</v>
      </c>
      <c r="O20" s="12">
        <f>L20-M20</f>
        <v>0</v>
      </c>
      <c r="P20" s="4">
        <f>O20/L20</f>
        <v>0</v>
      </c>
      <c r="Q20" s="7">
        <f>D20/$D$2</f>
        <v>1.5068976637080112E-2</v>
      </c>
      <c r="R20" s="35">
        <f>D20-L20</f>
        <v>345096</v>
      </c>
      <c r="S20" s="7">
        <f>R20/L20</f>
        <v>1.1250880258730862</v>
      </c>
      <c r="T20" s="14">
        <f>((+R20+$L$37)/$L$2)-$L$39</f>
        <v>7.0887086059604476E-3</v>
      </c>
    </row>
    <row r="21" spans="1:20" x14ac:dyDescent="0.2">
      <c r="A21" s="13" t="s">
        <v>31</v>
      </c>
      <c r="B21" s="36">
        <v>172841</v>
      </c>
      <c r="C21" s="36">
        <v>-1053</v>
      </c>
      <c r="D21" s="35">
        <f>B21+C21</f>
        <v>171788</v>
      </c>
      <c r="E21" s="36">
        <f>D21</f>
        <v>171788</v>
      </c>
      <c r="F21" s="4">
        <f>E21/D21</f>
        <v>1</v>
      </c>
      <c r="G21" s="12">
        <f>D21-E21</f>
        <v>0</v>
      </c>
      <c r="H21" s="4">
        <f>G21/D21</f>
        <v>0</v>
      </c>
      <c r="I21" s="36">
        <v>100518</v>
      </c>
      <c r="J21" s="36">
        <v>-1624</v>
      </c>
      <c r="K21" s="15"/>
      <c r="L21" s="35">
        <f>I21+J21+K21</f>
        <v>98894</v>
      </c>
      <c r="M21" s="2">
        <f>L21</f>
        <v>98894</v>
      </c>
      <c r="N21" s="4">
        <f>M21/L21</f>
        <v>1</v>
      </c>
      <c r="O21" s="12">
        <f>L21-M21</f>
        <v>0</v>
      </c>
      <c r="P21" s="4">
        <f>O21/L21</f>
        <v>0</v>
      </c>
      <c r="Q21" s="7">
        <f>D21/$D$2</f>
        <v>3.9714238176727437E-3</v>
      </c>
      <c r="R21" s="35">
        <f>D21-L21</f>
        <v>72894</v>
      </c>
      <c r="S21" s="7">
        <f>R21/L21</f>
        <v>0.73709224017635044</v>
      </c>
      <c r="T21" s="14">
        <f>((+R21+$L$37)/$L$2)-$L$39</f>
        <v>1.4973350172788891E-3</v>
      </c>
    </row>
    <row r="22" spans="1:20" x14ac:dyDescent="0.2">
      <c r="A22" s="13" t="s">
        <v>32</v>
      </c>
      <c r="B22" s="36">
        <v>106048</v>
      </c>
      <c r="C22" s="36">
        <v>-70697</v>
      </c>
      <c r="D22" s="35">
        <f>B22+C22</f>
        <v>35351</v>
      </c>
      <c r="E22" s="36">
        <f>D22</f>
        <v>35351</v>
      </c>
      <c r="F22" s="4">
        <f>E22/D22</f>
        <v>1</v>
      </c>
      <c r="G22" s="12">
        <f>D22-E22</f>
        <v>0</v>
      </c>
      <c r="H22" s="4">
        <f>G22/D22</f>
        <v>0</v>
      </c>
      <c r="I22" s="36">
        <v>77902</v>
      </c>
      <c r="J22" s="36">
        <v>-44661</v>
      </c>
      <c r="K22" s="15"/>
      <c r="L22" s="35">
        <f>I22+J22+K22</f>
        <v>33241</v>
      </c>
      <c r="M22" s="2">
        <f>L22</f>
        <v>33241</v>
      </c>
      <c r="N22" s="4">
        <f>M22/L22</f>
        <v>1</v>
      </c>
      <c r="O22" s="12">
        <f>L22-M22</f>
        <v>0</v>
      </c>
      <c r="P22" s="4">
        <f>O22/L22</f>
        <v>0</v>
      </c>
      <c r="Q22" s="7">
        <f>D22/$D$2</f>
        <v>8.1725035147128529E-4</v>
      </c>
      <c r="R22" s="35">
        <f>D22-L22</f>
        <v>2110</v>
      </c>
      <c r="S22" s="7">
        <f>R22/L22</f>
        <v>6.3475828043681001E-2</v>
      </c>
      <c r="T22" s="14">
        <f>((+R22+$L$37)/$L$2)-$L$39</f>
        <v>4.3342070492169427E-5</v>
      </c>
    </row>
    <row r="23" spans="1:20" x14ac:dyDescent="0.2">
      <c r="A23" s="13" t="s">
        <v>33</v>
      </c>
      <c r="B23" s="36">
        <v>141154</v>
      </c>
      <c r="C23" s="36">
        <v>-1934</v>
      </c>
      <c r="D23" s="35">
        <f>B23+C23</f>
        <v>139220</v>
      </c>
      <c r="E23" s="36">
        <f>D23</f>
        <v>139220</v>
      </c>
      <c r="F23" s="4">
        <f>E23/D23</f>
        <v>1</v>
      </c>
      <c r="G23" s="12">
        <f>D23-E23</f>
        <v>0</v>
      </c>
      <c r="H23" s="4">
        <f>G23/D23</f>
        <v>0</v>
      </c>
      <c r="I23" s="36">
        <v>105696</v>
      </c>
      <c r="J23" s="36">
        <v>-3115</v>
      </c>
      <c r="K23" s="15"/>
      <c r="L23" s="35">
        <f>I23+J23+K23</f>
        <v>102581</v>
      </c>
      <c r="M23" s="2">
        <f>L23</f>
        <v>102581</v>
      </c>
      <c r="N23" s="4">
        <f>M23/L23</f>
        <v>1</v>
      </c>
      <c r="O23" s="12">
        <f>L23-M23</f>
        <v>0</v>
      </c>
      <c r="P23" s="4">
        <f>O23/L23</f>
        <v>0</v>
      </c>
      <c r="Q23" s="7">
        <f>D23/$D$2</f>
        <v>3.2185113273127306E-3</v>
      </c>
      <c r="R23" s="35">
        <f>D23-L23</f>
        <v>36639</v>
      </c>
      <c r="S23" s="7">
        <f>R23/L23</f>
        <v>0.35717140601085973</v>
      </c>
      <c r="T23" s="14">
        <f>((+R23+$L$37)/$L$2)-$L$39</f>
        <v>7.5261143164162547E-4</v>
      </c>
    </row>
    <row r="24" spans="1:20" x14ac:dyDescent="0.2">
      <c r="A24" s="13" t="s">
        <v>34</v>
      </c>
      <c r="B24" s="36">
        <v>16056</v>
      </c>
      <c r="C24" s="36">
        <v>-1495</v>
      </c>
      <c r="D24" s="35">
        <f>B24+C24</f>
        <v>14561</v>
      </c>
      <c r="E24" s="36">
        <f>D24</f>
        <v>14561</v>
      </c>
      <c r="F24" s="4">
        <f>E24/D24</f>
        <v>1</v>
      </c>
      <c r="G24" s="12">
        <f>D24-E24</f>
        <v>0</v>
      </c>
      <c r="H24" s="4">
        <f>G24/D24</f>
        <v>0</v>
      </c>
      <c r="I24" s="36">
        <v>6569</v>
      </c>
      <c r="J24" s="36">
        <v>-1675</v>
      </c>
      <c r="K24" s="15"/>
      <c r="L24" s="35">
        <f>I24+J24+K24</f>
        <v>4894</v>
      </c>
      <c r="M24" s="2">
        <f>L24</f>
        <v>4894</v>
      </c>
      <c r="N24" s="4">
        <f>M24/L24</f>
        <v>1</v>
      </c>
      <c r="O24" s="12">
        <f>L24-M24</f>
        <v>0</v>
      </c>
      <c r="P24" s="4">
        <f>O24/L24</f>
        <v>0</v>
      </c>
      <c r="Q24" s="7">
        <f>D24/$D$2</f>
        <v>3.3662364198391517E-4</v>
      </c>
      <c r="R24" s="35">
        <f>D24-L24</f>
        <v>9667</v>
      </c>
      <c r="S24" s="7">
        <f>R24/L24</f>
        <v>1.9752758479771149</v>
      </c>
      <c r="T24" s="14">
        <f>((+R24+$L$37)/$L$2)-$L$39</f>
        <v>1.9857241490428557E-4</v>
      </c>
    </row>
    <row r="25" spans="1:20" x14ac:dyDescent="0.2">
      <c r="A25" s="13" t="s">
        <v>48</v>
      </c>
      <c r="B25" s="36">
        <v>8378</v>
      </c>
      <c r="C25" s="36">
        <v>-3</v>
      </c>
      <c r="D25" s="35">
        <f>B25+C25</f>
        <v>8375</v>
      </c>
      <c r="E25" s="36">
        <f>D25</f>
        <v>8375</v>
      </c>
      <c r="F25" s="4">
        <f>E25/D25</f>
        <v>1</v>
      </c>
      <c r="G25" s="12">
        <f>D25-E25</f>
        <v>0</v>
      </c>
      <c r="H25" s="4">
        <f>G25/D25</f>
        <v>0</v>
      </c>
      <c r="I25" s="36">
        <v>10783</v>
      </c>
      <c r="J25" s="36">
        <v>-20</v>
      </c>
      <c r="K25" s="15"/>
      <c r="L25" s="35">
        <f>I25+J25+K25</f>
        <v>10763</v>
      </c>
      <c r="M25" s="2">
        <f>L25</f>
        <v>10763</v>
      </c>
      <c r="N25" s="4">
        <f>M25/L25</f>
        <v>1</v>
      </c>
      <c r="O25" s="12">
        <f>L25-M25</f>
        <v>0</v>
      </c>
      <c r="P25" s="4">
        <f>O25/L25</f>
        <v>0</v>
      </c>
      <c r="Q25" s="7">
        <f>D25/$D$2</f>
        <v>1.9361465569777415E-4</v>
      </c>
      <c r="R25" s="35">
        <f>D25-L25</f>
        <v>-2388</v>
      </c>
      <c r="S25" s="7">
        <f>R25/L25</f>
        <v>-0.22187122549475052</v>
      </c>
      <c r="T25" s="14">
        <f>((+R25+$L$37)/$L$2)-$L$39</f>
        <v>-4.9052542339000915E-5</v>
      </c>
    </row>
    <row r="26" spans="1:20" x14ac:dyDescent="0.2">
      <c r="A26" s="13" t="s">
        <v>35</v>
      </c>
      <c r="B26" s="36">
        <v>573164</v>
      </c>
      <c r="C26" s="36"/>
      <c r="D26" s="35">
        <f>B26+C26</f>
        <v>573164</v>
      </c>
      <c r="E26" s="36">
        <f>D26</f>
        <v>573164</v>
      </c>
      <c r="F26" s="4">
        <f>E26/D26</f>
        <v>1</v>
      </c>
      <c r="G26" s="12">
        <f>D26-E26</f>
        <v>0</v>
      </c>
      <c r="H26" s="4">
        <f>G26/D26</f>
        <v>0</v>
      </c>
      <c r="I26" s="36">
        <v>570172</v>
      </c>
      <c r="J26" s="36"/>
      <c r="K26" s="15"/>
      <c r="L26" s="35">
        <f>I26+J26+K26</f>
        <v>570172</v>
      </c>
      <c r="M26" s="2">
        <f>L26</f>
        <v>570172</v>
      </c>
      <c r="N26" s="4">
        <f>M26/L26</f>
        <v>1</v>
      </c>
      <c r="O26" s="12">
        <f>L26-M26</f>
        <v>0</v>
      </c>
      <c r="P26" s="4">
        <f>O26/L26</f>
        <v>0</v>
      </c>
      <c r="Q26" s="7">
        <f>D26/$D$2</f>
        <v>1.3250501554430928E-2</v>
      </c>
      <c r="R26" s="35">
        <f>D26-L26</f>
        <v>2992</v>
      </c>
      <c r="S26" s="7">
        <f>R26/L26</f>
        <v>5.2475393390064755E-3</v>
      </c>
      <c r="T26" s="14">
        <f>((+R26+$L$37)/$L$2)-$L$39</f>
        <v>6.1459466783264638E-5</v>
      </c>
    </row>
    <row r="27" spans="1:20" x14ac:dyDescent="0.2">
      <c r="A27" s="13" t="s">
        <v>36</v>
      </c>
      <c r="B27" s="36">
        <v>59888</v>
      </c>
      <c r="C27" s="36">
        <v>-2506</v>
      </c>
      <c r="D27" s="35">
        <f>B27+C27</f>
        <v>57382</v>
      </c>
      <c r="E27" s="36">
        <f>D27</f>
        <v>57382</v>
      </c>
      <c r="F27" s="4">
        <f>E27/D27</f>
        <v>1</v>
      </c>
      <c r="G27" s="12">
        <f>D27-E27</f>
        <v>0</v>
      </c>
      <c r="H27" s="4">
        <f>G27/D27</f>
        <v>0</v>
      </c>
      <c r="I27" s="36">
        <v>38802</v>
      </c>
      <c r="J27" s="36">
        <v>-4674</v>
      </c>
      <c r="K27" s="15"/>
      <c r="L27" s="35">
        <f>I27+J27+K27</f>
        <v>34128</v>
      </c>
      <c r="M27" s="2">
        <f>L27</f>
        <v>34128</v>
      </c>
      <c r="N27" s="4">
        <f>M27/L27</f>
        <v>1</v>
      </c>
      <c r="O27" s="12">
        <f>L27-M27</f>
        <v>0</v>
      </c>
      <c r="P27" s="4">
        <f>O27/L27</f>
        <v>0</v>
      </c>
      <c r="Q27" s="7">
        <f>D27/$D$2</f>
        <v>1.3265667072536928E-3</v>
      </c>
      <c r="R27" s="35">
        <f>D27-L27</f>
        <v>23254</v>
      </c>
      <c r="S27" s="7">
        <f>R27/L27</f>
        <v>0.68137599624941392</v>
      </c>
      <c r="T27" s="14">
        <f>((+R27+$L$37)/$L$2)-$L$39</f>
        <v>4.7766659110215492E-4</v>
      </c>
    </row>
    <row r="28" spans="1:20" x14ac:dyDescent="0.2">
      <c r="A28" s="13" t="s">
        <v>37</v>
      </c>
      <c r="B28" s="36">
        <v>-83535</v>
      </c>
      <c r="C28" s="36">
        <v>-18852</v>
      </c>
      <c r="D28" s="35">
        <f>B28+C28</f>
        <v>-102387</v>
      </c>
      <c r="E28" s="36">
        <f>D28</f>
        <v>-102387</v>
      </c>
      <c r="F28" s="4">
        <f>E28/D28</f>
        <v>1</v>
      </c>
      <c r="G28" s="12">
        <f>D28-E28</f>
        <v>0</v>
      </c>
      <c r="H28" s="4">
        <f>G28/D28</f>
        <v>0</v>
      </c>
      <c r="I28" s="36">
        <v>-180392</v>
      </c>
      <c r="J28" s="36">
        <v>-23932</v>
      </c>
      <c r="K28" s="15"/>
      <c r="L28" s="35">
        <f>I28+J28+K28</f>
        <v>-204324</v>
      </c>
      <c r="M28" s="2">
        <f>L28</f>
        <v>-204324</v>
      </c>
      <c r="N28" s="4">
        <f>M28/L28</f>
        <v>1</v>
      </c>
      <c r="O28" s="12">
        <f>L28-M28</f>
        <v>0</v>
      </c>
      <c r="P28" s="4">
        <f>O28/L28</f>
        <v>0</v>
      </c>
      <c r="Q28" s="7">
        <f>D28/$D$2</f>
        <v>-2.3669998510958811E-3</v>
      </c>
      <c r="R28" s="35">
        <f>D28-L28</f>
        <v>101937</v>
      </c>
      <c r="S28" s="7">
        <f>R28/L28</f>
        <v>-0.49889880777588536</v>
      </c>
      <c r="T28" s="14">
        <f>((+R28+$L$37)/$L$2)-$L$39</f>
        <v>2.0939149951485492E-3</v>
      </c>
    </row>
    <row r="29" spans="1:20" x14ac:dyDescent="0.2">
      <c r="A29" s="13" t="s">
        <v>38</v>
      </c>
      <c r="B29" s="36">
        <v>1566987</v>
      </c>
      <c r="C29" s="36">
        <v>-106777</v>
      </c>
      <c r="D29" s="35">
        <f>B29+C29</f>
        <v>1460210</v>
      </c>
      <c r="E29" s="36">
        <f>D29</f>
        <v>1460210</v>
      </c>
      <c r="F29" s="4">
        <f>E29/D29</f>
        <v>1</v>
      </c>
      <c r="G29" s="12">
        <f>D29-E29</f>
        <v>0</v>
      </c>
      <c r="H29" s="4">
        <f>G29/D29</f>
        <v>0</v>
      </c>
      <c r="I29" s="36">
        <v>1189744</v>
      </c>
      <c r="J29" s="36">
        <v>-131745</v>
      </c>
      <c r="K29" s="15"/>
      <c r="L29" s="35">
        <f>I29+J29+K29</f>
        <v>1057999</v>
      </c>
      <c r="M29" s="2">
        <f>L29</f>
        <v>1057999</v>
      </c>
      <c r="N29" s="4">
        <f>M29/L29</f>
        <v>1</v>
      </c>
      <c r="O29" s="12">
        <f>L29-M29</f>
        <v>0</v>
      </c>
      <c r="P29" s="4">
        <f>O29/L29</f>
        <v>0</v>
      </c>
      <c r="Q29" s="7">
        <f>D29/$D$2</f>
        <v>3.3757379868232455E-2</v>
      </c>
      <c r="R29" s="35">
        <f>D29-L29</f>
        <v>402211</v>
      </c>
      <c r="S29" s="7">
        <f>R29/L29</f>
        <v>0.38016198503023158</v>
      </c>
      <c r="T29" s="14">
        <f>((+R29+$L$37)/$L$2)-$L$39</f>
        <v>8.2619229927670679E-3</v>
      </c>
    </row>
    <row r="30" spans="1:20" x14ac:dyDescent="0.2">
      <c r="A30" s="13" t="s">
        <v>39</v>
      </c>
      <c r="B30" s="36">
        <v>7254</v>
      </c>
      <c r="C30" s="36">
        <v>-7254</v>
      </c>
      <c r="D30" s="35">
        <v>0</v>
      </c>
      <c r="E30" s="36">
        <f>D30</f>
        <v>0</v>
      </c>
      <c r="F30" s="4" t="e">
        <f>E30/D30</f>
        <v>#DIV/0!</v>
      </c>
      <c r="G30" s="12">
        <f>D30-E30</f>
        <v>0</v>
      </c>
      <c r="H30" s="4" t="e">
        <f>G30/D30</f>
        <v>#DIV/0!</v>
      </c>
      <c r="I30" s="36">
        <v>8186</v>
      </c>
      <c r="J30" s="36">
        <v>-8186</v>
      </c>
      <c r="K30" s="15"/>
      <c r="L30" s="35">
        <f>I30+J30+K30</f>
        <v>0</v>
      </c>
      <c r="M30" s="2">
        <f>L30</f>
        <v>0</v>
      </c>
      <c r="N30" s="4" t="e">
        <f>M30/L30</f>
        <v>#DIV/0!</v>
      </c>
      <c r="O30" s="12">
        <f>L30-M30</f>
        <v>0</v>
      </c>
      <c r="P30" s="4" t="e">
        <f>O30/L30</f>
        <v>#DIV/0!</v>
      </c>
      <c r="Q30" s="7">
        <f>D30/$D$2</f>
        <v>0</v>
      </c>
      <c r="R30" s="35">
        <f>D30-L30</f>
        <v>0</v>
      </c>
      <c r="S30" s="7" t="e">
        <f>R30/L30</f>
        <v>#DIV/0!</v>
      </c>
      <c r="T30" s="14">
        <f>((+R30+$L$37)/$L$2)-$L$39</f>
        <v>0</v>
      </c>
    </row>
    <row r="31" spans="1:20" x14ac:dyDescent="0.2">
      <c r="A31" s="13" t="s">
        <v>40</v>
      </c>
      <c r="B31" s="36">
        <v>138056</v>
      </c>
      <c r="C31" s="36">
        <v>-21456</v>
      </c>
      <c r="D31" s="35">
        <f>B31+C31</f>
        <v>116600</v>
      </c>
      <c r="E31" s="36">
        <f>D31</f>
        <v>116600</v>
      </c>
      <c r="F31" s="4">
        <f>E31/D31</f>
        <v>1</v>
      </c>
      <c r="G31" s="12">
        <f>D31-E31</f>
        <v>0</v>
      </c>
      <c r="H31" s="4">
        <f>G31/D31</f>
        <v>0</v>
      </c>
      <c r="I31" s="36">
        <v>154031</v>
      </c>
      <c r="J31" s="36">
        <v>-22768</v>
      </c>
      <c r="K31" s="15"/>
      <c r="L31" s="35">
        <f>I31+J31+K31</f>
        <v>131263</v>
      </c>
      <c r="M31" s="2">
        <f>L31</f>
        <v>131263</v>
      </c>
      <c r="N31" s="4">
        <f>M31/L31</f>
        <v>1</v>
      </c>
      <c r="O31" s="12">
        <f>L31-M31</f>
        <v>0</v>
      </c>
      <c r="P31" s="4">
        <f>O31/L31</f>
        <v>0</v>
      </c>
      <c r="Q31" s="7">
        <f>D31/$D$2</f>
        <v>2.6955783706699064E-3</v>
      </c>
      <c r="R31" s="35">
        <f>D31-L31</f>
        <v>-14663</v>
      </c>
      <c r="S31" s="7">
        <f>R31/L31</f>
        <v>-0.11170703092265147</v>
      </c>
      <c r="T31" s="14">
        <f>((+R31+$L$37)/$L$2)-$L$39</f>
        <v>-3.0119657802230027E-4</v>
      </c>
    </row>
    <row r="32" spans="1:20" x14ac:dyDescent="0.2">
      <c r="A32" s="13" t="s">
        <v>41</v>
      </c>
      <c r="B32" s="36">
        <v>-3566269</v>
      </c>
      <c r="C32" s="36"/>
      <c r="D32" s="35">
        <f>B32+C32</f>
        <v>-3566269</v>
      </c>
      <c r="E32" s="36">
        <f>D32</f>
        <v>-3566269</v>
      </c>
      <c r="F32" s="4">
        <f>E32/D32</f>
        <v>1</v>
      </c>
      <c r="G32" s="12">
        <f>D32-E32</f>
        <v>0</v>
      </c>
      <c r="H32" s="4">
        <f>G32/D32</f>
        <v>0</v>
      </c>
      <c r="I32" s="36">
        <v>-3084435</v>
      </c>
      <c r="J32" s="36"/>
      <c r="K32" s="15"/>
      <c r="L32" s="35">
        <f>I32+J32+K32</f>
        <v>-3084435</v>
      </c>
      <c r="M32" s="2">
        <f>L32</f>
        <v>-3084435</v>
      </c>
      <c r="N32" s="4">
        <f>M32/L32</f>
        <v>1</v>
      </c>
      <c r="O32" s="12">
        <f>L32-M32</f>
        <v>0</v>
      </c>
      <c r="P32" s="4">
        <f>O32/L32</f>
        <v>0</v>
      </c>
      <c r="Q32" s="7">
        <f>D32/$D$2</f>
        <v>-8.2445605320674076E-2</v>
      </c>
      <c r="R32" s="35">
        <f>D32-L32</f>
        <v>-481834</v>
      </c>
      <c r="S32" s="7">
        <f>R32/L32</f>
        <v>0.15621467140659473</v>
      </c>
      <c r="T32" s="14">
        <f>((+R32+$L$37)/$L$2)-$L$39</f>
        <v>-9.897480186511376E-3</v>
      </c>
    </row>
    <row r="33" spans="1:20" x14ac:dyDescent="0.2">
      <c r="A33" s="13" t="s">
        <v>42</v>
      </c>
      <c r="B33" s="36">
        <v>5327495</v>
      </c>
      <c r="C33" s="36"/>
      <c r="D33" s="35">
        <f>B33+C33</f>
        <v>5327495</v>
      </c>
      <c r="E33" s="36">
        <f>D33</f>
        <v>5327495</v>
      </c>
      <c r="F33" s="4">
        <f>E33/D33</f>
        <v>1</v>
      </c>
      <c r="G33" s="12">
        <f>D33-E33</f>
        <v>0</v>
      </c>
      <c r="H33" s="4">
        <f>G33/D33</f>
        <v>0</v>
      </c>
      <c r="I33" s="36">
        <v>6497566</v>
      </c>
      <c r="J33" s="36"/>
      <c r="K33" s="15"/>
      <c r="L33" s="35">
        <f>I33+J33+K33</f>
        <v>6497566</v>
      </c>
      <c r="M33" s="2">
        <f>L33</f>
        <v>6497566</v>
      </c>
      <c r="N33" s="4">
        <f>M33/L33</f>
        <v>1</v>
      </c>
      <c r="O33" s="12">
        <f>L33-M33</f>
        <v>0</v>
      </c>
      <c r="P33" s="4">
        <f>O33/L33</f>
        <v>0</v>
      </c>
      <c r="Q33" s="7">
        <f>D33/$D$2</f>
        <v>0.12316192360078965</v>
      </c>
      <c r="R33" s="35">
        <f>D33-L33</f>
        <v>-1170071</v>
      </c>
      <c r="S33" s="7">
        <f>R33/L33</f>
        <v>-0.18007835549496534</v>
      </c>
      <c r="T33" s="8">
        <f>((+R33+$L$37)/$L$2)-$L$39</f>
        <v>-2.4034739224113699E-2</v>
      </c>
    </row>
    <row r="34" spans="1:20" x14ac:dyDescent="0.2">
      <c r="A34" s="13"/>
      <c r="B34" s="36"/>
      <c r="C34" s="36"/>
      <c r="D34" s="35">
        <f>B34+C34</f>
        <v>0</v>
      </c>
      <c r="E34" s="36"/>
      <c r="F34" s="4" t="e">
        <f>E34/D34</f>
        <v>#DIV/0!</v>
      </c>
      <c r="G34" s="12">
        <f>D34-E34</f>
        <v>0</v>
      </c>
      <c r="H34" s="4" t="e">
        <f>G34/D34</f>
        <v>#DIV/0!</v>
      </c>
      <c r="I34" s="36"/>
      <c r="J34" s="36"/>
      <c r="K34" s="15"/>
      <c r="L34" s="35">
        <f>I34+J34+K34</f>
        <v>0</v>
      </c>
      <c r="M34" s="2">
        <f>L34</f>
        <v>0</v>
      </c>
      <c r="N34" s="4" t="e">
        <f>M34/L34</f>
        <v>#DIV/0!</v>
      </c>
      <c r="O34" s="12">
        <f>L34-M34</f>
        <v>0</v>
      </c>
      <c r="P34" s="4" t="e">
        <f>O34/L34</f>
        <v>#DIV/0!</v>
      </c>
      <c r="Q34" s="7">
        <f>D34/$D$2</f>
        <v>0</v>
      </c>
      <c r="R34" s="35">
        <f>D34-L34</f>
        <v>0</v>
      </c>
      <c r="S34" s="7" t="e">
        <f>R34/L34</f>
        <v>#DIV/0!</v>
      </c>
      <c r="T34" s="14">
        <f>((+R34+$L$37)/$L$2)-$L$39</f>
        <v>0</v>
      </c>
    </row>
    <row r="35" spans="1:20" x14ac:dyDescent="0.2">
      <c r="A35" s="13"/>
      <c r="B35" s="36"/>
      <c r="C35" s="36"/>
      <c r="D35" s="35">
        <f>B35+C35</f>
        <v>0</v>
      </c>
      <c r="E35" s="36"/>
      <c r="F35" s="4" t="e">
        <f>E35/D35</f>
        <v>#DIV/0!</v>
      </c>
      <c r="G35" s="12">
        <f>D35-E35</f>
        <v>0</v>
      </c>
      <c r="H35" s="4" t="e">
        <f>G35/D35</f>
        <v>#DIV/0!</v>
      </c>
      <c r="I35" s="36"/>
      <c r="J35" s="36"/>
      <c r="K35" s="15"/>
      <c r="L35" s="35">
        <f>I35+J35+K35</f>
        <v>0</v>
      </c>
      <c r="M35" s="2">
        <f>L35</f>
        <v>0</v>
      </c>
      <c r="N35" s="4" t="e">
        <f>M35/L35</f>
        <v>#DIV/0!</v>
      </c>
      <c r="O35" s="12">
        <f>L35-M35</f>
        <v>0</v>
      </c>
      <c r="P35" s="4" t="e">
        <f>O35/L35</f>
        <v>#DIV/0!</v>
      </c>
      <c r="Q35" s="7">
        <f>D35/$D$2</f>
        <v>0</v>
      </c>
      <c r="R35" s="35">
        <f>D35-L35</f>
        <v>0</v>
      </c>
      <c r="S35" s="7" t="e">
        <f>R35/L35</f>
        <v>#DIV/0!</v>
      </c>
      <c r="T35" s="14">
        <f>((+R35+$L$37)/$L$2)-$L$39</f>
        <v>0</v>
      </c>
    </row>
    <row r="36" spans="1:20" x14ac:dyDescent="0.2">
      <c r="A36" s="1" t="s">
        <v>13</v>
      </c>
      <c r="B36" s="35">
        <f>SUM(B15:B35)</f>
        <v>15849834</v>
      </c>
      <c r="C36" s="35">
        <f>SUM(C15:C35)</f>
        <v>-501340</v>
      </c>
      <c r="D36" s="35">
        <f>SUM(D15:D35)</f>
        <v>15348494</v>
      </c>
      <c r="E36" s="35">
        <f>SUM(E15:E35)</f>
        <v>15348494</v>
      </c>
      <c r="F36" s="4"/>
      <c r="G36" s="12">
        <f>SUM(G15:G35)</f>
        <v>0</v>
      </c>
      <c r="H36" s="4"/>
      <c r="I36" s="35">
        <f>SUM(I15:I35)</f>
        <v>17408833</v>
      </c>
      <c r="J36" s="35">
        <f>SUM(J15:J35)</f>
        <v>-361689</v>
      </c>
      <c r="K36" s="3">
        <f>SUM(K15:K35)</f>
        <v>0</v>
      </c>
      <c r="L36" s="35">
        <f>SUM(L15:L35)</f>
        <v>17047144</v>
      </c>
      <c r="M36" s="3">
        <f>SUM(M15:M35)</f>
        <v>17047144</v>
      </c>
      <c r="N36" s="4"/>
      <c r="O36" s="3">
        <f>SUM(O15:O35)</f>
        <v>0</v>
      </c>
      <c r="P36" s="4"/>
      <c r="Q36" s="7">
        <f>SUM(Q15:Q35)</f>
        <v>0.35482906045245993</v>
      </c>
      <c r="R36" s="35">
        <f>D36-L36</f>
        <v>-1698650</v>
      </c>
      <c r="S36" s="7">
        <f>R36/L36</f>
        <v>-9.9644257126003041E-2</v>
      </c>
      <c r="T36" s="7"/>
    </row>
    <row r="37" spans="1:20" x14ac:dyDescent="0.2">
      <c r="A37" s="1" t="s">
        <v>14</v>
      </c>
      <c r="B37" s="35">
        <f>B13+B36</f>
        <v>39587328</v>
      </c>
      <c r="C37" s="35">
        <f>C13+C36</f>
        <v>-501340</v>
      </c>
      <c r="D37" s="35">
        <f>D13+D36</f>
        <v>39085988</v>
      </c>
      <c r="E37" s="35">
        <f>E13+E36</f>
        <v>39085988</v>
      </c>
      <c r="F37" s="4"/>
      <c r="G37" s="3">
        <f>G13+G36</f>
        <v>0</v>
      </c>
      <c r="H37" s="4"/>
      <c r="I37" s="35">
        <f>I36+I13</f>
        <v>42624400</v>
      </c>
      <c r="J37" s="35">
        <f>J13+J36</f>
        <v>-361689</v>
      </c>
      <c r="K37" s="3">
        <f>K13+K36</f>
        <v>0</v>
      </c>
      <c r="L37" s="35">
        <f>L13+L36</f>
        <v>42262711</v>
      </c>
      <c r="M37" s="3">
        <f>M13+M36</f>
        <v>42262711</v>
      </c>
      <c r="N37" s="4"/>
      <c r="O37" s="3">
        <f>O13+O36</f>
        <v>0</v>
      </c>
      <c r="P37" s="4"/>
      <c r="Q37" s="6"/>
      <c r="R37" s="35">
        <f>R13+R36</f>
        <v>-3176723</v>
      </c>
      <c r="S37" s="7"/>
      <c r="T37" s="6"/>
    </row>
    <row r="38" spans="1:20" x14ac:dyDescent="0.2">
      <c r="B38" s="35"/>
      <c r="C38" s="35"/>
      <c r="D38" s="35"/>
      <c r="E38" s="7">
        <f>E39-M39</f>
        <v>3.5466857799195561E-2</v>
      </c>
      <c r="F38" s="4"/>
      <c r="G38" s="7" t="e">
        <f>O39-G39</f>
        <v>#DIV/0!</v>
      </c>
      <c r="H38" s="16"/>
      <c r="I38" s="35"/>
      <c r="J38" s="35"/>
      <c r="K38" s="6"/>
      <c r="L38" s="35"/>
      <c r="M38" s="6"/>
      <c r="N38" s="4"/>
      <c r="O38" s="6"/>
      <c r="P38" s="16"/>
      <c r="Q38" s="6"/>
      <c r="R38" s="35"/>
      <c r="S38" s="6"/>
      <c r="T38" s="6"/>
    </row>
    <row r="39" spans="1:20" ht="32" x14ac:dyDescent="0.2">
      <c r="A39" s="17" t="s">
        <v>44</v>
      </c>
      <c r="B39" s="18"/>
      <c r="C39" s="18"/>
      <c r="D39" s="19">
        <f>D37/D2</f>
        <v>0.90359643095251729</v>
      </c>
      <c r="E39" s="19">
        <f>E37/E2</f>
        <v>0.90359643095251729</v>
      </c>
      <c r="F39" s="4"/>
      <c r="G39" s="19" t="e">
        <f>G37/G2</f>
        <v>#DIV/0!</v>
      </c>
      <c r="H39" s="4"/>
      <c r="I39" s="37"/>
      <c r="J39" s="37"/>
      <c r="K39" s="18"/>
      <c r="L39" s="19">
        <f>L37/L2</f>
        <v>0.86812957315332173</v>
      </c>
      <c r="M39" s="19">
        <f>M37/M2</f>
        <v>0.86812957315332173</v>
      </c>
      <c r="N39" s="4"/>
      <c r="O39" s="19" t="e">
        <f>O37/O2</f>
        <v>#DIV/0!</v>
      </c>
      <c r="P39" s="4"/>
      <c r="Q39" s="6"/>
      <c r="R39" s="35"/>
      <c r="S39" s="6"/>
      <c r="T39" s="6"/>
    </row>
    <row r="40" spans="1:20" ht="18" customHeight="1" x14ac:dyDescent="0.2">
      <c r="D40" s="9"/>
      <c r="F40" s="20"/>
      <c r="H40" s="20"/>
      <c r="I40" s="23"/>
      <c r="J40" s="23"/>
      <c r="L40" s="21">
        <f>D39-L39</f>
        <v>3.5466857799195561E-2</v>
      </c>
      <c r="N40" s="20"/>
      <c r="P40" s="20"/>
      <c r="R40" s="23"/>
    </row>
    <row r="41" spans="1:20" ht="18" customHeight="1" x14ac:dyDescent="0.2">
      <c r="A41" s="1" t="s">
        <v>47</v>
      </c>
      <c r="B41" s="5"/>
      <c r="D41" s="9"/>
      <c r="I41" s="23"/>
      <c r="J41" s="23"/>
      <c r="L41" s="11"/>
      <c r="R41" s="23"/>
      <c r="S41" s="21"/>
    </row>
    <row r="42" spans="1:20" ht="31.25" customHeight="1" x14ac:dyDescent="0.2">
      <c r="A42" s="17" t="s">
        <v>46</v>
      </c>
      <c r="B42" s="23">
        <f>B37</f>
        <v>39587328</v>
      </c>
      <c r="C42" s="24">
        <f>C37</f>
        <v>-501340</v>
      </c>
      <c r="D42" s="23"/>
      <c r="E42" s="23"/>
      <c r="F42" s="25"/>
      <c r="G42" s="23"/>
      <c r="H42" s="25"/>
      <c r="I42" s="23">
        <f>I37</f>
        <v>42624400</v>
      </c>
      <c r="J42" s="24">
        <f>J37</f>
        <v>-361689</v>
      </c>
      <c r="K42" s="23"/>
      <c r="L42" s="23"/>
      <c r="M42" s="23"/>
      <c r="N42" s="25"/>
      <c r="O42" s="23"/>
      <c r="P42" s="25"/>
      <c r="Q42" s="23"/>
      <c r="R42" s="23"/>
      <c r="S42" s="23"/>
      <c r="T42" s="23"/>
    </row>
    <row r="43" spans="1:20" ht="48" x14ac:dyDescent="0.2">
      <c r="A43" s="26" t="s">
        <v>43</v>
      </c>
      <c r="B43" s="23"/>
      <c r="C43" s="23">
        <v>-67698</v>
      </c>
      <c r="D43" s="23"/>
      <c r="E43" s="23"/>
      <c r="F43" s="25"/>
      <c r="G43" s="23"/>
      <c r="H43" s="25"/>
      <c r="I43" s="23">
        <v>-70837</v>
      </c>
      <c r="J43" s="23">
        <v>-53672</v>
      </c>
      <c r="K43" s="23"/>
      <c r="L43" s="23"/>
      <c r="M43" s="23"/>
      <c r="N43" s="25"/>
      <c r="O43" s="23"/>
      <c r="P43" s="25"/>
      <c r="Q43" s="23"/>
      <c r="R43" s="23"/>
      <c r="S43" s="23"/>
      <c r="T43" s="23"/>
    </row>
    <row r="44" spans="1:20" ht="32" x14ac:dyDescent="0.2">
      <c r="A44" s="26" t="s">
        <v>45</v>
      </c>
      <c r="B44" s="23">
        <f>B42+B43</f>
        <v>39587328</v>
      </c>
      <c r="C44" s="23">
        <f>C42+C43</f>
        <v>-569038</v>
      </c>
      <c r="D44" s="23">
        <f>B44+C44</f>
        <v>39018290</v>
      </c>
      <c r="E44" s="23"/>
      <c r="F44" s="25"/>
      <c r="G44" s="23"/>
      <c r="H44" s="25"/>
      <c r="I44" s="23">
        <f>I43+I42</f>
        <v>42553563</v>
      </c>
      <c r="J44" s="23">
        <f>J43+J42</f>
        <v>-415361</v>
      </c>
      <c r="K44" s="23">
        <f>I44+J44</f>
        <v>42138202</v>
      </c>
      <c r="L44" s="23"/>
      <c r="M44" s="23"/>
      <c r="N44" s="25"/>
      <c r="O44" s="23"/>
      <c r="P44" s="25"/>
      <c r="Q44" s="23"/>
      <c r="R44" s="23"/>
      <c r="S44" s="23"/>
      <c r="T44" s="23"/>
    </row>
    <row r="45" spans="1:20" x14ac:dyDescent="0.2">
      <c r="B45" s="26"/>
      <c r="C45" s="26"/>
      <c r="D45" s="26"/>
      <c r="E45" s="26"/>
      <c r="F45" s="26"/>
      <c r="G45" s="26"/>
      <c r="H45" s="26"/>
      <c r="I45" s="38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1:20" ht="16" x14ac:dyDescent="0.2">
      <c r="A46" s="27"/>
      <c r="B46" s="21"/>
      <c r="D46" s="9"/>
      <c r="F46" s="9"/>
      <c r="G46" s="9"/>
      <c r="H46" s="9"/>
      <c r="L46" s="9"/>
      <c r="N46" s="9"/>
      <c r="P46" s="9"/>
      <c r="R46" s="9"/>
    </row>
    <row r="47" spans="1:20" ht="16" x14ac:dyDescent="0.2">
      <c r="A47" s="27"/>
      <c r="D47" s="9"/>
      <c r="F47" s="9"/>
      <c r="G47" s="9"/>
      <c r="H47" s="9"/>
      <c r="L47" s="9"/>
      <c r="N47" s="9"/>
      <c r="P47" s="9"/>
      <c r="R47" s="9"/>
    </row>
    <row r="48" spans="1:20" ht="16" x14ac:dyDescent="0.2">
      <c r="A48" s="27"/>
      <c r="D48" s="9"/>
      <c r="F48" s="9"/>
      <c r="G48" s="9"/>
      <c r="H48" s="9"/>
      <c r="L48" s="9"/>
      <c r="N48" s="9"/>
      <c r="P48" s="9"/>
      <c r="R48" s="9"/>
    </row>
    <row r="49" spans="1:18" ht="16" x14ac:dyDescent="0.2">
      <c r="A49" s="27"/>
      <c r="D49" s="9"/>
      <c r="F49" s="9"/>
      <c r="G49" s="9"/>
      <c r="H49" s="9"/>
      <c r="L49" s="9"/>
      <c r="N49" s="9"/>
      <c r="P49" s="9"/>
      <c r="R49" s="9"/>
    </row>
    <row r="50" spans="1:18" ht="16" x14ac:dyDescent="0.2">
      <c r="A50" s="27"/>
      <c r="D50" s="9"/>
      <c r="F50" s="9"/>
      <c r="G50" s="9"/>
      <c r="H50" s="9"/>
      <c r="L50" s="9"/>
      <c r="N50" s="9"/>
      <c r="P50" s="9"/>
      <c r="R50" s="9"/>
    </row>
    <row r="51" spans="1:18" ht="16" x14ac:dyDescent="0.2">
      <c r="A51" s="27"/>
      <c r="D51" s="9"/>
      <c r="F51" s="9"/>
      <c r="G51" s="9"/>
      <c r="H51" s="9"/>
      <c r="L51" s="9"/>
      <c r="N51" s="9"/>
      <c r="P51" s="9"/>
      <c r="R51" s="9"/>
    </row>
    <row r="52" spans="1:18" ht="16" x14ac:dyDescent="0.2">
      <c r="A52" s="27"/>
      <c r="D52" s="9"/>
      <c r="F52" s="9"/>
      <c r="G52" s="9"/>
      <c r="H52" s="9"/>
      <c r="L52" s="9"/>
      <c r="N52" s="9"/>
      <c r="P52" s="9"/>
      <c r="R52" s="9"/>
    </row>
    <row r="53" spans="1:18" ht="16" x14ac:dyDescent="0.2">
      <c r="A53" s="27"/>
      <c r="D53" s="9"/>
      <c r="F53" s="9"/>
      <c r="G53" s="9"/>
      <c r="H53" s="9"/>
      <c r="L53" s="9"/>
      <c r="N53" s="9"/>
      <c r="P53" s="9"/>
      <c r="R53" s="9"/>
    </row>
    <row r="54" spans="1:18" ht="16" x14ac:dyDescent="0.2">
      <c r="A54" s="27"/>
      <c r="D54" s="9"/>
      <c r="F54" s="9"/>
      <c r="G54" s="9"/>
      <c r="H54" s="9"/>
      <c r="L54" s="9"/>
      <c r="N54" s="9"/>
      <c r="P54" s="9"/>
      <c r="R54" s="9"/>
    </row>
    <row r="55" spans="1:18" ht="16" x14ac:dyDescent="0.2">
      <c r="A55" s="27"/>
      <c r="D55" s="9"/>
      <c r="F55" s="9"/>
      <c r="G55" s="9"/>
      <c r="H55" s="9"/>
      <c r="L55" s="9"/>
      <c r="N55" s="9"/>
      <c r="P55" s="9"/>
      <c r="R55" s="9"/>
    </row>
    <row r="56" spans="1:18" ht="16" x14ac:dyDescent="0.2">
      <c r="A56" s="27"/>
      <c r="D56" s="9"/>
      <c r="F56" s="9"/>
      <c r="G56" s="9"/>
      <c r="H56" s="9"/>
      <c r="L56" s="9"/>
      <c r="N56" s="9"/>
      <c r="P56" s="9"/>
      <c r="R56" s="9"/>
    </row>
    <row r="57" spans="1:18" ht="16" x14ac:dyDescent="0.2">
      <c r="A57" s="27"/>
      <c r="D57" s="9"/>
      <c r="F57" s="9"/>
      <c r="G57" s="9"/>
      <c r="H57" s="9"/>
      <c r="L57" s="9"/>
      <c r="N57" s="9"/>
      <c r="P57" s="9"/>
      <c r="R57" s="9"/>
    </row>
    <row r="58" spans="1:18" ht="16" x14ac:dyDescent="0.2">
      <c r="A58" s="27"/>
      <c r="D58" s="9"/>
      <c r="F58" s="9"/>
      <c r="G58" s="9"/>
      <c r="H58" s="9"/>
      <c r="L58" s="9"/>
      <c r="N58" s="9"/>
      <c r="P58" s="9"/>
      <c r="R58" s="9"/>
    </row>
    <row r="59" spans="1:18" ht="16" x14ac:dyDescent="0.2">
      <c r="A59" s="27"/>
      <c r="D59" s="9"/>
      <c r="F59" s="9"/>
      <c r="G59" s="9"/>
      <c r="H59" s="9"/>
      <c r="L59" s="9"/>
      <c r="N59" s="9"/>
      <c r="P59" s="9"/>
      <c r="R59" s="9"/>
    </row>
    <row r="60" spans="1:18" ht="16" x14ac:dyDescent="0.2">
      <c r="A60" s="27"/>
      <c r="D60" s="9"/>
      <c r="F60" s="9"/>
      <c r="G60" s="9"/>
      <c r="H60" s="9"/>
      <c r="L60" s="9"/>
      <c r="N60" s="9"/>
      <c r="P60" s="9"/>
      <c r="R60" s="9"/>
    </row>
    <row r="61" spans="1:18" ht="16" x14ac:dyDescent="0.2">
      <c r="A61" s="27"/>
      <c r="D61" s="9"/>
      <c r="F61" s="9"/>
      <c r="G61" s="9"/>
      <c r="H61" s="9"/>
      <c r="L61" s="9"/>
      <c r="N61" s="9"/>
      <c r="P61" s="9"/>
      <c r="R61" s="9"/>
    </row>
    <row r="62" spans="1:18" ht="16" x14ac:dyDescent="0.2">
      <c r="A62" s="27"/>
      <c r="D62" s="9"/>
      <c r="F62" s="9"/>
      <c r="G62" s="9"/>
      <c r="H62" s="9"/>
      <c r="L62" s="9"/>
      <c r="N62" s="9"/>
      <c r="P62" s="9"/>
      <c r="R62" s="9"/>
    </row>
    <row r="63" spans="1:18" ht="16" x14ac:dyDescent="0.2">
      <c r="A63" s="27"/>
      <c r="D63" s="9"/>
      <c r="F63" s="9"/>
      <c r="G63" s="9"/>
      <c r="H63" s="9"/>
      <c r="L63" s="9"/>
      <c r="N63" s="9"/>
      <c r="P63" s="9"/>
      <c r="R63" s="9"/>
    </row>
  </sheetData>
  <pageMargins left="0.7" right="0.7" top="0.75" bottom="0.75" header="0.3" footer="0.3"/>
  <pageSetup paperSize="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D027E8F351141A2DEB7EF19F607BA" ma:contentTypeVersion="4" ma:contentTypeDescription="Create a new document." ma:contentTypeScope="" ma:versionID="1edeedd867b90cb26c8ccfafd3980c08">
  <xsd:schema xmlns:xsd="http://www.w3.org/2001/XMLSchema" xmlns:xs="http://www.w3.org/2001/XMLSchema" xmlns:p="http://schemas.microsoft.com/office/2006/metadata/properties" xmlns:ns2="6139d16e-c87d-46aa-b2c4-0da7546aa6ab" targetNamespace="http://schemas.microsoft.com/office/2006/metadata/properties" ma:root="true" ma:fieldsID="66b285a223202c2d8aa76c1631e73f23" ns2:_="">
    <xsd:import namespace="6139d16e-c87d-46aa-b2c4-0da7546aa6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9d16e-c87d-46aa-b2c4-0da7546aa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B8FEAC-B82F-41B2-A6F2-BD5BC0C1FC8C}">
  <ds:schemaRefs>
    <ds:schemaRef ds:uri="http://schemas.microsoft.com/office/2006/metadata/properties"/>
    <ds:schemaRef ds:uri="http://schemas.microsoft.com/office/infopath/2007/PartnerControls"/>
    <ds:schemaRef ds:uri="606bcb79-fb5e-4698-be89-851978738fb0"/>
    <ds:schemaRef ds:uri="e01d10a1-5cab-4c12-9fd2-bbd2f9c9867d"/>
  </ds:schemaRefs>
</ds:datastoreItem>
</file>

<file path=customXml/itemProps2.xml><?xml version="1.0" encoding="utf-8"?>
<ds:datastoreItem xmlns:ds="http://schemas.openxmlformats.org/officeDocument/2006/customXml" ds:itemID="{6DEBA4D3-EBD8-490B-B960-2EE671606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7E9FE5-152D-43BD-870A-DE2FDB81BE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</vt:lpstr>
      <vt:lpstr>Project Specific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dotadmin</dc:creator>
  <cp:lastModifiedBy>micah coger</cp:lastModifiedBy>
  <cp:lastPrinted>2020-02-06T22:04:30Z</cp:lastPrinted>
  <dcterms:created xsi:type="dcterms:W3CDTF">2016-09-06T16:27:19Z</dcterms:created>
  <dcterms:modified xsi:type="dcterms:W3CDTF">2024-12-02T04:14:37Z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tiveLinkConverted">
    <vt:bool>true</vt:bool>
  </property>
  <property fmtid="{D5CDD505-2E9C-101B-9397-08002B2CF9AE}" pid="3" name="ContentTypeId">
    <vt:lpwstr>0x01010047BD027E8F351141A2DEB7EF19F607BA</vt:lpwstr>
  </property>
</Properties>
</file>