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umakanthbalguri/Desktop/"/>
    </mc:Choice>
  </mc:AlternateContent>
  <xr:revisionPtr revIDLastSave="0" documentId="8_{8EA40F31-37F8-1642-ABBB-2C2C8B2799D4}" xr6:coauthVersionLast="45" xr6:coauthVersionMax="45" xr10:uidLastSave="{00000000-0000-0000-0000-000000000000}"/>
  <bookViews>
    <workbookView xWindow="0" yWindow="0" windowWidth="33600" windowHeight="21000" xr2:uid="{9E5126E9-30A1-1D41-A1EE-3FFE970C12BE}"/>
  </bookViews>
  <sheets>
    <sheet name="Problem-1" sheetId="1" r:id="rId1"/>
    <sheet name="Problem-2" sheetId="9" r:id="rId2"/>
    <sheet name="Problem-3 Part-A" sheetId="10" r:id="rId3"/>
    <sheet name="Problem-3 Part-B" sheetId="11" r:id="rId4"/>
  </sheets>
  <definedNames>
    <definedName name="solver_adj" localSheetId="0" hidden="1">'Problem-1'!$C$13:$I$13</definedName>
    <definedName name="solver_adj" localSheetId="1" hidden="1">'Problem-2'!$C$5:$H$7</definedName>
    <definedName name="solver_adj" localSheetId="2" hidden="1">'Problem-3 Part-A'!$C$16:$F$16</definedName>
    <definedName name="solver_adj" localSheetId="3" hidden="1">'Problem-3 Part-B'!$C$16:$F$16</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drv" localSheetId="0" hidden="1">1</definedName>
    <definedName name="solver_drv" localSheetId="1" hidden="1">1</definedName>
    <definedName name="solver_drv" localSheetId="2" hidden="1">1</definedName>
    <definedName name="solver_drv" localSheetId="3" hidden="1">1</definedName>
    <definedName name="solver_eng" localSheetId="0" hidden="1">2</definedName>
    <definedName name="solver_eng" localSheetId="1" hidden="1">2</definedName>
    <definedName name="solver_eng" localSheetId="2" hidden="1">2</definedName>
    <definedName name="solver_eng" localSheetId="3" hidden="1">2</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lhs1" localSheetId="0" hidden="1">'Problem-1'!$C$13</definedName>
    <definedName name="solver_lhs1" localSheetId="1" hidden="1">'Problem-2'!$C$12:$H$12</definedName>
    <definedName name="solver_lhs1" localSheetId="2" hidden="1">'Problem-3 Part-A'!$C$16:$F$16</definedName>
    <definedName name="solver_lhs1" localSheetId="3" hidden="1">'Problem-3 Part-B'!$C$16:$F$16</definedName>
    <definedName name="solver_lhs10" localSheetId="0" hidden="1">'Problem-1'!$K$11</definedName>
    <definedName name="solver_lhs11" localSheetId="0" hidden="1">'Problem-1'!$K$13</definedName>
    <definedName name="solver_lhs12" localSheetId="0" hidden="1">'Problem-1'!$K$11</definedName>
    <definedName name="solver_lhs13" localSheetId="0" hidden="1">'Problem-1'!$K$13</definedName>
    <definedName name="solver_lhs14" localSheetId="0" hidden="1">'Problem-1'!$K$13</definedName>
    <definedName name="solver_lhs2" localSheetId="0" hidden="1">'Problem-1'!$C$13</definedName>
    <definedName name="solver_lhs2" localSheetId="1" hidden="1">'Problem-2'!$C$13:$H$13</definedName>
    <definedName name="solver_lhs2" localSheetId="2" hidden="1">'Problem-3 Part-A'!$C$16:$F$16</definedName>
    <definedName name="solver_lhs2" localSheetId="3" hidden="1">'Problem-3 Part-B'!$C$16:$F$16</definedName>
    <definedName name="solver_lhs3" localSheetId="0" hidden="1">'Problem-1'!$C$13:$I$13</definedName>
    <definedName name="solver_lhs3" localSheetId="1" hidden="1">'Problem-2'!$C$13:$H$13</definedName>
    <definedName name="solver_lhs3" localSheetId="2" hidden="1">'Problem-3 Part-A'!$D$17</definedName>
    <definedName name="solver_lhs3" localSheetId="3" hidden="1">'Problem-3 Part-B'!$D$17</definedName>
    <definedName name="solver_lhs4" localSheetId="0" hidden="1">'Problem-1'!$D$13</definedName>
    <definedName name="solver_lhs4" localSheetId="1" hidden="1">'Problem-2'!$C$5:$H$5</definedName>
    <definedName name="solver_lhs4" localSheetId="2" hidden="1">'Problem-3 Part-A'!$H$10</definedName>
    <definedName name="solver_lhs4" localSheetId="3" hidden="1">'Problem-3 Part-B'!$H$10</definedName>
    <definedName name="solver_lhs5" localSheetId="0" hidden="1">'Problem-1'!$E$13</definedName>
    <definedName name="solver_lhs5" localSheetId="1" hidden="1">'Problem-2'!$C$5:$H$7</definedName>
    <definedName name="solver_lhs5" localSheetId="2" hidden="1">'Problem-3 Part-A'!$H$11</definedName>
    <definedName name="solver_lhs5" localSheetId="3" hidden="1">'Problem-3 Part-B'!$H$11</definedName>
    <definedName name="solver_lhs6" localSheetId="0" hidden="1">'Problem-1'!$H$13</definedName>
    <definedName name="solver_lhs6" localSheetId="1" hidden="1">'Problem-2'!$C$6:$H$6</definedName>
    <definedName name="solver_lhs6" localSheetId="2" hidden="1">'Problem-3 Part-A'!$H$12</definedName>
    <definedName name="solver_lhs6" localSheetId="3" hidden="1">'Problem-3 Part-B'!$H$12</definedName>
    <definedName name="solver_lhs7" localSheetId="0" hidden="1">'Problem-1'!$H$13</definedName>
    <definedName name="solver_lhs7" localSheetId="1" hidden="1">'Problem-2'!$C$7:$H$7</definedName>
    <definedName name="solver_lhs7" localSheetId="2" hidden="1">'Problem-3 Part-A'!$H$13</definedName>
    <definedName name="solver_lhs7" localSheetId="3" hidden="1">'Problem-3 Part-B'!$H$13</definedName>
    <definedName name="solver_lhs8" localSheetId="0" hidden="1">'Problem-1'!$H$14</definedName>
    <definedName name="solver_lhs8" localSheetId="2" hidden="1">'Problem-3 Part-A'!$H$14</definedName>
    <definedName name="solver_lhs8" localSheetId="3" hidden="1">'Problem-3 Part-B'!$H$14</definedName>
    <definedName name="solver_lhs9" localSheetId="0" hidden="1">'Problem-1'!$K$10</definedName>
    <definedName name="solver_lin" localSheetId="0" hidden="1">1</definedName>
    <definedName name="solver_lin" localSheetId="1" hidden="1">1</definedName>
    <definedName name="solver_lin" localSheetId="2" hidden="1">1</definedName>
    <definedName name="solver_lin" localSheetId="3" hidden="1">1</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um" localSheetId="0" hidden="1">11</definedName>
    <definedName name="solver_num" localSheetId="1" hidden="1">7</definedName>
    <definedName name="solver_num" localSheetId="2" hidden="1">8</definedName>
    <definedName name="solver_num" localSheetId="3" hidden="1">8</definedName>
    <definedName name="solver_opt" localSheetId="0" hidden="1">'Problem-1'!$K$27</definedName>
    <definedName name="solver_opt" localSheetId="1" hidden="1">'Problem-2'!$L$15</definedName>
    <definedName name="solver_opt" localSheetId="2" hidden="1">'Problem-3 Part-A'!$H$15</definedName>
    <definedName name="solver_opt" localSheetId="3" hidden="1">'Problem-3 Part-B'!$H$15</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rbv" localSheetId="0" hidden="1">1</definedName>
    <definedName name="solver_rbv" localSheetId="1" hidden="1">1</definedName>
    <definedName name="solver_rbv" localSheetId="2" hidden="1">1</definedName>
    <definedName name="solver_rbv" localSheetId="3" hidden="1">1</definedName>
    <definedName name="solver_rel1" localSheetId="0" hidden="1">1</definedName>
    <definedName name="solver_rel1" localSheetId="1" hidden="1">3</definedName>
    <definedName name="solver_rel1" localSheetId="2" hidden="1">4</definedName>
    <definedName name="solver_rel1" localSheetId="3" hidden="1">4</definedName>
    <definedName name="solver_rel10" localSheetId="0" hidden="1">1</definedName>
    <definedName name="solver_rel11" localSheetId="0" hidden="1">1</definedName>
    <definedName name="solver_rel12" localSheetId="0" hidden="1">2</definedName>
    <definedName name="solver_rel13" localSheetId="0" hidden="1">1</definedName>
    <definedName name="solver_rel14" localSheetId="0" hidden="1">3</definedName>
    <definedName name="solver_rel2" localSheetId="0" hidden="1">3</definedName>
    <definedName name="solver_rel2" localSheetId="1" hidden="1">1</definedName>
    <definedName name="solver_rel2" localSheetId="2" hidden="1">3</definedName>
    <definedName name="solver_rel2" localSheetId="3" hidden="1">3</definedName>
    <definedName name="solver_rel3" localSheetId="0" hidden="1">4</definedName>
    <definedName name="solver_rel3" localSheetId="1" hidden="1">3</definedName>
    <definedName name="solver_rel3" localSheetId="2" hidden="1">3</definedName>
    <definedName name="solver_rel3" localSheetId="3" hidden="1">3</definedName>
    <definedName name="solver_rel4" localSheetId="0" hidden="1">3</definedName>
    <definedName name="solver_rel4" localSheetId="1" hidden="1">1</definedName>
    <definedName name="solver_rel4" localSheetId="2" hidden="1">1</definedName>
    <definedName name="solver_rel4" localSheetId="3" hidden="1">1</definedName>
    <definedName name="solver_rel5" localSheetId="0" hidden="1">3</definedName>
    <definedName name="solver_rel5" localSheetId="1" hidden="1">4</definedName>
    <definedName name="solver_rel5" localSheetId="2" hidden="1">1</definedName>
    <definedName name="solver_rel5" localSheetId="3" hidden="1">3</definedName>
    <definedName name="solver_rel6" localSheetId="0" hidden="1">1</definedName>
    <definedName name="solver_rel6" localSheetId="1" hidden="1">1</definedName>
    <definedName name="solver_rel6" localSheetId="2" hidden="1">1</definedName>
    <definedName name="solver_rel6" localSheetId="3" hidden="1">1</definedName>
    <definedName name="solver_rel7" localSheetId="0" hidden="1">3</definedName>
    <definedName name="solver_rel7" localSheetId="1" hidden="1">1</definedName>
    <definedName name="solver_rel7" localSheetId="2" hidden="1">1</definedName>
    <definedName name="solver_rel7" localSheetId="3" hidden="1">3</definedName>
    <definedName name="solver_rel8" localSheetId="0" hidden="1">3</definedName>
    <definedName name="solver_rel8" localSheetId="2" hidden="1">1</definedName>
    <definedName name="solver_rel8" localSheetId="3" hidden="1">1</definedName>
    <definedName name="solver_rel9" localSheetId="0" hidden="1">1</definedName>
    <definedName name="solver_rhs1" localSheetId="0" hidden="1">400</definedName>
    <definedName name="solver_rhs1" localSheetId="1" hidden="1">0</definedName>
    <definedName name="solver_rhs1" localSheetId="2" hidden="1">integer</definedName>
    <definedName name="solver_rhs1" localSheetId="3" hidden="1">integer</definedName>
    <definedName name="solver_rhs10" localSheetId="0" hidden="1">4752</definedName>
    <definedName name="solver_rhs11" localSheetId="0" hidden="1">2000</definedName>
    <definedName name="solver_rhs12" localSheetId="0" hidden="1">'Problem-1'!$M$11</definedName>
    <definedName name="solver_rhs13" localSheetId="0" hidden="1">2000</definedName>
    <definedName name="solver_rhs14" localSheetId="0" hidden="1">0</definedName>
    <definedName name="solver_rhs2" localSheetId="0" hidden="1">'Problem-1'!$I$13</definedName>
    <definedName name="solver_rhs2" localSheetId="1" hidden="1">1500</definedName>
    <definedName name="solver_rhs2" localSheetId="2" hidden="1">100</definedName>
    <definedName name="solver_rhs2" localSheetId="3" hidden="1">100</definedName>
    <definedName name="solver_rhs3" localSheetId="0" hidden="1">integer</definedName>
    <definedName name="solver_rhs3" localSheetId="1" hidden="1">0</definedName>
    <definedName name="solver_rhs3" localSheetId="2" hidden="1">'Problem-3 Part-A'!$D$18</definedName>
    <definedName name="solver_rhs3" localSheetId="3" hidden="1">'Problem-3 Part-B'!$D$18</definedName>
    <definedName name="solver_rhs4" localSheetId="0" hidden="1">'Problem-1'!$E$14</definedName>
    <definedName name="solver_rhs4" localSheetId="1" hidden="1">2000</definedName>
    <definedName name="solver_rhs4" localSheetId="2" hidden="1">4800</definedName>
    <definedName name="solver_rhs4" localSheetId="3" hidden="1">4800</definedName>
    <definedName name="solver_rhs5" localSheetId="0" hidden="1">'Problem-1'!$F$13</definedName>
    <definedName name="solver_rhs5" localSheetId="1" hidden="1">integer</definedName>
    <definedName name="solver_rhs5" localSheetId="2" hidden="1">2560</definedName>
    <definedName name="solver_rhs5" localSheetId="3" hidden="1">2560</definedName>
    <definedName name="solver_rhs6" localSheetId="0" hidden="1">'Problem-1'!$H$16</definedName>
    <definedName name="solver_rhs6" localSheetId="1" hidden="1">300</definedName>
    <definedName name="solver_rhs6" localSheetId="2" hidden="1">4000</definedName>
    <definedName name="solver_rhs6" localSheetId="3" hidden="1">4000</definedName>
    <definedName name="solver_rhs7" localSheetId="0" hidden="1">'Problem-1'!$H$15</definedName>
    <definedName name="solver_rhs7" localSheetId="1" hidden="1">500</definedName>
    <definedName name="solver_rhs7" localSheetId="2" hidden="1">1440</definedName>
    <definedName name="solver_rhs7" localSheetId="3" hidden="1">1440</definedName>
    <definedName name="solver_rhs8" localSheetId="0" hidden="1">350</definedName>
    <definedName name="solver_rhs8" localSheetId="2" hidden="1">1200</definedName>
    <definedName name="solver_rhs8" localSheetId="3" hidden="1">1200</definedName>
    <definedName name="solver_rhs9" localSheetId="0" hidden="1">12000</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scl" localSheetId="0" hidden="1">1</definedName>
    <definedName name="solver_scl" localSheetId="1" hidden="1">1</definedName>
    <definedName name="solver_scl" localSheetId="2" hidden="1">2</definedName>
    <definedName name="solver_scl" localSheetId="3" hidden="1">2</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ol" localSheetId="0" hidden="1">0.01</definedName>
    <definedName name="solver_tol" localSheetId="1" hidden="1">0.01</definedName>
    <definedName name="solver_tol" localSheetId="2" hidden="1">0</definedName>
    <definedName name="solver_tol" localSheetId="3" hidden="1">0</definedName>
    <definedName name="solver_typ" localSheetId="0" hidden="1">1</definedName>
    <definedName name="solver_typ" localSheetId="1" hidden="1">2</definedName>
    <definedName name="solver_typ" localSheetId="2" hidden="1">1</definedName>
    <definedName name="solver_typ" localSheetId="3" hidden="1">1</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er" localSheetId="0" hidden="1">2</definedName>
    <definedName name="solver_ver" localSheetId="1" hidden="1">2</definedName>
    <definedName name="solver_ver" localSheetId="2" hidden="1">2</definedName>
    <definedName name="solver_ver" localSheetId="3" hidden="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1" l="1"/>
  <c r="D17" i="11"/>
  <c r="H16" i="11"/>
  <c r="D18" i="11" s="1"/>
  <c r="F15" i="11"/>
  <c r="E15" i="11"/>
  <c r="D15" i="11"/>
  <c r="C15" i="11"/>
  <c r="F14" i="11"/>
  <c r="E14" i="11"/>
  <c r="D14" i="11"/>
  <c r="C14" i="11"/>
  <c r="F13" i="11"/>
  <c r="E13" i="11"/>
  <c r="D13" i="11"/>
  <c r="C13" i="11"/>
  <c r="F12" i="11"/>
  <c r="E12" i="11"/>
  <c r="D12" i="11"/>
  <c r="C12" i="11"/>
  <c r="F11" i="11"/>
  <c r="E11" i="11"/>
  <c r="D11" i="11"/>
  <c r="C11" i="11"/>
  <c r="J10" i="11"/>
  <c r="F10" i="11"/>
  <c r="E10" i="11"/>
  <c r="D10" i="11"/>
  <c r="C10" i="11"/>
  <c r="H16" i="10"/>
  <c r="D18" i="10" s="1"/>
  <c r="D17" i="10"/>
  <c r="J10" i="10"/>
  <c r="D15" i="10"/>
  <c r="E15" i="10"/>
  <c r="F15" i="10"/>
  <c r="C15" i="10"/>
  <c r="D14" i="10"/>
  <c r="E14" i="10"/>
  <c r="F14" i="10"/>
  <c r="C14" i="10"/>
  <c r="D13" i="10"/>
  <c r="E13" i="10"/>
  <c r="F13" i="10"/>
  <c r="C13" i="10"/>
  <c r="D12" i="10"/>
  <c r="E12" i="10"/>
  <c r="F12" i="10"/>
  <c r="C12" i="10"/>
  <c r="D11" i="10"/>
  <c r="E11" i="10"/>
  <c r="F11" i="10"/>
  <c r="C11" i="10"/>
  <c r="D10" i="10"/>
  <c r="E10" i="10"/>
  <c r="F10" i="10"/>
  <c r="C10" i="10"/>
  <c r="D8" i="9"/>
  <c r="E8" i="9"/>
  <c r="F8" i="9"/>
  <c r="G8" i="9"/>
  <c r="H8" i="9"/>
  <c r="C8" i="9"/>
  <c r="C13" i="9" s="1"/>
  <c r="C14" i="9" s="1"/>
  <c r="D11" i="9"/>
  <c r="E11" i="9"/>
  <c r="F11" i="9"/>
  <c r="G11" i="9"/>
  <c r="H11" i="9"/>
  <c r="C11" i="9"/>
  <c r="D10" i="9"/>
  <c r="E10" i="9"/>
  <c r="F10" i="9"/>
  <c r="G10" i="9"/>
  <c r="H10" i="9"/>
  <c r="C10" i="9"/>
  <c r="D9" i="9"/>
  <c r="E9" i="9"/>
  <c r="F9" i="9"/>
  <c r="G9" i="9"/>
  <c r="H9" i="9"/>
  <c r="C9" i="9"/>
  <c r="H16" i="1"/>
  <c r="H15" i="1"/>
  <c r="E14" i="1"/>
  <c r="H14" i="1"/>
  <c r="M11" i="1"/>
  <c r="D12" i="1"/>
  <c r="E12" i="1"/>
  <c r="F12" i="1"/>
  <c r="G12" i="1"/>
  <c r="H12" i="1"/>
  <c r="I12" i="1"/>
  <c r="C12" i="1"/>
  <c r="D11" i="1"/>
  <c r="E11" i="1"/>
  <c r="F11" i="1"/>
  <c r="G11" i="1"/>
  <c r="H11" i="1"/>
  <c r="I11" i="1"/>
  <c r="C11" i="1"/>
  <c r="E10" i="1"/>
  <c r="F10" i="1"/>
  <c r="G10" i="1"/>
  <c r="H10" i="1"/>
  <c r="I10" i="1"/>
  <c r="D10" i="1"/>
  <c r="C10" i="1"/>
  <c r="D9" i="1"/>
  <c r="E9" i="1"/>
  <c r="F9" i="1"/>
  <c r="G9" i="1"/>
  <c r="H9" i="1"/>
  <c r="I9" i="1"/>
  <c r="C9" i="1"/>
  <c r="H11" i="11" l="1"/>
  <c r="K11" i="11" s="1"/>
  <c r="L11" i="11" s="1"/>
  <c r="H15" i="11"/>
  <c r="H10" i="11"/>
  <c r="H12" i="11"/>
  <c r="H14" i="11"/>
  <c r="H13" i="11"/>
  <c r="K13" i="11" s="1"/>
  <c r="L13" i="11" s="1"/>
  <c r="H14" i="10"/>
  <c r="H11" i="10"/>
  <c r="H12" i="10"/>
  <c r="H15" i="10"/>
  <c r="H10" i="10"/>
  <c r="H13" i="10"/>
  <c r="L10" i="9"/>
  <c r="L9" i="9"/>
  <c r="L11" i="9"/>
  <c r="C12" i="9"/>
  <c r="D12" i="9" s="1"/>
  <c r="E12" i="9" s="1"/>
  <c r="F12" i="9" s="1"/>
  <c r="G12" i="9" s="1"/>
  <c r="H12" i="9" s="1"/>
  <c r="D13" i="9"/>
  <c r="K10" i="1"/>
  <c r="K9" i="1"/>
  <c r="K23" i="1" s="1"/>
  <c r="K11" i="1"/>
  <c r="K25" i="1" s="1"/>
  <c r="K12" i="1"/>
  <c r="K26" i="1" s="1"/>
  <c r="E13" i="9" l="1"/>
  <c r="F13" i="9" s="1"/>
  <c r="G13" i="9" s="1"/>
  <c r="H13" i="9" s="1"/>
  <c r="D14" i="9"/>
  <c r="K24" i="1"/>
  <c r="E14" i="9" l="1"/>
  <c r="F14" i="9"/>
  <c r="K27" i="1"/>
  <c r="H14" i="9" l="1"/>
  <c r="G14" i="9"/>
  <c r="L14" i="9" l="1"/>
  <c r="L15" i="9" s="1"/>
</calcChain>
</file>

<file path=xl/sharedStrings.xml><?xml version="1.0" encoding="utf-8"?>
<sst xmlns="http://schemas.openxmlformats.org/spreadsheetml/2006/main" count="214" uniqueCount="129">
  <si>
    <t xml:space="preserve">Maggie’s Pottery Barn -math optimization model - Solution to maximize overall profit </t>
  </si>
  <si>
    <t>Codeword</t>
  </si>
  <si>
    <t>B</t>
  </si>
  <si>
    <t>SM</t>
  </si>
  <si>
    <t>WM</t>
  </si>
  <si>
    <t>CM</t>
  </si>
  <si>
    <t>RH</t>
  </si>
  <si>
    <t>LH</t>
  </si>
  <si>
    <t>ST</t>
  </si>
  <si>
    <t>10-in. Bowl</t>
  </si>
  <si>
    <t>Standard Mug</t>
  </si>
  <si>
    <t>Wolf Mug</t>
  </si>
  <si>
    <t>Cat Mug</t>
  </si>
  <si>
    <t>RH Warmer</t>
  </si>
  <si>
    <t>LH Warmer</t>
  </si>
  <si>
    <t>Serving Tray</t>
  </si>
  <si>
    <t>Retail Price/Unit</t>
  </si>
  <si>
    <t>Clay lbs. Needed</t>
  </si>
  <si>
    <t>Labor Hrs. Needed</t>
  </si>
  <si>
    <t>Overhead Cost/Unit</t>
  </si>
  <si>
    <t>Forecasts</t>
  </si>
  <si>
    <t>Constrains</t>
  </si>
  <si>
    <t>Total Revenue per item</t>
  </si>
  <si>
    <t>Grand total of Revenue</t>
  </si>
  <si>
    <t>NA</t>
  </si>
  <si>
    <t>Total Clay Required Per Item</t>
  </si>
  <si>
    <t>Grand total of Clay Required</t>
  </si>
  <si>
    <t>&lt;=</t>
  </si>
  <si>
    <t>6 Tonns of clay is 6*2000 Lbs</t>
  </si>
  <si>
    <t>Total Labour hours Needed per Item</t>
  </si>
  <si>
    <t>Grand total of Labour hours Required</t>
  </si>
  <si>
    <t>Total Manhours avalible are 27 Employees * 22days* 8hours per day</t>
  </si>
  <si>
    <t>Total Ovehead cost Per Item</t>
  </si>
  <si>
    <t>Grand total of Overhead cost</t>
  </si>
  <si>
    <t>Total Units expected to be Produced</t>
  </si>
  <si>
    <t>Grand total units Produced (Only Cups)</t>
  </si>
  <si>
    <t>Only 2000 mugs can be sold</t>
  </si>
  <si>
    <t>Intermediate calulations</t>
  </si>
  <si>
    <t>WM+CM=WC=</t>
  </si>
  <si>
    <t>LH+RH=HW=</t>
  </si>
  <si>
    <t>LL=</t>
  </si>
  <si>
    <t>UL=</t>
  </si>
  <si>
    <t>Constraints (Reference to Row 13)</t>
  </si>
  <si>
    <t>&gt;=ST</t>
  </si>
  <si>
    <t>&gt;=(WC)</t>
  </si>
  <si>
    <t>&gt;=CM</t>
  </si>
  <si>
    <t>&gt;=LL</t>
  </si>
  <si>
    <t>&lt;=400</t>
  </si>
  <si>
    <t>&lt;=UL</t>
  </si>
  <si>
    <t>HW &gt;=350</t>
  </si>
  <si>
    <t>Profit  Calculation</t>
  </si>
  <si>
    <t>Legend</t>
  </si>
  <si>
    <t>Revenue</t>
  </si>
  <si>
    <t>Headers</t>
  </si>
  <si>
    <t>Cost of Clay</t>
  </si>
  <si>
    <t>Totals</t>
  </si>
  <si>
    <t>Cost of Labour</t>
  </si>
  <si>
    <t>Grand Totals</t>
  </si>
  <si>
    <t>Overhead Cost</t>
  </si>
  <si>
    <t>Intermediate Caluclation for solver Input</t>
  </si>
  <si>
    <t>Grand  Profit for the Month</t>
  </si>
  <si>
    <t>Input to Solver</t>
  </si>
  <si>
    <t>Solution</t>
  </si>
  <si>
    <t>BP Computer Services - least cost master production schedule and inventory plan</t>
  </si>
  <si>
    <t>Week</t>
  </si>
  <si>
    <t>Condition (Col C to H)</t>
  </si>
  <si>
    <t>Unit Orders (UO)</t>
  </si>
  <si>
    <t>Orders Produced-Regular</t>
  </si>
  <si>
    <t>Orders Produced-Overtime</t>
  </si>
  <si>
    <t>Orders Produced-Subcontracting</t>
  </si>
  <si>
    <t>Total Units produced (TP)</t>
  </si>
  <si>
    <t>Total Production Cost-Regular</t>
  </si>
  <si>
    <t>Grand Total Production cost- Regular</t>
  </si>
  <si>
    <t>Total Production Cost-Overtime</t>
  </si>
  <si>
    <t>Grand Total Production cost- Overtime</t>
  </si>
  <si>
    <t>Total Production Cost-Subcontracting</t>
  </si>
  <si>
    <t>Grand Total Production cost- Subcontract</t>
  </si>
  <si>
    <t>Units produced in Excess (EX)= (TP-UO)+Previous Excess</t>
  </si>
  <si>
    <t>&gt;=</t>
  </si>
  <si>
    <t>Units Being held each week</t>
  </si>
  <si>
    <t>Cost of holding Units</t>
  </si>
  <si>
    <t>Grand Total Cost of holding units</t>
  </si>
  <si>
    <t>Total Expenditure</t>
  </si>
  <si>
    <t>Production Cost-Regular</t>
  </si>
  <si>
    <t>Production Cost-Overtime</t>
  </si>
  <si>
    <t>Production Cost-Subcontracting</t>
  </si>
  <si>
    <t>Cost of Holding a unit</t>
  </si>
  <si>
    <r>
      <t>a.</t>
    </r>
    <r>
      <rPr>
        <b/>
        <sz val="7"/>
        <color theme="1"/>
        <rFont val="Times New Roman"/>
        <family val="1"/>
      </rPr>
      <t xml:space="preserve">     </t>
    </r>
    <r>
      <rPr>
        <b/>
        <sz val="12"/>
        <color theme="1"/>
        <rFont val="Times New Roman"/>
        <family val="1"/>
      </rPr>
      <t>Determine the least cost master production schedule and inventory plan for BP given the availability of regular and overtime production and inventory storage.</t>
    </r>
  </si>
  <si>
    <t>The Model with solution combination highlighted in green</t>
  </si>
  <si>
    <r>
      <t>b.</t>
    </r>
    <r>
      <rPr>
        <b/>
        <sz val="7"/>
        <color theme="1"/>
        <rFont val="Times New Roman"/>
        <family val="1"/>
      </rPr>
      <t xml:space="preserve">     </t>
    </r>
    <r>
      <rPr>
        <b/>
        <sz val="12"/>
        <color theme="1"/>
        <rFont val="Times New Roman"/>
        <family val="1"/>
      </rPr>
      <t>During the six-week planning horizon, what is the maximum and minimum inventory levels your model plans for BP’s storage facility?</t>
    </r>
  </si>
  <si>
    <t>Units held</t>
  </si>
  <si>
    <t xml:space="preserve">Al Forno Pizza - Linear Programming Model </t>
  </si>
  <si>
    <t>Cheese</t>
  </si>
  <si>
    <t>Meat</t>
  </si>
  <si>
    <t>Vegetable</t>
  </si>
  <si>
    <t>Supreme</t>
  </si>
  <si>
    <t>Available</t>
  </si>
  <si>
    <t>Dough (oz.)</t>
  </si>
  <si>
    <t>300 lbs.</t>
  </si>
  <si>
    <t>Sauce (fl. oz.)</t>
  </si>
  <si>
    <t>20 gallons</t>
  </si>
  <si>
    <t>Cheese (oz.)</t>
  </si>
  <si>
    <t>250 lbs.</t>
  </si>
  <si>
    <t>Meat (oz.)</t>
  </si>
  <si>
    <t>90 lbs.</t>
  </si>
  <si>
    <t>Vegetables (oz.)</t>
  </si>
  <si>
    <t>75 lbs.</t>
  </si>
  <si>
    <t>Price/Slice in $</t>
  </si>
  <si>
    <t>Availiblity in Base Units</t>
  </si>
  <si>
    <t>Total Dough (0z)</t>
  </si>
  <si>
    <t>Total Sauce (fl. oz.)</t>
  </si>
  <si>
    <t>Total Cheese (oz.)</t>
  </si>
  <si>
    <t>Total Meat (oz.)</t>
  </si>
  <si>
    <t>Total Vegetables (oz.)</t>
  </si>
  <si>
    <t>Total of Price</t>
  </si>
  <si>
    <t>Total Pizza Slices being produced</t>
  </si>
  <si>
    <t>C+M+V=CMV=</t>
  </si>
  <si>
    <t>0.75Tot=</t>
  </si>
  <si>
    <t>&gt;=100</t>
  </si>
  <si>
    <t>CMV&gt;=0.75Tot</t>
  </si>
  <si>
    <t xml:space="preserve">a) Formulate and solve the linear programming model </t>
  </si>
  <si>
    <t>As Above. Solution Combination is highlighted in Green</t>
  </si>
  <si>
    <t>Additional Requirement (0z)</t>
  </si>
  <si>
    <t>Additional Requirement</t>
  </si>
  <si>
    <t>Gallons of Sauce</t>
  </si>
  <si>
    <t>lbs. of Meat</t>
  </si>
  <si>
    <t>b) which ingredient(s) would be immediately required to increase revenue?</t>
  </si>
  <si>
    <t xml:space="preserve">Given the constrains it can be clearly seen that the model gave an optimal solution by exhausting Meat and Sauce. If both of these are refilled, then additonal pizza slices can be produced till other ingredents are exhausted to maximise the profit. </t>
  </si>
  <si>
    <t>Note: With Self intrest, I have modified the model built to calculate additonal amounts for Meat and sauce required to produce additional pizza slices (Considering the other constrains still apply). Results are 2.5 gallons of sauce and 37.5 lbs. of Meat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</si>
</sst>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2"/>
      <color theme="1"/>
      <name val="Times New Roman"/>
      <family val="1"/>
    </font>
    <font>
      <b/>
      <sz val="12"/>
      <color theme="1"/>
      <name val="Times New Roman"/>
      <family val="1"/>
    </font>
    <font>
      <b/>
      <sz val="16"/>
      <color theme="1"/>
      <name val="Calibri"/>
      <family val="2"/>
      <scheme val="minor"/>
    </font>
    <font>
      <sz val="16"/>
      <color theme="1"/>
      <name val="Calibri"/>
      <family val="2"/>
      <scheme val="minor"/>
    </font>
    <font>
      <sz val="12"/>
      <color theme="0"/>
      <name val="Times New Roman"/>
      <family val="1"/>
    </font>
    <font>
      <sz val="16"/>
      <color theme="0"/>
      <name val="Calibri"/>
      <family val="2"/>
      <scheme val="minor"/>
    </font>
    <font>
      <b/>
      <sz val="22"/>
      <color theme="0"/>
      <name val="Calibri"/>
      <family val="2"/>
      <scheme val="minor"/>
    </font>
    <font>
      <sz val="20"/>
      <color theme="1"/>
      <name val="Calibri"/>
      <family val="2"/>
      <scheme val="minor"/>
    </font>
    <font>
      <b/>
      <sz val="20"/>
      <color rgb="FF002060"/>
      <name val="Calibri"/>
      <family val="2"/>
      <scheme val="minor"/>
    </font>
    <font>
      <sz val="8"/>
      <name val="Calibri"/>
      <family val="2"/>
      <scheme val="minor"/>
    </font>
    <font>
      <sz val="11"/>
      <color theme="0"/>
      <name val="Calibri"/>
      <family val="2"/>
      <scheme val="minor"/>
    </font>
    <font>
      <b/>
      <sz val="7"/>
      <color theme="1"/>
      <name val="Times New Roman"/>
      <family val="1"/>
    </font>
    <font>
      <b/>
      <sz val="12"/>
      <color theme="0"/>
      <name val="Times New Roman"/>
      <family val="1"/>
    </font>
  </fonts>
  <fills count="10">
    <fill>
      <patternFill patternType="none"/>
    </fill>
    <fill>
      <patternFill patternType="gray125"/>
    </fill>
    <fill>
      <patternFill patternType="solid">
        <fgColor theme="5"/>
        <bgColor indexed="64"/>
      </patternFill>
    </fill>
    <fill>
      <patternFill patternType="solid">
        <fgColor rgb="FF002060"/>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rgb="FF00B050"/>
        <bgColor indexed="64"/>
      </patternFill>
    </fill>
  </fills>
  <borders count="36">
    <border>
      <left/>
      <right/>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186">
    <xf numFmtId="0" fontId="0" fillId="0" borderId="0" xfId="0"/>
    <xf numFmtId="0" fontId="4" fillId="0" borderId="0" xfId="0" applyFont="1"/>
    <xf numFmtId="0" fontId="7" fillId="0" borderId="0" xfId="0" applyFont="1"/>
    <xf numFmtId="0" fontId="0" fillId="0" borderId="4" xfId="0" applyBorder="1"/>
    <xf numFmtId="0" fontId="7" fillId="2" borderId="4" xfId="0" applyFont="1" applyFill="1" applyBorder="1"/>
    <xf numFmtId="0" fontId="7" fillId="0" borderId="0" xfId="0" applyFont="1" applyAlignment="1">
      <alignment horizontal="right"/>
    </xf>
    <xf numFmtId="0" fontId="6" fillId="0" borderId="0" xfId="0" applyFont="1" applyBorder="1" applyAlignment="1">
      <alignment horizontal="center" vertical="center"/>
    </xf>
    <xf numFmtId="0" fontId="7" fillId="2" borderId="0" xfId="0" applyFont="1" applyFill="1" applyBorder="1"/>
    <xf numFmtId="0" fontId="7" fillId="0" borderId="0" xfId="0" applyFont="1" applyFill="1" applyBorder="1"/>
    <xf numFmtId="0" fontId="6" fillId="6" borderId="4" xfId="0" applyFont="1" applyFill="1" applyBorder="1" applyAlignment="1">
      <alignment horizontal="center" vertical="center"/>
    </xf>
    <xf numFmtId="0" fontId="8" fillId="3" borderId="6" xfId="0" applyFont="1" applyFill="1" applyBorder="1" applyAlignment="1">
      <alignment vertical="center" wrapText="1"/>
    </xf>
    <xf numFmtId="0" fontId="8" fillId="3" borderId="12"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vertical="center" wrapText="1"/>
    </xf>
    <xf numFmtId="0" fontId="0" fillId="0" borderId="9" xfId="0" applyBorder="1"/>
    <xf numFmtId="0" fontId="6" fillId="6" borderId="13" xfId="0" applyFont="1" applyFill="1" applyBorder="1" applyAlignment="1">
      <alignment horizontal="center" vertical="center"/>
    </xf>
    <xf numFmtId="0" fontId="7" fillId="2" borderId="13" xfId="0" applyFont="1" applyFill="1" applyBorder="1"/>
    <xf numFmtId="0" fontId="0" fillId="0" borderId="11" xfId="0" applyBorder="1"/>
    <xf numFmtId="0" fontId="7" fillId="2" borderId="20" xfId="0" applyFont="1" applyFill="1" applyBorder="1"/>
    <xf numFmtId="0" fontId="7" fillId="0" borderId="20" xfId="0" applyFont="1" applyBorder="1"/>
    <xf numFmtId="0" fontId="7" fillId="0" borderId="0" xfId="0" applyFont="1" applyBorder="1"/>
    <xf numFmtId="0" fontId="0" fillId="0" borderId="0" xfId="0" applyFont="1"/>
    <xf numFmtId="0" fontId="0" fillId="0" borderId="0" xfId="0" applyFont="1" applyBorder="1"/>
    <xf numFmtId="0" fontId="0" fillId="0" borderId="20" xfId="0" applyFont="1" applyBorder="1"/>
    <xf numFmtId="0" fontId="0" fillId="0" borderId="1" xfId="0" applyFont="1" applyBorder="1"/>
    <xf numFmtId="0" fontId="0" fillId="0" borderId="3" xfId="0" applyFont="1" applyBorder="1"/>
    <xf numFmtId="0" fontId="0" fillId="0" borderId="22" xfId="0" applyFont="1" applyBorder="1"/>
    <xf numFmtId="0" fontId="0" fillId="0" borderId="23" xfId="0" applyFont="1" applyBorder="1"/>
    <xf numFmtId="0" fontId="0" fillId="0" borderId="2" xfId="0" applyFont="1" applyBorder="1"/>
    <xf numFmtId="0" fontId="7" fillId="5" borderId="20" xfId="0" applyFont="1" applyFill="1" applyBorder="1" applyAlignment="1">
      <alignment horizontal="right"/>
    </xf>
    <xf numFmtId="0" fontId="7" fillId="0" borderId="20" xfId="0" applyFont="1" applyBorder="1" applyAlignment="1">
      <alignment horizontal="right"/>
    </xf>
    <xf numFmtId="0" fontId="7" fillId="0" borderId="0" xfId="0" applyFont="1" applyBorder="1" applyAlignment="1">
      <alignment horizontal="right"/>
    </xf>
    <xf numFmtId="0" fontId="7" fillId="5" borderId="0" xfId="0" applyFont="1" applyFill="1" applyBorder="1" applyAlignment="1">
      <alignment horizontal="right"/>
    </xf>
    <xf numFmtId="0" fontId="7" fillId="0" borderId="23" xfId="0" applyFont="1" applyBorder="1" applyAlignment="1">
      <alignment horizontal="right"/>
    </xf>
    <xf numFmtId="0" fontId="7" fillId="5" borderId="23" xfId="0" applyFont="1" applyFill="1" applyBorder="1" applyAlignment="1">
      <alignment horizontal="right"/>
    </xf>
    <xf numFmtId="0" fontId="9" fillId="3" borderId="6" xfId="0" applyFont="1" applyFill="1" applyBorder="1" applyAlignment="1">
      <alignment vertical="center" wrapText="1"/>
    </xf>
    <xf numFmtId="0" fontId="9" fillId="3" borderId="12"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9" fillId="3" borderId="8" xfId="0" applyFont="1" applyFill="1" applyBorder="1" applyAlignment="1">
      <alignment vertical="center" wrapText="1"/>
    </xf>
    <xf numFmtId="0" fontId="9" fillId="3" borderId="4"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7" fillId="6" borderId="8" xfId="0" applyFont="1" applyFill="1" applyBorder="1" applyAlignment="1">
      <alignment horizontal="right"/>
    </xf>
    <xf numFmtId="0" fontId="7" fillId="0" borderId="4" xfId="0" applyFont="1" applyBorder="1"/>
    <xf numFmtId="0" fontId="7" fillId="0" borderId="9" xfId="0" applyFont="1" applyBorder="1"/>
    <xf numFmtId="0" fontId="7" fillId="0" borderId="9" xfId="0" applyFont="1" applyBorder="1" applyAlignment="1">
      <alignment wrapText="1"/>
    </xf>
    <xf numFmtId="0" fontId="7" fillId="6" borderId="10" xfId="0" applyFont="1" applyFill="1" applyBorder="1" applyAlignment="1">
      <alignment horizontal="right"/>
    </xf>
    <xf numFmtId="0" fontId="7" fillId="0" borderId="11" xfId="0" applyFont="1" applyBorder="1"/>
    <xf numFmtId="0" fontId="7" fillId="0" borderId="1" xfId="0" applyFont="1" applyBorder="1" applyAlignment="1">
      <alignment horizontal="right"/>
    </xf>
    <xf numFmtId="0" fontId="7" fillId="0" borderId="3" xfId="0" applyFont="1" applyBorder="1" applyAlignment="1">
      <alignment horizontal="right"/>
    </xf>
    <xf numFmtId="0" fontId="7" fillId="0" borderId="2" xfId="0" applyFont="1" applyBorder="1" applyAlignment="1">
      <alignment horizontal="right"/>
    </xf>
    <xf numFmtId="0" fontId="7" fillId="0" borderId="1" xfId="0" applyFont="1" applyBorder="1"/>
    <xf numFmtId="0" fontId="7" fillId="0" borderId="3" xfId="0" applyFont="1" applyBorder="1"/>
    <xf numFmtId="0" fontId="7" fillId="0" borderId="22" xfId="0" applyFont="1" applyBorder="1"/>
    <xf numFmtId="0" fontId="7" fillId="0" borderId="23" xfId="0" applyFont="1" applyBorder="1"/>
    <xf numFmtId="0" fontId="7" fillId="0" borderId="2" xfId="0" applyFont="1" applyBorder="1"/>
    <xf numFmtId="0" fontId="9" fillId="3" borderId="6" xfId="0" applyFont="1" applyFill="1" applyBorder="1" applyAlignment="1">
      <alignment horizontal="right"/>
    </xf>
    <xf numFmtId="0" fontId="7" fillId="0" borderId="7" xfId="0" applyFont="1" applyBorder="1"/>
    <xf numFmtId="0" fontId="7" fillId="7" borderId="8" xfId="0" applyFont="1" applyFill="1" applyBorder="1" applyAlignment="1">
      <alignment horizontal="right"/>
    </xf>
    <xf numFmtId="0" fontId="7" fillId="7" borderId="9" xfId="0" applyFont="1" applyFill="1" applyBorder="1"/>
    <xf numFmtId="0" fontId="6" fillId="7" borderId="10" xfId="0" applyFont="1" applyFill="1" applyBorder="1" applyAlignment="1">
      <alignment horizontal="right"/>
    </xf>
    <xf numFmtId="0" fontId="7" fillId="7" borderId="11" xfId="0" applyFont="1" applyFill="1" applyBorder="1"/>
    <xf numFmtId="0" fontId="11" fillId="0" borderId="4" xfId="0" applyFont="1" applyBorder="1" applyAlignment="1">
      <alignment horizontal="center" vertical="center" wrapText="1"/>
    </xf>
    <xf numFmtId="0" fontId="11" fillId="0" borderId="9" xfId="0" applyFont="1" applyBorder="1" applyAlignment="1">
      <alignment horizontal="center" vertical="center" wrapText="1"/>
    </xf>
    <xf numFmtId="0" fontId="11" fillId="4" borderId="4" xfId="0" applyFont="1" applyFill="1" applyBorder="1" applyAlignment="1">
      <alignment horizontal="center" vertical="center"/>
    </xf>
    <xf numFmtId="0" fontId="11" fillId="4" borderId="9" xfId="0" applyFont="1" applyFill="1" applyBorder="1" applyAlignment="1">
      <alignment horizontal="center" vertical="center"/>
    </xf>
    <xf numFmtId="0" fontId="12" fillId="9" borderId="13" xfId="0" applyFont="1" applyFill="1" applyBorder="1" applyAlignment="1">
      <alignment horizontal="center" vertical="center"/>
    </xf>
    <xf numFmtId="0" fontId="12" fillId="9" borderId="11" xfId="0" applyFont="1" applyFill="1" applyBorder="1" applyAlignment="1">
      <alignment horizontal="center" vertical="center"/>
    </xf>
    <xf numFmtId="0" fontId="9" fillId="3" borderId="8" xfId="0" applyFont="1" applyFill="1" applyBorder="1" applyAlignment="1">
      <alignment horizontal="left" vertical="center" wrapText="1"/>
    </xf>
    <xf numFmtId="0" fontId="9" fillId="3" borderId="10" xfId="0" applyFont="1" applyFill="1" applyBorder="1" applyAlignment="1">
      <alignment horizontal="left" wrapText="1"/>
    </xf>
    <xf numFmtId="0" fontId="7" fillId="3" borderId="19" xfId="0" applyFont="1" applyFill="1" applyBorder="1"/>
    <xf numFmtId="0" fontId="6" fillId="4" borderId="8" xfId="0" applyFont="1" applyFill="1" applyBorder="1" applyAlignment="1">
      <alignment horizontal="center" vertical="center"/>
    </xf>
    <xf numFmtId="0" fontId="7" fillId="6" borderId="21" xfId="0" applyFont="1" applyFill="1" applyBorder="1"/>
    <xf numFmtId="0" fontId="7" fillId="5" borderId="21" xfId="0" applyFont="1" applyFill="1" applyBorder="1"/>
    <xf numFmtId="0" fontId="7" fillId="2" borderId="21" xfId="0" applyFont="1" applyFill="1" applyBorder="1"/>
    <xf numFmtId="0" fontId="7" fillId="9" borderId="21" xfId="0" applyFont="1" applyFill="1" applyBorder="1"/>
    <xf numFmtId="0" fontId="3" fillId="3" borderId="6" xfId="0" applyFont="1" applyFill="1" applyBorder="1"/>
    <xf numFmtId="0" fontId="0" fillId="0" borderId="7" xfId="0" applyBorder="1"/>
    <xf numFmtId="0" fontId="3" fillId="3" borderId="8" xfId="0" applyFont="1" applyFill="1" applyBorder="1"/>
    <xf numFmtId="0" fontId="3" fillId="3" borderId="10" xfId="0" applyFont="1" applyFill="1" applyBorder="1"/>
    <xf numFmtId="0" fontId="4" fillId="0" borderId="4" xfId="0" applyFont="1" applyBorder="1" applyAlignment="1">
      <alignment horizontal="center" vertical="center" wrapText="1"/>
    </xf>
    <xf numFmtId="0" fontId="2" fillId="9" borderId="4" xfId="0" applyFont="1" applyFill="1" applyBorder="1" applyAlignment="1">
      <alignment horizontal="center" vertical="center"/>
    </xf>
    <xf numFmtId="0" fontId="0" fillId="7" borderId="4" xfId="0" applyFill="1" applyBorder="1" applyAlignment="1">
      <alignment horizontal="center" vertical="center"/>
    </xf>
    <xf numFmtId="0" fontId="0" fillId="4" borderId="4" xfId="0" applyFill="1" applyBorder="1" applyAlignment="1">
      <alignment horizontal="center" vertical="center"/>
    </xf>
    <xf numFmtId="0" fontId="0" fillId="0" borderId="4" xfId="0" applyBorder="1" applyAlignment="1">
      <alignment horizontal="center" vertical="center"/>
    </xf>
    <xf numFmtId="0" fontId="4" fillId="0" borderId="9" xfId="0" applyFont="1" applyBorder="1" applyAlignment="1">
      <alignment horizontal="center" vertical="center" wrapText="1"/>
    </xf>
    <xf numFmtId="0" fontId="2" fillId="9" borderId="9" xfId="0" applyFont="1" applyFill="1" applyBorder="1" applyAlignment="1">
      <alignment horizontal="center" vertical="center"/>
    </xf>
    <xf numFmtId="0" fontId="0" fillId="7" borderId="9" xfId="0" applyFill="1" applyBorder="1" applyAlignment="1">
      <alignment horizontal="center" vertical="center"/>
    </xf>
    <xf numFmtId="0" fontId="0" fillId="4" borderId="9" xfId="0" applyFill="1"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left"/>
    </xf>
    <xf numFmtId="0" fontId="0" fillId="6" borderId="7" xfId="0" applyFill="1" applyBorder="1"/>
    <xf numFmtId="0" fontId="0" fillId="6" borderId="8" xfId="0" applyFill="1" applyBorder="1"/>
    <xf numFmtId="0" fontId="0" fillId="6" borderId="9" xfId="0" applyFill="1" applyBorder="1"/>
    <xf numFmtId="0" fontId="0" fillId="6" borderId="11" xfId="0" applyFill="1" applyBorder="1"/>
    <xf numFmtId="0" fontId="0" fillId="7" borderId="25" xfId="0" applyFill="1" applyBorder="1"/>
    <xf numFmtId="0" fontId="0" fillId="7" borderId="26" xfId="0" applyFill="1" applyBorder="1"/>
    <xf numFmtId="0" fontId="0" fillId="3" borderId="19" xfId="0" applyFont="1" applyFill="1" applyBorder="1"/>
    <xf numFmtId="0" fontId="2" fillId="4" borderId="8" xfId="0" applyFont="1" applyFill="1" applyBorder="1" applyAlignment="1">
      <alignment horizontal="center" vertical="center"/>
    </xf>
    <xf numFmtId="0" fontId="0" fillId="6" borderId="21" xfId="0" applyFont="1" applyFill="1" applyBorder="1"/>
    <xf numFmtId="0" fontId="0" fillId="5" borderId="21" xfId="0" applyFont="1" applyFill="1" applyBorder="1"/>
    <xf numFmtId="0" fontId="0" fillId="2" borderId="21" xfId="0" applyFont="1" applyFill="1" applyBorder="1"/>
    <xf numFmtId="0" fontId="0" fillId="9" borderId="21" xfId="0" applyFont="1" applyFill="1" applyBorder="1"/>
    <xf numFmtId="0" fontId="0" fillId="6" borderId="15" xfId="0" applyFill="1" applyBorder="1"/>
    <xf numFmtId="0" fontId="0" fillId="6" borderId="5" xfId="0" applyFill="1" applyBorder="1"/>
    <xf numFmtId="0" fontId="0" fillId="6" borderId="27" xfId="0" applyFill="1" applyBorder="1"/>
    <xf numFmtId="0" fontId="0" fillId="2" borderId="4" xfId="0" applyFont="1" applyFill="1" applyBorder="1" applyAlignment="1">
      <alignment horizontal="left"/>
    </xf>
    <xf numFmtId="0" fontId="0" fillId="2" borderId="9" xfId="0" applyFont="1" applyFill="1" applyBorder="1" applyAlignment="1">
      <alignment horizontal="left"/>
    </xf>
    <xf numFmtId="0" fontId="0" fillId="0" borderId="5" xfId="0" applyBorder="1"/>
    <xf numFmtId="0" fontId="0" fillId="2" borderId="5" xfId="0" applyFont="1" applyFill="1" applyBorder="1" applyAlignment="1">
      <alignment horizontal="right"/>
    </xf>
    <xf numFmtId="0" fontId="0" fillId="0" borderId="5" xfId="0" applyBorder="1" applyAlignment="1">
      <alignment horizontal="right"/>
    </xf>
    <xf numFmtId="0" fontId="0" fillId="0" borderId="27" xfId="0" applyBorder="1" applyAlignment="1">
      <alignment horizontal="right"/>
    </xf>
    <xf numFmtId="0" fontId="0" fillId="4" borderId="4" xfId="0" applyFill="1" applyBorder="1"/>
    <xf numFmtId="0" fontId="0" fillId="0" borderId="13" xfId="0" applyBorder="1"/>
    <xf numFmtId="0" fontId="0" fillId="2" borderId="13" xfId="0" applyFont="1" applyFill="1" applyBorder="1" applyAlignment="1">
      <alignment horizontal="left"/>
    </xf>
    <xf numFmtId="0" fontId="0" fillId="0" borderId="24" xfId="0" applyBorder="1"/>
    <xf numFmtId="0" fontId="3" fillId="3" borderId="31" xfId="0" applyFont="1" applyFill="1" applyBorder="1"/>
    <xf numFmtId="0" fontId="0" fillId="0" borderId="34" xfId="0" applyBorder="1"/>
    <xf numFmtId="0" fontId="0" fillId="0" borderId="6" xfId="0" applyBorder="1"/>
    <xf numFmtId="0" fontId="0" fillId="0" borderId="12" xfId="0" applyBorder="1"/>
    <xf numFmtId="0" fontId="0" fillId="0" borderId="8" xfId="0" applyBorder="1"/>
    <xf numFmtId="0" fontId="0" fillId="7" borderId="8" xfId="0" applyFill="1" applyBorder="1"/>
    <xf numFmtId="0" fontId="0" fillId="2" borderId="24" xfId="0" applyFont="1" applyFill="1" applyBorder="1" applyAlignment="1">
      <alignment horizontal="left"/>
    </xf>
    <xf numFmtId="0" fontId="8" fillId="3" borderId="14" xfId="0" applyFont="1" applyFill="1" applyBorder="1" applyAlignment="1">
      <alignment vertical="center" wrapText="1"/>
    </xf>
    <xf numFmtId="0" fontId="8" fillId="3" borderId="35" xfId="0" applyFont="1" applyFill="1" applyBorder="1" applyAlignment="1">
      <alignment vertical="center" wrapText="1"/>
    </xf>
    <xf numFmtId="0" fontId="0" fillId="4" borderId="24" xfId="0" applyFill="1" applyBorder="1"/>
    <xf numFmtId="0" fontId="8" fillId="3" borderId="6"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center" vertical="center" wrapText="1"/>
    </xf>
    <xf numFmtId="0" fontId="2" fillId="9" borderId="13" xfId="0" applyFont="1" applyFill="1" applyBorder="1"/>
    <xf numFmtId="0" fontId="2" fillId="6" borderId="8" xfId="0" applyFont="1" applyFill="1" applyBorder="1"/>
    <xf numFmtId="0" fontId="2" fillId="2" borderId="4" xfId="0" applyFont="1" applyFill="1" applyBorder="1" applyAlignment="1">
      <alignment horizontal="left"/>
    </xf>
    <xf numFmtId="0" fontId="2" fillId="2" borderId="9" xfId="0" applyFont="1" applyFill="1" applyBorder="1" applyAlignment="1">
      <alignment horizontal="left"/>
    </xf>
    <xf numFmtId="0" fontId="2" fillId="9" borderId="0" xfId="0" applyFont="1" applyFill="1"/>
    <xf numFmtId="0" fontId="5" fillId="0" borderId="19" xfId="0" applyFont="1" applyBorder="1"/>
    <xf numFmtId="0" fontId="2" fillId="0" borderId="20" xfId="0" applyFont="1" applyBorder="1"/>
    <xf numFmtId="0" fontId="2" fillId="0" borderId="1" xfId="0" applyFont="1" applyBorder="1"/>
    <xf numFmtId="0" fontId="2" fillId="0" borderId="22" xfId="0" applyFont="1" applyBorder="1"/>
    <xf numFmtId="0" fontId="2" fillId="0" borderId="23" xfId="0" applyFont="1" applyBorder="1"/>
    <xf numFmtId="0" fontId="2" fillId="0" borderId="2" xfId="0" applyFont="1" applyBorder="1"/>
    <xf numFmtId="0" fontId="2" fillId="0" borderId="19" xfId="0" applyFont="1" applyBorder="1"/>
    <xf numFmtId="0" fontId="5" fillId="0" borderId="19" xfId="0" applyFont="1" applyBorder="1" applyAlignment="1">
      <alignment horizontal="left" vertical="center" indent="4"/>
    </xf>
    <xf numFmtId="0" fontId="5" fillId="0" borderId="21" xfId="0" applyFont="1" applyBorder="1" applyAlignment="1">
      <alignment horizontal="left" vertical="center" indent="4"/>
    </xf>
    <xf numFmtId="0" fontId="2" fillId="0" borderId="0" xfId="0" applyFont="1" applyBorder="1"/>
    <xf numFmtId="0" fontId="2" fillId="0" borderId="3" xfId="0" applyFont="1" applyBorder="1"/>
    <xf numFmtId="0" fontId="16" fillId="3" borderId="6" xfId="0" applyFont="1" applyFill="1" applyBorder="1" applyAlignment="1">
      <alignment vertical="center" wrapText="1"/>
    </xf>
    <xf numFmtId="0" fontId="16" fillId="3" borderId="12"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 fillId="3" borderId="10" xfId="0" applyFont="1" applyFill="1" applyBorder="1"/>
    <xf numFmtId="0" fontId="2" fillId="0" borderId="13" xfId="0" applyFont="1" applyBorder="1" applyAlignment="1">
      <alignment horizontal="center" vertical="center"/>
    </xf>
    <xf numFmtId="0" fontId="2" fillId="0" borderId="11" xfId="0" applyFont="1" applyBorder="1" applyAlignment="1">
      <alignment horizontal="center" vertical="center"/>
    </xf>
    <xf numFmtId="0" fontId="7" fillId="0" borderId="0" xfId="0" applyFont="1" applyAlignment="1">
      <alignment horizontal="center"/>
    </xf>
    <xf numFmtId="0" fontId="10" fillId="8" borderId="23" xfId="0" applyFont="1" applyFill="1" applyBorder="1" applyAlignment="1">
      <alignment horizontal="center"/>
    </xf>
    <xf numFmtId="0" fontId="9" fillId="3" borderId="19" xfId="0" applyFont="1" applyFill="1" applyBorder="1" applyAlignment="1">
      <alignment horizontal="left" vertical="center" wrapText="1"/>
    </xf>
    <xf numFmtId="0" fontId="9" fillId="3" borderId="21" xfId="0" applyFont="1" applyFill="1" applyBorder="1" applyAlignment="1">
      <alignment horizontal="left" vertical="center" wrapText="1"/>
    </xf>
    <xf numFmtId="0" fontId="9" fillId="3" borderId="22" xfId="0" applyFont="1" applyFill="1" applyBorder="1" applyAlignment="1">
      <alignment horizontal="left" vertical="center" wrapText="1"/>
    </xf>
    <xf numFmtId="0" fontId="7" fillId="2" borderId="23" xfId="0" applyFont="1" applyFill="1" applyBorder="1" applyAlignment="1">
      <alignment horizont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9" fillId="3" borderId="16"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18" xfId="0" applyFont="1" applyFill="1" applyBorder="1" applyAlignment="1">
      <alignment horizontal="center" vertical="center"/>
    </xf>
    <xf numFmtId="0" fontId="3" fillId="3" borderId="5" xfId="0" applyFont="1" applyFill="1" applyBorder="1" applyAlignment="1">
      <alignment horizontal="center" wrapText="1"/>
    </xf>
    <xf numFmtId="0" fontId="3" fillId="3" borderId="9" xfId="0" applyFont="1" applyFill="1" applyBorder="1" applyAlignment="1">
      <alignment horizontal="center" wrapText="1"/>
    </xf>
    <xf numFmtId="0" fontId="10" fillId="8" borderId="28" xfId="0" applyFont="1" applyFill="1" applyBorder="1" applyAlignment="1">
      <alignment horizontal="center"/>
    </xf>
    <xf numFmtId="0" fontId="10" fillId="8" borderId="29" xfId="0" applyFont="1" applyFill="1" applyBorder="1" applyAlignment="1">
      <alignment horizontal="center"/>
    </xf>
    <xf numFmtId="0" fontId="10" fillId="8" borderId="12" xfId="0" applyFont="1" applyFill="1" applyBorder="1" applyAlignment="1">
      <alignment horizontal="center"/>
    </xf>
    <xf numFmtId="0" fontId="10" fillId="8" borderId="7" xfId="0" applyFont="1" applyFill="1" applyBorder="1" applyAlignment="1">
      <alignment horizontal="center"/>
    </xf>
    <xf numFmtId="0" fontId="0" fillId="0" borderId="0" xfId="0" applyAlignment="1">
      <alignment horizontal="left" wrapText="1"/>
    </xf>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4" fillId="3" borderId="6" xfId="0" applyFont="1" applyFill="1" applyBorder="1" applyAlignment="1">
      <alignment horizontal="left" vertical="center" wrapText="1"/>
    </xf>
    <xf numFmtId="0" fontId="14" fillId="3" borderId="10" xfId="0" applyFont="1" applyFill="1" applyBorder="1" applyAlignment="1">
      <alignment horizontal="left" vertical="center" wrapText="1"/>
    </xf>
    <xf numFmtId="0" fontId="14" fillId="3" borderId="30" xfId="0" applyFont="1" applyFill="1" applyBorder="1" applyAlignment="1">
      <alignment horizontal="left" vertical="center" wrapText="1"/>
    </xf>
    <xf numFmtId="0" fontId="2" fillId="0" borderId="21" xfId="0" applyFont="1" applyBorder="1" applyAlignment="1">
      <alignment horizontal="left" vertical="top" wrapText="1"/>
    </xf>
    <xf numFmtId="0" fontId="2" fillId="0" borderId="0" xfId="0" applyFont="1" applyBorder="1" applyAlignment="1">
      <alignment horizontal="left" vertical="top" wrapText="1"/>
    </xf>
    <xf numFmtId="0" fontId="2" fillId="0" borderId="3" xfId="0" applyFont="1" applyBorder="1" applyAlignment="1">
      <alignment horizontal="left" vertical="top" wrapText="1"/>
    </xf>
    <xf numFmtId="0" fontId="2" fillId="0" borderId="22" xfId="0" applyFont="1" applyBorder="1" applyAlignment="1">
      <alignment horizontal="left" vertical="top" wrapText="1"/>
    </xf>
    <xf numFmtId="0" fontId="2" fillId="0" borderId="23" xfId="0" applyFont="1" applyBorder="1" applyAlignment="1">
      <alignment horizontal="left" vertical="top" wrapText="1"/>
    </xf>
    <xf numFmtId="0" fontId="2" fillId="0" borderId="2" xfId="0" applyFont="1" applyBorder="1" applyAlignment="1">
      <alignment horizontal="left" vertical="top" wrapText="1"/>
    </xf>
    <xf numFmtId="0" fontId="2" fillId="0" borderId="21" xfId="0" applyFont="1" applyBorder="1" applyAlignment="1">
      <alignment horizontal="left" wrapText="1"/>
    </xf>
    <xf numFmtId="0" fontId="2" fillId="0" borderId="0" xfId="0" applyFont="1" applyBorder="1" applyAlignment="1">
      <alignment horizontal="left" wrapText="1"/>
    </xf>
    <xf numFmtId="0" fontId="2" fillId="0" borderId="3"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14D68-AC47-444B-9881-3EC299C7279B}">
  <dimension ref="B2:N35"/>
  <sheetViews>
    <sheetView tabSelected="1" zoomScale="90" zoomScaleNormal="90" workbookViewId="0">
      <selection activeCell="M17" sqref="M17"/>
    </sheetView>
  </sheetViews>
  <sheetFormatPr baseColWidth="10" defaultColWidth="10.83203125" defaultRowHeight="21" x14ac:dyDescent="0.25"/>
  <cols>
    <col min="1" max="1" width="2.1640625" style="2" customWidth="1"/>
    <col min="2" max="2" width="22.83203125" style="2" customWidth="1"/>
    <col min="3" max="9" width="21" style="2" customWidth="1"/>
    <col min="10" max="10" width="44.33203125" style="5" customWidth="1"/>
    <col min="11" max="11" width="20.1640625" style="2" customWidth="1"/>
    <col min="12" max="13" width="10.83203125" style="2"/>
    <col min="14" max="14" width="37.6640625" style="2" customWidth="1"/>
    <col min="15" max="16384" width="10.83203125" style="2"/>
  </cols>
  <sheetData>
    <row r="2" spans="2:14" ht="30" thickBot="1" x14ac:dyDescent="0.4">
      <c r="B2" s="155" t="s">
        <v>0</v>
      </c>
      <c r="C2" s="155"/>
      <c r="D2" s="155"/>
      <c r="E2" s="155"/>
      <c r="F2" s="155"/>
      <c r="G2" s="155"/>
      <c r="H2" s="155"/>
      <c r="I2" s="155"/>
    </row>
    <row r="3" spans="2:14" ht="22" x14ac:dyDescent="0.25">
      <c r="B3" s="35" t="s">
        <v>1</v>
      </c>
      <c r="C3" s="36" t="s">
        <v>2</v>
      </c>
      <c r="D3" s="36" t="s">
        <v>3</v>
      </c>
      <c r="E3" s="36" t="s">
        <v>4</v>
      </c>
      <c r="F3" s="36" t="s">
        <v>5</v>
      </c>
      <c r="G3" s="36" t="s">
        <v>6</v>
      </c>
      <c r="H3" s="36" t="s">
        <v>7</v>
      </c>
      <c r="I3" s="37" t="s">
        <v>8</v>
      </c>
    </row>
    <row r="4" spans="2:14" ht="47" customHeight="1" x14ac:dyDescent="0.25">
      <c r="B4" s="38"/>
      <c r="C4" s="39" t="s">
        <v>9</v>
      </c>
      <c r="D4" s="39" t="s">
        <v>10</v>
      </c>
      <c r="E4" s="39" t="s">
        <v>11</v>
      </c>
      <c r="F4" s="39" t="s">
        <v>12</v>
      </c>
      <c r="G4" s="39" t="s">
        <v>13</v>
      </c>
      <c r="H4" s="39" t="s">
        <v>14</v>
      </c>
      <c r="I4" s="40" t="s">
        <v>15</v>
      </c>
    </row>
    <row r="5" spans="2:14" ht="47" customHeight="1" x14ac:dyDescent="0.25">
      <c r="B5" s="67" t="s">
        <v>16</v>
      </c>
      <c r="C5" s="61">
        <v>80</v>
      </c>
      <c r="D5" s="61">
        <v>28</v>
      </c>
      <c r="E5" s="61">
        <v>35</v>
      </c>
      <c r="F5" s="61">
        <v>40</v>
      </c>
      <c r="G5" s="61">
        <v>35</v>
      </c>
      <c r="H5" s="61">
        <v>35</v>
      </c>
      <c r="I5" s="62">
        <v>90</v>
      </c>
    </row>
    <row r="6" spans="2:14" ht="47" customHeight="1" x14ac:dyDescent="0.25">
      <c r="B6" s="67" t="s">
        <v>17</v>
      </c>
      <c r="C6" s="61">
        <v>4</v>
      </c>
      <c r="D6" s="61">
        <v>1</v>
      </c>
      <c r="E6" s="61">
        <v>1</v>
      </c>
      <c r="F6" s="61">
        <v>1</v>
      </c>
      <c r="G6" s="61">
        <v>1</v>
      </c>
      <c r="H6" s="61">
        <v>1</v>
      </c>
      <c r="I6" s="62">
        <v>3</v>
      </c>
    </row>
    <row r="7" spans="2:14" ht="47" customHeight="1" thickBot="1" x14ac:dyDescent="0.3">
      <c r="B7" s="67" t="s">
        <v>18</v>
      </c>
      <c r="C7" s="61">
        <v>1</v>
      </c>
      <c r="D7" s="61">
        <v>1</v>
      </c>
      <c r="E7" s="61">
        <v>1.7</v>
      </c>
      <c r="F7" s="61">
        <v>2.2999999999999998</v>
      </c>
      <c r="G7" s="61">
        <v>2</v>
      </c>
      <c r="H7" s="61">
        <v>2</v>
      </c>
      <c r="I7" s="62">
        <v>1</v>
      </c>
    </row>
    <row r="8" spans="2:14" ht="47" customHeight="1" x14ac:dyDescent="0.25">
      <c r="B8" s="67" t="s">
        <v>19</v>
      </c>
      <c r="C8" s="61">
        <v>3</v>
      </c>
      <c r="D8" s="61">
        <v>3</v>
      </c>
      <c r="E8" s="61">
        <v>3</v>
      </c>
      <c r="F8" s="61">
        <v>3</v>
      </c>
      <c r="G8" s="61">
        <v>3</v>
      </c>
      <c r="H8" s="61">
        <v>3</v>
      </c>
      <c r="I8" s="62">
        <v>3</v>
      </c>
      <c r="J8" s="160" t="s">
        <v>20</v>
      </c>
      <c r="K8" s="161"/>
      <c r="L8" s="162" t="s">
        <v>21</v>
      </c>
      <c r="M8" s="163"/>
      <c r="N8" s="164"/>
    </row>
    <row r="9" spans="2:14" ht="47" customHeight="1" x14ac:dyDescent="0.25">
      <c r="B9" s="67" t="s">
        <v>22</v>
      </c>
      <c r="C9" s="63">
        <f>C5*C13</f>
        <v>32000</v>
      </c>
      <c r="D9" s="63">
        <f t="shared" ref="D9:I9" si="0">D5*D13</f>
        <v>46200</v>
      </c>
      <c r="E9" s="63">
        <f t="shared" si="0"/>
        <v>0</v>
      </c>
      <c r="F9" s="63">
        <f t="shared" si="0"/>
        <v>0</v>
      </c>
      <c r="G9" s="63">
        <f t="shared" si="0"/>
        <v>11620</v>
      </c>
      <c r="H9" s="63">
        <f t="shared" si="0"/>
        <v>630</v>
      </c>
      <c r="I9" s="64">
        <f t="shared" si="0"/>
        <v>36000</v>
      </c>
      <c r="J9" s="41" t="s">
        <v>23</v>
      </c>
      <c r="K9" s="9">
        <f>SUM(C9:I9)</f>
        <v>126450</v>
      </c>
      <c r="L9" s="42" t="s">
        <v>24</v>
      </c>
      <c r="M9" s="42"/>
      <c r="N9" s="43"/>
    </row>
    <row r="10" spans="2:14" ht="47" customHeight="1" x14ac:dyDescent="0.25">
      <c r="B10" s="67" t="s">
        <v>25</v>
      </c>
      <c r="C10" s="63">
        <f>C6*C13</f>
        <v>1600</v>
      </c>
      <c r="D10" s="63">
        <f>D6*D13</f>
        <v>1650</v>
      </c>
      <c r="E10" s="63">
        <f t="shared" ref="E10:I10" si="1">E6*E13</f>
        <v>0</v>
      </c>
      <c r="F10" s="63">
        <f t="shared" si="1"/>
        <v>0</v>
      </c>
      <c r="G10" s="63">
        <f t="shared" si="1"/>
        <v>332</v>
      </c>
      <c r="H10" s="63">
        <f t="shared" si="1"/>
        <v>18</v>
      </c>
      <c r="I10" s="64">
        <f t="shared" si="1"/>
        <v>1200</v>
      </c>
      <c r="J10" s="41" t="s">
        <v>26</v>
      </c>
      <c r="K10" s="9">
        <f t="shared" ref="K10:K12" si="2">SUM(C10:I10)</f>
        <v>4800</v>
      </c>
      <c r="L10" s="4" t="s">
        <v>27</v>
      </c>
      <c r="M10" s="4">
        <v>12000</v>
      </c>
      <c r="N10" s="43" t="s">
        <v>28</v>
      </c>
    </row>
    <row r="11" spans="2:14" ht="47" customHeight="1" x14ac:dyDescent="0.25">
      <c r="B11" s="67" t="s">
        <v>29</v>
      </c>
      <c r="C11" s="63">
        <f>C7*C13</f>
        <v>400</v>
      </c>
      <c r="D11" s="63">
        <f t="shared" ref="D11:I11" si="3">D7*D13</f>
        <v>1650</v>
      </c>
      <c r="E11" s="63">
        <f t="shared" si="3"/>
        <v>0</v>
      </c>
      <c r="F11" s="63">
        <f t="shared" si="3"/>
        <v>0</v>
      </c>
      <c r="G11" s="63">
        <f t="shared" si="3"/>
        <v>664</v>
      </c>
      <c r="H11" s="63">
        <f t="shared" si="3"/>
        <v>36</v>
      </c>
      <c r="I11" s="64">
        <f t="shared" si="3"/>
        <v>400</v>
      </c>
      <c r="J11" s="41" t="s">
        <v>30</v>
      </c>
      <c r="K11" s="9">
        <f t="shared" si="2"/>
        <v>3150</v>
      </c>
      <c r="L11" s="4" t="s">
        <v>27</v>
      </c>
      <c r="M11" s="4">
        <f>27*22*8</f>
        <v>4752</v>
      </c>
      <c r="N11" s="44" t="s">
        <v>31</v>
      </c>
    </row>
    <row r="12" spans="2:14" ht="47" customHeight="1" x14ac:dyDescent="0.25">
      <c r="B12" s="67" t="s">
        <v>32</v>
      </c>
      <c r="C12" s="63">
        <f>C8*C13</f>
        <v>1200</v>
      </c>
      <c r="D12" s="63">
        <f t="shared" ref="D12:I12" si="4">D8*D13</f>
        <v>4950</v>
      </c>
      <c r="E12" s="63">
        <f t="shared" si="4"/>
        <v>0</v>
      </c>
      <c r="F12" s="63">
        <f t="shared" si="4"/>
        <v>0</v>
      </c>
      <c r="G12" s="63">
        <f t="shared" si="4"/>
        <v>996</v>
      </c>
      <c r="H12" s="63">
        <f t="shared" si="4"/>
        <v>54</v>
      </c>
      <c r="I12" s="64">
        <f t="shared" si="4"/>
        <v>1200</v>
      </c>
      <c r="J12" s="41" t="s">
        <v>33</v>
      </c>
      <c r="K12" s="9">
        <f t="shared" si="2"/>
        <v>8400</v>
      </c>
      <c r="L12" s="42" t="s">
        <v>24</v>
      </c>
      <c r="M12" s="42"/>
      <c r="N12" s="43"/>
    </row>
    <row r="13" spans="2:14" ht="47" customHeight="1" thickBot="1" x14ac:dyDescent="0.3">
      <c r="B13" s="68" t="s">
        <v>34</v>
      </c>
      <c r="C13" s="65">
        <v>400</v>
      </c>
      <c r="D13" s="65">
        <v>1650</v>
      </c>
      <c r="E13" s="65">
        <v>0</v>
      </c>
      <c r="F13" s="65">
        <v>0</v>
      </c>
      <c r="G13" s="65">
        <v>332</v>
      </c>
      <c r="H13" s="65">
        <v>18</v>
      </c>
      <c r="I13" s="66">
        <v>400</v>
      </c>
      <c r="J13" s="45" t="s">
        <v>35</v>
      </c>
      <c r="K13" s="15">
        <f>SUM(D13:H13)</f>
        <v>2000</v>
      </c>
      <c r="L13" s="16" t="s">
        <v>27</v>
      </c>
      <c r="M13" s="16">
        <v>2000</v>
      </c>
      <c r="N13" s="46" t="s">
        <v>36</v>
      </c>
    </row>
    <row r="14" spans="2:14" ht="22" customHeight="1" x14ac:dyDescent="0.25">
      <c r="B14" s="156" t="s">
        <v>37</v>
      </c>
      <c r="C14" s="30"/>
      <c r="D14" s="29" t="s">
        <v>38</v>
      </c>
      <c r="E14" s="29">
        <f>E13+F13</f>
        <v>0</v>
      </c>
      <c r="F14" s="30"/>
      <c r="G14" s="29" t="s">
        <v>39</v>
      </c>
      <c r="H14" s="29">
        <f>G13+H13</f>
        <v>350</v>
      </c>
      <c r="I14" s="47"/>
      <c r="J14" s="31"/>
      <c r="K14" s="6"/>
      <c r="L14" s="8"/>
      <c r="M14" s="8"/>
      <c r="N14" s="20"/>
    </row>
    <row r="15" spans="2:14" ht="22" customHeight="1" x14ac:dyDescent="0.25">
      <c r="B15" s="157"/>
      <c r="C15" s="31"/>
      <c r="D15" s="31"/>
      <c r="E15" s="31"/>
      <c r="F15" s="31"/>
      <c r="G15" s="32" t="s">
        <v>40</v>
      </c>
      <c r="H15" s="32">
        <f>(G13+H13)*0.05</f>
        <v>17.5</v>
      </c>
      <c r="I15" s="48"/>
      <c r="J15" s="31"/>
      <c r="K15" s="6"/>
      <c r="L15" s="8"/>
      <c r="M15" s="8"/>
      <c r="N15" s="20"/>
    </row>
    <row r="16" spans="2:14" ht="22" customHeight="1" thickBot="1" x14ac:dyDescent="0.3">
      <c r="B16" s="158"/>
      <c r="C16" s="33"/>
      <c r="D16" s="33"/>
      <c r="E16" s="33"/>
      <c r="F16" s="33"/>
      <c r="G16" s="34" t="s">
        <v>41</v>
      </c>
      <c r="H16" s="34">
        <f>(G13+H13)*0.15</f>
        <v>52.5</v>
      </c>
      <c r="I16" s="49"/>
      <c r="J16" s="31"/>
      <c r="K16" s="6"/>
      <c r="L16" s="8"/>
      <c r="M16" s="8"/>
      <c r="N16" s="20"/>
    </row>
    <row r="17" spans="2:11" x14ac:dyDescent="0.25">
      <c r="B17" s="156" t="s">
        <v>42</v>
      </c>
      <c r="C17" s="18" t="s">
        <v>43</v>
      </c>
      <c r="D17" s="18" t="s">
        <v>44</v>
      </c>
      <c r="E17" s="18" t="s">
        <v>45</v>
      </c>
      <c r="F17" s="19"/>
      <c r="G17" s="19"/>
      <c r="H17" s="18" t="s">
        <v>46</v>
      </c>
      <c r="I17" s="50"/>
    </row>
    <row r="18" spans="2:11" x14ac:dyDescent="0.25">
      <c r="B18" s="157"/>
      <c r="C18" s="7" t="s">
        <v>47</v>
      </c>
      <c r="D18" s="20"/>
      <c r="E18" s="20"/>
      <c r="F18" s="20"/>
      <c r="G18" s="20"/>
      <c r="H18" s="7" t="s">
        <v>48</v>
      </c>
      <c r="I18" s="51"/>
    </row>
    <row r="19" spans="2:11" ht="22" thickBot="1" x14ac:dyDescent="0.3">
      <c r="B19" s="158"/>
      <c r="C19" s="53"/>
      <c r="D19" s="53"/>
      <c r="E19" s="53"/>
      <c r="F19" s="53"/>
      <c r="G19" s="159" t="s">
        <v>49</v>
      </c>
      <c r="H19" s="159"/>
      <c r="I19" s="54"/>
    </row>
    <row r="21" spans="2:11" ht="22" thickBot="1" x14ac:dyDescent="0.3">
      <c r="G21" s="154"/>
    </row>
    <row r="22" spans="2:11" x14ac:dyDescent="0.25">
      <c r="J22" s="55" t="s">
        <v>50</v>
      </c>
      <c r="K22" s="56"/>
    </row>
    <row r="23" spans="2:11" ht="22" thickBot="1" x14ac:dyDescent="0.3">
      <c r="B23" s="2" t="s">
        <v>51</v>
      </c>
      <c r="J23" s="57" t="s">
        <v>52</v>
      </c>
      <c r="K23" s="58">
        <f>K9</f>
        <v>126450</v>
      </c>
    </row>
    <row r="24" spans="2:11" x14ac:dyDescent="0.25">
      <c r="B24" s="69"/>
      <c r="C24" s="19" t="s">
        <v>53</v>
      </c>
      <c r="D24" s="19"/>
      <c r="E24" s="50"/>
      <c r="J24" s="57" t="s">
        <v>54</v>
      </c>
      <c r="K24" s="58">
        <f>K10*0.8</f>
        <v>3840</v>
      </c>
    </row>
    <row r="25" spans="2:11" x14ac:dyDescent="0.25">
      <c r="B25" s="70"/>
      <c r="C25" s="20" t="s">
        <v>55</v>
      </c>
      <c r="D25" s="20"/>
      <c r="E25" s="51"/>
      <c r="J25" s="57" t="s">
        <v>56</v>
      </c>
      <c r="K25" s="58">
        <f>K11*12</f>
        <v>37800</v>
      </c>
    </row>
    <row r="26" spans="2:11" x14ac:dyDescent="0.25">
      <c r="B26" s="71"/>
      <c r="C26" s="20" t="s">
        <v>57</v>
      </c>
      <c r="D26" s="20"/>
      <c r="E26" s="51"/>
      <c r="J26" s="57" t="s">
        <v>58</v>
      </c>
      <c r="K26" s="58">
        <f>K12</f>
        <v>8400</v>
      </c>
    </row>
    <row r="27" spans="2:11" ht="22" thickBot="1" x14ac:dyDescent="0.3">
      <c r="B27" s="72"/>
      <c r="C27" s="20" t="s">
        <v>59</v>
      </c>
      <c r="D27" s="20"/>
      <c r="E27" s="51"/>
      <c r="J27" s="59" t="s">
        <v>60</v>
      </c>
      <c r="K27" s="60">
        <f>K23-(K24+K25+K26)</f>
        <v>76410</v>
      </c>
    </row>
    <row r="28" spans="2:11" x14ac:dyDescent="0.25">
      <c r="B28" s="73"/>
      <c r="C28" s="20" t="s">
        <v>61</v>
      </c>
      <c r="D28" s="20"/>
      <c r="E28" s="51"/>
    </row>
    <row r="29" spans="2:11" x14ac:dyDescent="0.25">
      <c r="B29" s="74"/>
      <c r="C29" s="20" t="s">
        <v>62</v>
      </c>
      <c r="D29" s="20"/>
      <c r="E29" s="51"/>
    </row>
    <row r="30" spans="2:11" ht="22" thickBot="1" x14ac:dyDescent="0.3">
      <c r="B30" s="52"/>
      <c r="C30" s="53"/>
      <c r="D30" s="53"/>
      <c r="E30" s="54"/>
    </row>
    <row r="34" ht="18" customHeight="1" x14ac:dyDescent="0.25"/>
    <row r="35" ht="15" customHeight="1" x14ac:dyDescent="0.25"/>
  </sheetData>
  <mergeCells count="6">
    <mergeCell ref="B2:I2"/>
    <mergeCell ref="B17:B19"/>
    <mergeCell ref="G19:H19"/>
    <mergeCell ref="J8:K8"/>
    <mergeCell ref="L8:N8"/>
    <mergeCell ref="B14:B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FC50-053C-F649-8477-0961B1AED1F4}">
  <dimension ref="B1:P29"/>
  <sheetViews>
    <sheetView topLeftCell="B1" zoomScale="110" zoomScaleNormal="110" workbookViewId="0">
      <selection activeCell="C12" sqref="C12"/>
    </sheetView>
  </sheetViews>
  <sheetFormatPr baseColWidth="10" defaultColWidth="11" defaultRowHeight="16" x14ac:dyDescent="0.2"/>
  <cols>
    <col min="1" max="1" width="2.6640625" customWidth="1"/>
    <col min="2" max="2" width="47.83203125" customWidth="1"/>
    <col min="3" max="8" width="14.83203125" customWidth="1"/>
    <col min="9" max="9" width="8.6640625" customWidth="1"/>
    <col min="10" max="10" width="10.1640625" customWidth="1"/>
    <col min="11" max="11" width="33.6640625" customWidth="1"/>
    <col min="13" max="13" width="36" customWidth="1"/>
  </cols>
  <sheetData>
    <row r="1" spans="2:12" ht="17" thickBot="1" x14ac:dyDescent="0.25"/>
    <row r="2" spans="2:12" ht="30" thickBot="1" x14ac:dyDescent="0.4">
      <c r="B2" s="167" t="s">
        <v>63</v>
      </c>
      <c r="C2" s="168"/>
      <c r="D2" s="168"/>
      <c r="E2" s="168"/>
      <c r="F2" s="168"/>
      <c r="G2" s="168"/>
      <c r="H2" s="168"/>
      <c r="I2" s="169"/>
      <c r="J2" s="170"/>
    </row>
    <row r="3" spans="2:12" ht="17" x14ac:dyDescent="0.2">
      <c r="B3" s="10" t="s">
        <v>64</v>
      </c>
      <c r="C3" s="11">
        <v>1</v>
      </c>
      <c r="D3" s="11">
        <v>2</v>
      </c>
      <c r="E3" s="11">
        <v>3</v>
      </c>
      <c r="F3" s="11">
        <v>4</v>
      </c>
      <c r="G3" s="11">
        <v>5</v>
      </c>
      <c r="H3" s="12">
        <v>6</v>
      </c>
      <c r="I3" s="165" t="s">
        <v>65</v>
      </c>
      <c r="J3" s="166"/>
    </row>
    <row r="4" spans="2:12" ht="20" customHeight="1" x14ac:dyDescent="0.2">
      <c r="B4" s="13" t="s">
        <v>66</v>
      </c>
      <c r="C4" s="79">
        <v>1800</v>
      </c>
      <c r="D4" s="79">
        <v>2600</v>
      </c>
      <c r="E4" s="79">
        <v>2800</v>
      </c>
      <c r="F4" s="79">
        <v>2900</v>
      </c>
      <c r="G4" s="79">
        <v>1200</v>
      </c>
      <c r="H4" s="84">
        <v>3300</v>
      </c>
      <c r="I4" s="109"/>
      <c r="J4" s="14"/>
    </row>
    <row r="5" spans="2:12" ht="24" customHeight="1" x14ac:dyDescent="0.2">
      <c r="B5" s="77" t="s">
        <v>67</v>
      </c>
      <c r="C5" s="80">
        <v>2000</v>
      </c>
      <c r="D5" s="80">
        <v>2000</v>
      </c>
      <c r="E5" s="80">
        <v>2000</v>
      </c>
      <c r="F5" s="80">
        <v>2000</v>
      </c>
      <c r="G5" s="80">
        <v>2000</v>
      </c>
      <c r="H5" s="85">
        <v>2000</v>
      </c>
      <c r="I5" s="110" t="s">
        <v>27</v>
      </c>
      <c r="J5" s="108">
        <v>2000</v>
      </c>
    </row>
    <row r="6" spans="2:12" ht="24" customHeight="1" x14ac:dyDescent="0.2">
      <c r="B6" s="77" t="s">
        <v>68</v>
      </c>
      <c r="C6" s="80">
        <v>0</v>
      </c>
      <c r="D6" s="80">
        <v>300</v>
      </c>
      <c r="E6" s="80">
        <v>300</v>
      </c>
      <c r="F6" s="80">
        <v>300</v>
      </c>
      <c r="G6" s="80">
        <v>0</v>
      </c>
      <c r="H6" s="85">
        <v>300</v>
      </c>
      <c r="I6" s="110" t="s">
        <v>27</v>
      </c>
      <c r="J6" s="108">
        <v>300</v>
      </c>
    </row>
    <row r="7" spans="2:12" ht="24" customHeight="1" x14ac:dyDescent="0.2">
      <c r="B7" s="77" t="s">
        <v>69</v>
      </c>
      <c r="C7" s="80">
        <v>0</v>
      </c>
      <c r="D7" s="80">
        <v>200</v>
      </c>
      <c r="E7" s="80">
        <v>500</v>
      </c>
      <c r="F7" s="80">
        <v>500</v>
      </c>
      <c r="G7" s="80">
        <v>0</v>
      </c>
      <c r="H7" s="85">
        <v>200</v>
      </c>
      <c r="I7" s="110" t="s">
        <v>27</v>
      </c>
      <c r="J7" s="108">
        <v>500</v>
      </c>
    </row>
    <row r="8" spans="2:12" ht="24" customHeight="1" thickBot="1" x14ac:dyDescent="0.25">
      <c r="B8" s="77" t="s">
        <v>70</v>
      </c>
      <c r="C8" s="81">
        <f>SUM(C5:C7)</f>
        <v>2000</v>
      </c>
      <c r="D8" s="81">
        <f t="shared" ref="D8:H8" si="0">SUM(D5:D7)</f>
        <v>2500</v>
      </c>
      <c r="E8" s="81">
        <f t="shared" si="0"/>
        <v>2800</v>
      </c>
      <c r="F8" s="81">
        <f t="shared" si="0"/>
        <v>2800</v>
      </c>
      <c r="G8" s="81">
        <f t="shared" si="0"/>
        <v>2000</v>
      </c>
      <c r="H8" s="86">
        <f t="shared" si="0"/>
        <v>2500</v>
      </c>
      <c r="I8" s="111" t="s">
        <v>24</v>
      </c>
      <c r="J8" s="91"/>
    </row>
    <row r="9" spans="2:12" ht="24" customHeight="1" x14ac:dyDescent="0.2">
      <c r="B9" s="77" t="s">
        <v>71</v>
      </c>
      <c r="C9" s="82">
        <f t="shared" ref="C9:H9" si="1">C5*$C$17</f>
        <v>380000</v>
      </c>
      <c r="D9" s="82">
        <f t="shared" si="1"/>
        <v>380000</v>
      </c>
      <c r="E9" s="82">
        <f t="shared" si="1"/>
        <v>380000</v>
      </c>
      <c r="F9" s="82">
        <f t="shared" si="1"/>
        <v>380000</v>
      </c>
      <c r="G9" s="82">
        <f t="shared" si="1"/>
        <v>380000</v>
      </c>
      <c r="H9" s="87">
        <f t="shared" si="1"/>
        <v>380000</v>
      </c>
      <c r="I9" s="111" t="s">
        <v>24</v>
      </c>
      <c r="J9" s="91"/>
      <c r="K9" s="104" t="s">
        <v>72</v>
      </c>
      <c r="L9" s="92">
        <f>SUM(C9:H9)</f>
        <v>2280000</v>
      </c>
    </row>
    <row r="10" spans="2:12" ht="24" customHeight="1" x14ac:dyDescent="0.2">
      <c r="B10" s="77" t="s">
        <v>73</v>
      </c>
      <c r="C10" s="82">
        <f t="shared" ref="C10:H10" si="2">C6*$C$18</f>
        <v>0</v>
      </c>
      <c r="D10" s="82">
        <f t="shared" si="2"/>
        <v>66000</v>
      </c>
      <c r="E10" s="82">
        <f t="shared" si="2"/>
        <v>66000</v>
      </c>
      <c r="F10" s="82">
        <f t="shared" si="2"/>
        <v>66000</v>
      </c>
      <c r="G10" s="82">
        <f t="shared" si="2"/>
        <v>0</v>
      </c>
      <c r="H10" s="87">
        <f t="shared" si="2"/>
        <v>66000</v>
      </c>
      <c r="I10" s="111" t="s">
        <v>24</v>
      </c>
      <c r="J10" s="91"/>
      <c r="K10" s="105" t="s">
        <v>74</v>
      </c>
      <c r="L10" s="94">
        <f>SUM(C10:H10)</f>
        <v>264000</v>
      </c>
    </row>
    <row r="11" spans="2:12" ht="24" customHeight="1" x14ac:dyDescent="0.2">
      <c r="B11" s="77" t="s">
        <v>75</v>
      </c>
      <c r="C11" s="82">
        <f t="shared" ref="C11:H11" si="3">C7*$C$19</f>
        <v>0</v>
      </c>
      <c r="D11" s="82">
        <f t="shared" si="3"/>
        <v>46000</v>
      </c>
      <c r="E11" s="82">
        <f t="shared" si="3"/>
        <v>115000</v>
      </c>
      <c r="F11" s="82">
        <f t="shared" si="3"/>
        <v>115000</v>
      </c>
      <c r="G11" s="82">
        <f t="shared" si="3"/>
        <v>0</v>
      </c>
      <c r="H11" s="87">
        <f t="shared" si="3"/>
        <v>46000</v>
      </c>
      <c r="I11" s="111" t="s">
        <v>24</v>
      </c>
      <c r="J11" s="91"/>
      <c r="K11" s="105" t="s">
        <v>76</v>
      </c>
      <c r="L11" s="94">
        <f>SUM(C11:H11)</f>
        <v>322000</v>
      </c>
    </row>
    <row r="12" spans="2:12" ht="24" customHeight="1" x14ac:dyDescent="0.2">
      <c r="B12" s="77" t="s">
        <v>77</v>
      </c>
      <c r="C12" s="82">
        <f>C8-C4</f>
        <v>200</v>
      </c>
      <c r="D12" s="82">
        <f>(D8+C12)-D4</f>
        <v>100</v>
      </c>
      <c r="E12" s="82">
        <f t="shared" ref="E12:H12" si="4">(E8+D12)-E4</f>
        <v>100</v>
      </c>
      <c r="F12" s="82">
        <f t="shared" si="4"/>
        <v>0</v>
      </c>
      <c r="G12" s="82">
        <f t="shared" si="4"/>
        <v>800</v>
      </c>
      <c r="H12" s="87">
        <f t="shared" si="4"/>
        <v>0</v>
      </c>
      <c r="I12" s="110" t="s">
        <v>78</v>
      </c>
      <c r="J12" s="108">
        <v>0</v>
      </c>
      <c r="K12" s="105"/>
      <c r="L12" s="94"/>
    </row>
    <row r="13" spans="2:12" ht="24" customHeight="1" x14ac:dyDescent="0.2">
      <c r="B13" s="77" t="s">
        <v>79</v>
      </c>
      <c r="C13" s="83">
        <f>C8-C4</f>
        <v>200</v>
      </c>
      <c r="D13" s="83">
        <f>C13+(D8-D4)</f>
        <v>100</v>
      </c>
      <c r="E13" s="83">
        <f t="shared" ref="E13:H13" si="5">D13+(E8-E4)</f>
        <v>100</v>
      </c>
      <c r="F13" s="83">
        <f t="shared" si="5"/>
        <v>0</v>
      </c>
      <c r="G13" s="83">
        <f t="shared" si="5"/>
        <v>800</v>
      </c>
      <c r="H13" s="88">
        <f t="shared" si="5"/>
        <v>0</v>
      </c>
      <c r="I13" s="110" t="s">
        <v>27</v>
      </c>
      <c r="J13" s="108">
        <v>1500</v>
      </c>
      <c r="K13" s="105"/>
      <c r="L13" s="94"/>
    </row>
    <row r="14" spans="2:12" ht="24" customHeight="1" thickBot="1" x14ac:dyDescent="0.25">
      <c r="B14" s="78" t="s">
        <v>80</v>
      </c>
      <c r="C14" s="89">
        <f t="shared" ref="C14:H14" si="6">C13*$C$20</f>
        <v>8000</v>
      </c>
      <c r="D14" s="89">
        <f t="shared" si="6"/>
        <v>4000</v>
      </c>
      <c r="E14" s="89">
        <f t="shared" si="6"/>
        <v>4000</v>
      </c>
      <c r="F14" s="89">
        <f t="shared" si="6"/>
        <v>0</v>
      </c>
      <c r="G14" s="89">
        <f t="shared" si="6"/>
        <v>32000</v>
      </c>
      <c r="H14" s="90">
        <f t="shared" si="6"/>
        <v>0</v>
      </c>
      <c r="I14" s="112" t="s">
        <v>24</v>
      </c>
      <c r="J14" s="17"/>
      <c r="K14" s="106" t="s">
        <v>81</v>
      </c>
      <c r="L14" s="95">
        <f>SUM(C14:H14)</f>
        <v>48000</v>
      </c>
    </row>
    <row r="15" spans="2:12" ht="17" thickBot="1" x14ac:dyDescent="0.25">
      <c r="K15" s="96" t="s">
        <v>82</v>
      </c>
      <c r="L15" s="97">
        <f>SUM(L9:L14)</f>
        <v>2914000</v>
      </c>
    </row>
    <row r="16" spans="2:12" ht="17" thickBot="1" x14ac:dyDescent="0.25"/>
    <row r="17" spans="2:16" x14ac:dyDescent="0.2">
      <c r="B17" s="75" t="s">
        <v>83</v>
      </c>
      <c r="C17" s="76">
        <v>190</v>
      </c>
    </row>
    <row r="18" spans="2:16" x14ac:dyDescent="0.2">
      <c r="B18" s="77" t="s">
        <v>84</v>
      </c>
      <c r="C18" s="14">
        <v>220</v>
      </c>
    </row>
    <row r="19" spans="2:16" x14ac:dyDescent="0.2">
      <c r="B19" s="77" t="s">
        <v>85</v>
      </c>
      <c r="C19" s="14">
        <v>230</v>
      </c>
    </row>
    <row r="20" spans="2:16" ht="17" thickBot="1" x14ac:dyDescent="0.25">
      <c r="B20" s="78" t="s">
        <v>86</v>
      </c>
      <c r="C20" s="17">
        <v>40</v>
      </c>
    </row>
    <row r="21" spans="2:16" ht="17" thickBot="1" x14ac:dyDescent="0.25"/>
    <row r="22" spans="2:16" ht="17" thickBot="1" x14ac:dyDescent="0.25">
      <c r="B22" s="21" t="s">
        <v>51</v>
      </c>
      <c r="C22" s="21"/>
      <c r="D22" s="21"/>
      <c r="E22" s="21"/>
      <c r="H22" s="144" t="s">
        <v>87</v>
      </c>
      <c r="I22" s="138"/>
      <c r="J22" s="138"/>
      <c r="K22" s="138"/>
      <c r="L22" s="138"/>
      <c r="M22" s="138"/>
      <c r="N22" s="138"/>
      <c r="O22" s="138"/>
      <c r="P22" s="139"/>
    </row>
    <row r="23" spans="2:16" x14ac:dyDescent="0.2">
      <c r="B23" s="98"/>
      <c r="C23" s="23" t="s">
        <v>53</v>
      </c>
      <c r="D23" s="23"/>
      <c r="E23" s="24"/>
      <c r="H23" s="145" t="s">
        <v>88</v>
      </c>
      <c r="I23" s="146"/>
      <c r="J23" s="146"/>
      <c r="K23" s="146"/>
      <c r="L23" s="146"/>
      <c r="M23" s="146"/>
      <c r="N23" s="146"/>
      <c r="O23" s="146"/>
      <c r="P23" s="147"/>
    </row>
    <row r="24" spans="2:16" ht="17" thickBot="1" x14ac:dyDescent="0.25">
      <c r="B24" s="99"/>
      <c r="C24" s="22" t="s">
        <v>55</v>
      </c>
      <c r="D24" s="22"/>
      <c r="E24" s="25"/>
      <c r="H24" s="145" t="s">
        <v>89</v>
      </c>
      <c r="I24" s="146"/>
      <c r="J24" s="146"/>
      <c r="K24" s="146"/>
      <c r="L24" s="146"/>
      <c r="M24" s="146"/>
      <c r="N24" s="146"/>
      <c r="O24" s="146"/>
      <c r="P24" s="147"/>
    </row>
    <row r="25" spans="2:16" ht="18" customHeight="1" x14ac:dyDescent="0.2">
      <c r="B25" s="100"/>
      <c r="C25" s="22" t="s">
        <v>57</v>
      </c>
      <c r="D25" s="22"/>
      <c r="E25" s="25"/>
      <c r="H25" s="148" t="s">
        <v>64</v>
      </c>
      <c r="I25" s="149">
        <v>1</v>
      </c>
      <c r="J25" s="149">
        <v>2</v>
      </c>
      <c r="K25" s="149">
        <v>3</v>
      </c>
      <c r="L25" s="149">
        <v>4</v>
      </c>
      <c r="M25" s="149">
        <v>5</v>
      </c>
      <c r="N25" s="150">
        <v>6</v>
      </c>
      <c r="O25" s="146"/>
      <c r="P25" s="147"/>
    </row>
    <row r="26" spans="2:16" ht="17" thickBot="1" x14ac:dyDescent="0.25">
      <c r="B26" s="101"/>
      <c r="C26" s="22" t="s">
        <v>59</v>
      </c>
      <c r="D26" s="22"/>
      <c r="E26" s="25"/>
      <c r="H26" s="151" t="s">
        <v>90</v>
      </c>
      <c r="I26" s="152">
        <v>200</v>
      </c>
      <c r="J26" s="152">
        <v>100</v>
      </c>
      <c r="K26" s="152">
        <v>100</v>
      </c>
      <c r="L26" s="152">
        <v>0</v>
      </c>
      <c r="M26" s="152">
        <v>800</v>
      </c>
      <c r="N26" s="153">
        <v>0</v>
      </c>
      <c r="O26" s="141"/>
      <c r="P26" s="142"/>
    </row>
    <row r="27" spans="2:16" x14ac:dyDescent="0.2">
      <c r="B27" s="102"/>
      <c r="C27" s="22" t="s">
        <v>61</v>
      </c>
      <c r="D27" s="22"/>
      <c r="E27" s="25"/>
    </row>
    <row r="28" spans="2:16" x14ac:dyDescent="0.2">
      <c r="B28" s="103"/>
      <c r="C28" s="22" t="s">
        <v>62</v>
      </c>
      <c r="D28" s="22"/>
      <c r="E28" s="25"/>
    </row>
    <row r="29" spans="2:16" ht="17" thickBot="1" x14ac:dyDescent="0.25">
      <c r="B29" s="26"/>
      <c r="C29" s="27"/>
      <c r="D29" s="27"/>
      <c r="E29" s="28"/>
    </row>
  </sheetData>
  <mergeCells count="2">
    <mergeCell ref="I3:J3"/>
    <mergeCell ref="B2:J2"/>
  </mergeCells>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69AC0-7B98-024E-AC38-EB101FDDDDF2}">
  <dimension ref="B1:N30"/>
  <sheetViews>
    <sheetView topLeftCell="A2" zoomScale="150" zoomScaleNormal="150" workbookViewId="0">
      <selection activeCell="F23" sqref="F23"/>
    </sheetView>
  </sheetViews>
  <sheetFormatPr baseColWidth="10" defaultColWidth="11" defaultRowHeight="16" x14ac:dyDescent="0.2"/>
  <cols>
    <col min="1" max="1" width="3.83203125" customWidth="1"/>
    <col min="2" max="2" width="29.5" customWidth="1"/>
    <col min="3" max="3" width="13.5" customWidth="1"/>
    <col min="4" max="4" width="13.6640625" customWidth="1"/>
    <col min="10" max="10" width="20.6640625" customWidth="1"/>
  </cols>
  <sheetData>
    <row r="1" spans="2:10" ht="17" thickBot="1" x14ac:dyDescent="0.25"/>
    <row r="2" spans="2:10" ht="30" thickBot="1" x14ac:dyDescent="0.4">
      <c r="B2" s="167" t="s">
        <v>91</v>
      </c>
      <c r="C2" s="168"/>
      <c r="D2" s="168"/>
      <c r="E2" s="168"/>
      <c r="F2" s="168"/>
      <c r="G2" s="168"/>
      <c r="H2" s="169"/>
      <c r="I2" s="169"/>
      <c r="J2" s="170"/>
    </row>
    <row r="3" spans="2:10" ht="22" thickBot="1" x14ac:dyDescent="0.25">
      <c r="B3" s="124"/>
      <c r="C3" s="127" t="s">
        <v>92</v>
      </c>
      <c r="D3" s="11" t="s">
        <v>93</v>
      </c>
      <c r="E3" s="11" t="s">
        <v>94</v>
      </c>
      <c r="F3" s="11" t="s">
        <v>95</v>
      </c>
      <c r="G3" s="12" t="s">
        <v>96</v>
      </c>
      <c r="H3" s="117"/>
      <c r="I3" s="172" t="s">
        <v>21</v>
      </c>
      <c r="J3" s="173"/>
    </row>
    <row r="4" spans="2:10" ht="17" x14ac:dyDescent="0.2">
      <c r="B4" s="125" t="s">
        <v>97</v>
      </c>
      <c r="C4" s="128">
        <v>5</v>
      </c>
      <c r="D4" s="79">
        <v>5</v>
      </c>
      <c r="E4" s="79">
        <v>5</v>
      </c>
      <c r="F4" s="79">
        <v>5</v>
      </c>
      <c r="G4" s="84" t="s">
        <v>98</v>
      </c>
      <c r="H4" s="119"/>
      <c r="I4" s="120"/>
      <c r="J4" s="76"/>
    </row>
    <row r="5" spans="2:10" ht="17" x14ac:dyDescent="0.2">
      <c r="B5" s="125" t="s">
        <v>99</v>
      </c>
      <c r="C5" s="128">
        <v>3</v>
      </c>
      <c r="D5" s="79">
        <v>3</v>
      </c>
      <c r="E5" s="79">
        <v>3</v>
      </c>
      <c r="F5" s="79">
        <v>3</v>
      </c>
      <c r="G5" s="84" t="s">
        <v>100</v>
      </c>
      <c r="H5" s="121"/>
      <c r="I5" s="3"/>
      <c r="J5" s="14"/>
    </row>
    <row r="6" spans="2:10" ht="17" x14ac:dyDescent="0.2">
      <c r="B6" s="125" t="s">
        <v>101</v>
      </c>
      <c r="C6" s="128">
        <v>4</v>
      </c>
      <c r="D6" s="79">
        <v>3</v>
      </c>
      <c r="E6" s="79">
        <v>3</v>
      </c>
      <c r="F6" s="79">
        <v>4</v>
      </c>
      <c r="G6" s="84" t="s">
        <v>102</v>
      </c>
      <c r="H6" s="121"/>
      <c r="I6" s="3"/>
      <c r="J6" s="14"/>
    </row>
    <row r="7" spans="2:10" ht="17" x14ac:dyDescent="0.2">
      <c r="B7" s="125" t="s">
        <v>103</v>
      </c>
      <c r="C7" s="128">
        <v>0</v>
      </c>
      <c r="D7" s="79">
        <v>3</v>
      </c>
      <c r="E7" s="79">
        <v>0</v>
      </c>
      <c r="F7" s="79">
        <v>2</v>
      </c>
      <c r="G7" s="84" t="s">
        <v>104</v>
      </c>
      <c r="H7" s="121"/>
      <c r="I7" s="3"/>
      <c r="J7" s="14"/>
    </row>
    <row r="8" spans="2:10" ht="17" x14ac:dyDescent="0.2">
      <c r="B8" s="125" t="s">
        <v>105</v>
      </c>
      <c r="C8" s="128">
        <v>0</v>
      </c>
      <c r="D8" s="79">
        <v>0</v>
      </c>
      <c r="E8" s="79">
        <v>3</v>
      </c>
      <c r="F8" s="79">
        <v>2</v>
      </c>
      <c r="G8" s="84" t="s">
        <v>106</v>
      </c>
      <c r="H8" s="121"/>
      <c r="I8" s="3"/>
      <c r="J8" s="14"/>
    </row>
    <row r="9" spans="2:10" ht="18" thickBot="1" x14ac:dyDescent="0.25">
      <c r="B9" s="125" t="s">
        <v>107</v>
      </c>
      <c r="C9" s="129">
        <v>5</v>
      </c>
      <c r="D9" s="130">
        <v>8</v>
      </c>
      <c r="E9" s="130">
        <v>6</v>
      </c>
      <c r="F9" s="130">
        <v>9</v>
      </c>
      <c r="G9" s="131"/>
      <c r="H9" s="121"/>
      <c r="I9" s="3"/>
      <c r="J9" s="14" t="s">
        <v>108</v>
      </c>
    </row>
    <row r="10" spans="2:10" ht="17" x14ac:dyDescent="0.2">
      <c r="B10" s="13" t="s">
        <v>109</v>
      </c>
      <c r="C10" s="126">
        <f>C16*C4</f>
        <v>500</v>
      </c>
      <c r="D10" s="126">
        <f>D16*D4</f>
        <v>1690</v>
      </c>
      <c r="E10" s="126">
        <f>E16*E4</f>
        <v>1010</v>
      </c>
      <c r="F10" s="126">
        <f>F16*F4</f>
        <v>1065</v>
      </c>
      <c r="G10" s="118"/>
      <c r="H10" s="93">
        <f>SUM(C10:F10)</f>
        <v>4265</v>
      </c>
      <c r="I10" s="107" t="s">
        <v>27</v>
      </c>
      <c r="J10" s="108">
        <f>16*300</f>
        <v>4800</v>
      </c>
    </row>
    <row r="11" spans="2:10" ht="17" x14ac:dyDescent="0.2">
      <c r="B11" s="13" t="s">
        <v>110</v>
      </c>
      <c r="C11" s="113">
        <f>C5*C16</f>
        <v>300</v>
      </c>
      <c r="D11" s="113">
        <f>D5*D16</f>
        <v>1014</v>
      </c>
      <c r="E11" s="113">
        <f>E5*E16</f>
        <v>606</v>
      </c>
      <c r="F11" s="113">
        <f>F5*F16</f>
        <v>639</v>
      </c>
      <c r="G11" s="14"/>
      <c r="H11" s="93">
        <f t="shared" ref="H11:H16" si="0">SUM(C11:F11)</f>
        <v>2559</v>
      </c>
      <c r="I11" s="107" t="s">
        <v>27</v>
      </c>
      <c r="J11" s="108">
        <v>2560</v>
      </c>
    </row>
    <row r="12" spans="2:10" ht="17" x14ac:dyDescent="0.2">
      <c r="B12" s="13" t="s">
        <v>111</v>
      </c>
      <c r="C12" s="113">
        <f>C6*C16</f>
        <v>400</v>
      </c>
      <c r="D12" s="113">
        <f>D6*D16</f>
        <v>1014</v>
      </c>
      <c r="E12" s="113">
        <f>E6*E16</f>
        <v>606</v>
      </c>
      <c r="F12" s="113">
        <f>F6*F16</f>
        <v>852</v>
      </c>
      <c r="G12" s="14"/>
      <c r="H12" s="93">
        <f t="shared" si="0"/>
        <v>2872</v>
      </c>
      <c r="I12" s="107" t="s">
        <v>27</v>
      </c>
      <c r="J12" s="108">
        <v>4000</v>
      </c>
    </row>
    <row r="13" spans="2:10" ht="17" x14ac:dyDescent="0.2">
      <c r="B13" s="13" t="s">
        <v>112</v>
      </c>
      <c r="C13" s="113">
        <f>C16*C7</f>
        <v>0</v>
      </c>
      <c r="D13" s="113">
        <f>D16*D7</f>
        <v>1014</v>
      </c>
      <c r="E13" s="113">
        <f>E16*E7</f>
        <v>0</v>
      </c>
      <c r="F13" s="113">
        <f>F16*F7</f>
        <v>426</v>
      </c>
      <c r="G13" s="14"/>
      <c r="H13" s="93">
        <f t="shared" si="0"/>
        <v>1440</v>
      </c>
      <c r="I13" s="107" t="s">
        <v>27</v>
      </c>
      <c r="J13" s="108">
        <v>1440</v>
      </c>
    </row>
    <row r="14" spans="2:10" ht="17" x14ac:dyDescent="0.2">
      <c r="B14" s="13" t="s">
        <v>113</v>
      </c>
      <c r="C14" s="113">
        <f>C16*C8</f>
        <v>0</v>
      </c>
      <c r="D14" s="113">
        <f>D16*D8</f>
        <v>0</v>
      </c>
      <c r="E14" s="113">
        <f>E16*E8</f>
        <v>606</v>
      </c>
      <c r="F14" s="113">
        <f>F16*F8</f>
        <v>426</v>
      </c>
      <c r="G14" s="14"/>
      <c r="H14" s="93">
        <f t="shared" si="0"/>
        <v>1032</v>
      </c>
      <c r="I14" s="107" t="s">
        <v>27</v>
      </c>
      <c r="J14" s="108">
        <v>1200</v>
      </c>
    </row>
    <row r="15" spans="2:10" ht="17" x14ac:dyDescent="0.2">
      <c r="B15" s="13" t="s">
        <v>114</v>
      </c>
      <c r="C15" s="113">
        <f>C16*C9</f>
        <v>500</v>
      </c>
      <c r="D15" s="113">
        <f>D16*D9</f>
        <v>2704</v>
      </c>
      <c r="E15" s="113">
        <f>E16*E9</f>
        <v>1212</v>
      </c>
      <c r="F15" s="113">
        <f>F16*F9</f>
        <v>1917</v>
      </c>
      <c r="G15" s="14"/>
      <c r="H15" s="122">
        <f t="shared" si="0"/>
        <v>6333</v>
      </c>
      <c r="I15" s="3"/>
      <c r="J15" s="14"/>
    </row>
    <row r="16" spans="2:10" ht="17" thickBot="1" x14ac:dyDescent="0.25">
      <c r="B16" s="78" t="s">
        <v>115</v>
      </c>
      <c r="C16" s="132">
        <v>100</v>
      </c>
      <c r="D16" s="132">
        <v>338</v>
      </c>
      <c r="E16" s="132">
        <v>202</v>
      </c>
      <c r="F16" s="132">
        <v>213</v>
      </c>
      <c r="G16" s="17"/>
      <c r="H16" s="122">
        <f t="shared" si="0"/>
        <v>853</v>
      </c>
      <c r="I16" s="114"/>
      <c r="J16" s="17"/>
    </row>
    <row r="17" spans="2:14" x14ac:dyDescent="0.2">
      <c r="B17" s="174" t="s">
        <v>37</v>
      </c>
      <c r="C17" s="120" t="s">
        <v>116</v>
      </c>
      <c r="D17" s="120">
        <f>C16+D16+E16</f>
        <v>640</v>
      </c>
      <c r="E17" s="120"/>
      <c r="F17" s="120"/>
      <c r="G17" s="120"/>
      <c r="H17" s="120"/>
      <c r="I17" s="120"/>
      <c r="J17" s="76"/>
    </row>
    <row r="18" spans="2:14" ht="17" thickBot="1" x14ac:dyDescent="0.25">
      <c r="B18" s="175"/>
      <c r="C18" s="114" t="s">
        <v>117</v>
      </c>
      <c r="D18" s="114">
        <f>H16*0.75</f>
        <v>639.75</v>
      </c>
      <c r="E18" s="114"/>
      <c r="F18" s="114"/>
      <c r="G18" s="114"/>
      <c r="H18" s="114"/>
      <c r="I18" s="114"/>
      <c r="J18" s="17"/>
    </row>
    <row r="19" spans="2:14" x14ac:dyDescent="0.2">
      <c r="B19" s="176" t="s">
        <v>21</v>
      </c>
      <c r="C19" s="123" t="s">
        <v>118</v>
      </c>
      <c r="D19" s="123" t="s">
        <v>118</v>
      </c>
      <c r="E19" s="123" t="s">
        <v>118</v>
      </c>
      <c r="F19" s="123" t="s">
        <v>118</v>
      </c>
      <c r="G19" s="116"/>
      <c r="H19" s="116"/>
      <c r="I19" s="116"/>
      <c r="J19" s="118"/>
    </row>
    <row r="20" spans="2:14" ht="17" thickBot="1" x14ac:dyDescent="0.25">
      <c r="B20" s="175"/>
      <c r="C20" s="114"/>
      <c r="D20" s="115" t="s">
        <v>119</v>
      </c>
      <c r="E20" s="114"/>
      <c r="F20" s="114"/>
      <c r="G20" s="114"/>
      <c r="H20" s="114"/>
      <c r="I20" s="114"/>
      <c r="J20" s="17"/>
    </row>
    <row r="21" spans="2:14" ht="17" thickBot="1" x14ac:dyDescent="0.25"/>
    <row r="22" spans="2:14" x14ac:dyDescent="0.2">
      <c r="J22" s="143" t="s">
        <v>120</v>
      </c>
      <c r="K22" s="138"/>
      <c r="L22" s="138"/>
      <c r="M22" s="139"/>
    </row>
    <row r="23" spans="2:14" ht="17" thickBot="1" x14ac:dyDescent="0.25">
      <c r="B23" s="21" t="s">
        <v>51</v>
      </c>
      <c r="C23" s="21"/>
      <c r="D23" s="21"/>
      <c r="E23" s="21"/>
      <c r="J23" s="140" t="s">
        <v>121</v>
      </c>
      <c r="K23" s="141"/>
      <c r="L23" s="141"/>
      <c r="M23" s="142"/>
    </row>
    <row r="24" spans="2:14" x14ac:dyDescent="0.2">
      <c r="B24" s="98"/>
      <c r="C24" s="23" t="s">
        <v>53</v>
      </c>
      <c r="D24" s="23"/>
      <c r="E24" s="24"/>
    </row>
    <row r="25" spans="2:14" x14ac:dyDescent="0.2">
      <c r="B25" s="99"/>
      <c r="C25" s="22" t="s">
        <v>55</v>
      </c>
      <c r="D25" s="22"/>
      <c r="E25" s="25"/>
      <c r="J25" s="1"/>
    </row>
    <row r="26" spans="2:14" ht="16" customHeight="1" x14ac:dyDescent="0.2">
      <c r="B26" s="100"/>
      <c r="C26" s="22" t="s">
        <v>57</v>
      </c>
      <c r="D26" s="22"/>
      <c r="E26" s="25"/>
      <c r="J26" s="171"/>
      <c r="K26" s="171"/>
      <c r="L26" s="171"/>
      <c r="M26" s="171"/>
      <c r="N26" s="171"/>
    </row>
    <row r="27" spans="2:14" x14ac:dyDescent="0.2">
      <c r="B27" s="101"/>
      <c r="C27" s="22" t="s">
        <v>59</v>
      </c>
      <c r="D27" s="22"/>
      <c r="E27" s="25"/>
      <c r="J27" s="171"/>
      <c r="K27" s="171"/>
      <c r="L27" s="171"/>
      <c r="M27" s="171"/>
      <c r="N27" s="171"/>
    </row>
    <row r="28" spans="2:14" x14ac:dyDescent="0.2">
      <c r="B28" s="102"/>
      <c r="C28" s="22" t="s">
        <v>61</v>
      </c>
      <c r="D28" s="22"/>
      <c r="E28" s="25"/>
      <c r="J28" s="171"/>
      <c r="K28" s="171"/>
      <c r="L28" s="171"/>
      <c r="M28" s="171"/>
      <c r="N28" s="171"/>
    </row>
    <row r="29" spans="2:14" x14ac:dyDescent="0.2">
      <c r="B29" s="103"/>
      <c r="C29" s="22" t="s">
        <v>62</v>
      </c>
      <c r="D29" s="22"/>
      <c r="E29" s="25"/>
      <c r="J29" s="171"/>
      <c r="K29" s="171"/>
      <c r="L29" s="171"/>
      <c r="M29" s="171"/>
      <c r="N29" s="171"/>
    </row>
    <row r="30" spans="2:14" ht="17" thickBot="1" x14ac:dyDescent="0.25">
      <c r="B30" s="26"/>
      <c r="C30" s="27"/>
      <c r="D30" s="27"/>
      <c r="E30" s="28"/>
    </row>
  </sheetData>
  <mergeCells count="5">
    <mergeCell ref="J26:N29"/>
    <mergeCell ref="B2:J2"/>
    <mergeCell ref="I3:J3"/>
    <mergeCell ref="B17:B18"/>
    <mergeCell ref="B19:B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C34E6-2A94-934B-AA5F-8E169D548E29}">
  <dimension ref="B1:N32"/>
  <sheetViews>
    <sheetView zoomScale="140" zoomScaleNormal="140" workbookViewId="0">
      <selection activeCell="L13" sqref="L13"/>
    </sheetView>
  </sheetViews>
  <sheetFormatPr baseColWidth="10" defaultColWidth="11" defaultRowHeight="16" x14ac:dyDescent="0.2"/>
  <cols>
    <col min="1" max="1" width="3.83203125" customWidth="1"/>
    <col min="2" max="2" width="29.5" customWidth="1"/>
    <col min="3" max="3" width="13.5" customWidth="1"/>
    <col min="4" max="4" width="13.6640625" customWidth="1"/>
    <col min="10" max="10" width="20.6640625" customWidth="1"/>
    <col min="11" max="11" width="24.5" customWidth="1"/>
    <col min="12" max="12" width="20.33203125" customWidth="1"/>
    <col min="13" max="13" width="14" customWidth="1"/>
  </cols>
  <sheetData>
    <row r="1" spans="2:13" ht="17" thickBot="1" x14ac:dyDescent="0.25"/>
    <row r="2" spans="2:13" ht="30" thickBot="1" x14ac:dyDescent="0.4">
      <c r="B2" s="167" t="s">
        <v>91</v>
      </c>
      <c r="C2" s="168"/>
      <c r="D2" s="168"/>
      <c r="E2" s="168"/>
      <c r="F2" s="168"/>
      <c r="G2" s="168"/>
      <c r="H2" s="169"/>
      <c r="I2" s="169"/>
      <c r="J2" s="170"/>
    </row>
    <row r="3" spans="2:13" ht="22" thickBot="1" x14ac:dyDescent="0.25">
      <c r="B3" s="124"/>
      <c r="C3" s="127" t="s">
        <v>92</v>
      </c>
      <c r="D3" s="11" t="s">
        <v>93</v>
      </c>
      <c r="E3" s="11" t="s">
        <v>94</v>
      </c>
      <c r="F3" s="11" t="s">
        <v>95</v>
      </c>
      <c r="G3" s="12" t="s">
        <v>96</v>
      </c>
      <c r="H3" s="117"/>
      <c r="I3" s="172" t="s">
        <v>21</v>
      </c>
      <c r="J3" s="173"/>
    </row>
    <row r="4" spans="2:13" ht="17" x14ac:dyDescent="0.2">
      <c r="B4" s="125" t="s">
        <v>97</v>
      </c>
      <c r="C4" s="128">
        <v>5</v>
      </c>
      <c r="D4" s="79">
        <v>5</v>
      </c>
      <c r="E4" s="79">
        <v>5</v>
      </c>
      <c r="F4" s="79">
        <v>5</v>
      </c>
      <c r="G4" s="84" t="s">
        <v>98</v>
      </c>
      <c r="H4" s="119"/>
      <c r="I4" s="120"/>
      <c r="J4" s="76"/>
    </row>
    <row r="5" spans="2:13" ht="17" x14ac:dyDescent="0.2">
      <c r="B5" s="125" t="s">
        <v>99</v>
      </c>
      <c r="C5" s="128">
        <v>3</v>
      </c>
      <c r="D5" s="79">
        <v>3</v>
      </c>
      <c r="E5" s="79">
        <v>3</v>
      </c>
      <c r="F5" s="79">
        <v>3</v>
      </c>
      <c r="G5" s="84" t="s">
        <v>100</v>
      </c>
      <c r="H5" s="121"/>
      <c r="I5" s="3"/>
      <c r="J5" s="14"/>
    </row>
    <row r="6" spans="2:13" ht="17" x14ac:dyDescent="0.2">
      <c r="B6" s="125" t="s">
        <v>101</v>
      </c>
      <c r="C6" s="128">
        <v>4</v>
      </c>
      <c r="D6" s="79">
        <v>3</v>
      </c>
      <c r="E6" s="79">
        <v>3</v>
      </c>
      <c r="F6" s="79">
        <v>4</v>
      </c>
      <c r="G6" s="84" t="s">
        <v>102</v>
      </c>
      <c r="H6" s="121"/>
      <c r="I6" s="3"/>
      <c r="J6" s="14"/>
    </row>
    <row r="7" spans="2:13" ht="17" x14ac:dyDescent="0.2">
      <c r="B7" s="125" t="s">
        <v>103</v>
      </c>
      <c r="C7" s="128">
        <v>0</v>
      </c>
      <c r="D7" s="79">
        <v>3</v>
      </c>
      <c r="E7" s="79">
        <v>0</v>
      </c>
      <c r="F7" s="79">
        <v>2</v>
      </c>
      <c r="G7" s="84" t="s">
        <v>104</v>
      </c>
      <c r="H7" s="121"/>
      <c r="I7" s="3"/>
      <c r="J7" s="14"/>
    </row>
    <row r="8" spans="2:13" ht="17" x14ac:dyDescent="0.2">
      <c r="B8" s="125" t="s">
        <v>105</v>
      </c>
      <c r="C8" s="128">
        <v>0</v>
      </c>
      <c r="D8" s="79">
        <v>0</v>
      </c>
      <c r="E8" s="79">
        <v>3</v>
      </c>
      <c r="F8" s="79">
        <v>2</v>
      </c>
      <c r="G8" s="84" t="s">
        <v>106</v>
      </c>
      <c r="H8" s="121"/>
      <c r="I8" s="3"/>
      <c r="J8" s="14"/>
    </row>
    <row r="9" spans="2:13" ht="18" thickBot="1" x14ac:dyDescent="0.25">
      <c r="B9" s="125" t="s">
        <v>107</v>
      </c>
      <c r="C9" s="129">
        <v>5</v>
      </c>
      <c r="D9" s="130">
        <v>8</v>
      </c>
      <c r="E9" s="130">
        <v>6</v>
      </c>
      <c r="F9" s="130">
        <v>9</v>
      </c>
      <c r="G9" s="131"/>
      <c r="H9" s="121"/>
      <c r="I9" s="3"/>
      <c r="J9" s="14" t="s">
        <v>108</v>
      </c>
      <c r="K9" t="s">
        <v>122</v>
      </c>
      <c r="L9" t="s">
        <v>123</v>
      </c>
    </row>
    <row r="10" spans="2:13" ht="17" x14ac:dyDescent="0.2">
      <c r="B10" s="13" t="s">
        <v>109</v>
      </c>
      <c r="C10" s="126">
        <f>C16*C4</f>
        <v>500</v>
      </c>
      <c r="D10" s="126">
        <f>D16*D4</f>
        <v>2600</v>
      </c>
      <c r="E10" s="126">
        <f>E16*E4</f>
        <v>500</v>
      </c>
      <c r="F10" s="126">
        <f>F16*F4</f>
        <v>1200</v>
      </c>
      <c r="G10" s="118"/>
      <c r="H10" s="93">
        <f>SUM(C10:F10)</f>
        <v>4800</v>
      </c>
      <c r="I10" s="107" t="s">
        <v>27</v>
      </c>
      <c r="J10" s="108">
        <f>16*300</f>
        <v>4800</v>
      </c>
    </row>
    <row r="11" spans="2:13" ht="17" x14ac:dyDescent="0.2">
      <c r="B11" s="13" t="s">
        <v>110</v>
      </c>
      <c r="C11" s="113">
        <f>C5*C16</f>
        <v>300</v>
      </c>
      <c r="D11" s="113">
        <f>D5*D16</f>
        <v>1560</v>
      </c>
      <c r="E11" s="113">
        <f>E5*E16</f>
        <v>300</v>
      </c>
      <c r="F11" s="113">
        <f>F5*F16</f>
        <v>720</v>
      </c>
      <c r="G11" s="14"/>
      <c r="H11" s="133">
        <f t="shared" ref="H11:H16" si="0">SUM(C11:F11)</f>
        <v>2880</v>
      </c>
      <c r="I11" s="134" t="s">
        <v>78</v>
      </c>
      <c r="J11" s="135">
        <v>2560</v>
      </c>
      <c r="K11">
        <f>J11-H11</f>
        <v>-320</v>
      </c>
      <c r="L11" s="136">
        <f>-(K11)/128</f>
        <v>2.5</v>
      </c>
      <c r="M11" s="136" t="s">
        <v>124</v>
      </c>
    </row>
    <row r="12" spans="2:13" ht="17" x14ac:dyDescent="0.2">
      <c r="B12" s="13" t="s">
        <v>111</v>
      </c>
      <c r="C12" s="113">
        <f>C6*C16</f>
        <v>400</v>
      </c>
      <c r="D12" s="113">
        <f>D6*D16</f>
        <v>1560</v>
      </c>
      <c r="E12" s="113">
        <f>E6*E16</f>
        <v>300</v>
      </c>
      <c r="F12" s="113">
        <f>F6*F16</f>
        <v>960</v>
      </c>
      <c r="G12" s="14"/>
      <c r="H12" s="93">
        <f t="shared" si="0"/>
        <v>3220</v>
      </c>
      <c r="I12" s="107" t="s">
        <v>27</v>
      </c>
      <c r="J12" s="108">
        <v>4000</v>
      </c>
      <c r="L12" s="136"/>
      <c r="M12" s="136"/>
    </row>
    <row r="13" spans="2:13" ht="17" x14ac:dyDescent="0.2">
      <c r="B13" s="13" t="s">
        <v>112</v>
      </c>
      <c r="C13" s="113">
        <f>C16*C7</f>
        <v>0</v>
      </c>
      <c r="D13" s="113">
        <f>D16*D7</f>
        <v>1560</v>
      </c>
      <c r="E13" s="113">
        <f>E16*E7</f>
        <v>0</v>
      </c>
      <c r="F13" s="113">
        <f>F16*F7</f>
        <v>480</v>
      </c>
      <c r="G13" s="14"/>
      <c r="H13" s="133">
        <f t="shared" si="0"/>
        <v>2040</v>
      </c>
      <c r="I13" s="134" t="s">
        <v>78</v>
      </c>
      <c r="J13" s="135">
        <v>1440</v>
      </c>
      <c r="K13">
        <f>J13-H13</f>
        <v>-600</v>
      </c>
      <c r="L13" s="136">
        <f>-K13/16</f>
        <v>37.5</v>
      </c>
      <c r="M13" s="136" t="s">
        <v>125</v>
      </c>
    </row>
    <row r="14" spans="2:13" ht="17" x14ac:dyDescent="0.2">
      <c r="B14" s="13" t="s">
        <v>113</v>
      </c>
      <c r="C14" s="113">
        <f>C16*C8</f>
        <v>0</v>
      </c>
      <c r="D14" s="113">
        <f>D16*D8</f>
        <v>0</v>
      </c>
      <c r="E14" s="113">
        <f>E16*E8</f>
        <v>300</v>
      </c>
      <c r="F14" s="113">
        <f>F16*F8</f>
        <v>480</v>
      </c>
      <c r="G14" s="14"/>
      <c r="H14" s="93">
        <f t="shared" si="0"/>
        <v>780</v>
      </c>
      <c r="I14" s="107" t="s">
        <v>27</v>
      </c>
      <c r="J14" s="108">
        <v>1200</v>
      </c>
    </row>
    <row r="15" spans="2:13" ht="17" x14ac:dyDescent="0.2">
      <c r="B15" s="13" t="s">
        <v>114</v>
      </c>
      <c r="C15" s="113">
        <f>C16*C9</f>
        <v>500</v>
      </c>
      <c r="D15" s="113">
        <f>D16*D9</f>
        <v>4160</v>
      </c>
      <c r="E15" s="113">
        <f>E16*E9</f>
        <v>600</v>
      </c>
      <c r="F15" s="113">
        <f>F16*F9</f>
        <v>2160</v>
      </c>
      <c r="G15" s="14"/>
      <c r="H15" s="122">
        <f t="shared" si="0"/>
        <v>7420</v>
      </c>
      <c r="I15" s="3"/>
      <c r="J15" s="14"/>
    </row>
    <row r="16" spans="2:13" ht="17" thickBot="1" x14ac:dyDescent="0.25">
      <c r="B16" s="78" t="s">
        <v>115</v>
      </c>
      <c r="C16" s="132">
        <v>100</v>
      </c>
      <c r="D16" s="132">
        <v>520</v>
      </c>
      <c r="E16" s="132">
        <v>100</v>
      </c>
      <c r="F16" s="132">
        <v>240</v>
      </c>
      <c r="G16" s="17"/>
      <c r="H16" s="122">
        <f t="shared" si="0"/>
        <v>960</v>
      </c>
      <c r="I16" s="114"/>
      <c r="J16" s="17"/>
    </row>
    <row r="17" spans="2:14" x14ac:dyDescent="0.2">
      <c r="B17" s="174" t="s">
        <v>37</v>
      </c>
      <c r="C17" s="120" t="s">
        <v>116</v>
      </c>
      <c r="D17" s="120">
        <f>C16+D16+E16</f>
        <v>720</v>
      </c>
      <c r="E17" s="120"/>
      <c r="F17" s="120"/>
      <c r="G17" s="120"/>
      <c r="H17" s="120"/>
      <c r="I17" s="120"/>
      <c r="J17" s="76"/>
    </row>
    <row r="18" spans="2:14" ht="17" thickBot="1" x14ac:dyDescent="0.25">
      <c r="B18" s="175"/>
      <c r="C18" s="114" t="s">
        <v>117</v>
      </c>
      <c r="D18" s="114">
        <f>H16*0.75</f>
        <v>720</v>
      </c>
      <c r="E18" s="114"/>
      <c r="F18" s="114"/>
      <c r="G18" s="114"/>
      <c r="H18" s="114"/>
      <c r="I18" s="114"/>
      <c r="J18" s="17"/>
    </row>
    <row r="19" spans="2:14" x14ac:dyDescent="0.2">
      <c r="B19" s="176" t="s">
        <v>21</v>
      </c>
      <c r="C19" s="123" t="s">
        <v>118</v>
      </c>
      <c r="D19" s="123" t="s">
        <v>118</v>
      </c>
      <c r="E19" s="123" t="s">
        <v>118</v>
      </c>
      <c r="F19" s="123" t="s">
        <v>118</v>
      </c>
      <c r="G19" s="116"/>
      <c r="H19" s="116"/>
      <c r="I19" s="116"/>
      <c r="J19" s="118"/>
    </row>
    <row r="20" spans="2:14" ht="17" thickBot="1" x14ac:dyDescent="0.25">
      <c r="B20" s="175"/>
      <c r="C20" s="114"/>
      <c r="D20" s="115" t="s">
        <v>119</v>
      </c>
      <c r="E20" s="114"/>
      <c r="F20" s="114"/>
      <c r="G20" s="114"/>
      <c r="H20" s="114"/>
      <c r="I20" s="114"/>
      <c r="J20" s="17"/>
    </row>
    <row r="22" spans="2:14" x14ac:dyDescent="0.2">
      <c r="J22" s="1"/>
    </row>
    <row r="23" spans="2:14" ht="17" thickBot="1" x14ac:dyDescent="0.25">
      <c r="B23" s="21" t="s">
        <v>51</v>
      </c>
      <c r="C23" s="21"/>
      <c r="D23" s="21"/>
      <c r="E23" s="21"/>
    </row>
    <row r="24" spans="2:14" ht="17" thickBot="1" x14ac:dyDescent="0.25">
      <c r="B24" s="98"/>
      <c r="C24" s="23" t="s">
        <v>53</v>
      </c>
      <c r="D24" s="23"/>
      <c r="E24" s="24"/>
    </row>
    <row r="25" spans="2:14" x14ac:dyDescent="0.2">
      <c r="B25" s="99"/>
      <c r="C25" s="22" t="s">
        <v>55</v>
      </c>
      <c r="D25" s="22"/>
      <c r="E25" s="25"/>
      <c r="J25" s="137" t="s">
        <v>126</v>
      </c>
      <c r="K25" s="138"/>
      <c r="L25" s="138"/>
      <c r="M25" s="138"/>
      <c r="N25" s="139"/>
    </row>
    <row r="26" spans="2:14" ht="16" customHeight="1" x14ac:dyDescent="0.2">
      <c r="B26" s="100"/>
      <c r="C26" s="22" t="s">
        <v>57</v>
      </c>
      <c r="D26" s="22"/>
      <c r="E26" s="25"/>
      <c r="J26" s="183" t="s">
        <v>127</v>
      </c>
      <c r="K26" s="184"/>
      <c r="L26" s="184"/>
      <c r="M26" s="184"/>
      <c r="N26" s="185"/>
    </row>
    <row r="27" spans="2:14" x14ac:dyDescent="0.2">
      <c r="B27" s="101"/>
      <c r="C27" s="22" t="s">
        <v>59</v>
      </c>
      <c r="D27" s="22"/>
      <c r="E27" s="25"/>
      <c r="J27" s="183"/>
      <c r="K27" s="184"/>
      <c r="L27" s="184"/>
      <c r="M27" s="184"/>
      <c r="N27" s="185"/>
    </row>
    <row r="28" spans="2:14" x14ac:dyDescent="0.2">
      <c r="B28" s="102"/>
      <c r="C28" s="22" t="s">
        <v>61</v>
      </c>
      <c r="D28" s="22"/>
      <c r="E28" s="25"/>
      <c r="J28" s="183"/>
      <c r="K28" s="184"/>
      <c r="L28" s="184"/>
      <c r="M28" s="184"/>
      <c r="N28" s="185"/>
    </row>
    <row r="29" spans="2:14" x14ac:dyDescent="0.2">
      <c r="B29" s="103"/>
      <c r="C29" s="22" t="s">
        <v>62</v>
      </c>
      <c r="D29" s="22"/>
      <c r="E29" s="25"/>
      <c r="J29" s="183"/>
      <c r="K29" s="184"/>
      <c r="L29" s="184"/>
      <c r="M29" s="184"/>
      <c r="N29" s="185"/>
    </row>
    <row r="30" spans="2:14" ht="17" thickBot="1" x14ac:dyDescent="0.25">
      <c r="B30" s="26"/>
      <c r="C30" s="27"/>
      <c r="D30" s="27"/>
      <c r="E30" s="28"/>
      <c r="J30" s="177" t="s">
        <v>128</v>
      </c>
      <c r="K30" s="178"/>
      <c r="L30" s="178"/>
      <c r="M30" s="178"/>
      <c r="N30" s="179"/>
    </row>
    <row r="31" spans="2:14" ht="36" customHeight="1" thickBot="1" x14ac:dyDescent="0.25">
      <c r="J31" s="180"/>
      <c r="K31" s="181"/>
      <c r="L31" s="181"/>
      <c r="M31" s="181"/>
      <c r="N31" s="182"/>
    </row>
    <row r="32" spans="2:14" ht="15" customHeight="1" x14ac:dyDescent="0.2"/>
  </sheetData>
  <mergeCells count="6">
    <mergeCell ref="J30:N31"/>
    <mergeCell ref="B2:J2"/>
    <mergeCell ref="I3:J3"/>
    <mergeCell ref="B17:B18"/>
    <mergeCell ref="B19:B20"/>
    <mergeCell ref="J26:N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Problem-1</vt:lpstr>
      <vt:lpstr>Problem-2</vt:lpstr>
      <vt:lpstr>Problem-3 Part-A</vt:lpstr>
      <vt:lpstr>Problem-3 Part-B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Balguri, Umakanth Sai</cp:lastModifiedBy>
  <cp:revision/>
  <dcterms:created xsi:type="dcterms:W3CDTF">2020-11-04T19:52:36Z</dcterms:created>
  <dcterms:modified xsi:type="dcterms:W3CDTF">2020-11-13T04:50:19Z</dcterms:modified>
  <cp:category/>
  <cp:contentStatus/>
</cp:coreProperties>
</file>