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A30FD408-3145-4615-AF88-227FFF0E2E47}" xr6:coauthVersionLast="45" xr6:coauthVersionMax="45" xr10:uidLastSave="{00000000-0000-0000-0000-000000000000}"/>
  <bookViews>
    <workbookView xWindow="-120" yWindow="-120" windowWidth="29040" windowHeight="15840" xr2:uid="{C1D21E6A-5A7D-44F1-8A25-C3389FA3D470}"/>
  </bookViews>
  <sheets>
    <sheet name="Okt 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8" i="1" l="1"/>
  <c r="J88" i="1"/>
  <c r="G88" i="1"/>
  <c r="J87" i="1"/>
  <c r="K87" i="1" s="1"/>
  <c r="H87" i="1"/>
  <c r="E87" i="1"/>
  <c r="D87" i="1"/>
  <c r="D74" i="1" s="1"/>
  <c r="G74" i="1" s="1"/>
  <c r="K86" i="1"/>
  <c r="J86" i="1"/>
  <c r="G86" i="1"/>
  <c r="K85" i="1"/>
  <c r="J85" i="1"/>
  <c r="H85" i="1"/>
  <c r="E85" i="1"/>
  <c r="D85" i="1"/>
  <c r="G85" i="1" s="1"/>
  <c r="K84" i="1"/>
  <c r="J84" i="1"/>
  <c r="G84" i="1"/>
  <c r="K83" i="1"/>
  <c r="J83" i="1"/>
  <c r="H83" i="1"/>
  <c r="G83" i="1"/>
  <c r="E83" i="1"/>
  <c r="D83" i="1"/>
  <c r="J82" i="1"/>
  <c r="K82" i="1" s="1"/>
  <c r="G82" i="1"/>
  <c r="H81" i="1"/>
  <c r="J81" i="1" s="1"/>
  <c r="K81" i="1" s="1"/>
  <c r="G81" i="1"/>
  <c r="D81" i="1"/>
  <c r="J79" i="1"/>
  <c r="K79" i="1" s="1"/>
  <c r="G79" i="1"/>
  <c r="K78" i="1"/>
  <c r="J78" i="1"/>
  <c r="G78" i="1"/>
  <c r="K77" i="1"/>
  <c r="J77" i="1"/>
  <c r="H77" i="1"/>
  <c r="G77" i="1"/>
  <c r="E77" i="1"/>
  <c r="D77" i="1"/>
  <c r="J76" i="1"/>
  <c r="K76" i="1" s="1"/>
  <c r="G76" i="1"/>
  <c r="H75" i="1"/>
  <c r="H74" i="1" s="1"/>
  <c r="G75" i="1"/>
  <c r="E75" i="1"/>
  <c r="D75" i="1"/>
  <c r="E74" i="1"/>
  <c r="K73" i="1"/>
  <c r="J73" i="1"/>
  <c r="G73" i="1"/>
  <c r="K72" i="1"/>
  <c r="J72" i="1"/>
  <c r="H72" i="1"/>
  <c r="G72" i="1"/>
  <c r="E72" i="1"/>
  <c r="D72" i="1"/>
  <c r="K71" i="1"/>
  <c r="G71" i="1"/>
  <c r="K70" i="1"/>
  <c r="J70" i="1"/>
  <c r="H70" i="1"/>
  <c r="G70" i="1"/>
  <c r="E70" i="1"/>
  <c r="D70" i="1"/>
  <c r="J69" i="1"/>
  <c r="K69" i="1" s="1"/>
  <c r="G69" i="1"/>
  <c r="H68" i="1"/>
  <c r="J68" i="1" s="1"/>
  <c r="K68" i="1" s="1"/>
  <c r="G68" i="1"/>
  <c r="E68" i="1"/>
  <c r="D68" i="1"/>
  <c r="K67" i="1"/>
  <c r="J67" i="1"/>
  <c r="G67" i="1"/>
  <c r="J66" i="1"/>
  <c r="K66" i="1" s="1"/>
  <c r="G66" i="1"/>
  <c r="K65" i="1"/>
  <c r="J65" i="1"/>
  <c r="G65" i="1"/>
  <c r="K64" i="1"/>
  <c r="J64" i="1"/>
  <c r="H64" i="1"/>
  <c r="G64" i="1"/>
  <c r="E64" i="1"/>
  <c r="D64" i="1"/>
  <c r="J63" i="1"/>
  <c r="K63" i="1" s="1"/>
  <c r="G63" i="1"/>
  <c r="K62" i="1"/>
  <c r="J62" i="1"/>
  <c r="G62" i="1"/>
  <c r="K61" i="1"/>
  <c r="G61" i="1"/>
  <c r="J60" i="1"/>
  <c r="K60" i="1" s="1"/>
  <c r="G60" i="1"/>
  <c r="H59" i="1"/>
  <c r="J59" i="1" s="1"/>
  <c r="K59" i="1" s="1"/>
  <c r="G59" i="1"/>
  <c r="E59" i="1"/>
  <c r="D59" i="1"/>
  <c r="K58" i="1"/>
  <c r="J58" i="1"/>
  <c r="G58" i="1"/>
  <c r="J57" i="1"/>
  <c r="K57" i="1" s="1"/>
  <c r="H57" i="1"/>
  <c r="E57" i="1"/>
  <c r="D57" i="1"/>
  <c r="G57" i="1" s="1"/>
  <c r="J56" i="1"/>
  <c r="K55" i="1"/>
  <c r="J55" i="1"/>
  <c r="G55" i="1"/>
  <c r="K54" i="1"/>
  <c r="J54" i="1"/>
  <c r="H54" i="1"/>
  <c r="G54" i="1"/>
  <c r="E54" i="1"/>
  <c r="D54" i="1"/>
  <c r="P53" i="1"/>
  <c r="K52" i="1"/>
  <c r="J52" i="1"/>
  <c r="H52" i="1"/>
  <c r="E52" i="1"/>
  <c r="D52" i="1"/>
  <c r="G52" i="1" s="1"/>
  <c r="J51" i="1"/>
  <c r="K51" i="1" s="1"/>
  <c r="G51" i="1"/>
  <c r="L50" i="1"/>
  <c r="H50" i="1"/>
  <c r="J50" i="1" s="1"/>
  <c r="K50" i="1" s="1"/>
  <c r="G50" i="1"/>
  <c r="E50" i="1"/>
  <c r="D50" i="1"/>
  <c r="K49" i="1"/>
  <c r="J49" i="1"/>
  <c r="G49" i="1"/>
  <c r="J48" i="1"/>
  <c r="K48" i="1" s="1"/>
  <c r="G48" i="1"/>
  <c r="H47" i="1"/>
  <c r="H20" i="1" s="1"/>
  <c r="G47" i="1"/>
  <c r="E47" i="1"/>
  <c r="D47" i="1"/>
  <c r="J46" i="1"/>
  <c r="J45" i="1"/>
  <c r="J44" i="1"/>
  <c r="J43" i="1"/>
  <c r="K43" i="1" s="1"/>
  <c r="H43" i="1"/>
  <c r="D43" i="1"/>
  <c r="J41" i="1"/>
  <c r="D41" i="1"/>
  <c r="K40" i="1"/>
  <c r="J39" i="1"/>
  <c r="K39" i="1" s="1"/>
  <c r="K38" i="1"/>
  <c r="J38" i="1"/>
  <c r="G38" i="1"/>
  <c r="J37" i="1"/>
  <c r="K37" i="1" s="1"/>
  <c r="G37" i="1"/>
  <c r="L36" i="1"/>
  <c r="J36" i="1"/>
  <c r="K36" i="1" s="1"/>
  <c r="H36" i="1"/>
  <c r="E36" i="1"/>
  <c r="D36" i="1"/>
  <c r="G36" i="1" s="1"/>
  <c r="K35" i="1"/>
  <c r="J35" i="1"/>
  <c r="G35" i="1"/>
  <c r="K34" i="1"/>
  <c r="J34" i="1"/>
  <c r="G34" i="1"/>
  <c r="L33" i="1"/>
  <c r="J33" i="1"/>
  <c r="H33" i="1"/>
  <c r="E33" i="1"/>
  <c r="D33" i="1"/>
  <c r="K33" i="1" s="1"/>
  <c r="K32" i="1"/>
  <c r="J32" i="1"/>
  <c r="G32" i="1"/>
  <c r="K31" i="1"/>
  <c r="J31" i="1"/>
  <c r="G31" i="1"/>
  <c r="J30" i="1"/>
  <c r="K30" i="1" s="1"/>
  <c r="G30" i="1"/>
  <c r="J29" i="1"/>
  <c r="K29" i="1" s="1"/>
  <c r="G29" i="1"/>
  <c r="K28" i="1"/>
  <c r="J28" i="1"/>
  <c r="G28" i="1"/>
  <c r="K27" i="1"/>
  <c r="G27" i="1"/>
  <c r="J26" i="1"/>
  <c r="K26" i="1" s="1"/>
  <c r="G26" i="1"/>
  <c r="R25" i="1"/>
  <c r="J25" i="1"/>
  <c r="K25" i="1" s="1"/>
  <c r="G25" i="1"/>
  <c r="K24" i="1"/>
  <c r="J24" i="1"/>
  <c r="G24" i="1"/>
  <c r="K23" i="1"/>
  <c r="G23" i="1"/>
  <c r="J22" i="1"/>
  <c r="K22" i="1" s="1"/>
  <c r="G22" i="1"/>
  <c r="H21" i="1"/>
  <c r="J21" i="1" s="1"/>
  <c r="K21" i="1" s="1"/>
  <c r="G21" i="1"/>
  <c r="E21" i="1"/>
  <c r="E20" i="1" s="1"/>
  <c r="D21" i="1"/>
  <c r="D20" i="1"/>
  <c r="G20" i="1" s="1"/>
  <c r="K19" i="1"/>
  <c r="J19" i="1"/>
  <c r="G19" i="1"/>
  <c r="K18" i="1"/>
  <c r="J18" i="1"/>
  <c r="H18" i="1"/>
  <c r="E18" i="1"/>
  <c r="E17" i="1" s="1"/>
  <c r="D18" i="1"/>
  <c r="G18" i="1" s="1"/>
  <c r="H17" i="1"/>
  <c r="H13" i="1" s="1"/>
  <c r="G15" i="1"/>
  <c r="G14" i="1"/>
  <c r="G13" i="1"/>
  <c r="E12" i="1"/>
  <c r="D12" i="1"/>
  <c r="G12" i="1" s="1"/>
  <c r="G10" i="1"/>
  <c r="J74" i="1" l="1"/>
  <c r="K74" i="1" s="1"/>
  <c r="H15" i="1"/>
  <c r="I13" i="1"/>
  <c r="H12" i="1"/>
  <c r="J13" i="1"/>
  <c r="K13" i="1" s="1"/>
  <c r="J20" i="1"/>
  <c r="K20" i="1" s="1"/>
  <c r="H14" i="1"/>
  <c r="D17" i="1"/>
  <c r="G17" i="1" s="1"/>
  <c r="J17" i="1"/>
  <c r="J47" i="1"/>
  <c r="K47" i="1" s="1"/>
  <c r="J75" i="1"/>
  <c r="K75" i="1" s="1"/>
  <c r="G87" i="1"/>
  <c r="I12" i="1" l="1"/>
  <c r="H10" i="1"/>
  <c r="J12" i="1"/>
  <c r="K12" i="1" s="1"/>
  <c r="J14" i="1"/>
  <c r="K14" i="1" s="1"/>
  <c r="I14" i="1"/>
  <c r="J15" i="1"/>
  <c r="K15" i="1" s="1"/>
  <c r="I15" i="1"/>
  <c r="K17" i="1"/>
  <c r="I10" i="1" l="1"/>
  <c r="J10" i="1"/>
  <c r="K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D87" authorId="0" shapeId="0" xr:uid="{B4DBF20F-CCFC-4737-B831-493397FE128C}">
      <text>
        <r>
          <rPr>
            <b/>
            <sz val="9"/>
            <rFont val="Times New Roman"/>
            <family val="1"/>
          </rPr>
          <t>Lenovo:</t>
        </r>
        <r>
          <rPr>
            <sz val="9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<sst xmlns="http://schemas.openxmlformats.org/spreadsheetml/2006/main" count="192" uniqueCount="175">
  <si>
    <t>REALISASI FISIK DAN KEUANGAN</t>
  </si>
  <si>
    <t>PROGRAM UPAYA KESEHATAN MASYARAKAT</t>
  </si>
  <si>
    <t>BULAN  Oktober 2020</t>
  </si>
  <si>
    <t>KODE REKENING</t>
  </si>
  <si>
    <t>KEGIATAN</t>
  </si>
  <si>
    <t>LOKASI</t>
  </si>
  <si>
    <t>PAGU ANGGARAN (Rp)</t>
  </si>
  <si>
    <t>PAGU ANGGARAN PERUBAHAN (Rp)</t>
  </si>
  <si>
    <t>REALISASI</t>
  </si>
  <si>
    <t>KENDALA/HAMBATAN</t>
  </si>
  <si>
    <t>SOLUSI</t>
  </si>
  <si>
    <t>S/D BULAN LALU</t>
  </si>
  <si>
    <t>BULAN INI</t>
  </si>
  <si>
    <t>S/D BULAN INI</t>
  </si>
  <si>
    <t>KEUANGAN</t>
  </si>
  <si>
    <t>FISIK</t>
  </si>
  <si>
    <t>Rp</t>
  </si>
  <si>
    <t>%</t>
  </si>
  <si>
    <t>1.02.01.38</t>
  </si>
  <si>
    <t>Cimahi Utara</t>
  </si>
  <si>
    <t>2.571.384.848</t>
  </si>
  <si>
    <t>1.02.01.38.02</t>
  </si>
  <si>
    <t>PELAYANAN KESEHATAN DASAR JAMINAN KESEHATAN NASIONAL DI PUSKESMAS CIMAHI UTARA</t>
  </si>
  <si>
    <t>1.02.01.38.02.5.2</t>
  </si>
  <si>
    <t>BELANJA LANGSUNG</t>
  </si>
  <si>
    <t>1.02.01.38.02.5.2.1</t>
  </si>
  <si>
    <t>BELANJA PEGAWAI</t>
  </si>
  <si>
    <t>........................................</t>
  </si>
  <si>
    <t>1.02.01.38.02.5.2.2</t>
  </si>
  <si>
    <t>BELANJA BARANG DAN JASA</t>
  </si>
  <si>
    <t>1.02.01.38.02.5.2.3</t>
  </si>
  <si>
    <t>BELANJA MODAL</t>
  </si>
  <si>
    <t>1.02.01.38.02.5.2.1.08</t>
  </si>
  <si>
    <t xml:space="preserve">Jasa Pelayanan </t>
  </si>
  <si>
    <t xml:space="preserve">                         .. </t>
  </si>
  <si>
    <t>1.02.01.38.02.5.2.1.08.01</t>
  </si>
  <si>
    <t>Jasa Pelayanan Kesehatan</t>
  </si>
  <si>
    <t>1.02.01.38.02.5.2.2.01</t>
  </si>
  <si>
    <t>Belanja Habis Pakai</t>
  </si>
  <si>
    <t>1.02.01.38.02.5.2.2.01.01</t>
  </si>
  <si>
    <t>Alat tulis kantor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</si>
  <si>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</si>
  <si>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1.02.01.38.02.5.2.2.01.03</t>
  </si>
  <si>
    <t>Belanja Alat Listrik dan elektronik (lampu Pijar,battery kering)</t>
  </si>
  <si>
    <t>1.02.01.38.02.5.2.2.01.04</t>
  </si>
  <si>
    <t>Belanja Perangko, Materai, dan benda pos lainnya</t>
  </si>
  <si>
    <t>1.02.01.38.02.5.2.2.01.05</t>
  </si>
  <si>
    <t>Belanja Peralatan Kebersihan dan Badan Pembersih</t>
  </si>
  <si>
    <t>1.02.01.38.02.5.2.2.01.07</t>
  </si>
  <si>
    <t>Belanja pengisian tabung pemadam kebakaran</t>
  </si>
  <si>
    <t>1.02.01.38.02.5.2.2.01.08</t>
  </si>
  <si>
    <t>Belanja pengisian tabung gas</t>
  </si>
  <si>
    <t>1.02.01.38.02.5.2.2.01.10</t>
  </si>
  <si>
    <t>Belanja BBM dan Pelumas Kendaraan</t>
  </si>
  <si>
    <t>1.02.01.38.02.5.2.2.01.11</t>
  </si>
  <si>
    <t>Bahan Kebutuhan Medis</t>
  </si>
  <si>
    <t xml:space="preserve"> </t>
  </si>
  <si>
    <t>1.02.01.38.02.5.2.2.01.12</t>
  </si>
  <si>
    <t>Belanja Pakai Habis Rumah Tangga</t>
  </si>
  <si>
    <t>1.02.01.38.02.5.2.2.01.13</t>
  </si>
  <si>
    <t>Belanja Bendera/Umbul-umbul</t>
  </si>
  <si>
    <t>1.02.01.38.02.5.2.2.01.16</t>
  </si>
  <si>
    <t>Belanja Dokumentasi dan Media Periklanan</t>
  </si>
  <si>
    <t>1.02.01.38.02.5.2.2.02</t>
  </si>
  <si>
    <t>Belanja Bahan  Material</t>
  </si>
  <si>
    <t>1.02.01.38.02.5.2.2.02.04</t>
  </si>
  <si>
    <t>Belanja Bahan Obat Obatan</t>
  </si>
  <si>
    <t>1.02.01.38.02.5.2.2.02.06</t>
  </si>
  <si>
    <t>Belanja Bahan Pokok/Natura</t>
  </si>
  <si>
    <t>1.02.01.38.02.5.2.2.03</t>
  </si>
  <si>
    <t>Belanja Jasa Kantor</t>
  </si>
  <si>
    <t>1.02.01.38.02.5.2.2.03.06</t>
  </si>
  <si>
    <t>Belanja Kawat/Faximili/Internet</t>
  </si>
  <si>
    <t>1.02.01.38.02.5.2.2.03.09</t>
  </si>
  <si>
    <t>Belanja Jasa Transaksi Keuangan</t>
  </si>
  <si>
    <t>1.02.01.38.02.5.2.2.03.12</t>
  </si>
  <si>
    <t>Belanja jasa pemeliharaan peralatan dan perlengkapan kantor</t>
  </si>
  <si>
    <t>1.02.01.38.02.5.2.2.03.13</t>
  </si>
  <si>
    <t>Belanja Jasa Perijinan</t>
  </si>
  <si>
    <t>1.02.01.38.02.5.2.2.04</t>
  </si>
  <si>
    <t>Belanja Premi Asuransi</t>
  </si>
  <si>
    <t>1.02.01.38.02.5.2.2.04.02</t>
  </si>
  <si>
    <t>Belanja premi asuransi Barang Milik Daerah</t>
  </si>
  <si>
    <t>1.02.01.38.02.5.2.2.05</t>
  </si>
  <si>
    <t>Belanja Perawatan Kendaraan Bermotor</t>
  </si>
  <si>
    <t>1.02.01.38.02.5.2.2.04.01</t>
  </si>
  <si>
    <t>Belanja Jasa Servise</t>
  </si>
  <si>
    <t>Belanja Penggantian Suku cadang</t>
  </si>
  <si>
    <t>1.02.01.38.02.5.2.2.04.04</t>
  </si>
  <si>
    <t>Belanja Surat Tanda Nomor Kendaraan</t>
  </si>
  <si>
    <t>1.02.01.38.02.5.2.2.06</t>
  </si>
  <si>
    <t>Belanja Cetak dan Penggandaan</t>
  </si>
  <si>
    <t>1.02.01.38.02.5.2.2.06.01</t>
  </si>
  <si>
    <t xml:space="preserve">Belanja Cetak </t>
  </si>
  <si>
    <t>1.02.01.38.02.5.2.2.06.02</t>
  </si>
  <si>
    <t xml:space="preserve">Belanja Penggandaan </t>
  </si>
  <si>
    <t>1.02.01.38.02.5.2.2.11</t>
  </si>
  <si>
    <t>Belanja Makanan dan Minuman</t>
  </si>
  <si>
    <t>1.02.01.38.02.5.2.2.11.02</t>
  </si>
  <si>
    <t xml:space="preserve">Belanja Makanan dan Minuman Rapat </t>
  </si>
  <si>
    <t>1.02.01.38.02.5.2.2.14</t>
  </si>
  <si>
    <t>Belanja pakaian khusus dan hari-hari tertentu</t>
  </si>
  <si>
    <t>1.02.01.38.02.5.2.2.14.04</t>
  </si>
  <si>
    <t>Belanja pakaian Olah raga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</si>
  <si>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</si>
  <si>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1.02.01.38.02.5.2.2.15</t>
  </si>
  <si>
    <t>Belanja Perjalanan Dinas</t>
  </si>
  <si>
    <t>1.02.01.38.02.5.2.2.15.01</t>
  </si>
  <si>
    <t>Belanja perjalanan dinas dalam daerah</t>
  </si>
  <si>
    <t>1.02.01.38.02.5.2.2.15.02</t>
  </si>
  <si>
    <t>Belanja perjalanan dinas luar daerah</t>
  </si>
  <si>
    <t>1.02.01.38.02.5.2.2.17</t>
  </si>
  <si>
    <t>Belanja Kursus Pelatihan , Sosialisasi dan Bimbingan Tenis PNS</t>
  </si>
  <si>
    <t>1.02.01.38.02.5.2.2.17.01</t>
  </si>
  <si>
    <t>Belanja Kursus kursus singkat Pelatihan bagi tenaga kesehatan</t>
  </si>
  <si>
    <t>1.02.01.38.025.2.2.20</t>
  </si>
  <si>
    <t>Belanja Pemeliharaan</t>
  </si>
  <si>
    <t>1.02.01.16.27.5.2.2.20.03</t>
  </si>
  <si>
    <t>Belanja Pemeliharaan Alat Kesehatan</t>
  </si>
  <si>
    <t>1.02.01.16.27.5.2.2.20.04</t>
  </si>
  <si>
    <t>Belanja Pemeliharaan Gedung</t>
  </si>
  <si>
    <t>1.02.01.16.27.5.2.2.20.07</t>
  </si>
  <si>
    <t>Belanja Pemeliharaan Pemeliharaan Air/resevoir</t>
  </si>
  <si>
    <t>1.02.01.16.27.5.2.2.20.10</t>
  </si>
  <si>
    <t>Belanja Pemeliharaan Jaringan WAN/LAN</t>
  </si>
  <si>
    <t>1.02.01.16.27.5.2.2.25</t>
  </si>
  <si>
    <t>Belanja Penyedia Jasa</t>
  </si>
  <si>
    <t>1.02.01.16.27.5.2.2.25.03</t>
  </si>
  <si>
    <t>Belanja Penyedia jasa Event Organizer</t>
  </si>
  <si>
    <t>1.02.01.16.27.5.2.2.25.13</t>
  </si>
  <si>
    <t>Belanja Penyedia jasa Aplikasi</t>
  </si>
  <si>
    <t>1.02.01.16.27.5.2.2.25.15</t>
  </si>
  <si>
    <t>Belanja Penyedia jasa Layanan</t>
  </si>
  <si>
    <t>1.02.01.16.27.5.2.2.31</t>
  </si>
  <si>
    <t>Belanja Jasa Tenaga Ahli/Instruktur/Narasumber/Penceramah</t>
  </si>
  <si>
    <t>1.02.01.16.27.5.2.2.31.03</t>
  </si>
  <si>
    <t>Jasa narasumber /Widyaiswara</t>
  </si>
  <si>
    <t>1.02.01.16.27.5.2.2.33</t>
  </si>
  <si>
    <t>Belanja Jasa Peserta Kegiatan</t>
  </si>
  <si>
    <t>1.02.01.16.27.5.2.2.33.01</t>
  </si>
  <si>
    <t>Jasa Tenaga  Peserta Kegiatan Non PNS</t>
  </si>
  <si>
    <t>1.02.01.16.27.5.2.2.35</t>
  </si>
  <si>
    <t>Belanja peralatan /Perlengkapan untuk kantor/Rumah tangga/Lapanagn</t>
  </si>
  <si>
    <t>1.02.01.16.27.5.2.2.35.02</t>
  </si>
  <si>
    <t>Belanja peralatan/Perlengkapan untuk rumah tangga</t>
  </si>
  <si>
    <t>1.02.01.38.02.5.2.3.06</t>
  </si>
  <si>
    <t>Belanja Modal Peralatan dan Mesin  Alat Bantu</t>
  </si>
  <si>
    <t>1.02.01.38.02.5.2.3.06.04</t>
  </si>
  <si>
    <t>Belanja Modal Pengadaan Alat penyimpanan Perlengkapan Kantor</t>
  </si>
  <si>
    <t>1.02.01.38.02.5.2.3.17</t>
  </si>
  <si>
    <t>Belanja Modal Peralatan dan Mesin  Alat Rumah Tangga</t>
  </si>
  <si>
    <t>1.02.01.38.02.5.2.3.17.01</t>
  </si>
  <si>
    <t>Belanja Modal Pengadaan Meubelair</t>
  </si>
  <si>
    <t>1.02.01.38.02.5.2.3.17.07</t>
  </si>
  <si>
    <t>Belanja Modal Pengadaan alat pemadam kebakaran</t>
  </si>
  <si>
    <t>1.02.01.38.02.5.2.3.23</t>
  </si>
  <si>
    <t>Belanja Modal Peralatan dan mesin komputer</t>
  </si>
  <si>
    <t>.</t>
  </si>
  <si>
    <t>1.02.01.38.02.5.2.3.23.01</t>
  </si>
  <si>
    <t xml:space="preserve">Belanja Modal Pengadaan personal peralatan komputer  </t>
  </si>
  <si>
    <t>1.02.01.38.02.5.2.3.25</t>
  </si>
  <si>
    <t>Belanja Modal  Peralatan dan Mesin - Unit Alat Laboratorium</t>
  </si>
  <si>
    <t>1.02.01.38.02.5.2.3.25.16</t>
  </si>
  <si>
    <t>Alat Laboratorium Hematologi</t>
  </si>
  <si>
    <t>1.02.01.38.02.5.2.3.38</t>
  </si>
  <si>
    <t>Belanja Modal  Peralatan dan Mesin -Komputer Unit</t>
  </si>
  <si>
    <t>1.02.01.38.02.5.2.3.38.02</t>
  </si>
  <si>
    <t>Belanja Modal Persona Komputer</t>
  </si>
  <si>
    <t>1.02.01.38.02.5.2.3.39</t>
  </si>
  <si>
    <t>Belanja Modal Peralatan dan Mesin - Peralatan Komputer</t>
  </si>
  <si>
    <t>1.02.01.38.02.5.2.3.39.03</t>
  </si>
  <si>
    <t>Belanja Modal Peralatan Persona Komputer</t>
  </si>
  <si>
    <t>PEJABAT PELAKSANA TEKNIS KEGIATAN</t>
  </si>
  <si>
    <t>Khoiriyah Tri Hastuti, S.Sos.</t>
  </si>
  <si>
    <t>NIP 19641212 198402 2 002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</si>
</sst>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0.00;[Red]0.00"/>
    <numFmt numFmtId="165" formatCode="_-* #,##0_-;\-* #,##0_-;_-* &quot;-&quot;_-;_-@_-"/>
    <numFmt numFmtId="166" formatCode="0.00_ "/>
    <numFmt numFmtId="167" formatCode="0.00_ ;[Red]\-0.00\ "/>
    <numFmt numFmtId="168" formatCode="_(* #,##0_);_(* \(#,##0\);_(* &quot;-&quot;??_);_(@_)"/>
    <numFmt numFmtId="169" formatCode="_ * #,##0_ ;_ * \-#,##0_ ;_ * &quot;-&quot;_ ;_ @_ "/>
    <numFmt numFmtId="170" formatCode="_-* #,##0.00_-;\-* #,##0.00_-;_-* &quot;-&quot;??_-;_-@_-"/>
  </numFmts>
  <fonts count="8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16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vertical="top" wrapText="1"/>
    </xf>
    <xf numFmtId="0" fontId="1" fillId="0" borderId="1" xfId="2" applyFont="1" applyBorder="1" applyAlignment="1">
      <alignment horizontal="center" vertical="top" wrapText="1"/>
    </xf>
    <xf numFmtId="164" fontId="1" fillId="0" borderId="3" xfId="2" applyNumberFormat="1" applyFont="1" applyBorder="1" applyAlignment="1">
      <alignment horizontal="center" vertical="top" wrapText="1"/>
    </xf>
    <xf numFmtId="0" fontId="1" fillId="0" borderId="3" xfId="2" applyFont="1" applyBorder="1" applyAlignment="1">
      <alignment horizontal="center" vertical="top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165" fontId="1" fillId="0" borderId="3" xfId="2" applyNumberFormat="1" applyFont="1" applyBorder="1" applyAlignment="1">
      <alignment horizontal="left" vertical="center" wrapText="1"/>
    </xf>
    <xf numFmtId="41" fontId="1" fillId="0" borderId="3" xfId="2" applyNumberFormat="1" applyFont="1" applyBorder="1" applyAlignment="1">
      <alignment horizontal="center" vertical="center" wrapText="1"/>
    </xf>
    <xf numFmtId="37" fontId="1" fillId="0" borderId="1" xfId="0" applyNumberFormat="1" applyFont="1" applyBorder="1">
      <alignment vertical="center"/>
    </xf>
    <xf numFmtId="166" fontId="1" fillId="0" borderId="1" xfId="0" applyNumberFormat="1" applyFont="1" applyBorder="1">
      <alignment vertical="center"/>
    </xf>
    <xf numFmtId="2" fontId="1" fillId="0" borderId="1" xfId="0" applyNumberFormat="1" applyFont="1" applyBorder="1">
      <alignment vertical="center"/>
    </xf>
    <xf numFmtId="167" fontId="1" fillId="0" borderId="1" xfId="0" applyNumberFormat="1" applyFont="1" applyBorder="1">
      <alignment vertical="center"/>
    </xf>
    <xf numFmtId="37" fontId="0" fillId="0" borderId="0" xfId="0" applyNumberFormat="1">
      <alignment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168" fontId="1" fillId="2" borderId="1" xfId="3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3" fontId="1" fillId="2" borderId="3" xfId="0" applyNumberFormat="1" applyFont="1" applyFill="1" applyBorder="1" applyAlignment="1">
      <alignment horizontal="right" vertical="top" wrapText="1"/>
    </xf>
    <xf numFmtId="169" fontId="1" fillId="2" borderId="3" xfId="1" applyFont="1" applyFill="1" applyBorder="1" applyAlignment="1">
      <alignment horizontal="right" vertical="top" wrapText="1"/>
    </xf>
    <xf numFmtId="41" fontId="1" fillId="2" borderId="1" xfId="0" applyNumberFormat="1" applyFont="1" applyFill="1" applyBorder="1">
      <alignment vertical="center"/>
    </xf>
    <xf numFmtId="166" fontId="1" fillId="2" borderId="1" xfId="0" applyNumberFormat="1" applyFont="1" applyFill="1" applyBorder="1">
      <alignment vertical="center"/>
    </xf>
    <xf numFmtId="170" fontId="1" fillId="2" borderId="1" xfId="0" applyNumberFormat="1" applyFont="1" applyFill="1" applyBorder="1">
      <alignment vertical="center"/>
    </xf>
    <xf numFmtId="43" fontId="1" fillId="2" borderId="1" xfId="0" applyNumberFormat="1" applyFont="1" applyFill="1" applyBorder="1">
      <alignment vertical="center"/>
    </xf>
    <xf numFmtId="168" fontId="1" fillId="2" borderId="1" xfId="0" applyNumberFormat="1" applyFont="1" applyFill="1" applyBorder="1" applyAlignment="1">
      <alignment horizontal="left" vertical="top" wrapText="1"/>
    </xf>
    <xf numFmtId="168" fontId="1" fillId="2" borderId="3" xfId="0" applyNumberFormat="1" applyFont="1" applyFill="1" applyBorder="1" applyAlignment="1">
      <alignment horizontal="center" vertical="top" wrapText="1"/>
    </xf>
    <xf numFmtId="49" fontId="1" fillId="2" borderId="1" xfId="2" applyNumberFormat="1" applyFont="1" applyFill="1" applyBorder="1" applyAlignment="1">
      <alignment horizontal="left" vertical="top" wrapText="1"/>
    </xf>
    <xf numFmtId="1" fontId="1" fillId="3" borderId="1" xfId="2" applyNumberFormat="1" applyFont="1" applyFill="1" applyBorder="1" applyAlignment="1">
      <alignment horizontal="center" vertical="top" wrapText="1"/>
    </xf>
    <xf numFmtId="49" fontId="1" fillId="3" borderId="1" xfId="2" applyNumberFormat="1" applyFont="1" applyFill="1" applyBorder="1" applyAlignment="1">
      <alignment horizontal="left" vertical="top" wrapText="1"/>
    </xf>
    <xf numFmtId="168" fontId="1" fillId="4" borderId="1" xfId="0" applyNumberFormat="1" applyFont="1" applyFill="1" applyBorder="1" applyAlignment="1">
      <alignment horizontal="left" vertical="top" wrapText="1"/>
    </xf>
    <xf numFmtId="168" fontId="1" fillId="4" borderId="3" xfId="0" applyNumberFormat="1" applyFont="1" applyFill="1" applyBorder="1" applyAlignment="1">
      <alignment horizontal="left" vertical="top" wrapText="1"/>
    </xf>
    <xf numFmtId="169" fontId="1" fillId="3" borderId="3" xfId="1" applyFont="1" applyFill="1" applyBorder="1" applyAlignment="1">
      <alignment horizontal="right" vertical="top" wrapText="1"/>
    </xf>
    <xf numFmtId="41" fontId="0" fillId="0" borderId="1" xfId="0" applyNumberFormat="1" applyBorder="1">
      <alignment vertical="center"/>
    </xf>
    <xf numFmtId="166" fontId="1" fillId="5" borderId="1" xfId="0" applyNumberFormat="1" applyFont="1" applyFill="1" applyBorder="1">
      <alignment vertical="center"/>
    </xf>
    <xf numFmtId="37" fontId="0" fillId="0" borderId="1" xfId="0" applyNumberFormat="1" applyBorder="1">
      <alignment vertical="center"/>
    </xf>
    <xf numFmtId="168" fontId="1" fillId="2" borderId="3" xfId="0" applyNumberFormat="1" applyFont="1" applyFill="1" applyBorder="1" applyAlignment="1">
      <alignment horizontal="left" vertical="top" wrapText="1"/>
    </xf>
    <xf numFmtId="37" fontId="1" fillId="2" borderId="1" xfId="0" applyNumberFormat="1" applyFont="1" applyFill="1" applyBorder="1">
      <alignment vertical="center"/>
    </xf>
    <xf numFmtId="168" fontId="1" fillId="6" borderId="1" xfId="3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 wrapText="1"/>
    </xf>
    <xf numFmtId="168" fontId="1" fillId="6" borderId="1" xfId="0" applyNumberFormat="1" applyFont="1" applyFill="1" applyBorder="1" applyAlignment="1">
      <alignment horizontal="left" vertical="top" wrapText="1"/>
    </xf>
    <xf numFmtId="168" fontId="1" fillId="6" borderId="3" xfId="0" applyNumberFormat="1" applyFont="1" applyFill="1" applyBorder="1" applyAlignment="1">
      <alignment horizontal="left" vertical="top" wrapText="1"/>
    </xf>
    <xf numFmtId="169" fontId="1" fillId="6" borderId="3" xfId="1" applyFont="1" applyFill="1" applyBorder="1" applyAlignment="1">
      <alignment horizontal="right" vertical="top" wrapText="1"/>
    </xf>
    <xf numFmtId="41" fontId="1" fillId="6" borderId="1" xfId="0" applyNumberFormat="1" applyFont="1" applyFill="1" applyBorder="1">
      <alignment vertical="center"/>
    </xf>
    <xf numFmtId="166" fontId="1" fillId="6" borderId="1" xfId="0" applyNumberFormat="1" applyFont="1" applyFill="1" applyBorder="1">
      <alignment vertical="center"/>
    </xf>
    <xf numFmtId="37" fontId="1" fillId="6" borderId="1" xfId="0" applyNumberFormat="1" applyFont="1" applyFill="1" applyBorder="1">
      <alignment vertical="center"/>
    </xf>
    <xf numFmtId="166" fontId="1" fillId="6" borderId="1" xfId="0" applyNumberFormat="1" applyFont="1" applyFill="1" applyBorder="1" applyAlignment="1">
      <alignment horizontal="center" vertical="center"/>
    </xf>
    <xf numFmtId="168" fontId="0" fillId="4" borderId="1" xfId="3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8" fontId="0" fillId="4" borderId="1" xfId="0" applyNumberFormat="1" applyFill="1" applyBorder="1" applyAlignment="1">
      <alignment horizontal="center" vertical="center" wrapText="1"/>
    </xf>
    <xf numFmtId="169" fontId="0" fillId="3" borderId="3" xfId="1" applyFont="1" applyFill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37" fontId="0" fillId="0" borderId="1" xfId="0" applyNumberFormat="1" applyBorder="1" applyAlignment="1">
      <alignment horizontal="right" vertical="center"/>
    </xf>
    <xf numFmtId="37" fontId="1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6" borderId="1" xfId="2" applyNumberFormat="1" applyFont="1" applyFill="1" applyBorder="1" applyAlignment="1">
      <alignment horizontal="left" vertical="top" wrapText="1"/>
    </xf>
    <xf numFmtId="168" fontId="0" fillId="4" borderId="1" xfId="3" applyNumberFormat="1" applyFont="1" applyFill="1" applyBorder="1" applyAlignment="1">
      <alignment horizontal="left" vertical="top"/>
    </xf>
    <xf numFmtId="0" fontId="0" fillId="3" borderId="1" xfId="2" applyFont="1" applyFill="1" applyBorder="1" applyAlignment="1">
      <alignment vertical="top" wrapText="1"/>
    </xf>
    <xf numFmtId="168" fontId="0" fillId="4" borderId="1" xfId="0" applyNumberFormat="1" applyFill="1" applyBorder="1" applyAlignment="1">
      <alignment horizontal="left" vertical="top" wrapText="1"/>
    </xf>
    <xf numFmtId="168" fontId="0" fillId="4" borderId="3" xfId="0" applyNumberFormat="1" applyFill="1" applyBorder="1" applyAlignment="1">
      <alignment horizontal="left" vertical="top" wrapText="1"/>
    </xf>
    <xf numFmtId="169" fontId="0" fillId="3" borderId="3" xfId="1" applyFont="1" applyFill="1" applyBorder="1" applyAlignment="1">
      <alignment horizontal="right" vertical="top" wrapText="1"/>
    </xf>
    <xf numFmtId="49" fontId="0" fillId="3" borderId="1" xfId="2" applyNumberFormat="1" applyFont="1" applyFill="1" applyBorder="1" applyAlignment="1">
      <alignment horizontal="center" vertical="center" wrapText="1"/>
    </xf>
    <xf numFmtId="168" fontId="0" fillId="4" borderId="3" xfId="0" applyNumberFormat="1" applyFill="1" applyBorder="1" applyAlignment="1">
      <alignment horizontal="center" vertical="center" wrapText="1"/>
    </xf>
    <xf numFmtId="37" fontId="0" fillId="0" borderId="1" xfId="0" applyNumberFormat="1" applyBorder="1" applyAlignment="1">
      <alignment horizontal="center" vertical="center"/>
    </xf>
    <xf numFmtId="37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3" borderId="1" xfId="2" applyNumberFormat="1" applyFont="1" applyFill="1" applyBorder="1" applyAlignment="1">
      <alignment horizontal="left" vertical="top" wrapText="1"/>
    </xf>
    <xf numFmtId="169" fontId="0" fillId="3" borderId="3" xfId="1" applyFont="1" applyFill="1" applyBorder="1" applyAlignment="1">
      <alignment vertical="top"/>
    </xf>
    <xf numFmtId="49" fontId="0" fillId="3" borderId="1" xfId="2" applyNumberFormat="1" applyFont="1" applyFill="1" applyBorder="1" applyAlignment="1">
      <alignment horizontal="left" vertical="center" wrapText="1"/>
    </xf>
    <xf numFmtId="168" fontId="0" fillId="4" borderId="1" xfId="0" applyNumberFormat="1" applyFill="1" applyBorder="1" applyAlignment="1">
      <alignment horizontal="left" vertical="center" wrapText="1"/>
    </xf>
    <xf numFmtId="168" fontId="0" fillId="4" borderId="3" xfId="0" applyNumberFormat="1" applyFill="1" applyBorder="1" applyAlignment="1">
      <alignment horizontal="left" vertical="center" wrapText="1"/>
    </xf>
    <xf numFmtId="169" fontId="0" fillId="3" borderId="3" xfId="1" applyFont="1" applyFill="1" applyBorder="1" applyAlignment="1">
      <alignment vertical="center"/>
    </xf>
    <xf numFmtId="0" fontId="0" fillId="3" borderId="1" xfId="0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168" fontId="0" fillId="5" borderId="1" xfId="0" applyNumberFormat="1" applyFill="1" applyBorder="1" applyAlignment="1">
      <alignment horizontal="left" vertical="top" wrapText="1"/>
    </xf>
    <xf numFmtId="168" fontId="0" fillId="5" borderId="3" xfId="0" applyNumberFormat="1" applyFill="1" applyBorder="1" applyAlignment="1">
      <alignment horizontal="left" vertical="top" wrapText="1"/>
    </xf>
    <xf numFmtId="169" fontId="0" fillId="5" borderId="3" xfId="1" applyFont="1" applyFill="1" applyBorder="1" applyAlignment="1">
      <alignment horizontal="right" vertical="top" wrapText="1"/>
    </xf>
    <xf numFmtId="41" fontId="0" fillId="5" borderId="1" xfId="0" applyNumberFormat="1" applyFill="1" applyBorder="1">
      <alignment vertical="center"/>
    </xf>
    <xf numFmtId="37" fontId="0" fillId="5" borderId="1" xfId="0" applyNumberFormat="1" applyFill="1" applyBorder="1">
      <alignment vertical="center"/>
    </xf>
    <xf numFmtId="49" fontId="0" fillId="3" borderId="1" xfId="2" applyNumberFormat="1" applyFont="1" applyFill="1" applyBorder="1" applyAlignment="1">
      <alignment vertical="top" wrapText="1"/>
    </xf>
    <xf numFmtId="49" fontId="1" fillId="6" borderId="1" xfId="2" applyNumberFormat="1" applyFont="1" applyFill="1" applyBorder="1" applyAlignment="1">
      <alignment vertical="top" wrapText="1"/>
    </xf>
    <xf numFmtId="0" fontId="0" fillId="7" borderId="1" xfId="0" applyFill="1" applyBorder="1">
      <alignment vertical="center"/>
    </xf>
    <xf numFmtId="168" fontId="0" fillId="7" borderId="3" xfId="0" applyNumberFormat="1" applyFill="1" applyBorder="1" applyAlignment="1">
      <alignment horizontal="left" vertical="top" wrapText="1"/>
    </xf>
    <xf numFmtId="0" fontId="0" fillId="7" borderId="3" xfId="0" applyFill="1" applyBorder="1">
      <alignment vertical="center"/>
    </xf>
    <xf numFmtId="0" fontId="0" fillId="0" borderId="3" xfId="0" applyBorder="1">
      <alignment vertical="center"/>
    </xf>
    <xf numFmtId="37" fontId="1" fillId="7" borderId="1" xfId="0" applyNumberFormat="1" applyFont="1" applyFill="1" applyBorder="1">
      <alignment vertical="center"/>
    </xf>
    <xf numFmtId="4" fontId="0" fillId="7" borderId="1" xfId="0" applyNumberFormat="1" applyFill="1" applyBorder="1">
      <alignment vertical="center"/>
    </xf>
    <xf numFmtId="2" fontId="0" fillId="7" borderId="1" xfId="0" applyNumberFormat="1" applyFill="1" applyBorder="1">
      <alignment vertical="center"/>
    </xf>
    <xf numFmtId="49" fontId="0" fillId="3" borderId="1" xfId="2" applyNumberFormat="1" applyFont="1" applyFill="1" applyBorder="1" applyAlignment="1">
      <alignment horizontal="left" vertical="top"/>
    </xf>
    <xf numFmtId="49" fontId="1" fillId="6" borderId="1" xfId="2" applyNumberFormat="1" applyFont="1" applyFill="1" applyBorder="1" applyAlignment="1">
      <alignment horizontal="left" vertical="top"/>
    </xf>
    <xf numFmtId="168" fontId="0" fillId="6" borderId="1" xfId="0" applyNumberFormat="1" applyFill="1" applyBorder="1" applyAlignment="1">
      <alignment horizontal="left" vertical="top" wrapText="1"/>
    </xf>
    <xf numFmtId="168" fontId="0" fillId="6" borderId="3" xfId="0" applyNumberFormat="1" applyFill="1" applyBorder="1" applyAlignment="1">
      <alignment horizontal="left" vertical="top" wrapText="1"/>
    </xf>
    <xf numFmtId="168" fontId="0" fillId="3" borderId="1" xfId="3" applyNumberFormat="1" applyFont="1" applyFill="1" applyBorder="1" applyAlignment="1">
      <alignment horizontal="left" vertical="top"/>
    </xf>
    <xf numFmtId="41" fontId="0" fillId="6" borderId="1" xfId="0" applyNumberFormat="1" applyFill="1" applyBorder="1">
      <alignment vertical="center"/>
    </xf>
    <xf numFmtId="168" fontId="5" fillId="4" borderId="1" xfId="0" applyNumberFormat="1" applyFont="1" applyFill="1" applyBorder="1" applyAlignment="1">
      <alignment horizontal="left" vertical="top" wrapText="1"/>
    </xf>
    <xf numFmtId="168" fontId="0" fillId="5" borderId="1" xfId="3" applyNumberFormat="1" applyFont="1" applyFill="1" applyBorder="1" applyAlignment="1">
      <alignment horizontal="left" vertical="top"/>
    </xf>
    <xf numFmtId="49" fontId="0" fillId="5" borderId="1" xfId="2" applyNumberFormat="1" applyFont="1" applyFill="1" applyBorder="1" applyAlignment="1">
      <alignment horizontal="left" vertical="top" wrapText="1"/>
    </xf>
    <xf numFmtId="0" fontId="1" fillId="6" borderId="1" xfId="0" applyFont="1" applyFill="1" applyBorder="1">
      <alignment vertical="center"/>
    </xf>
    <xf numFmtId="168" fontId="0" fillId="2" borderId="1" xfId="0" applyNumberFormat="1" applyFill="1" applyBorder="1" applyAlignment="1">
      <alignment horizontal="left" vertical="top" wrapText="1"/>
    </xf>
    <xf numFmtId="168" fontId="0" fillId="2" borderId="3" xfId="0" applyNumberFormat="1" applyFill="1" applyBorder="1" applyAlignment="1">
      <alignment horizontal="left" vertical="top" wrapText="1"/>
    </xf>
    <xf numFmtId="41" fontId="0" fillId="2" borderId="1" xfId="0" applyNumberFormat="1" applyFill="1" applyBorder="1">
      <alignment vertical="center"/>
    </xf>
    <xf numFmtId="49" fontId="0" fillId="0" borderId="1" xfId="2" applyNumberFormat="1" applyFont="1" applyBorder="1" applyAlignment="1">
      <alignment horizontal="left" vertical="top" wrapText="1"/>
    </xf>
    <xf numFmtId="168" fontId="0" fillId="0" borderId="1" xfId="0" applyNumberFormat="1" applyBorder="1" applyAlignment="1">
      <alignment horizontal="left" vertical="top" wrapText="1"/>
    </xf>
    <xf numFmtId="168" fontId="0" fillId="0" borderId="3" xfId="0" applyNumberFormat="1" applyBorder="1" applyAlignment="1">
      <alignment horizontal="left" vertical="top" wrapText="1"/>
    </xf>
    <xf numFmtId="169" fontId="0" fillId="0" borderId="3" xfId="1" applyFont="1" applyFill="1" applyBorder="1" applyAlignment="1">
      <alignment horizontal="right" vertical="top" wrapText="1"/>
    </xf>
    <xf numFmtId="166" fontId="0" fillId="0" borderId="1" xfId="0" applyNumberFormat="1" applyBorder="1">
      <alignment vertical="center"/>
    </xf>
    <xf numFmtId="168" fontId="1" fillId="5" borderId="1" xfId="0" applyNumberFormat="1" applyFont="1" applyFill="1" applyBorder="1" applyAlignment="1">
      <alignment horizontal="left" vertical="top" wrapText="1"/>
    </xf>
    <xf numFmtId="168" fontId="1" fillId="5" borderId="3" xfId="0" applyNumberFormat="1" applyFont="1" applyFill="1" applyBorder="1" applyAlignment="1">
      <alignment horizontal="left" vertical="top" wrapText="1"/>
    </xf>
    <xf numFmtId="169" fontId="0" fillId="0" borderId="1" xfId="0" applyNumberFormat="1" applyBorder="1">
      <alignment vertical="center"/>
    </xf>
    <xf numFmtId="37" fontId="1" fillId="5" borderId="1" xfId="0" applyNumberFormat="1" applyFont="1" applyFill="1" applyBorder="1">
      <alignment vertical="center"/>
    </xf>
    <xf numFmtId="166" fontId="1" fillId="7" borderId="1" xfId="0" applyNumberFormat="1" applyFont="1" applyFill="1" applyBorder="1">
      <alignment vertical="center"/>
    </xf>
    <xf numFmtId="168" fontId="0" fillId="0" borderId="1" xfId="3" applyNumberFormat="1" applyFont="1" applyFill="1" applyBorder="1" applyAlignment="1">
      <alignment horizontal="left" vertical="top"/>
    </xf>
    <xf numFmtId="37" fontId="0" fillId="6" borderId="1" xfId="0" applyNumberFormat="1" applyFill="1" applyBorder="1">
      <alignment vertical="center"/>
    </xf>
    <xf numFmtId="166" fontId="0" fillId="6" borderId="1" xfId="0" applyNumberFormat="1" applyFill="1" applyBorder="1">
      <alignment vertical="center"/>
    </xf>
    <xf numFmtId="169" fontId="4" fillId="0" borderId="3" xfId="0" applyNumberFormat="1" applyFont="1" applyBorder="1" applyAlignment="1">
      <alignment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4">
    <cellStyle name="Comma [0]" xfId="1" builtinId="6"/>
    <cellStyle name="Comma 2" xfId="3" xr:uid="{45E1B3FB-2C69-4F61-A194-C204B4DD6AB1}"/>
    <cellStyle name="Normal" xfId="0" builtinId="0"/>
    <cellStyle name="Normal 2" xfId="2" xr:uid="{7A448FE3-A9D1-46D8-B94E-2B58ACD838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8222-B319-4814-A291-8008E5FE0FD5}">
  <dimension ref="A1:S93"/>
  <sheetViews>
    <sheetView tabSelected="1" workbookViewId="0">
      <selection activeCell="R19" sqref="R19"/>
    </sheetView>
  </sheetViews>
  <sheetFormatPr defaultColWidth="9.140625" defaultRowHeight="12.75" x14ac:dyDescent="0.2"/>
  <cols>
    <col min="1" max="1" width="23" customWidth="1"/>
    <col min="2" max="2" width="38.140625" customWidth="1"/>
    <col min="3" max="3" width="8" customWidth="1"/>
    <col min="4" max="4" width="15.140625" customWidth="1"/>
    <col min="5" max="5" width="9.28515625" hidden="1" customWidth="1"/>
    <col min="6" max="6" width="14.140625" customWidth="1"/>
    <col min="7" max="7" width="10.42578125" customWidth="1"/>
    <col min="8" max="8" width="12.42578125" customWidth="1"/>
    <col min="9" max="9" width="9" customWidth="1"/>
    <col min="10" max="10" width="15.42578125" customWidth="1"/>
    <col min="11" max="11" width="10.42578125" customWidth="1"/>
    <col min="12" max="12" width="10.85546875" customWidth="1"/>
    <col min="13" max="13" width="15.7109375" customWidth="1"/>
    <col min="14" max="14" width="7.5703125" customWidth="1"/>
  </cols>
  <sheetData>
    <row r="1" spans="1:18" x14ac:dyDescent="0.2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8" x14ac:dyDescent="0.2">
      <c r="A2" s="130" t="s">
        <v>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</row>
    <row r="3" spans="1:18" x14ac:dyDescent="0.2">
      <c r="A3" s="130" t="s">
        <v>2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</row>
    <row r="5" spans="1:18" x14ac:dyDescent="0.2">
      <c r="A5" s="122" t="s">
        <v>3</v>
      </c>
      <c r="B5" s="122" t="s">
        <v>4</v>
      </c>
      <c r="C5" s="122" t="s">
        <v>5</v>
      </c>
      <c r="D5" s="123" t="s">
        <v>6</v>
      </c>
      <c r="E5" s="122" t="s">
        <v>7</v>
      </c>
      <c r="F5" s="124" t="s">
        <v>8</v>
      </c>
      <c r="G5" s="125"/>
      <c r="H5" s="125"/>
      <c r="I5" s="125"/>
      <c r="J5" s="125"/>
      <c r="K5" s="125"/>
      <c r="L5" s="126"/>
      <c r="M5" s="122" t="s">
        <v>9</v>
      </c>
      <c r="N5" s="122" t="s">
        <v>10</v>
      </c>
    </row>
    <row r="6" spans="1:18" x14ac:dyDescent="0.2">
      <c r="A6" s="122"/>
      <c r="B6" s="122"/>
      <c r="C6" s="122"/>
      <c r="D6" s="131"/>
      <c r="E6" s="122"/>
      <c r="F6" s="122" t="s">
        <v>11</v>
      </c>
      <c r="G6" s="122"/>
      <c r="H6" s="122" t="s">
        <v>12</v>
      </c>
      <c r="I6" s="122"/>
      <c r="J6" s="124" t="s">
        <v>13</v>
      </c>
      <c r="K6" s="125"/>
      <c r="L6" s="126"/>
      <c r="M6" s="122"/>
      <c r="N6" s="122"/>
    </row>
    <row r="7" spans="1:18" x14ac:dyDescent="0.2">
      <c r="A7" s="122"/>
      <c r="B7" s="122"/>
      <c r="C7" s="122"/>
      <c r="D7" s="131"/>
      <c r="E7" s="122"/>
      <c r="F7" s="127" t="s">
        <v>14</v>
      </c>
      <c r="G7" s="128"/>
      <c r="H7" s="127" t="s">
        <v>14</v>
      </c>
      <c r="I7" s="128"/>
      <c r="J7" s="127" t="s">
        <v>14</v>
      </c>
      <c r="K7" s="129"/>
      <c r="L7" s="1" t="s">
        <v>15</v>
      </c>
      <c r="M7" s="123"/>
      <c r="N7" s="123"/>
    </row>
    <row r="8" spans="1:18" x14ac:dyDescent="0.2">
      <c r="A8" s="122"/>
      <c r="B8" s="122"/>
      <c r="C8" s="122"/>
      <c r="D8" s="132"/>
      <c r="E8" s="122"/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17</v>
      </c>
      <c r="M8" s="123"/>
      <c r="N8" s="123"/>
    </row>
    <row r="9" spans="1:18" ht="25.5" x14ac:dyDescent="0.2">
      <c r="A9" s="3" t="s">
        <v>18</v>
      </c>
      <c r="B9" s="4" t="s">
        <v>1</v>
      </c>
      <c r="C9" s="5" t="s">
        <v>19</v>
      </c>
      <c r="D9" s="6" t="s">
        <v>20</v>
      </c>
      <c r="E9" s="7"/>
      <c r="F9" s="8"/>
      <c r="G9" s="8"/>
      <c r="H9" s="8"/>
      <c r="I9" s="8"/>
      <c r="J9" s="8"/>
      <c r="K9" s="8"/>
      <c r="L9" s="8"/>
      <c r="M9" s="8"/>
      <c r="N9" s="8"/>
    </row>
    <row r="10" spans="1:18" ht="38.25" x14ac:dyDescent="0.2">
      <c r="A10" s="9" t="s">
        <v>21</v>
      </c>
      <c r="B10" s="10" t="s">
        <v>22</v>
      </c>
      <c r="C10" s="5" t="s">
        <v>19</v>
      </c>
      <c r="D10" s="11">
        <v>2571384848</v>
      </c>
      <c r="E10" s="12"/>
      <c r="F10" s="13">
        <v>961173970</v>
      </c>
      <c r="G10" s="14">
        <f>F10/D10*100</f>
        <v>37.379623308723794</v>
      </c>
      <c r="H10" s="13">
        <f>H12</f>
        <v>257452700</v>
      </c>
      <c r="I10" s="15">
        <f>H10/D10*100</f>
        <v>10.01221968777814</v>
      </c>
      <c r="J10" s="13">
        <f>F10+H10</f>
        <v>1218626670</v>
      </c>
      <c r="K10" s="16">
        <f>J10/D10%</f>
        <v>47.391842996501936</v>
      </c>
      <c r="L10" s="14"/>
      <c r="M10" s="8"/>
      <c r="N10" s="8"/>
      <c r="Q10" s="17"/>
      <c r="R10" s="17"/>
    </row>
    <row r="11" spans="1:18" ht="6.95" customHeight="1" x14ac:dyDescent="0.2">
      <c r="A11" s="18"/>
      <c r="B11" s="19"/>
      <c r="C11" s="5"/>
      <c r="D11" s="7"/>
      <c r="E11" s="7"/>
      <c r="F11" s="8"/>
      <c r="G11" s="14"/>
      <c r="H11" s="8"/>
      <c r="I11" s="14"/>
      <c r="J11" s="13"/>
      <c r="K11" s="14"/>
      <c r="L11" s="14"/>
      <c r="M11" s="8"/>
      <c r="N11" s="8"/>
    </row>
    <row r="12" spans="1:18" x14ac:dyDescent="0.2">
      <c r="A12" s="20" t="s">
        <v>23</v>
      </c>
      <c r="B12" s="21" t="s">
        <v>24</v>
      </c>
      <c r="C12" s="21"/>
      <c r="D12" s="22">
        <f t="shared" ref="D12:H12" si="0">D13+D14+D15</f>
        <v>2571384848</v>
      </c>
      <c r="E12" s="23">
        <f t="shared" si="0"/>
        <v>0</v>
      </c>
      <c r="F12" s="24">
        <v>961173970</v>
      </c>
      <c r="G12" s="25">
        <f>F12/D12*100</f>
        <v>37.379623308723794</v>
      </c>
      <c r="H12" s="24">
        <f t="shared" si="0"/>
        <v>257452700</v>
      </c>
      <c r="I12" s="26">
        <f>H12/D12*100</f>
        <v>10.01221968777814</v>
      </c>
      <c r="J12" s="24">
        <f>H12+F12</f>
        <v>1218626670</v>
      </c>
      <c r="K12" s="27">
        <f>J12/D12*100</f>
        <v>47.391842996501936</v>
      </c>
      <c r="L12" s="25">
        <v>12.38</v>
      </c>
      <c r="M12" s="8"/>
      <c r="N12" s="8"/>
      <c r="Q12" s="17"/>
    </row>
    <row r="13" spans="1:18" x14ac:dyDescent="0.2">
      <c r="A13" s="20" t="s">
        <v>25</v>
      </c>
      <c r="B13" s="21" t="s">
        <v>26</v>
      </c>
      <c r="C13" s="28"/>
      <c r="D13" s="29">
        <v>1542830909</v>
      </c>
      <c r="E13" s="23"/>
      <c r="F13" s="24">
        <v>792934020</v>
      </c>
      <c r="G13" s="25">
        <f t="shared" ref="G13:G15" si="1">F13/D13*100</f>
        <v>51.394745553415667</v>
      </c>
      <c r="H13" s="24">
        <f t="shared" ref="H13" si="2">H17</f>
        <v>0</v>
      </c>
      <c r="I13" s="26">
        <f t="shared" ref="I13:I15" si="3">H13/D13*100</f>
        <v>0</v>
      </c>
      <c r="J13" s="24">
        <f>H13+F13</f>
        <v>792934020</v>
      </c>
      <c r="K13" s="27">
        <f t="shared" ref="K13:K15" si="4">J13/D13*100</f>
        <v>51.394745553415667</v>
      </c>
      <c r="L13" s="27">
        <v>25</v>
      </c>
      <c r="M13" s="8"/>
      <c r="N13" s="8"/>
      <c r="Q13" s="17"/>
      <c r="R13" t="s">
        <v>27</v>
      </c>
    </row>
    <row r="14" spans="1:18" x14ac:dyDescent="0.2">
      <c r="A14" s="20" t="s">
        <v>28</v>
      </c>
      <c r="B14" s="30" t="s">
        <v>29</v>
      </c>
      <c r="C14" s="28"/>
      <c r="D14" s="29">
        <v>891803939</v>
      </c>
      <c r="E14" s="23"/>
      <c r="F14" s="24">
        <v>167364950</v>
      </c>
      <c r="G14" s="25">
        <f t="shared" si="1"/>
        <v>18.767011747859076</v>
      </c>
      <c r="H14" s="24">
        <f t="shared" ref="H14" si="5">H20</f>
        <v>224009700</v>
      </c>
      <c r="I14" s="26">
        <f t="shared" si="3"/>
        <v>25.118716144177068</v>
      </c>
      <c r="J14" s="24">
        <f>H14+F14</f>
        <v>391374650</v>
      </c>
      <c r="K14" s="27">
        <f t="shared" si="4"/>
        <v>43.885727892036144</v>
      </c>
      <c r="L14" s="27">
        <v>12.16</v>
      </c>
      <c r="M14" s="8"/>
      <c r="N14" s="8"/>
    </row>
    <row r="15" spans="1:18" x14ac:dyDescent="0.2">
      <c r="A15" s="20" t="s">
        <v>30</v>
      </c>
      <c r="B15" s="30" t="s">
        <v>31</v>
      </c>
      <c r="C15" s="28"/>
      <c r="D15" s="29">
        <v>136750000</v>
      </c>
      <c r="E15" s="23"/>
      <c r="F15" s="24">
        <v>875000</v>
      </c>
      <c r="G15" s="25">
        <f t="shared" si="1"/>
        <v>0.63985374771480807</v>
      </c>
      <c r="H15" s="24">
        <f t="shared" ref="H15" si="6">H74</f>
        <v>33443000</v>
      </c>
      <c r="I15" s="26">
        <f t="shared" si="3"/>
        <v>24.455575868372943</v>
      </c>
      <c r="J15" s="24">
        <f>H15+F15</f>
        <v>34318000</v>
      </c>
      <c r="K15" s="27">
        <f t="shared" si="4"/>
        <v>25.095429616087749</v>
      </c>
      <c r="L15" s="27">
        <v>0</v>
      </c>
      <c r="M15" s="8"/>
      <c r="N15" s="8"/>
    </row>
    <row r="16" spans="1:18" x14ac:dyDescent="0.2">
      <c r="A16" s="31"/>
      <c r="B16" s="32"/>
      <c r="C16" s="33"/>
      <c r="D16" s="34"/>
      <c r="E16" s="35"/>
      <c r="F16" s="36"/>
      <c r="G16" s="37"/>
      <c r="H16" s="38"/>
      <c r="I16" s="14"/>
      <c r="J16" s="13"/>
      <c r="K16" s="14"/>
      <c r="L16" s="14"/>
      <c r="M16" s="8"/>
      <c r="N16" s="8"/>
    </row>
    <row r="17" spans="1:19" x14ac:dyDescent="0.2">
      <c r="A17" s="20" t="s">
        <v>25</v>
      </c>
      <c r="B17" s="30" t="s">
        <v>26</v>
      </c>
      <c r="C17" s="28"/>
      <c r="D17" s="39">
        <f t="shared" ref="D17:H18" si="7">D18</f>
        <v>1542830909</v>
      </c>
      <c r="E17" s="23">
        <f t="shared" si="7"/>
        <v>0</v>
      </c>
      <c r="F17" s="24">
        <v>792934020</v>
      </c>
      <c r="G17" s="25">
        <f t="shared" ref="G17:G32" si="8">F17/D17*100</f>
        <v>51.394745553415667</v>
      </c>
      <c r="H17" s="40">
        <f t="shared" si="7"/>
        <v>0</v>
      </c>
      <c r="I17" s="25"/>
      <c r="J17" s="40">
        <f>H17+F17</f>
        <v>792934020</v>
      </c>
      <c r="K17" s="25">
        <f t="shared" ref="K17:K32" si="9">J17/D17*100</f>
        <v>51.394745553415667</v>
      </c>
      <c r="L17" s="25">
        <v>75</v>
      </c>
      <c r="M17" s="8"/>
      <c r="N17" s="8"/>
    </row>
    <row r="18" spans="1:19" x14ac:dyDescent="0.2">
      <c r="A18" s="41" t="s">
        <v>32</v>
      </c>
      <c r="B18" s="42" t="s">
        <v>33</v>
      </c>
      <c r="C18" s="43"/>
      <c r="D18" s="44">
        <f t="shared" si="7"/>
        <v>1542830909</v>
      </c>
      <c r="E18" s="45">
        <f t="shared" si="7"/>
        <v>0</v>
      </c>
      <c r="F18" s="46">
        <v>792934020</v>
      </c>
      <c r="G18" s="47">
        <f t="shared" si="8"/>
        <v>51.394745553415667</v>
      </c>
      <c r="H18" s="48">
        <f t="shared" si="7"/>
        <v>0</v>
      </c>
      <c r="I18" s="47"/>
      <c r="J18" s="48">
        <f t="shared" ref="J18:J22" si="10">F18+H18</f>
        <v>792934020</v>
      </c>
      <c r="K18" s="47">
        <f t="shared" si="9"/>
        <v>51.394745553415667</v>
      </c>
      <c r="L18" s="49"/>
      <c r="M18" s="8"/>
      <c r="N18" s="8"/>
      <c r="Q18" t="s">
        <v>34</v>
      </c>
    </row>
    <row r="19" spans="1:19" x14ac:dyDescent="0.2">
      <c r="A19" s="50" t="s">
        <v>35</v>
      </c>
      <c r="B19" s="51" t="s">
        <v>36</v>
      </c>
      <c r="C19" s="52"/>
      <c r="D19" s="53">
        <v>1542830909</v>
      </c>
      <c r="E19" s="53"/>
      <c r="F19" s="54">
        <v>792934020</v>
      </c>
      <c r="G19" s="55">
        <f t="shared" si="8"/>
        <v>51.394745553415667</v>
      </c>
      <c r="H19" s="56">
        <v>0</v>
      </c>
      <c r="I19" s="55"/>
      <c r="J19" s="57">
        <f t="shared" si="10"/>
        <v>792934020</v>
      </c>
      <c r="K19" s="14">
        <f>J19/D19*100</f>
        <v>51.394745553415667</v>
      </c>
      <c r="L19" s="55"/>
      <c r="M19" s="58"/>
      <c r="N19" s="58"/>
    </row>
    <row r="20" spans="1:19" x14ac:dyDescent="0.2">
      <c r="A20" s="20" t="s">
        <v>28</v>
      </c>
      <c r="B20" s="30" t="s">
        <v>29</v>
      </c>
      <c r="C20" s="28"/>
      <c r="D20" s="39">
        <f>D21</f>
        <v>70134300</v>
      </c>
      <c r="E20" s="23" t="e">
        <f>E21+E33+E36+E47+E50+E54+E57+E59+E64+E68+E70+E53</f>
        <v>#REF!</v>
      </c>
      <c r="F20" s="24">
        <v>164285450</v>
      </c>
      <c r="G20" s="25">
        <f t="shared" si="8"/>
        <v>234.24408598930907</v>
      </c>
      <c r="H20" s="40">
        <f>H21+H33+H36+H41+H43+H47+H50+H52+++H54+H57+H59+H64+H68+H70+H72</f>
        <v>224009700</v>
      </c>
      <c r="I20" s="25"/>
      <c r="J20" s="40">
        <f>H20+F20</f>
        <v>388295150</v>
      </c>
      <c r="K20" s="25">
        <f t="shared" si="9"/>
        <v>553.645149377694</v>
      </c>
      <c r="L20" s="59">
        <v>12.16</v>
      </c>
      <c r="M20" s="8"/>
      <c r="N20" s="8"/>
      <c r="P20" s="17"/>
      <c r="Q20" s="17"/>
    </row>
    <row r="21" spans="1:19" x14ac:dyDescent="0.2">
      <c r="A21" s="41" t="s">
        <v>37</v>
      </c>
      <c r="B21" s="60" t="s">
        <v>38</v>
      </c>
      <c r="C21" s="43"/>
      <c r="D21" s="44">
        <f>D22+D23+D24+D25+D26+D27+D30+D31+D32</f>
        <v>70134300</v>
      </c>
      <c r="E21" s="45">
        <f>E22+E24+E25+E26+E29+E30+E32+E23+E27+E31</f>
        <v>0</v>
      </c>
      <c r="F21" s="46">
        <v>48793150</v>
      </c>
      <c r="G21" s="47">
        <f t="shared" si="8"/>
        <v>69.571023022971644</v>
      </c>
      <c r="H21" s="48">
        <f>H22+H24+H25+H26+H29+H30+H32+H23+H31+H28</f>
        <v>221737300</v>
      </c>
      <c r="I21" s="47"/>
      <c r="J21" s="48">
        <f t="shared" si="10"/>
        <v>270530450</v>
      </c>
      <c r="K21" s="47">
        <f t="shared" si="9"/>
        <v>385.7320170016668</v>
      </c>
      <c r="L21" s="49">
        <v>18.18</v>
      </c>
      <c r="M21" s="8"/>
      <c r="N21" s="8"/>
    </row>
    <row r="22" spans="1:19" x14ac:dyDescent="0.2">
      <c r="A22" s="61" t="s">
        <v>39</v>
      </c>
      <c r="B22" s="62" t="s">
        <v>40</v>
      </c>
      <c r="C22" s="63"/>
      <c r="D22" s="64">
        <v>34034300</v>
      </c>
      <c r="E22" s="65"/>
      <c r="F22" s="36">
        <v>29654400</v>
      </c>
      <c r="G22" s="14">
        <f t="shared" si="8"/>
        <v>87.130923803339584</v>
      </c>
      <c r="H22" s="38"/>
      <c r="I22" s="14"/>
      <c r="J22" s="13">
        <f t="shared" si="10"/>
        <v>29654400</v>
      </c>
      <c r="K22" s="14">
        <f t="shared" si="9"/>
        <v>87.130923803339584</v>
      </c>
      <c r="L22" s="55">
        <v>100</v>
      </c>
      <c r="M22" s="8"/>
      <c r="N22" s="8"/>
      <c r="Q22" t="s">
        <v>41</v>
      </c>
    </row>
    <row r="23" spans="1:19" ht="27" customHeight="1" x14ac:dyDescent="0.2">
      <c r="A23" s="50" t="s">
        <v>42</v>
      </c>
      <c r="B23" s="62" t="s">
        <v>43</v>
      </c>
      <c r="C23" s="63"/>
      <c r="D23" s="64">
        <v>1000000</v>
      </c>
      <c r="E23" s="65"/>
      <c r="F23" s="36"/>
      <c r="G23" s="14">
        <f t="shared" si="8"/>
        <v>0</v>
      </c>
      <c r="H23" s="38"/>
      <c r="I23" s="14"/>
      <c r="J23" s="13"/>
      <c r="K23" s="14">
        <f t="shared" si="9"/>
        <v>0</v>
      </c>
      <c r="L23" s="55"/>
      <c r="M23" s="8"/>
      <c r="N23" s="8"/>
    </row>
    <row r="24" spans="1:19" ht="38.1" customHeight="1" x14ac:dyDescent="0.2">
      <c r="A24" s="50" t="s">
        <v>44</v>
      </c>
      <c r="B24" s="66" t="s">
        <v>45</v>
      </c>
      <c r="C24" s="52"/>
      <c r="D24" s="67">
        <v>1050000</v>
      </c>
      <c r="E24" s="53"/>
      <c r="F24" s="54">
        <v>0</v>
      </c>
      <c r="G24" s="14">
        <f t="shared" si="8"/>
        <v>0</v>
      </c>
      <c r="H24" s="68"/>
      <c r="I24" s="55"/>
      <c r="J24" s="69">
        <f t="shared" ref="J24:J26" si="11">F24+H24</f>
        <v>0</v>
      </c>
      <c r="K24" s="14">
        <f t="shared" si="9"/>
        <v>0</v>
      </c>
      <c r="L24" s="55"/>
      <c r="M24" s="70"/>
      <c r="N24" s="8"/>
    </row>
    <row r="25" spans="1:19" ht="25.5" x14ac:dyDescent="0.2">
      <c r="A25" s="50" t="s">
        <v>46</v>
      </c>
      <c r="B25" s="71" t="s">
        <v>47</v>
      </c>
      <c r="C25" s="63"/>
      <c r="D25" s="64">
        <v>21190000</v>
      </c>
      <c r="E25" s="72"/>
      <c r="F25" s="36">
        <v>10263750</v>
      </c>
      <c r="G25" s="14">
        <f t="shared" si="8"/>
        <v>48.43676262387919</v>
      </c>
      <c r="H25" s="38"/>
      <c r="I25" s="14"/>
      <c r="J25" s="13">
        <f t="shared" si="11"/>
        <v>10263750</v>
      </c>
      <c r="K25" s="14">
        <f t="shared" si="9"/>
        <v>48.43676262387919</v>
      </c>
      <c r="L25" s="14">
        <v>100</v>
      </c>
      <c r="M25" s="8"/>
      <c r="N25" s="8"/>
      <c r="R25">
        <f>L21+L33+L36+L47+L50+L54+L57+L59+L64+L68+L70</f>
        <v>508.18</v>
      </c>
    </row>
    <row r="26" spans="1:19" ht="25.5" x14ac:dyDescent="0.2">
      <c r="A26" s="50" t="s">
        <v>48</v>
      </c>
      <c r="B26" s="73" t="s">
        <v>49</v>
      </c>
      <c r="C26" s="74"/>
      <c r="D26" s="75">
        <v>2320000</v>
      </c>
      <c r="E26" s="76"/>
      <c r="F26" s="36">
        <v>0</v>
      </c>
      <c r="G26" s="14">
        <f t="shared" si="8"/>
        <v>0</v>
      </c>
      <c r="H26" s="38"/>
      <c r="I26" s="14"/>
      <c r="J26" s="13">
        <f t="shared" si="11"/>
        <v>0</v>
      </c>
      <c r="K26" s="14">
        <f t="shared" si="9"/>
        <v>0</v>
      </c>
      <c r="L26" s="14">
        <v>0</v>
      </c>
      <c r="M26" s="58"/>
      <c r="N26" s="8"/>
    </row>
    <row r="27" spans="1:19" x14ac:dyDescent="0.2">
      <c r="A27" s="50" t="s">
        <v>50</v>
      </c>
      <c r="B27" s="71" t="s">
        <v>51</v>
      </c>
      <c r="C27" s="63"/>
      <c r="D27" s="64">
        <v>900000</v>
      </c>
      <c r="E27" s="72"/>
      <c r="F27" s="36"/>
      <c r="G27" s="14">
        <f t="shared" si="8"/>
        <v>0</v>
      </c>
      <c r="H27" s="38"/>
      <c r="I27" s="14"/>
      <c r="J27" s="13"/>
      <c r="K27" s="14">
        <f t="shared" si="9"/>
        <v>0</v>
      </c>
      <c r="L27" s="14">
        <v>0</v>
      </c>
      <c r="M27" s="8"/>
      <c r="N27" s="8"/>
    </row>
    <row r="28" spans="1:19" x14ac:dyDescent="0.2">
      <c r="A28" s="50" t="s">
        <v>52</v>
      </c>
      <c r="B28" s="71" t="s">
        <v>53</v>
      </c>
      <c r="C28" s="63"/>
      <c r="D28" s="63">
        <v>27420000</v>
      </c>
      <c r="E28" s="72"/>
      <c r="F28" s="36">
        <v>580000</v>
      </c>
      <c r="G28" s="14">
        <f t="shared" si="8"/>
        <v>2.1152443471918305</v>
      </c>
      <c r="H28" s="38">
        <v>722000</v>
      </c>
      <c r="I28" s="14"/>
      <c r="J28" s="13">
        <f>H28+F28</f>
        <v>1302000</v>
      </c>
      <c r="K28" s="14">
        <f t="shared" si="9"/>
        <v>4.7483588621444204</v>
      </c>
      <c r="L28" s="14">
        <v>75</v>
      </c>
      <c r="M28" s="8"/>
      <c r="N28" s="8"/>
    </row>
    <row r="29" spans="1:19" x14ac:dyDescent="0.2">
      <c r="A29" s="50" t="s">
        <v>54</v>
      </c>
      <c r="B29" s="77" t="s">
        <v>55</v>
      </c>
      <c r="C29" s="63"/>
      <c r="D29" s="63">
        <v>263707727</v>
      </c>
      <c r="E29" s="65"/>
      <c r="F29" s="36">
        <v>0</v>
      </c>
      <c r="G29" s="14">
        <f t="shared" si="8"/>
        <v>0</v>
      </c>
      <c r="H29" s="38">
        <v>221015300</v>
      </c>
      <c r="I29" s="14"/>
      <c r="J29" s="13">
        <f t="shared" ref="J29:J39" si="12">F29+H29</f>
        <v>221015300</v>
      </c>
      <c r="K29" s="14">
        <f t="shared" si="9"/>
        <v>83.810703051564346</v>
      </c>
      <c r="L29" s="14">
        <v>0</v>
      </c>
      <c r="M29" s="8"/>
      <c r="N29" s="8"/>
      <c r="S29" t="s">
        <v>56</v>
      </c>
    </row>
    <row r="30" spans="1:19" x14ac:dyDescent="0.2">
      <c r="A30" s="50" t="s">
        <v>57</v>
      </c>
      <c r="B30" s="77" t="s">
        <v>58</v>
      </c>
      <c r="C30" s="63"/>
      <c r="D30" s="64">
        <v>7200000</v>
      </c>
      <c r="E30" s="65"/>
      <c r="F30" s="36">
        <v>5400000</v>
      </c>
      <c r="G30" s="14">
        <f t="shared" si="8"/>
        <v>75</v>
      </c>
      <c r="H30" s="38"/>
      <c r="I30" s="14"/>
      <c r="J30" s="13">
        <f t="shared" si="12"/>
        <v>5400000</v>
      </c>
      <c r="K30" s="14">
        <f t="shared" si="9"/>
        <v>75</v>
      </c>
      <c r="L30" s="14">
        <v>100</v>
      </c>
      <c r="M30" s="8"/>
      <c r="N30" s="8"/>
    </row>
    <row r="31" spans="1:19" x14ac:dyDescent="0.2">
      <c r="A31" s="50" t="s">
        <v>59</v>
      </c>
      <c r="B31" s="77" t="s">
        <v>60</v>
      </c>
      <c r="C31" s="63"/>
      <c r="D31" s="64">
        <v>1000000</v>
      </c>
      <c r="E31" s="65"/>
      <c r="F31" s="36">
        <v>920000</v>
      </c>
      <c r="G31" s="14">
        <f t="shared" si="8"/>
        <v>92</v>
      </c>
      <c r="H31" s="38"/>
      <c r="I31" s="14"/>
      <c r="J31" s="13">
        <f t="shared" si="12"/>
        <v>920000</v>
      </c>
      <c r="K31" s="14">
        <f t="shared" si="9"/>
        <v>92</v>
      </c>
      <c r="L31" s="14">
        <v>100</v>
      </c>
      <c r="M31" s="8"/>
      <c r="N31" s="8"/>
    </row>
    <row r="32" spans="1:19" x14ac:dyDescent="0.2">
      <c r="A32" s="50" t="s">
        <v>61</v>
      </c>
      <c r="B32" s="77" t="s">
        <v>62</v>
      </c>
      <c r="C32" s="63"/>
      <c r="D32" s="64">
        <v>1440000</v>
      </c>
      <c r="E32" s="72"/>
      <c r="F32" s="36">
        <v>250000</v>
      </c>
      <c r="G32" s="14">
        <f t="shared" si="8"/>
        <v>17.361111111111111</v>
      </c>
      <c r="H32" s="38"/>
      <c r="I32" s="14"/>
      <c r="J32" s="13">
        <f t="shared" si="12"/>
        <v>250000</v>
      </c>
      <c r="K32" s="14">
        <f t="shared" si="9"/>
        <v>17.361111111111111</v>
      </c>
      <c r="L32" s="14">
        <v>50</v>
      </c>
      <c r="M32" s="8"/>
      <c r="N32" s="8"/>
    </row>
    <row r="33" spans="1:16" x14ac:dyDescent="0.2">
      <c r="A33" s="41" t="s">
        <v>63</v>
      </c>
      <c r="B33" s="78" t="s">
        <v>64</v>
      </c>
      <c r="C33" s="43"/>
      <c r="D33" s="44">
        <f>D34+D35</f>
        <v>117520000</v>
      </c>
      <c r="E33" s="45">
        <f>E35+E34</f>
        <v>0</v>
      </c>
      <c r="F33" s="46">
        <v>3498000</v>
      </c>
      <c r="G33" s="47" t="s">
        <v>56</v>
      </c>
      <c r="H33" s="48">
        <f>H34+H35</f>
        <v>399000</v>
      </c>
      <c r="I33" s="47"/>
      <c r="J33" s="48">
        <f t="shared" si="12"/>
        <v>3897000</v>
      </c>
      <c r="K33" s="47">
        <f>J33/D33*100</f>
        <v>3.3160313138189244</v>
      </c>
      <c r="L33" s="47">
        <f>L34+L35/2</f>
        <v>37.5</v>
      </c>
      <c r="M33" s="8"/>
      <c r="N33" s="8"/>
    </row>
    <row r="34" spans="1:16" x14ac:dyDescent="0.2">
      <c r="A34" s="61" t="s">
        <v>65</v>
      </c>
      <c r="B34" s="79" t="s">
        <v>66</v>
      </c>
      <c r="C34" s="80"/>
      <c r="D34" s="81">
        <v>100000000</v>
      </c>
      <c r="E34" s="82"/>
      <c r="F34" s="83">
        <v>0</v>
      </c>
      <c r="G34" s="14">
        <f>F34/D34*100</f>
        <v>0</v>
      </c>
      <c r="H34" s="84"/>
      <c r="I34" s="14"/>
      <c r="J34" s="13">
        <f t="shared" si="12"/>
        <v>0</v>
      </c>
      <c r="K34" s="14">
        <f>J34/D34*100</f>
        <v>0</v>
      </c>
      <c r="L34" s="14">
        <v>0</v>
      </c>
      <c r="M34" s="8"/>
      <c r="N34" s="8"/>
    </row>
    <row r="35" spans="1:16" x14ac:dyDescent="0.2">
      <c r="A35" s="61" t="s">
        <v>67</v>
      </c>
      <c r="B35" s="85" t="s">
        <v>68</v>
      </c>
      <c r="C35" s="63"/>
      <c r="D35" s="64">
        <v>17520000</v>
      </c>
      <c r="E35" s="65"/>
      <c r="F35" s="36">
        <v>3498000</v>
      </c>
      <c r="G35" s="14">
        <f>F35/D35*100</f>
        <v>19.965753424657535</v>
      </c>
      <c r="H35" s="38">
        <v>399000</v>
      </c>
      <c r="I35" s="14"/>
      <c r="J35" s="13">
        <f t="shared" si="12"/>
        <v>3897000</v>
      </c>
      <c r="K35" s="14">
        <f>J35/D35*100</f>
        <v>22.243150684931507</v>
      </c>
      <c r="L35" s="14">
        <v>75</v>
      </c>
      <c r="M35" s="8"/>
      <c r="N35" s="8"/>
    </row>
    <row r="36" spans="1:16" x14ac:dyDescent="0.2">
      <c r="A36" s="41" t="s">
        <v>69</v>
      </c>
      <c r="B36" s="86" t="s">
        <v>70</v>
      </c>
      <c r="C36" s="43"/>
      <c r="D36" s="44">
        <f>D37+D38+D39+D40</f>
        <v>56420000</v>
      </c>
      <c r="E36" s="45">
        <f>E37+E38+E39</f>
        <v>0</v>
      </c>
      <c r="F36" s="46">
        <v>9571400</v>
      </c>
      <c r="G36" s="47">
        <f>F36/D36*100</f>
        <v>16.964551577454802</v>
      </c>
      <c r="H36" s="48">
        <f>H37+H38+H39</f>
        <v>712400</v>
      </c>
      <c r="I36" s="47"/>
      <c r="J36" s="48">
        <f t="shared" si="12"/>
        <v>10283800</v>
      </c>
      <c r="K36" s="47">
        <f>J36/D36*100</f>
        <v>18.227224388514713</v>
      </c>
      <c r="L36" s="47">
        <f>L37+L38+L39+L40/4</f>
        <v>250</v>
      </c>
      <c r="M36" s="8"/>
      <c r="N36" s="8"/>
    </row>
    <row r="37" spans="1:16" x14ac:dyDescent="0.2">
      <c r="A37" s="61" t="s">
        <v>71</v>
      </c>
      <c r="B37" s="85" t="s">
        <v>72</v>
      </c>
      <c r="C37" s="63"/>
      <c r="D37" s="64">
        <v>12000000</v>
      </c>
      <c r="E37" s="65"/>
      <c r="F37" s="36">
        <v>6417500</v>
      </c>
      <c r="G37" s="14">
        <f>F37/D37*100</f>
        <v>53.479166666666664</v>
      </c>
      <c r="H37" s="38">
        <v>709500</v>
      </c>
      <c r="I37" s="14"/>
      <c r="J37" s="13">
        <f t="shared" si="12"/>
        <v>7127000</v>
      </c>
      <c r="K37" s="14">
        <f>J37/D37*100</f>
        <v>59.391666666666666</v>
      </c>
      <c r="L37" s="14">
        <v>75</v>
      </c>
      <c r="M37" s="8"/>
      <c r="N37" s="8"/>
    </row>
    <row r="38" spans="1:16" x14ac:dyDescent="0.2">
      <c r="A38" s="61" t="s">
        <v>73</v>
      </c>
      <c r="B38" s="85" t="s">
        <v>74</v>
      </c>
      <c r="C38" s="63"/>
      <c r="D38" s="64">
        <v>820000</v>
      </c>
      <c r="E38" s="65"/>
      <c r="F38" s="36">
        <v>27900</v>
      </c>
      <c r="G38" s="14">
        <f>F38/D38*100</f>
        <v>3.4024390243902443</v>
      </c>
      <c r="H38" s="38">
        <v>2900</v>
      </c>
      <c r="I38" s="14"/>
      <c r="J38" s="13">
        <f t="shared" si="12"/>
        <v>30800</v>
      </c>
      <c r="K38" s="14">
        <f t="shared" ref="K38:K40" si="13">J38/D38*100</f>
        <v>3.7560975609756095</v>
      </c>
      <c r="L38" s="14">
        <v>75</v>
      </c>
      <c r="M38" s="8"/>
      <c r="N38" s="8"/>
    </row>
    <row r="39" spans="1:16" ht="25.5" x14ac:dyDescent="0.2">
      <c r="A39" s="61" t="s">
        <v>75</v>
      </c>
      <c r="B39" s="85" t="s">
        <v>76</v>
      </c>
      <c r="C39" s="63"/>
      <c r="D39" s="64">
        <v>13600000</v>
      </c>
      <c r="E39" s="65"/>
      <c r="F39" s="36">
        <v>3126000</v>
      </c>
      <c r="G39" s="14"/>
      <c r="H39" s="38"/>
      <c r="I39" s="14"/>
      <c r="J39" s="13">
        <f t="shared" si="12"/>
        <v>3126000</v>
      </c>
      <c r="K39" s="14">
        <f t="shared" si="13"/>
        <v>22.985294117647058</v>
      </c>
      <c r="L39" s="14">
        <v>100</v>
      </c>
      <c r="M39" s="8"/>
      <c r="N39" s="8"/>
    </row>
    <row r="40" spans="1:16" x14ac:dyDescent="0.2">
      <c r="A40" s="61" t="s">
        <v>77</v>
      </c>
      <c r="B40" s="8" t="s">
        <v>78</v>
      </c>
      <c r="C40" s="8"/>
      <c r="D40" s="64">
        <v>30000000</v>
      </c>
      <c r="E40" s="8"/>
      <c r="F40" s="8"/>
      <c r="G40" s="8"/>
      <c r="H40" s="38"/>
      <c r="I40" s="8"/>
      <c r="J40" s="8"/>
      <c r="K40" s="14">
        <f t="shared" si="13"/>
        <v>0</v>
      </c>
      <c r="L40" s="8">
        <v>0</v>
      </c>
      <c r="M40" s="8"/>
      <c r="N40" s="8"/>
    </row>
    <row r="41" spans="1:16" x14ac:dyDescent="0.2">
      <c r="A41" s="41" t="s">
        <v>79</v>
      </c>
      <c r="B41" s="87" t="s">
        <v>80</v>
      </c>
      <c r="C41" s="87"/>
      <c r="D41" s="88">
        <f>D42</f>
        <v>6000000</v>
      </c>
      <c r="E41" s="89"/>
      <c r="F41" s="87">
        <v>0</v>
      </c>
      <c r="G41" s="87"/>
      <c r="H41" s="87"/>
      <c r="I41" s="87"/>
      <c r="J41" s="87">
        <f>F41+H41</f>
        <v>0</v>
      </c>
      <c r="K41" s="87"/>
      <c r="L41" s="87"/>
      <c r="M41" s="8"/>
      <c r="N41" s="8"/>
    </row>
    <row r="42" spans="1:16" x14ac:dyDescent="0.2">
      <c r="A42" s="61" t="s">
        <v>81</v>
      </c>
      <c r="B42" s="8" t="s">
        <v>82</v>
      </c>
      <c r="C42" s="8"/>
      <c r="D42" s="64">
        <v>6000000</v>
      </c>
      <c r="E42" s="90"/>
      <c r="F42" s="8"/>
      <c r="G42" s="8"/>
      <c r="H42" s="38"/>
      <c r="I42" s="8"/>
      <c r="J42" s="8"/>
      <c r="K42" s="8"/>
      <c r="L42" s="8"/>
      <c r="M42" s="8"/>
      <c r="N42" s="8"/>
    </row>
    <row r="43" spans="1:16" x14ac:dyDescent="0.2">
      <c r="A43" s="41" t="s">
        <v>83</v>
      </c>
      <c r="B43" s="87" t="s">
        <v>84</v>
      </c>
      <c r="C43" s="87"/>
      <c r="D43" s="88">
        <f>D44+D45+D46</f>
        <v>20600000</v>
      </c>
      <c r="E43" s="89"/>
      <c r="F43" s="91">
        <v>2472600</v>
      </c>
      <c r="G43" s="87"/>
      <c r="H43" s="91">
        <f>H44+H45+H46</f>
        <v>393000</v>
      </c>
      <c r="I43" s="87"/>
      <c r="J43" s="91">
        <f>F43+H43</f>
        <v>2865600</v>
      </c>
      <c r="K43" s="92">
        <f>J43/D43*100</f>
        <v>13.910679611650487</v>
      </c>
      <c r="L43" s="93">
        <v>35</v>
      </c>
      <c r="M43" s="8"/>
      <c r="N43" s="8"/>
    </row>
    <row r="44" spans="1:16" x14ac:dyDescent="0.2">
      <c r="A44" s="61" t="s">
        <v>85</v>
      </c>
      <c r="B44" s="8" t="s">
        <v>86</v>
      </c>
      <c r="C44" s="8"/>
      <c r="D44" s="64">
        <v>5200000</v>
      </c>
      <c r="E44" s="90"/>
      <c r="F44" s="38">
        <v>1775000</v>
      </c>
      <c r="G44" s="8"/>
      <c r="H44" s="38">
        <v>191000</v>
      </c>
      <c r="I44" s="8"/>
      <c r="J44" s="38">
        <f>H44+F44</f>
        <v>1966000</v>
      </c>
      <c r="K44" s="8"/>
      <c r="L44" s="8">
        <v>75</v>
      </c>
      <c r="M44" s="8"/>
      <c r="N44" s="8"/>
    </row>
    <row r="45" spans="1:16" x14ac:dyDescent="0.2">
      <c r="A45" s="61" t="s">
        <v>81</v>
      </c>
      <c r="B45" s="8" t="s">
        <v>87</v>
      </c>
      <c r="C45" s="8"/>
      <c r="D45" s="64">
        <v>10400000</v>
      </c>
      <c r="E45" s="90"/>
      <c r="F45" s="38">
        <v>0</v>
      </c>
      <c r="G45" s="8"/>
      <c r="H45" s="38">
        <v>202000</v>
      </c>
      <c r="I45" s="8"/>
      <c r="J45" s="38">
        <f t="shared" ref="J45:J46" si="14">H45+F45</f>
        <v>202000</v>
      </c>
      <c r="K45" s="8"/>
      <c r="L45" s="8">
        <v>0</v>
      </c>
      <c r="M45" s="8"/>
      <c r="N45" s="8"/>
    </row>
    <row r="46" spans="1:16" x14ac:dyDescent="0.2">
      <c r="A46" s="61" t="s">
        <v>88</v>
      </c>
      <c r="B46" s="8" t="s">
        <v>89</v>
      </c>
      <c r="C46" s="8"/>
      <c r="D46" s="64">
        <v>5000000</v>
      </c>
      <c r="E46" s="90"/>
      <c r="F46" s="38">
        <v>697600</v>
      </c>
      <c r="G46" s="8"/>
      <c r="H46" s="38"/>
      <c r="I46" s="8"/>
      <c r="J46" s="38">
        <f t="shared" si="14"/>
        <v>697600</v>
      </c>
      <c r="K46" s="8"/>
      <c r="L46" s="8">
        <v>30</v>
      </c>
      <c r="M46" s="8"/>
      <c r="N46" s="8"/>
    </row>
    <row r="47" spans="1:16" x14ac:dyDescent="0.2">
      <c r="A47" s="41" t="s">
        <v>90</v>
      </c>
      <c r="B47" s="60" t="s">
        <v>91</v>
      </c>
      <c r="C47" s="43"/>
      <c r="D47" s="44">
        <f t="shared" ref="D47:H47" si="15">D48+D49</f>
        <v>57180000</v>
      </c>
      <c r="E47" s="45">
        <f t="shared" si="15"/>
        <v>0</v>
      </c>
      <c r="F47" s="46">
        <v>48042000</v>
      </c>
      <c r="G47" s="47">
        <f t="shared" ref="G47:G52" si="16">F47/D47*100</f>
        <v>84.018887722980068</v>
      </c>
      <c r="H47" s="48">
        <f t="shared" si="15"/>
        <v>768000</v>
      </c>
      <c r="I47" s="47"/>
      <c r="J47" s="48">
        <f t="shared" ref="J47:J52" si="17">F47+H47</f>
        <v>48810000</v>
      </c>
      <c r="K47" s="47">
        <f t="shared" ref="K47:K52" si="18">J47/D47*100</f>
        <v>85.362014690451204</v>
      </c>
      <c r="L47" s="47">
        <v>87.5</v>
      </c>
      <c r="M47" s="8"/>
      <c r="N47" s="8"/>
      <c r="P47">
        <v>40</v>
      </c>
    </row>
    <row r="48" spans="1:16" x14ac:dyDescent="0.2">
      <c r="A48" s="61" t="s">
        <v>92</v>
      </c>
      <c r="B48" s="77" t="s">
        <v>93</v>
      </c>
      <c r="C48" s="63"/>
      <c r="D48" s="64">
        <v>45180000</v>
      </c>
      <c r="E48" s="65"/>
      <c r="F48" s="36">
        <v>44500000</v>
      </c>
      <c r="G48" s="14">
        <f t="shared" si="16"/>
        <v>98.494909251881367</v>
      </c>
      <c r="H48" s="8"/>
      <c r="I48" s="14"/>
      <c r="J48" s="13">
        <f t="shared" si="17"/>
        <v>44500000</v>
      </c>
      <c r="K48" s="14">
        <f t="shared" si="18"/>
        <v>98.494909251881367</v>
      </c>
      <c r="L48" s="14">
        <v>100</v>
      </c>
      <c r="M48" s="8"/>
      <c r="N48" s="8"/>
      <c r="P48">
        <v>25</v>
      </c>
    </row>
    <row r="49" spans="1:16" x14ac:dyDescent="0.2">
      <c r="A49" s="61" t="s">
        <v>94</v>
      </c>
      <c r="B49" s="94" t="s">
        <v>95</v>
      </c>
      <c r="C49" s="63"/>
      <c r="D49" s="64">
        <v>12000000</v>
      </c>
      <c r="E49" s="65"/>
      <c r="F49" s="36">
        <v>3542000</v>
      </c>
      <c r="G49" s="14">
        <f t="shared" si="16"/>
        <v>29.516666666666669</v>
      </c>
      <c r="H49" s="38">
        <v>768000</v>
      </c>
      <c r="I49" s="14"/>
      <c r="J49" s="13">
        <f t="shared" si="17"/>
        <v>4310000</v>
      </c>
      <c r="K49" s="14">
        <f t="shared" si="18"/>
        <v>35.916666666666671</v>
      </c>
      <c r="L49" s="14">
        <v>75</v>
      </c>
      <c r="M49" s="8"/>
      <c r="N49" s="8"/>
      <c r="P49">
        <v>12.5</v>
      </c>
    </row>
    <row r="50" spans="1:16" x14ac:dyDescent="0.2">
      <c r="A50" s="41" t="s">
        <v>96</v>
      </c>
      <c r="B50" s="95" t="s">
        <v>97</v>
      </c>
      <c r="C50" s="43"/>
      <c r="D50" s="44">
        <f t="shared" ref="D50:H50" si="19">D51</f>
        <v>72850000</v>
      </c>
      <c r="E50" s="45">
        <f t="shared" si="19"/>
        <v>0</v>
      </c>
      <c r="F50" s="46">
        <v>5475000</v>
      </c>
      <c r="G50" s="47">
        <f t="shared" si="16"/>
        <v>7.5154426904598486</v>
      </c>
      <c r="H50" s="48">
        <f t="shared" si="19"/>
        <v>0</v>
      </c>
      <c r="I50" s="47"/>
      <c r="J50" s="48">
        <f t="shared" si="17"/>
        <v>5475000</v>
      </c>
      <c r="K50" s="47">
        <f t="shared" si="18"/>
        <v>7.5154426904598486</v>
      </c>
      <c r="L50" s="47">
        <f>L51</f>
        <v>25</v>
      </c>
      <c r="M50" s="8"/>
      <c r="N50" s="8"/>
      <c r="P50">
        <v>50</v>
      </c>
    </row>
    <row r="51" spans="1:16" x14ac:dyDescent="0.2">
      <c r="A51" s="61" t="s">
        <v>98</v>
      </c>
      <c r="B51" s="71" t="s">
        <v>99</v>
      </c>
      <c r="C51" s="63"/>
      <c r="D51" s="64">
        <v>72850000</v>
      </c>
      <c r="E51" s="65"/>
      <c r="F51" s="36">
        <v>5475000</v>
      </c>
      <c r="G51" s="14">
        <f t="shared" si="16"/>
        <v>7.5154426904598486</v>
      </c>
      <c r="H51" s="38"/>
      <c r="I51" s="14"/>
      <c r="J51" s="13">
        <f t="shared" si="17"/>
        <v>5475000</v>
      </c>
      <c r="K51" s="14">
        <f t="shared" si="18"/>
        <v>7.5154426904598486</v>
      </c>
      <c r="L51" s="14">
        <v>25</v>
      </c>
      <c r="M51" s="8"/>
      <c r="N51" s="8"/>
      <c r="P51">
        <v>12.5</v>
      </c>
    </row>
    <row r="52" spans="1:16" ht="25.5" x14ac:dyDescent="0.2">
      <c r="A52" s="41" t="s">
        <v>100</v>
      </c>
      <c r="B52" s="60" t="s">
        <v>101</v>
      </c>
      <c r="C52" s="96"/>
      <c r="D52" s="97">
        <f>D53</f>
        <v>7700000</v>
      </c>
      <c r="E52" s="45">
        <f>E53</f>
        <v>0</v>
      </c>
      <c r="F52" s="46">
        <v>0</v>
      </c>
      <c r="G52" s="47">
        <f t="shared" si="16"/>
        <v>0</v>
      </c>
      <c r="H52" s="48">
        <f>H53</f>
        <v>0</v>
      </c>
      <c r="I52" s="47"/>
      <c r="J52" s="48">
        <f t="shared" si="17"/>
        <v>0</v>
      </c>
      <c r="K52" s="47">
        <f t="shared" si="18"/>
        <v>0</v>
      </c>
      <c r="L52" s="47">
        <v>0</v>
      </c>
      <c r="M52" s="8"/>
      <c r="N52" s="8"/>
      <c r="P52">
        <v>18.18</v>
      </c>
    </row>
    <row r="53" spans="1:16" x14ac:dyDescent="0.2">
      <c r="A53" s="98" t="s">
        <v>102</v>
      </c>
      <c r="B53" s="71" t="s">
        <v>103</v>
      </c>
      <c r="C53" s="63"/>
      <c r="D53" s="64">
        <v>7700000</v>
      </c>
      <c r="E53" s="65"/>
      <c r="F53" s="36"/>
      <c r="G53" s="14"/>
      <c r="H53" s="38"/>
      <c r="I53" s="14"/>
      <c r="J53" s="13"/>
      <c r="K53" s="14" t="s">
        <v>104</v>
      </c>
      <c r="L53" s="14"/>
      <c r="M53" s="8"/>
      <c r="N53" s="8"/>
      <c r="P53">
        <f>SUM(P47:P52)</f>
        <v>158.18</v>
      </c>
    </row>
    <row r="54" spans="1:16" x14ac:dyDescent="0.2">
      <c r="A54" s="41" t="s">
        <v>105</v>
      </c>
      <c r="B54" s="60" t="s">
        <v>106</v>
      </c>
      <c r="C54" s="96"/>
      <c r="D54" s="97">
        <f>D56</f>
        <v>21078000</v>
      </c>
      <c r="E54" s="45">
        <f>E55+E56</f>
        <v>0</v>
      </c>
      <c r="F54" s="46">
        <v>4678800</v>
      </c>
      <c r="G54" s="47">
        <f>F54/D54*100</f>
        <v>22.197551949900372</v>
      </c>
      <c r="H54" s="48">
        <f>H55+H56</f>
        <v>0</v>
      </c>
      <c r="I54" s="47"/>
      <c r="J54" s="48">
        <f t="shared" ref="J54:J60" si="20">F54+H54</f>
        <v>4678800</v>
      </c>
      <c r="K54" s="47">
        <f>J54/D54*100</f>
        <v>22.197551949900372</v>
      </c>
      <c r="L54" s="47">
        <v>0</v>
      </c>
      <c r="M54" s="8"/>
      <c r="N54" s="8"/>
    </row>
    <row r="55" spans="1:16" x14ac:dyDescent="0.2">
      <c r="A55" s="98" t="s">
        <v>107</v>
      </c>
      <c r="B55" s="94" t="s">
        <v>108</v>
      </c>
      <c r="C55" s="63"/>
      <c r="E55" s="65"/>
      <c r="F55" s="36">
        <v>0</v>
      </c>
      <c r="G55" s="14">
        <f>F55/D56*100</f>
        <v>0</v>
      </c>
      <c r="H55" s="38"/>
      <c r="I55" s="14"/>
      <c r="J55" s="13">
        <f t="shared" si="20"/>
        <v>0</v>
      </c>
      <c r="K55" s="14">
        <f>J55/D56*100</f>
        <v>0</v>
      </c>
      <c r="L55" s="14">
        <v>0</v>
      </c>
      <c r="M55" s="8"/>
      <c r="N55" s="8"/>
    </row>
    <row r="56" spans="1:16" x14ac:dyDescent="0.2">
      <c r="A56" s="98" t="s">
        <v>109</v>
      </c>
      <c r="B56" s="94" t="s">
        <v>110</v>
      </c>
      <c r="C56" s="63"/>
      <c r="D56" s="64">
        <v>21078000</v>
      </c>
      <c r="E56" s="65"/>
      <c r="F56" s="36">
        <v>4678800</v>
      </c>
      <c r="G56" s="14"/>
      <c r="H56" s="38"/>
      <c r="I56" s="14"/>
      <c r="J56" s="13">
        <f t="shared" si="20"/>
        <v>4678800</v>
      </c>
      <c r="K56" s="14"/>
      <c r="L56" s="14"/>
      <c r="M56" s="8"/>
      <c r="N56" s="8"/>
    </row>
    <row r="57" spans="1:16" ht="25.5" x14ac:dyDescent="0.2">
      <c r="A57" s="41" t="s">
        <v>111</v>
      </c>
      <c r="B57" s="60" t="s">
        <v>112</v>
      </c>
      <c r="C57" s="96"/>
      <c r="D57" s="97">
        <f t="shared" ref="D57:H57" si="21">D58</f>
        <v>65000000</v>
      </c>
      <c r="E57" s="45">
        <f t="shared" si="21"/>
        <v>0</v>
      </c>
      <c r="F57" s="99">
        <v>18000000</v>
      </c>
      <c r="G57" s="47">
        <f>F57/D57*100</f>
        <v>27.692307692307693</v>
      </c>
      <c r="H57" s="48">
        <f t="shared" si="21"/>
        <v>0</v>
      </c>
      <c r="I57" s="47"/>
      <c r="J57" s="48">
        <f t="shared" si="20"/>
        <v>18000000</v>
      </c>
      <c r="K57" s="47">
        <f>J57/D57*100</f>
        <v>27.692307692307693</v>
      </c>
      <c r="L57" s="47">
        <v>40</v>
      </c>
      <c r="M57" s="8"/>
      <c r="N57" s="8"/>
    </row>
    <row r="58" spans="1:16" ht="25.5" x14ac:dyDescent="0.2">
      <c r="A58" s="61" t="s">
        <v>113</v>
      </c>
      <c r="B58" s="71" t="s">
        <v>114</v>
      </c>
      <c r="C58" s="100"/>
      <c r="D58" s="64">
        <v>65000000</v>
      </c>
      <c r="E58" s="65"/>
      <c r="F58" s="36">
        <v>18000000</v>
      </c>
      <c r="G58" s="14">
        <f>F58/D58*100</f>
        <v>27.692307692307693</v>
      </c>
      <c r="H58" s="38"/>
      <c r="I58" s="14"/>
      <c r="J58" s="13">
        <f t="shared" si="20"/>
        <v>18000000</v>
      </c>
      <c r="K58" s="14">
        <f>J58/D58*100</f>
        <v>27.692307692307693</v>
      </c>
      <c r="L58" s="14">
        <v>40</v>
      </c>
      <c r="M58" s="8"/>
      <c r="N58" s="8"/>
    </row>
    <row r="59" spans="1:16" x14ac:dyDescent="0.2">
      <c r="A59" s="41" t="s">
        <v>115</v>
      </c>
      <c r="B59" s="60" t="s">
        <v>116</v>
      </c>
      <c r="C59" s="43"/>
      <c r="D59" s="44">
        <f>D60+D61+D62+D63</f>
        <v>40693912</v>
      </c>
      <c r="E59" s="45">
        <f>E60+E62+E63+E61</f>
        <v>0</v>
      </c>
      <c r="F59" s="46">
        <v>14243500</v>
      </c>
      <c r="G59" s="47">
        <f>F59/D59*100</f>
        <v>35.001550109018766</v>
      </c>
      <c r="H59" s="48">
        <f>H60+H62+H63+H61</f>
        <v>0</v>
      </c>
      <c r="I59" s="47"/>
      <c r="J59" s="48">
        <f t="shared" si="20"/>
        <v>14243500</v>
      </c>
      <c r="K59" s="47">
        <f>J59/D59*100</f>
        <v>35.001550109018766</v>
      </c>
      <c r="L59" s="47">
        <v>0</v>
      </c>
      <c r="M59" s="8"/>
      <c r="N59" s="8"/>
    </row>
    <row r="60" spans="1:16" x14ac:dyDescent="0.2">
      <c r="A60" s="101" t="s">
        <v>117</v>
      </c>
      <c r="B60" s="102" t="s">
        <v>118</v>
      </c>
      <c r="C60" s="80"/>
      <c r="D60" s="81">
        <v>10000000</v>
      </c>
      <c r="E60" s="82"/>
      <c r="F60" s="83">
        <v>6215000</v>
      </c>
      <c r="G60" s="14">
        <f>F60/D60*100</f>
        <v>62.150000000000006</v>
      </c>
      <c r="H60" s="84"/>
      <c r="I60" s="14"/>
      <c r="J60" s="13">
        <f t="shared" si="20"/>
        <v>6215000</v>
      </c>
      <c r="K60" s="14">
        <f>J60/D60*100</f>
        <v>62.150000000000006</v>
      </c>
      <c r="L60" s="14">
        <v>0</v>
      </c>
      <c r="M60" s="8"/>
      <c r="N60" s="8"/>
    </row>
    <row r="61" spans="1:16" x14ac:dyDescent="0.2">
      <c r="A61" s="101" t="s">
        <v>119</v>
      </c>
      <c r="B61" s="102" t="s">
        <v>120</v>
      </c>
      <c r="C61" s="80"/>
      <c r="D61" s="81">
        <v>20693912</v>
      </c>
      <c r="E61" s="82"/>
      <c r="F61" s="83"/>
      <c r="G61" s="14">
        <f t="shared" ref="G61:G79" si="22">F61/D61*100</f>
        <v>0</v>
      </c>
      <c r="H61" s="84"/>
      <c r="I61" s="14"/>
      <c r="J61" s="13"/>
      <c r="K61" s="14">
        <f t="shared" ref="K61:K79" si="23">J61/D61*100</f>
        <v>0</v>
      </c>
      <c r="L61" s="14"/>
      <c r="M61" s="8"/>
      <c r="N61" s="8"/>
    </row>
    <row r="62" spans="1:16" ht="25.5" x14ac:dyDescent="0.2">
      <c r="A62" s="101" t="s">
        <v>121</v>
      </c>
      <c r="B62" s="102" t="s">
        <v>122</v>
      </c>
      <c r="C62" s="80"/>
      <c r="D62" s="81">
        <v>5000000</v>
      </c>
      <c r="E62" s="82"/>
      <c r="F62" s="83">
        <v>5000000</v>
      </c>
      <c r="G62" s="14">
        <f t="shared" si="22"/>
        <v>100</v>
      </c>
      <c r="H62" s="84"/>
      <c r="I62" s="14"/>
      <c r="J62" s="13">
        <f t="shared" ref="J62:J66" si="24">F62+H62</f>
        <v>5000000</v>
      </c>
      <c r="K62" s="14">
        <f t="shared" si="23"/>
        <v>100</v>
      </c>
      <c r="L62" s="14">
        <v>0</v>
      </c>
      <c r="M62" s="8"/>
      <c r="N62" s="8"/>
    </row>
    <row r="63" spans="1:16" x14ac:dyDescent="0.2">
      <c r="A63" s="101" t="s">
        <v>123</v>
      </c>
      <c r="B63" s="71" t="s">
        <v>124</v>
      </c>
      <c r="C63" s="63"/>
      <c r="D63" s="64">
        <v>5000000</v>
      </c>
      <c r="E63" s="65"/>
      <c r="F63" s="36">
        <v>3028500</v>
      </c>
      <c r="G63" s="14">
        <f t="shared" si="22"/>
        <v>60.57</v>
      </c>
      <c r="H63" s="38"/>
      <c r="I63" s="14"/>
      <c r="J63" s="13">
        <f t="shared" si="24"/>
        <v>3028500</v>
      </c>
      <c r="K63" s="14">
        <f t="shared" si="23"/>
        <v>60.57</v>
      </c>
      <c r="L63" s="14">
        <v>0</v>
      </c>
      <c r="M63" s="8"/>
      <c r="N63" s="8"/>
    </row>
    <row r="64" spans="1:16" x14ac:dyDescent="0.2">
      <c r="A64" s="41" t="s">
        <v>125</v>
      </c>
      <c r="B64" s="60" t="s">
        <v>126</v>
      </c>
      <c r="C64" s="43"/>
      <c r="D64" s="44">
        <f>D65+D67+D66</f>
        <v>18000000</v>
      </c>
      <c r="E64" s="45">
        <f>E65+E67</f>
        <v>0</v>
      </c>
      <c r="F64" s="46">
        <v>0</v>
      </c>
      <c r="G64" s="47">
        <f t="shared" si="22"/>
        <v>0</v>
      </c>
      <c r="H64" s="48">
        <f>H65</f>
        <v>0</v>
      </c>
      <c r="I64" s="47"/>
      <c r="J64" s="48">
        <f t="shared" si="24"/>
        <v>0</v>
      </c>
      <c r="K64" s="47">
        <f t="shared" si="23"/>
        <v>0</v>
      </c>
      <c r="L64" s="47">
        <v>0</v>
      </c>
      <c r="M64" s="8"/>
      <c r="N64" s="8"/>
    </row>
    <row r="65" spans="1:19" x14ac:dyDescent="0.2">
      <c r="A65" s="101" t="s">
        <v>127</v>
      </c>
      <c r="B65" s="71" t="s">
        <v>128</v>
      </c>
      <c r="C65" s="63"/>
      <c r="D65" s="64">
        <v>8500000</v>
      </c>
      <c r="E65" s="65"/>
      <c r="F65" s="36">
        <v>0</v>
      </c>
      <c r="G65" s="14">
        <f t="shared" si="22"/>
        <v>0</v>
      </c>
      <c r="H65" s="38"/>
      <c r="I65" s="14"/>
      <c r="J65" s="13">
        <f t="shared" si="24"/>
        <v>0</v>
      </c>
      <c r="K65" s="14">
        <f t="shared" si="23"/>
        <v>0</v>
      </c>
      <c r="L65" s="14">
        <v>0</v>
      </c>
      <c r="M65" s="8"/>
      <c r="N65" s="8"/>
    </row>
    <row r="66" spans="1:19" x14ac:dyDescent="0.2">
      <c r="A66" s="101" t="s">
        <v>129</v>
      </c>
      <c r="B66" s="71" t="s">
        <v>130</v>
      </c>
      <c r="C66" s="63"/>
      <c r="D66" s="64">
        <v>8000000</v>
      </c>
      <c r="E66" s="65"/>
      <c r="F66" s="36">
        <v>0</v>
      </c>
      <c r="G66" s="14">
        <f t="shared" si="22"/>
        <v>0</v>
      </c>
      <c r="H66" s="38"/>
      <c r="I66" s="14"/>
      <c r="J66" s="13">
        <f t="shared" si="24"/>
        <v>0</v>
      </c>
      <c r="K66" s="14">
        <f t="shared" si="23"/>
        <v>0</v>
      </c>
      <c r="L66" s="14">
        <v>0</v>
      </c>
      <c r="M66" s="8"/>
      <c r="N66" s="8"/>
    </row>
    <row r="67" spans="1:19" x14ac:dyDescent="0.2">
      <c r="A67" s="101" t="s">
        <v>131</v>
      </c>
      <c r="B67" s="71" t="s">
        <v>132</v>
      </c>
      <c r="C67" s="63"/>
      <c r="D67" s="64">
        <v>1500000</v>
      </c>
      <c r="E67" s="65"/>
      <c r="F67" s="36">
        <v>0</v>
      </c>
      <c r="G67" s="14">
        <f t="shared" si="22"/>
        <v>0</v>
      </c>
      <c r="H67" s="38"/>
      <c r="I67" s="14"/>
      <c r="J67" s="13">
        <f>F67+H67</f>
        <v>0</v>
      </c>
      <c r="K67" s="14">
        <f t="shared" si="23"/>
        <v>0</v>
      </c>
      <c r="L67" s="14">
        <v>0</v>
      </c>
      <c r="M67" s="8"/>
      <c r="N67" s="8"/>
    </row>
    <row r="68" spans="1:19" ht="38.25" x14ac:dyDescent="0.2">
      <c r="A68" s="41" t="s">
        <v>133</v>
      </c>
      <c r="B68" s="60" t="s">
        <v>134</v>
      </c>
      <c r="C68" s="43"/>
      <c r="D68" s="44">
        <f>D69</f>
        <v>10000000</v>
      </c>
      <c r="E68" s="45" t="e">
        <f>#REF!+E69</f>
        <v>#REF!</v>
      </c>
      <c r="F68" s="46">
        <v>5000000</v>
      </c>
      <c r="G68" s="47">
        <f t="shared" si="22"/>
        <v>50</v>
      </c>
      <c r="H68" s="48">
        <f>H69</f>
        <v>0</v>
      </c>
      <c r="I68" s="47"/>
      <c r="J68" s="48">
        <f>F68+H68</f>
        <v>5000000</v>
      </c>
      <c r="K68" s="47">
        <f t="shared" si="23"/>
        <v>50</v>
      </c>
      <c r="L68" s="47">
        <v>50</v>
      </c>
      <c r="M68" s="8"/>
      <c r="N68" s="8"/>
      <c r="S68">
        <v>0</v>
      </c>
    </row>
    <row r="69" spans="1:19" ht="23.1" customHeight="1" x14ac:dyDescent="0.2">
      <c r="A69" s="101" t="s">
        <v>135</v>
      </c>
      <c r="B69" s="71" t="s">
        <v>136</v>
      </c>
      <c r="C69" s="63"/>
      <c r="D69" s="64">
        <v>10000000</v>
      </c>
      <c r="E69" s="65"/>
      <c r="F69" s="36">
        <v>5000000</v>
      </c>
      <c r="G69" s="14">
        <f t="shared" si="22"/>
        <v>50</v>
      </c>
      <c r="H69" s="38"/>
      <c r="I69" s="14"/>
      <c r="J69" s="13">
        <f>F69+H69</f>
        <v>5000000</v>
      </c>
      <c r="K69" s="14">
        <f t="shared" si="23"/>
        <v>50</v>
      </c>
      <c r="L69" s="14">
        <v>50</v>
      </c>
      <c r="M69" s="58"/>
      <c r="N69" s="8"/>
    </row>
    <row r="70" spans="1:19" x14ac:dyDescent="0.2">
      <c r="A70" s="41" t="s">
        <v>137</v>
      </c>
      <c r="B70" s="60" t="s">
        <v>138</v>
      </c>
      <c r="C70" s="43"/>
      <c r="D70" s="44">
        <f t="shared" ref="D70:H70" si="25">D71</f>
        <v>31500000</v>
      </c>
      <c r="E70" s="45">
        <f t="shared" si="25"/>
        <v>0</v>
      </c>
      <c r="F70" s="46">
        <v>2850000</v>
      </c>
      <c r="G70" s="47">
        <f t="shared" si="22"/>
        <v>9.0476190476190474</v>
      </c>
      <c r="H70" s="48">
        <f t="shared" si="25"/>
        <v>0</v>
      </c>
      <c r="I70" s="47"/>
      <c r="J70" s="48">
        <f>F70+H70</f>
        <v>2850000</v>
      </c>
      <c r="K70" s="47">
        <f t="shared" si="23"/>
        <v>9.0476190476190474</v>
      </c>
      <c r="L70" s="47">
        <v>0</v>
      </c>
      <c r="M70" s="8"/>
      <c r="N70" s="8"/>
    </row>
    <row r="71" spans="1:19" x14ac:dyDescent="0.2">
      <c r="A71" s="101" t="s">
        <v>139</v>
      </c>
      <c r="B71" s="71" t="s">
        <v>140</v>
      </c>
      <c r="C71" s="63"/>
      <c r="D71" s="64">
        <v>31500000</v>
      </c>
      <c r="E71" s="65"/>
      <c r="F71" s="36"/>
      <c r="G71" s="14">
        <f t="shared" si="22"/>
        <v>0</v>
      </c>
      <c r="H71" s="38"/>
      <c r="I71" s="14"/>
      <c r="J71" s="13"/>
      <c r="K71" s="14">
        <f t="shared" si="23"/>
        <v>0</v>
      </c>
      <c r="L71" s="14">
        <v>0</v>
      </c>
      <c r="M71" s="8"/>
      <c r="N71" s="8"/>
    </row>
    <row r="72" spans="1:19" ht="25.5" x14ac:dyDescent="0.2">
      <c r="A72" s="41" t="s">
        <v>141</v>
      </c>
      <c r="B72" s="60" t="s">
        <v>142</v>
      </c>
      <c r="C72" s="43"/>
      <c r="D72" s="44">
        <f>D73</f>
        <v>6000000</v>
      </c>
      <c r="E72" s="45" t="e">
        <f>#REF!+E73</f>
        <v>#REF!</v>
      </c>
      <c r="F72" s="46">
        <v>4740500</v>
      </c>
      <c r="G72" s="47">
        <f t="shared" si="22"/>
        <v>79.00833333333334</v>
      </c>
      <c r="H72" s="48">
        <f>H73</f>
        <v>0</v>
      </c>
      <c r="I72" s="47"/>
      <c r="J72" s="48">
        <f t="shared" ref="J72:J79" si="26">F72+H72</f>
        <v>4740500</v>
      </c>
      <c r="K72" s="103">
        <f t="shared" si="23"/>
        <v>79.00833333333334</v>
      </c>
      <c r="L72" s="47">
        <v>100</v>
      </c>
      <c r="M72" s="8"/>
      <c r="N72" s="8"/>
    </row>
    <row r="73" spans="1:19" ht="24.95" customHeight="1" x14ac:dyDescent="0.2">
      <c r="A73" s="101" t="s">
        <v>143</v>
      </c>
      <c r="B73" s="71" t="s">
        <v>144</v>
      </c>
      <c r="C73" s="63"/>
      <c r="D73" s="64">
        <v>6000000</v>
      </c>
      <c r="E73" s="65"/>
      <c r="F73" s="36">
        <v>4740500</v>
      </c>
      <c r="G73" s="14">
        <f t="shared" si="22"/>
        <v>79.00833333333334</v>
      </c>
      <c r="H73" s="38"/>
      <c r="I73" s="14"/>
      <c r="J73" s="13">
        <f t="shared" si="26"/>
        <v>4740500</v>
      </c>
      <c r="K73" s="14">
        <f t="shared" si="23"/>
        <v>79.00833333333334</v>
      </c>
      <c r="L73" s="14">
        <v>100</v>
      </c>
      <c r="M73" s="58"/>
      <c r="N73" s="8"/>
    </row>
    <row r="74" spans="1:19" x14ac:dyDescent="0.2">
      <c r="A74" s="20" t="s">
        <v>30</v>
      </c>
      <c r="B74" s="30" t="s">
        <v>31</v>
      </c>
      <c r="C74" s="104"/>
      <c r="D74" s="105">
        <f>D75+D77+D81+D83+D85+D87</f>
        <v>136750000</v>
      </c>
      <c r="E74" s="23" t="e">
        <f>E77+E81+E83+E87+#REF!</f>
        <v>#VALUE!</v>
      </c>
      <c r="F74" s="106">
        <v>875000</v>
      </c>
      <c r="G74" s="25">
        <f t="shared" si="22"/>
        <v>0.63985374771480807</v>
      </c>
      <c r="H74" s="40">
        <f>H75+H77+H81+H83+H85+H87</f>
        <v>33443000</v>
      </c>
      <c r="I74" s="25"/>
      <c r="J74" s="40">
        <f t="shared" si="26"/>
        <v>34318000</v>
      </c>
      <c r="K74" s="25">
        <f t="shared" si="23"/>
        <v>25.095429616087749</v>
      </c>
      <c r="L74" s="25">
        <v>0</v>
      </c>
      <c r="M74" s="8"/>
      <c r="N74" s="8"/>
      <c r="Q74" s="17"/>
      <c r="R74" s="17"/>
    </row>
    <row r="75" spans="1:19" ht="25.5" x14ac:dyDescent="0.2">
      <c r="A75" s="41" t="s">
        <v>145</v>
      </c>
      <c r="B75" s="60" t="s">
        <v>146</v>
      </c>
      <c r="C75" s="43"/>
      <c r="D75" s="44">
        <f>D76</f>
        <v>70000000</v>
      </c>
      <c r="E75" s="45" t="e">
        <f>E76+#REF!</f>
        <v>#REF!</v>
      </c>
      <c r="F75" s="46">
        <v>0</v>
      </c>
      <c r="G75" s="47">
        <f t="shared" si="22"/>
        <v>0</v>
      </c>
      <c r="H75" s="48">
        <f>H76</f>
        <v>0</v>
      </c>
      <c r="I75" s="47"/>
      <c r="J75" s="48">
        <f t="shared" si="26"/>
        <v>0</v>
      </c>
      <c r="K75" s="47">
        <f t="shared" si="23"/>
        <v>0</v>
      </c>
      <c r="L75" s="47">
        <v>0</v>
      </c>
      <c r="M75" s="8"/>
      <c r="N75" s="8"/>
    </row>
    <row r="76" spans="1:19" ht="25.5" x14ac:dyDescent="0.2">
      <c r="A76" s="101" t="s">
        <v>147</v>
      </c>
      <c r="B76" s="107" t="s">
        <v>148</v>
      </c>
      <c r="C76" s="108"/>
      <c r="D76" s="109">
        <v>70000000</v>
      </c>
      <c r="E76" s="110"/>
      <c r="F76" s="36">
        <v>0</v>
      </c>
      <c r="G76" s="14">
        <f t="shared" si="22"/>
        <v>0</v>
      </c>
      <c r="H76" s="38"/>
      <c r="I76" s="111"/>
      <c r="J76" s="13">
        <f t="shared" si="26"/>
        <v>0</v>
      </c>
      <c r="K76" s="14">
        <f t="shared" si="23"/>
        <v>0</v>
      </c>
      <c r="L76" s="14">
        <v>0</v>
      </c>
      <c r="M76" s="8"/>
      <c r="N76" s="8"/>
    </row>
    <row r="77" spans="1:19" ht="25.5" x14ac:dyDescent="0.2">
      <c r="A77" s="41" t="s">
        <v>149</v>
      </c>
      <c r="B77" s="60" t="s">
        <v>150</v>
      </c>
      <c r="C77" s="43"/>
      <c r="D77" s="44">
        <f t="shared" ref="D77:H77" si="27">D78+D79+D80</f>
        <v>14750000</v>
      </c>
      <c r="E77" s="45">
        <f t="shared" si="27"/>
        <v>0</v>
      </c>
      <c r="F77" s="46">
        <v>875000</v>
      </c>
      <c r="G77" s="47">
        <f t="shared" si="22"/>
        <v>5.9322033898305087</v>
      </c>
      <c r="H77" s="48">
        <f t="shared" si="27"/>
        <v>5193000</v>
      </c>
      <c r="I77" s="47"/>
      <c r="J77" s="48">
        <f t="shared" si="26"/>
        <v>6068000</v>
      </c>
      <c r="K77" s="47">
        <f t="shared" si="23"/>
        <v>41.138983050847457</v>
      </c>
      <c r="L77" s="47">
        <v>0</v>
      </c>
      <c r="M77" s="8"/>
      <c r="N77" s="8"/>
    </row>
    <row r="78" spans="1:19" x14ac:dyDescent="0.2">
      <c r="A78" s="101" t="s">
        <v>151</v>
      </c>
      <c r="B78" s="107" t="s">
        <v>152</v>
      </c>
      <c r="C78" s="108"/>
      <c r="D78" s="109">
        <v>11750000</v>
      </c>
      <c r="E78" s="110"/>
      <c r="F78" s="36">
        <v>0</v>
      </c>
      <c r="G78" s="14">
        <f t="shared" si="22"/>
        <v>0</v>
      </c>
      <c r="H78" s="38">
        <v>5193000</v>
      </c>
      <c r="I78" s="111"/>
      <c r="J78" s="13">
        <f t="shared" si="26"/>
        <v>5193000</v>
      </c>
      <c r="K78" s="14">
        <f t="shared" si="23"/>
        <v>44.195744680851064</v>
      </c>
      <c r="L78" s="14">
        <v>0</v>
      </c>
      <c r="M78" s="8"/>
      <c r="N78" s="8"/>
    </row>
    <row r="79" spans="1:19" ht="25.5" x14ac:dyDescent="0.2">
      <c r="A79" s="101" t="s">
        <v>153</v>
      </c>
      <c r="B79" s="102" t="s">
        <v>154</v>
      </c>
      <c r="C79" s="112"/>
      <c r="D79" s="113">
        <v>3000000</v>
      </c>
      <c r="E79" s="82"/>
      <c r="F79" s="83">
        <v>875000</v>
      </c>
      <c r="G79" s="14">
        <f t="shared" si="22"/>
        <v>29.166666666666668</v>
      </c>
      <c r="H79" s="84"/>
      <c r="I79" s="14"/>
      <c r="J79" s="13">
        <f t="shared" si="26"/>
        <v>875000</v>
      </c>
      <c r="K79" s="14">
        <f t="shared" si="23"/>
        <v>29.166666666666668</v>
      </c>
      <c r="L79" s="14">
        <v>0</v>
      </c>
      <c r="M79" s="8"/>
      <c r="N79" s="8"/>
    </row>
    <row r="80" spans="1:19" x14ac:dyDescent="0.2">
      <c r="A80" s="101"/>
      <c r="B80" s="102"/>
      <c r="C80" s="80"/>
      <c r="D80" s="81"/>
      <c r="E80" s="82"/>
      <c r="F80" s="83"/>
      <c r="G80" s="14"/>
      <c r="H80" s="84"/>
      <c r="I80" s="14"/>
      <c r="J80" s="13"/>
      <c r="K80" s="14"/>
      <c r="L80" s="14"/>
      <c r="M80" s="8"/>
      <c r="N80" s="8"/>
    </row>
    <row r="81" spans="1:14" ht="25.5" x14ac:dyDescent="0.2">
      <c r="A81" s="41" t="s">
        <v>155</v>
      </c>
      <c r="B81" s="60" t="s">
        <v>156</v>
      </c>
      <c r="C81" s="96"/>
      <c r="D81" s="97">
        <f>D82</f>
        <v>14500000</v>
      </c>
      <c r="E81" s="45" t="s">
        <v>157</v>
      </c>
      <c r="F81" s="46">
        <v>0</v>
      </c>
      <c r="G81" s="47">
        <f t="shared" ref="G81:G88" si="28">F81/D81*100</f>
        <v>0</v>
      </c>
      <c r="H81" s="48">
        <f>H82</f>
        <v>0</v>
      </c>
      <c r="I81" s="47"/>
      <c r="J81" s="48">
        <f>F81+H81</f>
        <v>0</v>
      </c>
      <c r="K81" s="47">
        <f>J81/D81*100</f>
        <v>0</v>
      </c>
      <c r="L81" s="47">
        <v>0</v>
      </c>
      <c r="M81" s="8"/>
      <c r="N81" s="8"/>
    </row>
    <row r="82" spans="1:14" ht="25.5" x14ac:dyDescent="0.2">
      <c r="A82" s="101" t="s">
        <v>158</v>
      </c>
      <c r="B82" s="102" t="s">
        <v>159</v>
      </c>
      <c r="C82" s="8"/>
      <c r="D82" s="8">
        <v>14500000</v>
      </c>
      <c r="E82" s="82"/>
      <c r="F82" s="8">
        <v>0</v>
      </c>
      <c r="G82" s="8">
        <f t="shared" si="28"/>
        <v>0</v>
      </c>
      <c r="H82" s="114"/>
      <c r="I82" s="8"/>
      <c r="J82" s="115">
        <f>F82+H82</f>
        <v>0</v>
      </c>
      <c r="K82" s="37">
        <f>J82/D82*100</f>
        <v>0</v>
      </c>
      <c r="L82" s="37">
        <v>0</v>
      </c>
      <c r="M82" s="8"/>
      <c r="N82" s="8"/>
    </row>
    <row r="83" spans="1:14" ht="25.5" x14ac:dyDescent="0.2">
      <c r="A83" s="41" t="s">
        <v>160</v>
      </c>
      <c r="B83" s="60" t="s">
        <v>161</v>
      </c>
      <c r="C83" s="43"/>
      <c r="D83" s="44">
        <f t="shared" ref="D83:H83" si="29">D84</f>
        <v>7500000</v>
      </c>
      <c r="E83" s="45">
        <f t="shared" si="29"/>
        <v>0</v>
      </c>
      <c r="F83" s="46">
        <v>0</v>
      </c>
      <c r="G83" s="47">
        <f t="shared" si="28"/>
        <v>0</v>
      </c>
      <c r="H83" s="48">
        <f t="shared" si="29"/>
        <v>0</v>
      </c>
      <c r="I83" s="47"/>
      <c r="J83" s="48">
        <f t="shared" ref="J83:J88" si="30">F83+H83</f>
        <v>0</v>
      </c>
      <c r="K83" s="116">
        <f t="shared" ref="K83:K88" si="31">J83/D83*100</f>
        <v>0</v>
      </c>
      <c r="L83" s="47">
        <v>0</v>
      </c>
      <c r="M83" s="8"/>
      <c r="N83" s="8"/>
    </row>
    <row r="84" spans="1:14" x14ac:dyDescent="0.2">
      <c r="A84" s="117" t="s">
        <v>162</v>
      </c>
      <c r="B84" s="102" t="s">
        <v>163</v>
      </c>
      <c r="C84" s="80"/>
      <c r="D84" s="81">
        <v>7500000</v>
      </c>
      <c r="E84" s="82"/>
      <c r="F84" s="83">
        <v>0</v>
      </c>
      <c r="G84" s="14">
        <f t="shared" si="28"/>
        <v>0</v>
      </c>
      <c r="H84" s="38"/>
      <c r="I84" s="14"/>
      <c r="J84" s="13">
        <f t="shared" si="30"/>
        <v>0</v>
      </c>
      <c r="K84" s="37">
        <f t="shared" si="31"/>
        <v>0</v>
      </c>
      <c r="L84" s="14">
        <v>0</v>
      </c>
      <c r="M84" s="8"/>
      <c r="N84" s="8"/>
    </row>
    <row r="85" spans="1:14" ht="25.5" x14ac:dyDescent="0.2">
      <c r="A85" s="41" t="s">
        <v>164</v>
      </c>
      <c r="B85" s="60" t="s">
        <v>165</v>
      </c>
      <c r="C85" s="43"/>
      <c r="D85" s="44">
        <f>D86</f>
        <v>10000000</v>
      </c>
      <c r="E85" s="45">
        <f>E86</f>
        <v>0</v>
      </c>
      <c r="F85" s="46">
        <v>0</v>
      </c>
      <c r="G85" s="47">
        <f t="shared" si="28"/>
        <v>0</v>
      </c>
      <c r="H85" s="48">
        <f>H86</f>
        <v>9750000</v>
      </c>
      <c r="I85" s="47"/>
      <c r="J85" s="48">
        <f t="shared" si="30"/>
        <v>9750000</v>
      </c>
      <c r="K85" s="116">
        <f t="shared" si="31"/>
        <v>97.5</v>
      </c>
      <c r="L85" s="47">
        <v>0</v>
      </c>
      <c r="M85" s="8"/>
      <c r="N85" s="8"/>
    </row>
    <row r="86" spans="1:14" x14ac:dyDescent="0.2">
      <c r="A86" s="117" t="s">
        <v>166</v>
      </c>
      <c r="B86" s="102" t="s">
        <v>167</v>
      </c>
      <c r="C86" s="80"/>
      <c r="D86" s="81">
        <v>10000000</v>
      </c>
      <c r="E86" s="82"/>
      <c r="F86" s="83">
        <v>0</v>
      </c>
      <c r="G86" s="14">
        <f t="shared" si="28"/>
        <v>0</v>
      </c>
      <c r="H86" s="38">
        <v>9750000</v>
      </c>
      <c r="I86" s="14"/>
      <c r="J86" s="13">
        <f t="shared" si="30"/>
        <v>9750000</v>
      </c>
      <c r="K86" s="37">
        <f t="shared" si="31"/>
        <v>97.5</v>
      </c>
      <c r="L86" s="14">
        <v>0</v>
      </c>
      <c r="M86" s="8"/>
      <c r="N86" s="8"/>
    </row>
    <row r="87" spans="1:14" ht="25.5" x14ac:dyDescent="0.2">
      <c r="A87" s="41" t="s">
        <v>168</v>
      </c>
      <c r="B87" s="60" t="s">
        <v>169</v>
      </c>
      <c r="C87" s="96"/>
      <c r="D87" s="97">
        <f>D88</f>
        <v>20000000</v>
      </c>
      <c r="E87" s="45" t="e">
        <f>E88+#REF!+#REF!+#REF!+#REF!+#REF!</f>
        <v>#REF!</v>
      </c>
      <c r="F87" s="99">
        <v>0</v>
      </c>
      <c r="G87" s="47">
        <f t="shared" si="28"/>
        <v>0</v>
      </c>
      <c r="H87" s="48">
        <f>H88</f>
        <v>18500000</v>
      </c>
      <c r="I87" s="47"/>
      <c r="J87" s="118">
        <f t="shared" si="30"/>
        <v>18500000</v>
      </c>
      <c r="K87" s="116">
        <f t="shared" si="31"/>
        <v>92.5</v>
      </c>
      <c r="L87" s="119">
        <v>0</v>
      </c>
      <c r="M87" s="8"/>
      <c r="N87" s="8"/>
    </row>
    <row r="88" spans="1:14" x14ac:dyDescent="0.2">
      <c r="A88" s="61" t="s">
        <v>170</v>
      </c>
      <c r="B88" s="71" t="s">
        <v>171</v>
      </c>
      <c r="C88" s="18"/>
      <c r="D88" s="120">
        <v>20000000</v>
      </c>
      <c r="E88" s="65"/>
      <c r="F88" s="36">
        <v>0</v>
      </c>
      <c r="G88" s="14">
        <f t="shared" si="28"/>
        <v>0</v>
      </c>
      <c r="H88" s="38">
        <v>18500000</v>
      </c>
      <c r="I88" s="14"/>
      <c r="J88" s="13">
        <f t="shared" si="30"/>
        <v>18500000</v>
      </c>
      <c r="K88" s="37">
        <f t="shared" si="31"/>
        <v>92.5</v>
      </c>
      <c r="L88" s="14">
        <v>0</v>
      </c>
      <c r="M88" s="8"/>
      <c r="N88" s="8"/>
    </row>
    <row r="89" spans="1:14" x14ac:dyDescent="0.2">
      <c r="H89" s="121" t="s">
        <v>172</v>
      </c>
      <c r="I89" s="121"/>
      <c r="J89" s="121"/>
      <c r="K89" s="121"/>
      <c r="L89" s="121"/>
      <c r="M89" s="121"/>
      <c r="N89" s="121"/>
    </row>
    <row r="92" spans="1:14" x14ac:dyDescent="0.2">
      <c r="H92" s="121" t="s">
        <v>173</v>
      </c>
      <c r="I92" s="121"/>
      <c r="J92" s="121"/>
      <c r="K92" s="121"/>
      <c r="L92" s="121"/>
      <c r="M92" s="121"/>
      <c r="N92" s="121"/>
    </row>
    <row r="93" spans="1:14" x14ac:dyDescent="0.2">
      <c r="H93" s="121" t="s">
        <v>174</v>
      </c>
      <c r="I93" s="121"/>
      <c r="J93" s="121"/>
      <c r="K93" s="121"/>
      <c r="L93" s="121"/>
      <c r="M93" s="121"/>
      <c r="N93" s="121"/>
    </row>
  </sheetData>
  <mergeCells count="20">
    <mergeCell ref="A1:N1"/>
    <mergeCell ref="A2:N2"/>
    <mergeCell ref="A3:N3"/>
    <mergeCell ref="A5:A8"/>
    <mergeCell ref="B5:B8"/>
    <mergeCell ref="C5:C8"/>
    <mergeCell ref="D5:D8"/>
    <mergeCell ref="E5:E8"/>
    <mergeCell ref="F5:L5"/>
    <mergeCell ref="M5:M8"/>
    <mergeCell ref="H89:N89"/>
    <mergeCell ref="H92:N92"/>
    <mergeCell ref="H93:N93"/>
    <mergeCell ref="N5:N8"/>
    <mergeCell ref="F6:G6"/>
    <mergeCell ref="H6:I6"/>
    <mergeCell ref="J6:L6"/>
    <mergeCell ref="F7:G7"/>
    <mergeCell ref="H7:I7"/>
    <mergeCell ref="J7:K7"/>
  </mergeCells>
  <pageMargins left="0.43" right="0.75" top="0.47" bottom="0.39" header="0.39" footer="0.51"/>
  <pageSetup paperSize="5" scale="8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2020-11-04T07:18:24Z</dcterms:created>
  <dcterms:modified xsi:type="dcterms:W3CDTF">2020-11-04T08:26:31Z</dcterms:modified>
</cp:coreProperties>
</file>