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 (RPK)\LAPORAN FISIK 2020\"/>
    </mc:Choice>
  </mc:AlternateContent>
  <xr:revisionPtr revIDLastSave="0" documentId="13_ncr:1_{A6259D0A-42A3-4AEA-955A-A4A1A367E0E8}" xr6:coauthVersionLast="45" xr6:coauthVersionMax="45" xr10:uidLastSave="{00000000-0000-0000-0000-000000000000}"/>
  <bookViews>
    <workbookView xWindow="-120" yWindow="-120" windowWidth="20730" windowHeight="11310" activeTab="7" xr2:uid="{00000000-000D-0000-FFFF-FFFF00000000}"/>
  </bookViews>
  <sheets>
    <sheet name="JANUARI" sheetId="1" r:id="rId1"/>
    <sheet name="FEBRUARI" sheetId="15" r:id="rId2"/>
    <sheet name="MARET" sheetId="16" r:id="rId3"/>
    <sheet name="APRIL" sheetId="17" r:id="rId4"/>
    <sheet name="MEI" sheetId="18" r:id="rId5"/>
    <sheet name="JUNI" sheetId="19" r:id="rId6"/>
    <sheet name="JULI" sheetId="20" r:id="rId7"/>
    <sheet name="AGUSTUS" sheetId="21" r:id="rId8"/>
    <sheet name="SEPT" sheetId="22" r:id="rId9"/>
    <sheet name="OKT" sheetId="23" r:id="rId10"/>
    <sheet name="NOV" sheetId="24" r:id="rId11"/>
    <sheet name="DES" sheetId="25" r:id="rId12"/>
    <sheet name="Sheet1" sheetId="26" r:id="rId13"/>
  </sheets>
  <definedNames>
    <definedName name="_xlnm.Print_Area" localSheetId="3">APRIL!$A$1:$V$96</definedName>
    <definedName name="_xlnm.Print_Area" localSheetId="1">FEBRUARI!$A$1:$V$96</definedName>
    <definedName name="_xlnm.Print_Area" localSheetId="2">MARET!$A$1:$V$96</definedName>
    <definedName name="_xlnm.Print_Area" localSheetId="4">MEI!$A$1:$V$96</definedName>
    <definedName name="_xlnm.Print_Titles" localSheetId="7">AGUSTUS!$6:$9</definedName>
    <definedName name="_xlnm.Print_Titles" localSheetId="3">APRIL!$1:$9</definedName>
    <definedName name="_xlnm.Print_Titles" localSheetId="11">DES!$6:$9</definedName>
    <definedName name="_xlnm.Print_Titles" localSheetId="1">FEBRUARI!$6:$9</definedName>
    <definedName name="_xlnm.Print_Titles" localSheetId="0">JANUARI!$6:$9</definedName>
    <definedName name="_xlnm.Print_Titles" localSheetId="6">JULI!$6:$9</definedName>
    <definedName name="_xlnm.Print_Titles" localSheetId="5">JUNI!$6:$9</definedName>
    <definedName name="_xlnm.Print_Titles" localSheetId="2">MARET!$6:$9</definedName>
    <definedName name="_xlnm.Print_Titles" localSheetId="4">MEI!$6:$9</definedName>
    <definedName name="_xlnm.Print_Titles" localSheetId="10">NOV!$6:$9</definedName>
    <definedName name="_xlnm.Print_Titles" localSheetId="9">OKT!$6:$9</definedName>
    <definedName name="_xlnm.Print_Titles" localSheetId="8">SEPT!$6:$9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5" i="21" l="1"/>
  <c r="T53" i="21" l="1"/>
  <c r="T56" i="21"/>
  <c r="T60" i="21"/>
  <c r="T64" i="21"/>
  <c r="T61" i="21"/>
  <c r="T66" i="21"/>
  <c r="T68" i="21"/>
  <c r="T74" i="21"/>
  <c r="T72" i="21"/>
  <c r="T75" i="21"/>
  <c r="T58" i="21"/>
  <c r="T57" i="21"/>
  <c r="T54" i="21"/>
  <c r="T47" i="21"/>
  <c r="T36" i="21"/>
  <c r="T35" i="21"/>
  <c r="T32" i="21"/>
  <c r="T16" i="21"/>
  <c r="T23" i="21"/>
  <c r="T22" i="21"/>
  <c r="T21" i="21"/>
  <c r="T20" i="21"/>
  <c r="T28" i="21"/>
  <c r="N85" i="21"/>
  <c r="N82" i="21"/>
  <c r="N78" i="21"/>
  <c r="N75" i="21"/>
  <c r="N72" i="21"/>
  <c r="N71" i="21"/>
  <c r="N68" i="21"/>
  <c r="N67" i="21"/>
  <c r="N62" i="21"/>
  <c r="N63" i="21"/>
  <c r="N64" i="21"/>
  <c r="N61" i="21"/>
  <c r="N58" i="21"/>
  <c r="N57" i="21"/>
  <c r="N54" i="21"/>
  <c r="N51" i="21"/>
  <c r="N48" i="21"/>
  <c r="N47" i="21"/>
  <c r="N44" i="21"/>
  <c r="N43" i="21"/>
  <c r="N40" i="21"/>
  <c r="N36" i="21"/>
  <c r="N37" i="21"/>
  <c r="N35" i="21"/>
  <c r="N32" i="21"/>
  <c r="N31" i="21"/>
  <c r="N21" i="21"/>
  <c r="N22" i="21"/>
  <c r="N23" i="21"/>
  <c r="N24" i="21"/>
  <c r="N25" i="21"/>
  <c r="N26" i="21"/>
  <c r="N27" i="21"/>
  <c r="N28" i="21"/>
  <c r="N20" i="21"/>
  <c r="N16" i="21"/>
  <c r="T12" i="20" l="1"/>
  <c r="T16" i="20" l="1"/>
  <c r="T19" i="20"/>
  <c r="T30" i="20"/>
  <c r="T34" i="20"/>
  <c r="T46" i="20"/>
  <c r="T53" i="20"/>
  <c r="T56" i="20"/>
  <c r="T60" i="20"/>
  <c r="T66" i="20"/>
  <c r="T74" i="20"/>
  <c r="T75" i="20"/>
  <c r="T72" i="20"/>
  <c r="T68" i="20"/>
  <c r="T64" i="20"/>
  <c r="T61" i="20"/>
  <c r="T57" i="20"/>
  <c r="T54" i="20"/>
  <c r="T47" i="20"/>
  <c r="T37" i="20"/>
  <c r="T36" i="20"/>
  <c r="T35" i="20"/>
  <c r="T32" i="20"/>
  <c r="T28" i="20"/>
  <c r="T27" i="20"/>
  <c r="T23" i="20"/>
  <c r="T22" i="20"/>
  <c r="T21" i="20"/>
  <c r="T20" i="20"/>
  <c r="N85" i="20"/>
  <c r="N82" i="20"/>
  <c r="N78" i="20"/>
  <c r="N75" i="20"/>
  <c r="N72" i="20"/>
  <c r="N71" i="20"/>
  <c r="N68" i="20"/>
  <c r="N67" i="20"/>
  <c r="N62" i="20"/>
  <c r="N63" i="20"/>
  <c r="N64" i="20"/>
  <c r="N61" i="20"/>
  <c r="N58" i="20"/>
  <c r="N57" i="20"/>
  <c r="N54" i="20"/>
  <c r="N51" i="20"/>
  <c r="N48" i="20"/>
  <c r="N47" i="20"/>
  <c r="N44" i="20"/>
  <c r="N43" i="20"/>
  <c r="N40" i="20"/>
  <c r="N36" i="20"/>
  <c r="N37" i="20"/>
  <c r="N35" i="20"/>
  <c r="N32" i="20"/>
  <c r="N31" i="20"/>
  <c r="N21" i="20"/>
  <c r="N22" i="20"/>
  <c r="N23" i="20"/>
  <c r="N24" i="20"/>
  <c r="N25" i="20"/>
  <c r="N26" i="20"/>
  <c r="N27" i="20"/>
  <c r="N28" i="20"/>
  <c r="N20" i="20"/>
  <c r="N16" i="20"/>
  <c r="P19" i="20"/>
  <c r="T36" i="19" l="1"/>
  <c r="T35" i="19"/>
  <c r="T32" i="19"/>
  <c r="T16" i="19"/>
  <c r="T36" i="18" l="1"/>
  <c r="T35" i="18"/>
  <c r="T32" i="18"/>
  <c r="T16" i="18"/>
  <c r="T36" i="17" l="1"/>
  <c r="T35" i="17"/>
  <c r="T32" i="17"/>
  <c r="T16" i="17"/>
  <c r="P34" i="16" l="1"/>
  <c r="T42" i="16" l="1"/>
  <c r="T36" i="16" l="1"/>
  <c r="T35" i="16"/>
  <c r="T32" i="16"/>
  <c r="T30" i="16" s="1"/>
  <c r="T16" i="16"/>
  <c r="N85" i="15" l="1"/>
  <c r="N82" i="15"/>
  <c r="T36" i="15"/>
  <c r="T35" i="15"/>
  <c r="T32" i="15"/>
  <c r="T16" i="15"/>
  <c r="R85" i="25"/>
  <c r="S85" i="25" s="1"/>
  <c r="Q85" i="25"/>
  <c r="O85" i="25"/>
  <c r="P84" i="25"/>
  <c r="N84" i="25"/>
  <c r="M84" i="25"/>
  <c r="R82" i="25"/>
  <c r="S82" i="25" s="1"/>
  <c r="Q82" i="25"/>
  <c r="O82" i="25"/>
  <c r="N81" i="25"/>
  <c r="M81" i="25"/>
  <c r="P80" i="25"/>
  <c r="R78" i="25"/>
  <c r="S78" i="25" s="1"/>
  <c r="Q78" i="25"/>
  <c r="O78" i="25"/>
  <c r="P77" i="25"/>
  <c r="N77" i="25"/>
  <c r="M77" i="25"/>
  <c r="R75" i="25"/>
  <c r="S75" i="25" s="1"/>
  <c r="Q75" i="25"/>
  <c r="O75" i="25"/>
  <c r="P74" i="25"/>
  <c r="Q74" i="25" s="1"/>
  <c r="N74" i="25"/>
  <c r="O74" i="25" s="1"/>
  <c r="M74" i="25"/>
  <c r="R72" i="25"/>
  <c r="S72" i="25" s="1"/>
  <c r="Q72" i="25"/>
  <c r="O72" i="25"/>
  <c r="R71" i="25"/>
  <c r="S71" i="25" s="1"/>
  <c r="T71" i="25" s="1"/>
  <c r="T70" i="25" s="1"/>
  <c r="Q71" i="25"/>
  <c r="O71" i="25"/>
  <c r="P70" i="25"/>
  <c r="N70" i="25"/>
  <c r="M70" i="25"/>
  <c r="R68" i="25"/>
  <c r="S68" i="25" s="1"/>
  <c r="Q68" i="25"/>
  <c r="O68" i="25"/>
  <c r="R67" i="25"/>
  <c r="S67" i="25" s="1"/>
  <c r="Q67" i="25"/>
  <c r="O67" i="25"/>
  <c r="P66" i="25"/>
  <c r="Q66" i="25" s="1"/>
  <c r="O66" i="25"/>
  <c r="N66" i="25"/>
  <c r="M66" i="25"/>
  <c r="R64" i="25"/>
  <c r="S64" i="25" s="1"/>
  <c r="Q64" i="25"/>
  <c r="O64" i="25"/>
  <c r="R63" i="25"/>
  <c r="S63" i="25" s="1"/>
  <c r="Q63" i="25"/>
  <c r="O63" i="25"/>
  <c r="R62" i="25"/>
  <c r="S62" i="25" s="1"/>
  <c r="Q62" i="25"/>
  <c r="O62" i="25"/>
  <c r="R61" i="25"/>
  <c r="S61" i="25" s="1"/>
  <c r="Q61" i="25"/>
  <c r="O61" i="25"/>
  <c r="P60" i="25"/>
  <c r="Q60" i="25" s="1"/>
  <c r="N60" i="25"/>
  <c r="O60" i="25" s="1"/>
  <c r="M60" i="25"/>
  <c r="R58" i="25"/>
  <c r="S58" i="25" s="1"/>
  <c r="Q58" i="25"/>
  <c r="O58" i="25"/>
  <c r="R57" i="25"/>
  <c r="S57" i="25" s="1"/>
  <c r="Q57" i="25"/>
  <c r="O57" i="25"/>
  <c r="Q56" i="25"/>
  <c r="P56" i="25"/>
  <c r="N56" i="25"/>
  <c r="M56" i="25"/>
  <c r="R55" i="25"/>
  <c r="R54" i="25"/>
  <c r="S54" i="25" s="1"/>
  <c r="Q54" i="25"/>
  <c r="O54" i="25"/>
  <c r="T53" i="25"/>
  <c r="P53" i="25"/>
  <c r="N53" i="25"/>
  <c r="M53" i="25"/>
  <c r="R51" i="25"/>
  <c r="S51" i="25" s="1"/>
  <c r="T51" i="25" s="1"/>
  <c r="T50" i="25" s="1"/>
  <c r="Q51" i="25"/>
  <c r="O51" i="25"/>
  <c r="P50" i="25"/>
  <c r="N50" i="25"/>
  <c r="M50" i="25"/>
  <c r="R48" i="25"/>
  <c r="S48" i="25" s="1"/>
  <c r="T48" i="25" s="1"/>
  <c r="T46" i="25" s="1"/>
  <c r="Q48" i="25"/>
  <c r="O48" i="25"/>
  <c r="R47" i="25"/>
  <c r="S47" i="25" s="1"/>
  <c r="Q47" i="25"/>
  <c r="O47" i="25"/>
  <c r="P46" i="25"/>
  <c r="N46" i="25"/>
  <c r="M46" i="25"/>
  <c r="R44" i="25"/>
  <c r="S44" i="25" s="1"/>
  <c r="Q44" i="25"/>
  <c r="O44" i="25"/>
  <c r="R43" i="25"/>
  <c r="S43" i="25" s="1"/>
  <c r="Q43" i="25"/>
  <c r="O43" i="25"/>
  <c r="P42" i="25"/>
  <c r="N42" i="25"/>
  <c r="M42" i="25"/>
  <c r="R40" i="25"/>
  <c r="S40" i="25" s="1"/>
  <c r="Q40" i="25"/>
  <c r="O40" i="25"/>
  <c r="N39" i="25"/>
  <c r="R39" i="25" s="1"/>
  <c r="M39" i="25"/>
  <c r="Q39" i="25" s="1"/>
  <c r="R37" i="25"/>
  <c r="S37" i="25" s="1"/>
  <c r="Q37" i="25"/>
  <c r="O37" i="25"/>
  <c r="T36" i="25"/>
  <c r="R36" i="25"/>
  <c r="S36" i="25" s="1"/>
  <c r="Q36" i="25"/>
  <c r="O36" i="25"/>
  <c r="T35" i="25"/>
  <c r="T34" i="25" s="1"/>
  <c r="R35" i="25"/>
  <c r="S35" i="25" s="1"/>
  <c r="Q35" i="25"/>
  <c r="O35" i="25"/>
  <c r="P34" i="25"/>
  <c r="N34" i="25"/>
  <c r="M34" i="25"/>
  <c r="T32" i="25"/>
  <c r="T30" i="25" s="1"/>
  <c r="R32" i="25"/>
  <c r="S32" i="25" s="1"/>
  <c r="Q32" i="25"/>
  <c r="O32" i="25"/>
  <c r="R31" i="25"/>
  <c r="S31" i="25" s="1"/>
  <c r="Q31" i="25"/>
  <c r="O31" i="25"/>
  <c r="P30" i="25"/>
  <c r="Q30" i="25" s="1"/>
  <c r="N30" i="25"/>
  <c r="M30" i="25"/>
  <c r="R28" i="25"/>
  <c r="S28" i="25" s="1"/>
  <c r="Q28" i="25"/>
  <c r="O28" i="25"/>
  <c r="R27" i="25"/>
  <c r="S27" i="25" s="1"/>
  <c r="Q27" i="25"/>
  <c r="O27" i="25"/>
  <c r="R26" i="25"/>
  <c r="S26" i="25" s="1"/>
  <c r="T26" i="25" s="1"/>
  <c r="Q26" i="25"/>
  <c r="O26" i="25"/>
  <c r="R25" i="25"/>
  <c r="S25" i="25" s="1"/>
  <c r="Q25" i="25"/>
  <c r="O25" i="25"/>
  <c r="R24" i="25"/>
  <c r="S24" i="25" s="1"/>
  <c r="Q24" i="25"/>
  <c r="O24" i="25"/>
  <c r="R23" i="25"/>
  <c r="S23" i="25" s="1"/>
  <c r="Q23" i="25"/>
  <c r="O23" i="25"/>
  <c r="R22" i="25"/>
  <c r="S22" i="25" s="1"/>
  <c r="Q22" i="25"/>
  <c r="O22" i="25"/>
  <c r="R21" i="25"/>
  <c r="S21" i="25" s="1"/>
  <c r="Q21" i="25"/>
  <c r="O21" i="25"/>
  <c r="R20" i="25"/>
  <c r="S20" i="25" s="1"/>
  <c r="Q20" i="25"/>
  <c r="O20" i="25"/>
  <c r="P19" i="25"/>
  <c r="Q19" i="25" s="1"/>
  <c r="N19" i="25"/>
  <c r="M19" i="25"/>
  <c r="T16" i="25"/>
  <c r="R16" i="25"/>
  <c r="S16" i="25" s="1"/>
  <c r="Q16" i="25"/>
  <c r="O16" i="25"/>
  <c r="T15" i="25"/>
  <c r="T13" i="25" s="1"/>
  <c r="P15" i="25"/>
  <c r="Q15" i="25" s="1"/>
  <c r="N15" i="25"/>
  <c r="M15" i="25"/>
  <c r="R85" i="24"/>
  <c r="S85" i="24" s="1"/>
  <c r="Q85" i="24"/>
  <c r="O85" i="24"/>
  <c r="P84" i="24"/>
  <c r="Q84" i="24" s="1"/>
  <c r="N84" i="24"/>
  <c r="O84" i="24" s="1"/>
  <c r="M84" i="24"/>
  <c r="R82" i="24"/>
  <c r="S82" i="24" s="1"/>
  <c r="Q82" i="24"/>
  <c r="O82" i="24"/>
  <c r="N81" i="24"/>
  <c r="R81" i="24" s="1"/>
  <c r="M81" i="24"/>
  <c r="P80" i="24"/>
  <c r="R78" i="24"/>
  <c r="S78" i="24" s="1"/>
  <c r="Q78" i="24"/>
  <c r="O78" i="24"/>
  <c r="P77" i="24"/>
  <c r="N77" i="24"/>
  <c r="M77" i="24"/>
  <c r="R75" i="24"/>
  <c r="S75" i="24" s="1"/>
  <c r="Q75" i="24"/>
  <c r="O75" i="24"/>
  <c r="P74" i="24"/>
  <c r="N74" i="24"/>
  <c r="M74" i="24"/>
  <c r="R72" i="24"/>
  <c r="S72" i="24" s="1"/>
  <c r="Q72" i="24"/>
  <c r="O72" i="24"/>
  <c r="R71" i="24"/>
  <c r="S71" i="24" s="1"/>
  <c r="T71" i="24" s="1"/>
  <c r="T70" i="24" s="1"/>
  <c r="Q71" i="24"/>
  <c r="O71" i="24"/>
  <c r="P70" i="24"/>
  <c r="N70" i="24"/>
  <c r="M70" i="24"/>
  <c r="S68" i="24"/>
  <c r="R68" i="24"/>
  <c r="Q68" i="24"/>
  <c r="O68" i="24"/>
  <c r="S67" i="24"/>
  <c r="R67" i="24"/>
  <c r="Q67" i="24"/>
  <c r="O67" i="24"/>
  <c r="P66" i="24"/>
  <c r="N66" i="24"/>
  <c r="M66" i="24"/>
  <c r="O66" i="24" s="1"/>
  <c r="R64" i="24"/>
  <c r="S64" i="24" s="1"/>
  <c r="Q64" i="24"/>
  <c r="O64" i="24"/>
  <c r="R63" i="24"/>
  <c r="S63" i="24" s="1"/>
  <c r="Q63" i="24"/>
  <c r="O63" i="24"/>
  <c r="R62" i="24"/>
  <c r="S62" i="24" s="1"/>
  <c r="Q62" i="24"/>
  <c r="O62" i="24"/>
  <c r="R61" i="24"/>
  <c r="S61" i="24" s="1"/>
  <c r="Q61" i="24"/>
  <c r="O61" i="24"/>
  <c r="P60" i="24"/>
  <c r="Q60" i="24" s="1"/>
  <c r="N60" i="24"/>
  <c r="O60" i="24" s="1"/>
  <c r="M60" i="24"/>
  <c r="R58" i="24"/>
  <c r="S58" i="24" s="1"/>
  <c r="Q58" i="24"/>
  <c r="O58" i="24"/>
  <c r="R57" i="24"/>
  <c r="S57" i="24" s="1"/>
  <c r="Q57" i="24"/>
  <c r="O57" i="24"/>
  <c r="P56" i="24"/>
  <c r="N56" i="24"/>
  <c r="M56" i="24"/>
  <c r="Q56" i="24" s="1"/>
  <c r="R55" i="24"/>
  <c r="R54" i="24"/>
  <c r="S54" i="24" s="1"/>
  <c r="Q54" i="24"/>
  <c r="O54" i="24"/>
  <c r="T53" i="24"/>
  <c r="P53" i="24"/>
  <c r="N53" i="24"/>
  <c r="M53" i="24"/>
  <c r="R51" i="24"/>
  <c r="S51" i="24" s="1"/>
  <c r="T51" i="24" s="1"/>
  <c r="T50" i="24" s="1"/>
  <c r="Q51" i="24"/>
  <c r="O51" i="24"/>
  <c r="P50" i="24"/>
  <c r="Q50" i="24" s="1"/>
  <c r="O50" i="24"/>
  <c r="N50" i="24"/>
  <c r="M50" i="24"/>
  <c r="R48" i="24"/>
  <c r="S48" i="24" s="1"/>
  <c r="T48" i="24" s="1"/>
  <c r="T46" i="24" s="1"/>
  <c r="Q48" i="24"/>
  <c r="O48" i="24"/>
  <c r="R47" i="24"/>
  <c r="S47" i="24" s="1"/>
  <c r="Q47" i="24"/>
  <c r="O47" i="24"/>
  <c r="P46" i="24"/>
  <c r="N46" i="24"/>
  <c r="M46" i="24"/>
  <c r="R44" i="24"/>
  <c r="S44" i="24" s="1"/>
  <c r="Q44" i="24"/>
  <c r="O44" i="24"/>
  <c r="R43" i="24"/>
  <c r="S43" i="24" s="1"/>
  <c r="Q43" i="24"/>
  <c r="O43" i="24"/>
  <c r="P42" i="24"/>
  <c r="N42" i="24"/>
  <c r="M42" i="24"/>
  <c r="R40" i="24"/>
  <c r="S40" i="24" s="1"/>
  <c r="Q40" i="24"/>
  <c r="O40" i="24"/>
  <c r="N39" i="24"/>
  <c r="M39" i="24"/>
  <c r="Q39" i="24" s="1"/>
  <c r="R37" i="24"/>
  <c r="S37" i="24" s="1"/>
  <c r="Q37" i="24"/>
  <c r="O37" i="24"/>
  <c r="T36" i="24"/>
  <c r="R36" i="24"/>
  <c r="S36" i="24" s="1"/>
  <c r="Q36" i="24"/>
  <c r="O36" i="24"/>
  <c r="T35" i="24"/>
  <c r="R35" i="24"/>
  <c r="S35" i="24" s="1"/>
  <c r="Q35" i="24"/>
  <c r="O35" i="24"/>
  <c r="T34" i="24"/>
  <c r="P34" i="24"/>
  <c r="N34" i="24"/>
  <c r="M34" i="24"/>
  <c r="T32" i="24"/>
  <c r="T30" i="24" s="1"/>
  <c r="R32" i="24"/>
  <c r="S32" i="24" s="1"/>
  <c r="Q32" i="24"/>
  <c r="O32" i="24"/>
  <c r="R31" i="24"/>
  <c r="S31" i="24" s="1"/>
  <c r="Q31" i="24"/>
  <c r="O31" i="24"/>
  <c r="P30" i="24"/>
  <c r="N30" i="24"/>
  <c r="M30" i="24"/>
  <c r="R28" i="24"/>
  <c r="S28" i="24" s="1"/>
  <c r="Q28" i="24"/>
  <c r="O28" i="24"/>
  <c r="R27" i="24"/>
  <c r="S27" i="24" s="1"/>
  <c r="Q27" i="24"/>
  <c r="O27" i="24"/>
  <c r="R26" i="24"/>
  <c r="S26" i="24" s="1"/>
  <c r="T26" i="24" s="1"/>
  <c r="Q26" i="24"/>
  <c r="O26" i="24"/>
  <c r="R25" i="24"/>
  <c r="S25" i="24" s="1"/>
  <c r="Q25" i="24"/>
  <c r="O25" i="24"/>
  <c r="R24" i="24"/>
  <c r="S24" i="24" s="1"/>
  <c r="Q24" i="24"/>
  <c r="O24" i="24"/>
  <c r="R23" i="24"/>
  <c r="S23" i="24" s="1"/>
  <c r="Q23" i="24"/>
  <c r="O23" i="24"/>
  <c r="R22" i="24"/>
  <c r="S22" i="24" s="1"/>
  <c r="Q22" i="24"/>
  <c r="O22" i="24"/>
  <c r="R21" i="24"/>
  <c r="S21" i="24" s="1"/>
  <c r="Q21" i="24"/>
  <c r="O21" i="24"/>
  <c r="R20" i="24"/>
  <c r="S20" i="24" s="1"/>
  <c r="Q20" i="24"/>
  <c r="O20" i="24"/>
  <c r="P19" i="24"/>
  <c r="N19" i="24"/>
  <c r="R19" i="24" s="1"/>
  <c r="M19" i="24"/>
  <c r="T16" i="24"/>
  <c r="R16" i="24"/>
  <c r="S16" i="24" s="1"/>
  <c r="Q16" i="24"/>
  <c r="O16" i="24"/>
  <c r="T15" i="24"/>
  <c r="P15" i="24"/>
  <c r="N15" i="24"/>
  <c r="M15" i="24"/>
  <c r="T13" i="24"/>
  <c r="P13" i="24"/>
  <c r="Q13" i="24" s="1"/>
  <c r="N13" i="24"/>
  <c r="O13" i="24" s="1"/>
  <c r="R85" i="23"/>
  <c r="S85" i="23" s="1"/>
  <c r="Q85" i="23"/>
  <c r="O85" i="23"/>
  <c r="P84" i="23"/>
  <c r="Q84" i="23" s="1"/>
  <c r="N84" i="23"/>
  <c r="O84" i="23" s="1"/>
  <c r="M84" i="23"/>
  <c r="R82" i="23"/>
  <c r="S82" i="23" s="1"/>
  <c r="Q82" i="23"/>
  <c r="O82" i="23"/>
  <c r="N81" i="23"/>
  <c r="M81" i="23"/>
  <c r="Q81" i="23" s="1"/>
  <c r="P80" i="23"/>
  <c r="R78" i="23"/>
  <c r="S78" i="23" s="1"/>
  <c r="Q78" i="23"/>
  <c r="O78" i="23"/>
  <c r="P77" i="23"/>
  <c r="N77" i="23"/>
  <c r="M77" i="23"/>
  <c r="R75" i="23"/>
  <c r="S75" i="23" s="1"/>
  <c r="Q75" i="23"/>
  <c r="O75" i="23"/>
  <c r="P74" i="23"/>
  <c r="Q74" i="23" s="1"/>
  <c r="O74" i="23"/>
  <c r="N74" i="23"/>
  <c r="M74" i="23"/>
  <c r="R72" i="23"/>
  <c r="S72" i="23" s="1"/>
  <c r="Q72" i="23"/>
  <c r="O72" i="23"/>
  <c r="R71" i="23"/>
  <c r="S71" i="23" s="1"/>
  <c r="T71" i="23" s="1"/>
  <c r="T70" i="23" s="1"/>
  <c r="Q71" i="23"/>
  <c r="O71" i="23"/>
  <c r="P70" i="23"/>
  <c r="N70" i="23"/>
  <c r="M70" i="23"/>
  <c r="R68" i="23"/>
  <c r="S68" i="23" s="1"/>
  <c r="Q68" i="23"/>
  <c r="O68" i="23"/>
  <c r="R67" i="23"/>
  <c r="S67" i="23" s="1"/>
  <c r="Q67" i="23"/>
  <c r="O67" i="23"/>
  <c r="P66" i="23"/>
  <c r="N66" i="23"/>
  <c r="M66" i="23"/>
  <c r="R64" i="23"/>
  <c r="S64" i="23" s="1"/>
  <c r="Q64" i="23"/>
  <c r="O64" i="23"/>
  <c r="R63" i="23"/>
  <c r="S63" i="23" s="1"/>
  <c r="Q63" i="23"/>
  <c r="O63" i="23"/>
  <c r="R62" i="23"/>
  <c r="S62" i="23" s="1"/>
  <c r="Q62" i="23"/>
  <c r="O62" i="23"/>
  <c r="R61" i="23"/>
  <c r="S61" i="23" s="1"/>
  <c r="Q61" i="23"/>
  <c r="O61" i="23"/>
  <c r="P60" i="23"/>
  <c r="N60" i="23"/>
  <c r="M60" i="23"/>
  <c r="R58" i="23"/>
  <c r="S58" i="23" s="1"/>
  <c r="Q58" i="23"/>
  <c r="O58" i="23"/>
  <c r="R57" i="23"/>
  <c r="S57" i="23" s="1"/>
  <c r="Q57" i="23"/>
  <c r="O57" i="23"/>
  <c r="P56" i="23"/>
  <c r="N56" i="23"/>
  <c r="M56" i="23"/>
  <c r="R55" i="23"/>
  <c r="R54" i="23"/>
  <c r="S54" i="23" s="1"/>
  <c r="Q54" i="23"/>
  <c r="O54" i="23"/>
  <c r="T53" i="23"/>
  <c r="P53" i="23"/>
  <c r="N53" i="23"/>
  <c r="M53" i="23"/>
  <c r="R51" i="23"/>
  <c r="S51" i="23" s="1"/>
  <c r="T51" i="23" s="1"/>
  <c r="T50" i="23" s="1"/>
  <c r="Q51" i="23"/>
  <c r="O51" i="23"/>
  <c r="P50" i="23"/>
  <c r="Q50" i="23" s="1"/>
  <c r="N50" i="23"/>
  <c r="O50" i="23" s="1"/>
  <c r="M50" i="23"/>
  <c r="R48" i="23"/>
  <c r="S48" i="23" s="1"/>
  <c r="T48" i="23" s="1"/>
  <c r="T46" i="23" s="1"/>
  <c r="Q48" i="23"/>
  <c r="O48" i="23"/>
  <c r="R47" i="23"/>
  <c r="S47" i="23" s="1"/>
  <c r="Q47" i="23"/>
  <c r="O47" i="23"/>
  <c r="P46" i="23"/>
  <c r="N46" i="23"/>
  <c r="M46" i="23"/>
  <c r="R44" i="23"/>
  <c r="S44" i="23" s="1"/>
  <c r="Q44" i="23"/>
  <c r="O44" i="23"/>
  <c r="R43" i="23"/>
  <c r="S43" i="23" s="1"/>
  <c r="Q43" i="23"/>
  <c r="O43" i="23"/>
  <c r="P42" i="23"/>
  <c r="Q42" i="23" s="1"/>
  <c r="O42" i="23"/>
  <c r="N42" i="23"/>
  <c r="M42" i="23"/>
  <c r="R40" i="23"/>
  <c r="S40" i="23" s="1"/>
  <c r="Q40" i="23"/>
  <c r="O40" i="23"/>
  <c r="N39" i="23"/>
  <c r="M39" i="23"/>
  <c r="Q39" i="23" s="1"/>
  <c r="R37" i="23"/>
  <c r="S37" i="23" s="1"/>
  <c r="Q37" i="23"/>
  <c r="O37" i="23"/>
  <c r="T36" i="23"/>
  <c r="R36" i="23"/>
  <c r="S36" i="23" s="1"/>
  <c r="Q36" i="23"/>
  <c r="O36" i="23"/>
  <c r="T35" i="23"/>
  <c r="R35" i="23"/>
  <c r="S35" i="23" s="1"/>
  <c r="Q35" i="23"/>
  <c r="O35" i="23"/>
  <c r="T34" i="23"/>
  <c r="P34" i="23"/>
  <c r="Q34" i="23" s="1"/>
  <c r="N34" i="23"/>
  <c r="M34" i="23"/>
  <c r="O34" i="23" s="1"/>
  <c r="T32" i="23"/>
  <c r="T30" i="23" s="1"/>
  <c r="S32" i="23"/>
  <c r="R32" i="23"/>
  <c r="Q32" i="23"/>
  <c r="O32" i="23"/>
  <c r="S31" i="23"/>
  <c r="R31" i="23"/>
  <c r="Q31" i="23"/>
  <c r="O31" i="23"/>
  <c r="P30" i="23"/>
  <c r="N30" i="23"/>
  <c r="M30" i="23"/>
  <c r="R28" i="23"/>
  <c r="S28" i="23" s="1"/>
  <c r="Q28" i="23"/>
  <c r="O28" i="23"/>
  <c r="R27" i="23"/>
  <c r="S27" i="23" s="1"/>
  <c r="Q27" i="23"/>
  <c r="O27" i="23"/>
  <c r="R26" i="23"/>
  <c r="S26" i="23" s="1"/>
  <c r="T26" i="23" s="1"/>
  <c r="Q26" i="23"/>
  <c r="O26" i="23"/>
  <c r="R25" i="23"/>
  <c r="S25" i="23" s="1"/>
  <c r="Q25" i="23"/>
  <c r="O25" i="23"/>
  <c r="R24" i="23"/>
  <c r="S24" i="23" s="1"/>
  <c r="Q24" i="23"/>
  <c r="O24" i="23"/>
  <c r="R23" i="23"/>
  <c r="S23" i="23" s="1"/>
  <c r="Q23" i="23"/>
  <c r="O23" i="23"/>
  <c r="R22" i="23"/>
  <c r="S22" i="23" s="1"/>
  <c r="Q22" i="23"/>
  <c r="O22" i="23"/>
  <c r="R21" i="23"/>
  <c r="S21" i="23" s="1"/>
  <c r="Q21" i="23"/>
  <c r="O21" i="23"/>
  <c r="R20" i="23"/>
  <c r="S20" i="23" s="1"/>
  <c r="Q20" i="23"/>
  <c r="O20" i="23"/>
  <c r="P19" i="23"/>
  <c r="Q19" i="23" s="1"/>
  <c r="N19" i="23"/>
  <c r="M19" i="23"/>
  <c r="T16" i="23"/>
  <c r="R16" i="23"/>
  <c r="S16" i="23" s="1"/>
  <c r="Q16" i="23"/>
  <c r="O16" i="23"/>
  <c r="T15" i="23"/>
  <c r="T13" i="23" s="1"/>
  <c r="R15" i="23"/>
  <c r="P15" i="23"/>
  <c r="P13" i="23" s="1"/>
  <c r="Q13" i="23" s="1"/>
  <c r="N15" i="23"/>
  <c r="M15" i="23"/>
  <c r="N13" i="23"/>
  <c r="R85" i="22"/>
  <c r="S85" i="22" s="1"/>
  <c r="Q85" i="22"/>
  <c r="O85" i="22"/>
  <c r="P84" i="22"/>
  <c r="Q84" i="22" s="1"/>
  <c r="N84" i="22"/>
  <c r="O84" i="22" s="1"/>
  <c r="M84" i="22"/>
  <c r="R82" i="22"/>
  <c r="S82" i="22" s="1"/>
  <c r="Q82" i="22"/>
  <c r="O82" i="22"/>
  <c r="N81" i="22"/>
  <c r="R81" i="22" s="1"/>
  <c r="M81" i="22"/>
  <c r="P80" i="22"/>
  <c r="R78" i="22"/>
  <c r="S78" i="22" s="1"/>
  <c r="Q78" i="22"/>
  <c r="O78" i="22"/>
  <c r="P77" i="22"/>
  <c r="N77" i="22"/>
  <c r="M77" i="22"/>
  <c r="R75" i="22"/>
  <c r="S75" i="22" s="1"/>
  <c r="Q75" i="22"/>
  <c r="O75" i="22"/>
  <c r="P74" i="22"/>
  <c r="N74" i="22"/>
  <c r="R74" i="22" s="1"/>
  <c r="M74" i="22"/>
  <c r="R72" i="22"/>
  <c r="S72" i="22" s="1"/>
  <c r="Q72" i="22"/>
  <c r="O72" i="22"/>
  <c r="S71" i="22"/>
  <c r="T71" i="22" s="1"/>
  <c r="T70" i="22" s="1"/>
  <c r="R71" i="22"/>
  <c r="Q71" i="22"/>
  <c r="O71" i="22"/>
  <c r="P70" i="22"/>
  <c r="Q70" i="22" s="1"/>
  <c r="N70" i="22"/>
  <c r="M70" i="22"/>
  <c r="R68" i="22"/>
  <c r="S68" i="22" s="1"/>
  <c r="Q68" i="22"/>
  <c r="O68" i="22"/>
  <c r="R67" i="22"/>
  <c r="S67" i="22" s="1"/>
  <c r="Q67" i="22"/>
  <c r="O67" i="22"/>
  <c r="P66" i="22"/>
  <c r="N66" i="22"/>
  <c r="O66" i="22" s="1"/>
  <c r="M66" i="22"/>
  <c r="R64" i="22"/>
  <c r="S64" i="22" s="1"/>
  <c r="Q64" i="22"/>
  <c r="O64" i="22"/>
  <c r="R63" i="22"/>
  <c r="S63" i="22" s="1"/>
  <c r="Q63" i="22"/>
  <c r="O63" i="22"/>
  <c r="R62" i="22"/>
  <c r="S62" i="22" s="1"/>
  <c r="Q62" i="22"/>
  <c r="O62" i="22"/>
  <c r="R61" i="22"/>
  <c r="S61" i="22" s="1"/>
  <c r="Q61" i="22"/>
  <c r="O61" i="22"/>
  <c r="P60" i="22"/>
  <c r="N60" i="22"/>
  <c r="M60" i="22"/>
  <c r="R58" i="22"/>
  <c r="S58" i="22" s="1"/>
  <c r="Q58" i="22"/>
  <c r="O58" i="22"/>
  <c r="R57" i="22"/>
  <c r="S57" i="22" s="1"/>
  <c r="Q57" i="22"/>
  <c r="O57" i="22"/>
  <c r="P56" i="22"/>
  <c r="N56" i="22"/>
  <c r="M56" i="22"/>
  <c r="R55" i="22"/>
  <c r="R54" i="22"/>
  <c r="S54" i="22" s="1"/>
  <c r="Q54" i="22"/>
  <c r="O54" i="22"/>
  <c r="T53" i="22"/>
  <c r="P53" i="22"/>
  <c r="N53" i="22"/>
  <c r="M53" i="22"/>
  <c r="R51" i="22"/>
  <c r="S51" i="22" s="1"/>
  <c r="T51" i="22" s="1"/>
  <c r="T50" i="22" s="1"/>
  <c r="Q51" i="22"/>
  <c r="O51" i="22"/>
  <c r="P50" i="22"/>
  <c r="N50" i="22"/>
  <c r="M50" i="22"/>
  <c r="R48" i="22"/>
  <c r="S48" i="22" s="1"/>
  <c r="T48" i="22" s="1"/>
  <c r="T46" i="22" s="1"/>
  <c r="Q48" i="22"/>
  <c r="O48" i="22"/>
  <c r="R47" i="22"/>
  <c r="S47" i="22" s="1"/>
  <c r="Q47" i="22"/>
  <c r="O47" i="22"/>
  <c r="P46" i="22"/>
  <c r="N46" i="22"/>
  <c r="M46" i="22"/>
  <c r="O46" i="22" s="1"/>
  <c r="S44" i="22"/>
  <c r="R44" i="22"/>
  <c r="Q44" i="22"/>
  <c r="O44" i="22"/>
  <c r="S43" i="22"/>
  <c r="R43" i="22"/>
  <c r="Q43" i="22"/>
  <c r="O43" i="22"/>
  <c r="P42" i="22"/>
  <c r="N42" i="22"/>
  <c r="M42" i="22"/>
  <c r="R40" i="22"/>
  <c r="S40" i="22" s="1"/>
  <c r="Q40" i="22"/>
  <c r="O40" i="22"/>
  <c r="N39" i="22"/>
  <c r="M39" i="22"/>
  <c r="Q39" i="22" s="1"/>
  <c r="R37" i="22"/>
  <c r="S37" i="22" s="1"/>
  <c r="Q37" i="22"/>
  <c r="O37" i="22"/>
  <c r="T36" i="22"/>
  <c r="R36" i="22"/>
  <c r="S36" i="22" s="1"/>
  <c r="Q36" i="22"/>
  <c r="O36" i="22"/>
  <c r="T35" i="22"/>
  <c r="R35" i="22"/>
  <c r="S35" i="22" s="1"/>
  <c r="Q35" i="22"/>
  <c r="O35" i="22"/>
  <c r="T34" i="22"/>
  <c r="P34" i="22"/>
  <c r="N34" i="22"/>
  <c r="M34" i="22"/>
  <c r="O34" i="22" s="1"/>
  <c r="T32" i="22"/>
  <c r="T30" i="22" s="1"/>
  <c r="R32" i="22"/>
  <c r="S32" i="22" s="1"/>
  <c r="Q32" i="22"/>
  <c r="O32" i="22"/>
  <c r="R31" i="22"/>
  <c r="S31" i="22" s="1"/>
  <c r="Q31" i="22"/>
  <c r="O31" i="22"/>
  <c r="P30" i="22"/>
  <c r="N30" i="22"/>
  <c r="R30" i="22" s="1"/>
  <c r="M30" i="22"/>
  <c r="R28" i="22"/>
  <c r="S28" i="22" s="1"/>
  <c r="Q28" i="22"/>
  <c r="O28" i="22"/>
  <c r="R27" i="22"/>
  <c r="S27" i="22" s="1"/>
  <c r="Q27" i="22"/>
  <c r="O27" i="22"/>
  <c r="R26" i="22"/>
  <c r="S26" i="22" s="1"/>
  <c r="T26" i="22" s="1"/>
  <c r="Q26" i="22"/>
  <c r="O26" i="22"/>
  <c r="R25" i="22"/>
  <c r="S25" i="22" s="1"/>
  <c r="Q25" i="22"/>
  <c r="O25" i="22"/>
  <c r="R24" i="22"/>
  <c r="S24" i="22" s="1"/>
  <c r="Q24" i="22"/>
  <c r="O24" i="22"/>
  <c r="R23" i="22"/>
  <c r="S23" i="22" s="1"/>
  <c r="Q23" i="22"/>
  <c r="O23" i="22"/>
  <c r="R22" i="22"/>
  <c r="S22" i="22" s="1"/>
  <c r="Q22" i="22"/>
  <c r="O22" i="22"/>
  <c r="R21" i="22"/>
  <c r="S21" i="22" s="1"/>
  <c r="Q21" i="22"/>
  <c r="O21" i="22"/>
  <c r="R20" i="22"/>
  <c r="S20" i="22" s="1"/>
  <c r="Q20" i="22"/>
  <c r="O20" i="22"/>
  <c r="P19" i="22"/>
  <c r="N19" i="22"/>
  <c r="M19" i="22"/>
  <c r="T16" i="22"/>
  <c r="T15" i="22" s="1"/>
  <c r="T13" i="22" s="1"/>
  <c r="R16" i="22"/>
  <c r="S16" i="22" s="1"/>
  <c r="Q16" i="22"/>
  <c r="O16" i="22"/>
  <c r="P15" i="22"/>
  <c r="P13" i="22" s="1"/>
  <c r="Q13" i="22" s="1"/>
  <c r="N15" i="22"/>
  <c r="M15" i="22"/>
  <c r="N13" i="22"/>
  <c r="O13" i="22" s="1"/>
  <c r="R85" i="21"/>
  <c r="S85" i="21" s="1"/>
  <c r="Q85" i="21"/>
  <c r="O85" i="21"/>
  <c r="P84" i="21"/>
  <c r="Q84" i="21" s="1"/>
  <c r="N84" i="21"/>
  <c r="O84" i="21" s="1"/>
  <c r="M84" i="21"/>
  <c r="R82" i="21"/>
  <c r="S82" i="21" s="1"/>
  <c r="Q82" i="21"/>
  <c r="O82" i="21"/>
  <c r="N81" i="21"/>
  <c r="M81" i="21"/>
  <c r="P80" i="21"/>
  <c r="R78" i="21"/>
  <c r="S78" i="21" s="1"/>
  <c r="Q78" i="21"/>
  <c r="O78" i="21"/>
  <c r="P77" i="21"/>
  <c r="Q77" i="21" s="1"/>
  <c r="N77" i="21"/>
  <c r="O77" i="21" s="1"/>
  <c r="M77" i="21"/>
  <c r="R75" i="21"/>
  <c r="S75" i="21" s="1"/>
  <c r="Q75" i="21"/>
  <c r="O75" i="21"/>
  <c r="P74" i="21"/>
  <c r="N74" i="21"/>
  <c r="R74" i="21" s="1"/>
  <c r="S74" i="21" s="1"/>
  <c r="M74" i="21"/>
  <c r="R72" i="21"/>
  <c r="S72" i="21" s="1"/>
  <c r="Q72" i="21"/>
  <c r="O72" i="21"/>
  <c r="R71" i="21"/>
  <c r="S71" i="21" s="1"/>
  <c r="T71" i="21" s="1"/>
  <c r="T70" i="21" s="1"/>
  <c r="Q71" i="21"/>
  <c r="O71" i="21"/>
  <c r="P70" i="21"/>
  <c r="N70" i="21"/>
  <c r="M70" i="21"/>
  <c r="R68" i="21"/>
  <c r="S68" i="21" s="1"/>
  <c r="Q68" i="21"/>
  <c r="O68" i="21"/>
  <c r="R67" i="21"/>
  <c r="S67" i="21" s="1"/>
  <c r="Q67" i="21"/>
  <c r="O67" i="21"/>
  <c r="P66" i="21"/>
  <c r="N66" i="21"/>
  <c r="M66" i="21"/>
  <c r="R64" i="21"/>
  <c r="S64" i="21" s="1"/>
  <c r="Q64" i="21"/>
  <c r="O64" i="21"/>
  <c r="R63" i="21"/>
  <c r="S63" i="21" s="1"/>
  <c r="Q63" i="21"/>
  <c r="O63" i="21"/>
  <c r="R62" i="21"/>
  <c r="S62" i="21" s="1"/>
  <c r="Q62" i="21"/>
  <c r="O62" i="21"/>
  <c r="R61" i="21"/>
  <c r="S61" i="21" s="1"/>
  <c r="Q61" i="21"/>
  <c r="O61" i="21"/>
  <c r="P60" i="21"/>
  <c r="N60" i="21"/>
  <c r="M60" i="21"/>
  <c r="R58" i="21"/>
  <c r="S58" i="21" s="1"/>
  <c r="Q58" i="21"/>
  <c r="O58" i="21"/>
  <c r="R57" i="21"/>
  <c r="S57" i="21" s="1"/>
  <c r="Q57" i="21"/>
  <c r="O57" i="21"/>
  <c r="P56" i="21"/>
  <c r="N56" i="21"/>
  <c r="M56" i="21"/>
  <c r="R55" i="21"/>
  <c r="R54" i="21"/>
  <c r="S54" i="21" s="1"/>
  <c r="Q54" i="21"/>
  <c r="O54" i="21"/>
  <c r="P53" i="21"/>
  <c r="N53" i="21"/>
  <c r="M53" i="21"/>
  <c r="R51" i="21"/>
  <c r="S51" i="21" s="1"/>
  <c r="T51" i="21" s="1"/>
  <c r="T50" i="21" s="1"/>
  <c r="Q51" i="21"/>
  <c r="O51" i="21"/>
  <c r="P50" i="21"/>
  <c r="Q50" i="21" s="1"/>
  <c r="N50" i="21"/>
  <c r="R50" i="21" s="1"/>
  <c r="S50" i="21" s="1"/>
  <c r="M50" i="21"/>
  <c r="R48" i="21"/>
  <c r="S48" i="21" s="1"/>
  <c r="T48" i="21" s="1"/>
  <c r="T46" i="21" s="1"/>
  <c r="Q48" i="21"/>
  <c r="O48" i="21"/>
  <c r="R47" i="21"/>
  <c r="S47" i="21" s="1"/>
  <c r="Q47" i="21"/>
  <c r="O47" i="21"/>
  <c r="P46" i="21"/>
  <c r="Q46" i="21" s="1"/>
  <c r="N46" i="21"/>
  <c r="O46" i="21" s="1"/>
  <c r="M46" i="21"/>
  <c r="R44" i="21"/>
  <c r="S44" i="21" s="1"/>
  <c r="Q44" i="21"/>
  <c r="O44" i="21"/>
  <c r="R43" i="21"/>
  <c r="S43" i="21" s="1"/>
  <c r="Q43" i="21"/>
  <c r="O43" i="21"/>
  <c r="P42" i="21"/>
  <c r="N42" i="21"/>
  <c r="M42" i="21"/>
  <c r="R40" i="21"/>
  <c r="S40" i="21" s="1"/>
  <c r="Q40" i="21"/>
  <c r="O40" i="21"/>
  <c r="N39" i="21"/>
  <c r="M39" i="21"/>
  <c r="Q39" i="21" s="1"/>
  <c r="R37" i="21"/>
  <c r="S37" i="21" s="1"/>
  <c r="T37" i="21" s="1"/>
  <c r="Q37" i="21"/>
  <c r="O37" i="21"/>
  <c r="R36" i="21"/>
  <c r="S36" i="21" s="1"/>
  <c r="Q36" i="21"/>
  <c r="O36" i="21"/>
  <c r="R35" i="21"/>
  <c r="S35" i="21" s="1"/>
  <c r="Q35" i="21"/>
  <c r="O35" i="21"/>
  <c r="T34" i="21"/>
  <c r="P34" i="21"/>
  <c r="N34" i="21"/>
  <c r="O34" i="21" s="1"/>
  <c r="M34" i="21"/>
  <c r="T30" i="21"/>
  <c r="R32" i="21"/>
  <c r="S32" i="21" s="1"/>
  <c r="Q32" i="21"/>
  <c r="O32" i="21"/>
  <c r="R31" i="21"/>
  <c r="S31" i="21" s="1"/>
  <c r="Q31" i="21"/>
  <c r="O31" i="21"/>
  <c r="P30" i="21"/>
  <c r="N30" i="21"/>
  <c r="M30" i="21"/>
  <c r="R28" i="21"/>
  <c r="S28" i="21" s="1"/>
  <c r="Q28" i="21"/>
  <c r="O28" i="21"/>
  <c r="R27" i="21"/>
  <c r="S27" i="21" s="1"/>
  <c r="T27" i="21" s="1"/>
  <c r="Q27" i="21"/>
  <c r="O27" i="21"/>
  <c r="R26" i="21"/>
  <c r="S26" i="21" s="1"/>
  <c r="T26" i="21" s="1"/>
  <c r="Q26" i="21"/>
  <c r="O26" i="21"/>
  <c r="R25" i="21"/>
  <c r="S25" i="21" s="1"/>
  <c r="Q25" i="21"/>
  <c r="O25" i="21"/>
  <c r="R24" i="21"/>
  <c r="S24" i="21" s="1"/>
  <c r="Q24" i="21"/>
  <c r="O24" i="21"/>
  <c r="R23" i="21"/>
  <c r="S23" i="21" s="1"/>
  <c r="Q23" i="21"/>
  <c r="O23" i="21"/>
  <c r="R22" i="21"/>
  <c r="S22" i="21" s="1"/>
  <c r="Q22" i="21"/>
  <c r="O22" i="21"/>
  <c r="R21" i="21"/>
  <c r="S21" i="21" s="1"/>
  <c r="Q21" i="21"/>
  <c r="O21" i="21"/>
  <c r="R20" i="21"/>
  <c r="S20" i="21" s="1"/>
  <c r="Q20" i="21"/>
  <c r="O20" i="21"/>
  <c r="P19" i="21"/>
  <c r="Q19" i="21" s="1"/>
  <c r="N19" i="21"/>
  <c r="M19" i="21"/>
  <c r="R16" i="21"/>
  <c r="S16" i="21" s="1"/>
  <c r="Q16" i="21"/>
  <c r="O16" i="21"/>
  <c r="T15" i="21"/>
  <c r="T13" i="21" s="1"/>
  <c r="P15" i="21"/>
  <c r="N15" i="21"/>
  <c r="O15" i="21" s="1"/>
  <c r="M15" i="21"/>
  <c r="R85" i="20"/>
  <c r="S85" i="20" s="1"/>
  <c r="Q85" i="20"/>
  <c r="O85" i="20"/>
  <c r="P84" i="20"/>
  <c r="Q84" i="20" s="1"/>
  <c r="N84" i="20"/>
  <c r="O84" i="20" s="1"/>
  <c r="M84" i="20"/>
  <c r="R82" i="20"/>
  <c r="S82" i="20" s="1"/>
  <c r="Q82" i="20"/>
  <c r="O82" i="20"/>
  <c r="N81" i="20"/>
  <c r="M81" i="20"/>
  <c r="Q81" i="20" s="1"/>
  <c r="P80" i="20"/>
  <c r="R78" i="20"/>
  <c r="S78" i="20" s="1"/>
  <c r="Q78" i="20"/>
  <c r="O78" i="20"/>
  <c r="P77" i="20"/>
  <c r="N77" i="20"/>
  <c r="M77" i="20"/>
  <c r="R75" i="20"/>
  <c r="S75" i="20" s="1"/>
  <c r="Q75" i="20"/>
  <c r="O75" i="20"/>
  <c r="P74" i="20"/>
  <c r="N74" i="20"/>
  <c r="R74" i="20" s="1"/>
  <c r="M74" i="20"/>
  <c r="R72" i="20"/>
  <c r="S72" i="20" s="1"/>
  <c r="Q72" i="20"/>
  <c r="O72" i="20"/>
  <c r="S71" i="20"/>
  <c r="T71" i="20" s="1"/>
  <c r="T70" i="20" s="1"/>
  <c r="R71" i="20"/>
  <c r="Q71" i="20"/>
  <c r="O71" i="20"/>
  <c r="P70" i="20"/>
  <c r="N70" i="20"/>
  <c r="M70" i="20"/>
  <c r="R68" i="20"/>
  <c r="S68" i="20" s="1"/>
  <c r="Q68" i="20"/>
  <c r="O68" i="20"/>
  <c r="R67" i="20"/>
  <c r="S67" i="20" s="1"/>
  <c r="Q67" i="20"/>
  <c r="O67" i="20"/>
  <c r="P66" i="20"/>
  <c r="Q66" i="20" s="1"/>
  <c r="N66" i="20"/>
  <c r="M66" i="20"/>
  <c r="R64" i="20"/>
  <c r="S64" i="20" s="1"/>
  <c r="Q64" i="20"/>
  <c r="O64" i="20"/>
  <c r="R63" i="20"/>
  <c r="S63" i="20" s="1"/>
  <c r="Q63" i="20"/>
  <c r="O63" i="20"/>
  <c r="R62" i="20"/>
  <c r="S62" i="20" s="1"/>
  <c r="Q62" i="20"/>
  <c r="O62" i="20"/>
  <c r="R61" i="20"/>
  <c r="S61" i="20" s="1"/>
  <c r="Q61" i="20"/>
  <c r="O61" i="20"/>
  <c r="P60" i="20"/>
  <c r="Q60" i="20" s="1"/>
  <c r="N60" i="20"/>
  <c r="O60" i="20" s="1"/>
  <c r="M60" i="20"/>
  <c r="R58" i="20"/>
  <c r="S58" i="20" s="1"/>
  <c r="Q58" i="20"/>
  <c r="O58" i="20"/>
  <c r="R57" i="20"/>
  <c r="S57" i="20" s="1"/>
  <c r="Q57" i="20"/>
  <c r="O57" i="20"/>
  <c r="P56" i="20"/>
  <c r="N56" i="20"/>
  <c r="M56" i="20"/>
  <c r="R55" i="20"/>
  <c r="R54" i="20"/>
  <c r="S54" i="20" s="1"/>
  <c r="Q54" i="20"/>
  <c r="O54" i="20"/>
  <c r="P53" i="20"/>
  <c r="N53" i="20"/>
  <c r="M53" i="20"/>
  <c r="R51" i="20"/>
  <c r="S51" i="20" s="1"/>
  <c r="T51" i="20" s="1"/>
  <c r="T50" i="20" s="1"/>
  <c r="Q51" i="20"/>
  <c r="O51" i="20"/>
  <c r="P50" i="20"/>
  <c r="N50" i="20"/>
  <c r="M50" i="20"/>
  <c r="R48" i="20"/>
  <c r="S48" i="20" s="1"/>
  <c r="T48" i="20" s="1"/>
  <c r="Q48" i="20"/>
  <c r="O48" i="20"/>
  <c r="R47" i="20"/>
  <c r="S47" i="20" s="1"/>
  <c r="Q47" i="20"/>
  <c r="O47" i="20"/>
  <c r="P46" i="20"/>
  <c r="N46" i="20"/>
  <c r="M46" i="20"/>
  <c r="R44" i="20"/>
  <c r="S44" i="20" s="1"/>
  <c r="Q44" i="20"/>
  <c r="O44" i="20"/>
  <c r="R43" i="20"/>
  <c r="S43" i="20" s="1"/>
  <c r="Q43" i="20"/>
  <c r="O43" i="20"/>
  <c r="P42" i="20"/>
  <c r="N42" i="20"/>
  <c r="R42" i="20" s="1"/>
  <c r="M42" i="20"/>
  <c r="R40" i="20"/>
  <c r="S40" i="20" s="1"/>
  <c r="Q40" i="20"/>
  <c r="O40" i="20"/>
  <c r="N39" i="20"/>
  <c r="M39" i="20"/>
  <c r="Q39" i="20" s="1"/>
  <c r="R37" i="20"/>
  <c r="S37" i="20" s="1"/>
  <c r="Q37" i="20"/>
  <c r="O37" i="20"/>
  <c r="R36" i="20"/>
  <c r="S36" i="20" s="1"/>
  <c r="Q36" i="20"/>
  <c r="O36" i="20"/>
  <c r="R35" i="20"/>
  <c r="S35" i="20" s="1"/>
  <c r="Q35" i="20"/>
  <c r="O35" i="20"/>
  <c r="P34" i="20"/>
  <c r="N34" i="20"/>
  <c r="M34" i="20"/>
  <c r="R32" i="20"/>
  <c r="S32" i="20" s="1"/>
  <c r="Q32" i="20"/>
  <c r="O32" i="20"/>
  <c r="R31" i="20"/>
  <c r="S31" i="20" s="1"/>
  <c r="Q31" i="20"/>
  <c r="O31" i="20"/>
  <c r="P30" i="20"/>
  <c r="N30" i="20"/>
  <c r="M30" i="20"/>
  <c r="R28" i="20"/>
  <c r="S28" i="20" s="1"/>
  <c r="Q28" i="20"/>
  <c r="O28" i="20"/>
  <c r="R27" i="20"/>
  <c r="S27" i="20" s="1"/>
  <c r="Q27" i="20"/>
  <c r="O27" i="20"/>
  <c r="R26" i="20"/>
  <c r="S26" i="20" s="1"/>
  <c r="T26" i="20" s="1"/>
  <c r="Q26" i="20"/>
  <c r="O26" i="20"/>
  <c r="R25" i="20"/>
  <c r="S25" i="20" s="1"/>
  <c r="Q25" i="20"/>
  <c r="O25" i="20"/>
  <c r="R24" i="20"/>
  <c r="S24" i="20" s="1"/>
  <c r="Q24" i="20"/>
  <c r="O24" i="20"/>
  <c r="R23" i="20"/>
  <c r="S23" i="20" s="1"/>
  <c r="Q23" i="20"/>
  <c r="O23" i="20"/>
  <c r="R22" i="20"/>
  <c r="S22" i="20" s="1"/>
  <c r="Q22" i="20"/>
  <c r="O22" i="20"/>
  <c r="R21" i="20"/>
  <c r="S21" i="20" s="1"/>
  <c r="Q21" i="20"/>
  <c r="O21" i="20"/>
  <c r="R20" i="20"/>
  <c r="S20" i="20" s="1"/>
  <c r="Q20" i="20"/>
  <c r="O20" i="20"/>
  <c r="N19" i="20"/>
  <c r="M19" i="20"/>
  <c r="R16" i="20"/>
  <c r="S16" i="20" s="1"/>
  <c r="Q16" i="20"/>
  <c r="O16" i="20"/>
  <c r="T15" i="20"/>
  <c r="P15" i="20"/>
  <c r="Q15" i="20" s="1"/>
  <c r="O15" i="20"/>
  <c r="N15" i="20"/>
  <c r="M15" i="20"/>
  <c r="T13" i="20"/>
  <c r="N13" i="20"/>
  <c r="Q85" i="19"/>
  <c r="P84" i="19"/>
  <c r="M84" i="19"/>
  <c r="M80" i="19" s="1"/>
  <c r="Q80" i="19" s="1"/>
  <c r="Q82" i="19"/>
  <c r="Q81" i="19"/>
  <c r="M81" i="19"/>
  <c r="P80" i="19"/>
  <c r="Q78" i="19"/>
  <c r="P77" i="19"/>
  <c r="Q77" i="19" s="1"/>
  <c r="M77" i="19"/>
  <c r="Q75" i="19"/>
  <c r="P74" i="19"/>
  <c r="M74" i="19"/>
  <c r="Q72" i="19"/>
  <c r="Q71" i="19"/>
  <c r="P70" i="19"/>
  <c r="M70" i="19"/>
  <c r="Q68" i="19"/>
  <c r="Q67" i="19"/>
  <c r="P66" i="19"/>
  <c r="M66" i="19"/>
  <c r="Q64" i="19"/>
  <c r="Q63" i="19"/>
  <c r="Q62" i="19"/>
  <c r="Q61" i="19"/>
  <c r="P60" i="19"/>
  <c r="M60" i="19"/>
  <c r="Q60" i="19" s="1"/>
  <c r="Q58" i="19"/>
  <c r="Q57" i="19"/>
  <c r="P56" i="19"/>
  <c r="M56" i="19"/>
  <c r="Q54" i="19"/>
  <c r="P53" i="19"/>
  <c r="M53" i="19"/>
  <c r="Q53" i="19" s="1"/>
  <c r="Q51" i="19"/>
  <c r="P50" i="19"/>
  <c r="Q50" i="19" s="1"/>
  <c r="M50" i="19"/>
  <c r="Q48" i="19"/>
  <c r="Q47" i="19"/>
  <c r="P46" i="19"/>
  <c r="M46" i="19"/>
  <c r="Q44" i="19"/>
  <c r="Q43" i="19"/>
  <c r="P42" i="19"/>
  <c r="M42" i="19"/>
  <c r="Q40" i="19"/>
  <c r="M39" i="19"/>
  <c r="Q37" i="19"/>
  <c r="Q36" i="19"/>
  <c r="Q35" i="19"/>
  <c r="P34" i="19"/>
  <c r="M34" i="19"/>
  <c r="Q32" i="19"/>
  <c r="Q31" i="19"/>
  <c r="T30" i="19"/>
  <c r="P30" i="19"/>
  <c r="M30" i="19"/>
  <c r="Q28" i="19"/>
  <c r="Q27" i="19"/>
  <c r="Q26" i="19"/>
  <c r="Q25" i="19"/>
  <c r="Q24" i="19"/>
  <c r="Q23" i="19"/>
  <c r="Q22" i="19"/>
  <c r="Q21" i="19"/>
  <c r="Q20" i="19"/>
  <c r="P19" i="19"/>
  <c r="M19" i="19"/>
  <c r="T15" i="19"/>
  <c r="T13" i="19" s="1"/>
  <c r="Q16" i="19"/>
  <c r="P15" i="19"/>
  <c r="M15" i="19"/>
  <c r="P13" i="19"/>
  <c r="Q13" i="19" s="1"/>
  <c r="Q85" i="18"/>
  <c r="P84" i="18"/>
  <c r="M84" i="18"/>
  <c r="Q82" i="18"/>
  <c r="Q81" i="18"/>
  <c r="M81" i="18"/>
  <c r="P80" i="18"/>
  <c r="M80" i="18"/>
  <c r="Q80" i="18" s="1"/>
  <c r="Q78" i="18"/>
  <c r="P77" i="18"/>
  <c r="Q77" i="18" s="1"/>
  <c r="M77" i="18"/>
  <c r="Q75" i="18"/>
  <c r="P74" i="18"/>
  <c r="M74" i="18"/>
  <c r="Q72" i="18"/>
  <c r="Q71" i="18"/>
  <c r="P70" i="18"/>
  <c r="Q70" i="18" s="1"/>
  <c r="M70" i="18"/>
  <c r="Q68" i="18"/>
  <c r="Q67" i="18"/>
  <c r="O67" i="18"/>
  <c r="P66" i="18"/>
  <c r="M66" i="18"/>
  <c r="Q64" i="18"/>
  <c r="Q63" i="18"/>
  <c r="Q62" i="18"/>
  <c r="Q61" i="18"/>
  <c r="P60" i="18"/>
  <c r="Q60" i="18" s="1"/>
  <c r="M60" i="18"/>
  <c r="Q58" i="18"/>
  <c r="Q57" i="18"/>
  <c r="P56" i="18"/>
  <c r="M56" i="18"/>
  <c r="R55" i="18"/>
  <c r="Q54" i="18"/>
  <c r="P53" i="18"/>
  <c r="Q53" i="18" s="1"/>
  <c r="M53" i="18"/>
  <c r="Q51" i="18"/>
  <c r="P50" i="18"/>
  <c r="M50" i="18"/>
  <c r="Q48" i="18"/>
  <c r="Q47" i="18"/>
  <c r="P46" i="18"/>
  <c r="M46" i="18"/>
  <c r="Q44" i="18"/>
  <c r="Q43" i="18"/>
  <c r="P42" i="18"/>
  <c r="M42" i="18"/>
  <c r="Q40" i="18"/>
  <c r="M39" i="18"/>
  <c r="Q39" i="18" s="1"/>
  <c r="Q37" i="18"/>
  <c r="Q36" i="18"/>
  <c r="Q35" i="18"/>
  <c r="P34" i="18"/>
  <c r="Q34" i="18" s="1"/>
  <c r="M34" i="18"/>
  <c r="Q32" i="18"/>
  <c r="Q31" i="18"/>
  <c r="T30" i="18"/>
  <c r="P30" i="18"/>
  <c r="M30" i="18"/>
  <c r="M18" i="18" s="1"/>
  <c r="Q28" i="18"/>
  <c r="Q27" i="18"/>
  <c r="Q26" i="18"/>
  <c r="Q25" i="18"/>
  <c r="Q24" i="18"/>
  <c r="Q23" i="18"/>
  <c r="Q22" i="18"/>
  <c r="Q21" i="18"/>
  <c r="Q20" i="18"/>
  <c r="P19" i="18"/>
  <c r="M19" i="18"/>
  <c r="Q16" i="18"/>
  <c r="T15" i="18"/>
  <c r="T13" i="18" s="1"/>
  <c r="P15" i="18"/>
  <c r="M15" i="18"/>
  <c r="R85" i="17"/>
  <c r="Q85" i="17"/>
  <c r="O85" i="17"/>
  <c r="P84" i="17"/>
  <c r="Q84" i="17" s="1"/>
  <c r="N84" i="17"/>
  <c r="O84" i="17" s="1"/>
  <c r="M84" i="17"/>
  <c r="R82" i="17"/>
  <c r="Q82" i="17"/>
  <c r="O82" i="17"/>
  <c r="N81" i="17"/>
  <c r="M81" i="17"/>
  <c r="P80" i="17"/>
  <c r="R78" i="17"/>
  <c r="Q78" i="17"/>
  <c r="O78" i="17"/>
  <c r="P77" i="17"/>
  <c r="N77" i="17"/>
  <c r="M77" i="17"/>
  <c r="R75" i="17"/>
  <c r="Q75" i="17"/>
  <c r="O75" i="17"/>
  <c r="P74" i="17"/>
  <c r="Q74" i="17" s="1"/>
  <c r="N74" i="17"/>
  <c r="M74" i="17"/>
  <c r="R72" i="17"/>
  <c r="Q72" i="17"/>
  <c r="O72" i="17"/>
  <c r="Q71" i="17"/>
  <c r="P70" i="17"/>
  <c r="M70" i="17"/>
  <c r="Q68" i="17"/>
  <c r="R67" i="17"/>
  <c r="N67" i="18" s="1"/>
  <c r="R67" i="18" s="1"/>
  <c r="Q67" i="17"/>
  <c r="O67" i="17"/>
  <c r="P66" i="17"/>
  <c r="Q66" i="17" s="1"/>
  <c r="M66" i="17"/>
  <c r="R64" i="17"/>
  <c r="Q64" i="17"/>
  <c r="O64" i="17"/>
  <c r="R63" i="17"/>
  <c r="Q63" i="17"/>
  <c r="O63" i="17"/>
  <c r="R62" i="17"/>
  <c r="Q62" i="17"/>
  <c r="O62" i="17"/>
  <c r="R61" i="17"/>
  <c r="Q61" i="17"/>
  <c r="O61" i="17"/>
  <c r="P60" i="17"/>
  <c r="N60" i="17"/>
  <c r="M60" i="17"/>
  <c r="R58" i="17"/>
  <c r="Q58" i="17"/>
  <c r="O58" i="17"/>
  <c r="Q57" i="17"/>
  <c r="P56" i="17"/>
  <c r="Q56" i="17" s="1"/>
  <c r="M56" i="17"/>
  <c r="R55" i="17"/>
  <c r="Q54" i="17"/>
  <c r="P53" i="17"/>
  <c r="Q53" i="17" s="1"/>
  <c r="M53" i="17"/>
  <c r="Q51" i="17"/>
  <c r="P50" i="17"/>
  <c r="M50" i="17"/>
  <c r="Q48" i="17"/>
  <c r="Q47" i="17"/>
  <c r="P46" i="17"/>
  <c r="Q46" i="17" s="1"/>
  <c r="M46" i="17"/>
  <c r="R44" i="17"/>
  <c r="Q44" i="17"/>
  <c r="O44" i="17"/>
  <c r="R43" i="17"/>
  <c r="Q43" i="17"/>
  <c r="O43" i="17"/>
  <c r="P42" i="17"/>
  <c r="Q42" i="17" s="1"/>
  <c r="N42" i="17"/>
  <c r="M42" i="17"/>
  <c r="R40" i="17"/>
  <c r="Q40" i="17"/>
  <c r="O40" i="17"/>
  <c r="N39" i="17"/>
  <c r="M39" i="17"/>
  <c r="Q39" i="17" s="1"/>
  <c r="Q37" i="17"/>
  <c r="Q36" i="17"/>
  <c r="Q35" i="17"/>
  <c r="P34" i="17"/>
  <c r="Q34" i="17" s="1"/>
  <c r="M34" i="17"/>
  <c r="Q32" i="17"/>
  <c r="R31" i="17"/>
  <c r="Q31" i="17"/>
  <c r="O31" i="17"/>
  <c r="T30" i="17"/>
  <c r="P30" i="17"/>
  <c r="Q30" i="17" s="1"/>
  <c r="M30" i="17"/>
  <c r="R28" i="17"/>
  <c r="N28" i="18" s="1"/>
  <c r="R28" i="18" s="1"/>
  <c r="Q28" i="17"/>
  <c r="O28" i="17"/>
  <c r="Q27" i="17"/>
  <c r="Q26" i="17"/>
  <c r="R25" i="17"/>
  <c r="Q25" i="17"/>
  <c r="O25" i="17"/>
  <c r="R24" i="17"/>
  <c r="Q24" i="17"/>
  <c r="O24" i="17"/>
  <c r="R23" i="17"/>
  <c r="Q23" i="17"/>
  <c r="O23" i="17"/>
  <c r="Q22" i="17"/>
  <c r="R21" i="17"/>
  <c r="Q21" i="17"/>
  <c r="O21" i="17"/>
  <c r="R20" i="17"/>
  <c r="Q20" i="17"/>
  <c r="O20" i="17"/>
  <c r="P19" i="17"/>
  <c r="M19" i="17"/>
  <c r="Q16" i="17"/>
  <c r="T15" i="17"/>
  <c r="T13" i="17" s="1"/>
  <c r="P15" i="17"/>
  <c r="M15" i="17"/>
  <c r="P13" i="17"/>
  <c r="Q13" i="17" s="1"/>
  <c r="R85" i="16"/>
  <c r="S85" i="16" s="1"/>
  <c r="Q85" i="16"/>
  <c r="O85" i="16"/>
  <c r="P84" i="16"/>
  <c r="Q84" i="16" s="1"/>
  <c r="N84" i="16"/>
  <c r="O84" i="16" s="1"/>
  <c r="M84" i="16"/>
  <c r="R82" i="16"/>
  <c r="S82" i="16" s="1"/>
  <c r="T82" i="16" s="1"/>
  <c r="T81" i="16" s="1"/>
  <c r="T80" i="16" s="1"/>
  <c r="Q82" i="16"/>
  <c r="O82" i="16"/>
  <c r="N81" i="16"/>
  <c r="R81" i="16" s="1"/>
  <c r="M81" i="16"/>
  <c r="P80" i="16"/>
  <c r="R78" i="16"/>
  <c r="S78" i="16" s="1"/>
  <c r="T78" i="16" s="1"/>
  <c r="T77" i="16" s="1"/>
  <c r="Q78" i="16"/>
  <c r="O78" i="16"/>
  <c r="P77" i="16"/>
  <c r="N77" i="16"/>
  <c r="M77" i="16"/>
  <c r="R75" i="16"/>
  <c r="S75" i="16" s="1"/>
  <c r="T75" i="16" s="1"/>
  <c r="T74" i="16" s="1"/>
  <c r="Q75" i="16"/>
  <c r="O75" i="16"/>
  <c r="P74" i="16"/>
  <c r="N74" i="16"/>
  <c r="M74" i="16"/>
  <c r="O74" i="16" s="1"/>
  <c r="R72" i="16"/>
  <c r="S72" i="16" s="1"/>
  <c r="Q72" i="16"/>
  <c r="O72" i="16"/>
  <c r="Q71" i="16"/>
  <c r="P70" i="16"/>
  <c r="M70" i="16"/>
  <c r="R68" i="16"/>
  <c r="Q68" i="16"/>
  <c r="O68" i="16"/>
  <c r="S67" i="16"/>
  <c r="R67" i="16"/>
  <c r="Q67" i="16"/>
  <c r="O67" i="16"/>
  <c r="P66" i="16"/>
  <c r="N66" i="16"/>
  <c r="O66" i="16" s="1"/>
  <c r="M66" i="16"/>
  <c r="R64" i="16"/>
  <c r="S64" i="16" s="1"/>
  <c r="Q64" i="16"/>
  <c r="O64" i="16"/>
  <c r="R63" i="16"/>
  <c r="S63" i="16" s="1"/>
  <c r="Q63" i="16"/>
  <c r="O63" i="16"/>
  <c r="R62" i="16"/>
  <c r="S62" i="16" s="1"/>
  <c r="Q62" i="16"/>
  <c r="O62" i="16"/>
  <c r="R61" i="16"/>
  <c r="S61" i="16" s="1"/>
  <c r="Q61" i="16"/>
  <c r="O61" i="16"/>
  <c r="P60" i="16"/>
  <c r="N60" i="16"/>
  <c r="M60" i="16"/>
  <c r="R58" i="16"/>
  <c r="S58" i="16" s="1"/>
  <c r="Q58" i="16"/>
  <c r="O58" i="16"/>
  <c r="R57" i="16"/>
  <c r="Q57" i="16"/>
  <c r="O57" i="16"/>
  <c r="P56" i="16"/>
  <c r="N56" i="16"/>
  <c r="O56" i="16" s="1"/>
  <c r="M56" i="16"/>
  <c r="R54" i="16"/>
  <c r="Q54" i="16"/>
  <c r="O54" i="16"/>
  <c r="P53" i="16"/>
  <c r="N53" i="16"/>
  <c r="O53" i="16" s="1"/>
  <c r="M53" i="16"/>
  <c r="Q51" i="16"/>
  <c r="P50" i="16"/>
  <c r="Q50" i="16" s="1"/>
  <c r="M50" i="16"/>
  <c r="Q48" i="16"/>
  <c r="R47" i="16"/>
  <c r="Q47" i="16"/>
  <c r="O47" i="16"/>
  <c r="P46" i="16"/>
  <c r="M46" i="16"/>
  <c r="S44" i="16"/>
  <c r="R44" i="16"/>
  <c r="Q44" i="16"/>
  <c r="O44" i="16"/>
  <c r="S43" i="16"/>
  <c r="R43" i="16"/>
  <c r="Q43" i="16"/>
  <c r="O43" i="16"/>
  <c r="P42" i="16"/>
  <c r="N42" i="16"/>
  <c r="M42" i="16"/>
  <c r="R40" i="16"/>
  <c r="S40" i="16" s="1"/>
  <c r="Q40" i="16"/>
  <c r="O40" i="16"/>
  <c r="N39" i="16"/>
  <c r="M39" i="16"/>
  <c r="Q39" i="16" s="1"/>
  <c r="Q37" i="16"/>
  <c r="Q36" i="16"/>
  <c r="Q35" i="16"/>
  <c r="M34" i="16"/>
  <c r="Q34" i="16" s="1"/>
  <c r="Q32" i="16"/>
  <c r="R31" i="16"/>
  <c r="S31" i="16" s="1"/>
  <c r="Q31" i="16"/>
  <c r="O31" i="16"/>
  <c r="P30" i="16"/>
  <c r="M30" i="16"/>
  <c r="R28" i="16"/>
  <c r="S28" i="16" s="1"/>
  <c r="Q28" i="16"/>
  <c r="O28" i="16"/>
  <c r="R27" i="16"/>
  <c r="Q27" i="16"/>
  <c r="O27" i="16"/>
  <c r="Q26" i="16"/>
  <c r="R25" i="16"/>
  <c r="S25" i="16" s="1"/>
  <c r="Q25" i="16"/>
  <c r="O25" i="16"/>
  <c r="R24" i="16"/>
  <c r="S24" i="16" s="1"/>
  <c r="Q24" i="16"/>
  <c r="O24" i="16"/>
  <c r="R23" i="16"/>
  <c r="S23" i="16" s="1"/>
  <c r="Q23" i="16"/>
  <c r="O23" i="16"/>
  <c r="R22" i="16"/>
  <c r="Q22" i="16"/>
  <c r="O22" i="16"/>
  <c r="R21" i="16"/>
  <c r="S21" i="16" s="1"/>
  <c r="Q21" i="16"/>
  <c r="O21" i="16"/>
  <c r="R20" i="16"/>
  <c r="S20" i="16" s="1"/>
  <c r="Q20" i="16"/>
  <c r="O20" i="16"/>
  <c r="P19" i="16"/>
  <c r="M19" i="16"/>
  <c r="Q16" i="16"/>
  <c r="T15" i="16"/>
  <c r="T13" i="16" s="1"/>
  <c r="P15" i="16"/>
  <c r="M15" i="16"/>
  <c r="P13" i="16"/>
  <c r="Q13" i="16" s="1"/>
  <c r="T19" i="21" l="1"/>
  <c r="N13" i="21"/>
  <c r="O66" i="20"/>
  <c r="R50" i="20"/>
  <c r="S50" i="20" s="1"/>
  <c r="N31" i="18"/>
  <c r="S31" i="17"/>
  <c r="Q81" i="16"/>
  <c r="M80" i="16"/>
  <c r="Q80" i="16" s="1"/>
  <c r="O39" i="16"/>
  <c r="R39" i="16"/>
  <c r="S39" i="16" s="1"/>
  <c r="O77" i="16"/>
  <c r="Q81" i="17"/>
  <c r="M80" i="17"/>
  <c r="P13" i="20"/>
  <c r="Q13" i="20" s="1"/>
  <c r="R19" i="20"/>
  <c r="R42" i="21"/>
  <c r="S42" i="21" s="1"/>
  <c r="O42" i="21"/>
  <c r="P13" i="25"/>
  <c r="Q13" i="25" s="1"/>
  <c r="S81" i="16"/>
  <c r="O74" i="21"/>
  <c r="O39" i="22"/>
  <c r="R39" i="22"/>
  <c r="S39" i="22" s="1"/>
  <c r="Q56" i="18"/>
  <c r="R19" i="21"/>
  <c r="S19" i="21" s="1"/>
  <c r="Q81" i="24"/>
  <c r="M80" i="24"/>
  <c r="Q80" i="24" s="1"/>
  <c r="O53" i="22"/>
  <c r="O46" i="23"/>
  <c r="O77" i="24"/>
  <c r="S81" i="24"/>
  <c r="O70" i="25"/>
  <c r="O77" i="25"/>
  <c r="O84" i="25"/>
  <c r="M18" i="16"/>
  <c r="R74" i="16"/>
  <c r="S74" i="16" s="1"/>
  <c r="Q77" i="16"/>
  <c r="O42" i="17"/>
  <c r="Q70" i="17"/>
  <c r="O77" i="17"/>
  <c r="Q42" i="19"/>
  <c r="O34" i="20"/>
  <c r="Q56" i="20"/>
  <c r="Q34" i="21"/>
  <c r="O53" i="21"/>
  <c r="Q15" i="22"/>
  <c r="R19" i="22"/>
  <c r="S19" i="22" s="1"/>
  <c r="T19" i="22" s="1"/>
  <c r="T18" i="22" s="1"/>
  <c r="T12" i="22" s="1"/>
  <c r="R46" i="22"/>
  <c r="O60" i="22"/>
  <c r="Q46" i="23"/>
  <c r="Q53" i="23"/>
  <c r="Q56" i="23"/>
  <c r="O70" i="23"/>
  <c r="O77" i="23"/>
  <c r="Q15" i="24"/>
  <c r="Q34" i="24"/>
  <c r="O46" i="24"/>
  <c r="Q77" i="24"/>
  <c r="Q70" i="25"/>
  <c r="Q77" i="25"/>
  <c r="Q84" i="25"/>
  <c r="O53" i="23"/>
  <c r="O15" i="24"/>
  <c r="Q60" i="16"/>
  <c r="Q66" i="16"/>
  <c r="S28" i="18"/>
  <c r="N28" i="19"/>
  <c r="S67" i="18"/>
  <c r="T67" i="18" s="1"/>
  <c r="N67" i="19"/>
  <c r="O74" i="17"/>
  <c r="Q77" i="17"/>
  <c r="Q46" i="19"/>
  <c r="Q56" i="19"/>
  <c r="Q74" i="19"/>
  <c r="R15" i="20"/>
  <c r="S15" i="20" s="1"/>
  <c r="Q19" i="20"/>
  <c r="Q42" i="21"/>
  <c r="Q53" i="21"/>
  <c r="Q56" i="21"/>
  <c r="O30" i="22"/>
  <c r="Q34" i="22"/>
  <c r="R42" i="22"/>
  <c r="S42" i="22" s="1"/>
  <c r="Q66" i="22"/>
  <c r="Q70" i="23"/>
  <c r="Q77" i="23"/>
  <c r="M80" i="23"/>
  <c r="Q80" i="23" s="1"/>
  <c r="Q46" i="24"/>
  <c r="Q66" i="24"/>
  <c r="R15" i="25"/>
  <c r="S15" i="25" s="1"/>
  <c r="O19" i="25"/>
  <c r="R50" i="25"/>
  <c r="S50" i="25" s="1"/>
  <c r="N44" i="18"/>
  <c r="S44" i="17"/>
  <c r="R66" i="21"/>
  <c r="S66" i="21" s="1"/>
  <c r="O66" i="21"/>
  <c r="S21" i="17"/>
  <c r="N21" i="18"/>
  <c r="N43" i="18"/>
  <c r="S43" i="17"/>
  <c r="N75" i="18"/>
  <c r="S75" i="17"/>
  <c r="Q80" i="17"/>
  <c r="R42" i="16"/>
  <c r="S42" i="16" s="1"/>
  <c r="O42" i="16"/>
  <c r="R60" i="16"/>
  <c r="S60" i="16" s="1"/>
  <c r="S68" i="16"/>
  <c r="T68" i="16" s="1"/>
  <c r="T66" i="16" s="1"/>
  <c r="N68" i="17"/>
  <c r="S62" i="17"/>
  <c r="N62" i="18"/>
  <c r="P18" i="19"/>
  <c r="R34" i="25"/>
  <c r="S34" i="25" s="1"/>
  <c r="O34" i="25"/>
  <c r="R42" i="25"/>
  <c r="S42" i="25" s="1"/>
  <c r="O42" i="25"/>
  <c r="Q15" i="18"/>
  <c r="P13" i="18"/>
  <c r="Q13" i="18" s="1"/>
  <c r="S47" i="16"/>
  <c r="T47" i="16" s="1"/>
  <c r="N47" i="17"/>
  <c r="S54" i="16"/>
  <c r="T54" i="16" s="1"/>
  <c r="T53" i="16" s="1"/>
  <c r="N54" i="17"/>
  <c r="S25" i="17"/>
  <c r="N25" i="18"/>
  <c r="S40" i="17"/>
  <c r="N40" i="18"/>
  <c r="S72" i="17"/>
  <c r="N72" i="18"/>
  <c r="N82" i="18"/>
  <c r="S82" i="17"/>
  <c r="Q39" i="19"/>
  <c r="M18" i="19"/>
  <c r="Q15" i="21"/>
  <c r="P13" i="21"/>
  <c r="Q13" i="21" s="1"/>
  <c r="R15" i="21"/>
  <c r="S15" i="21" s="1"/>
  <c r="Q81" i="21"/>
  <c r="M80" i="21"/>
  <c r="Q80" i="21" s="1"/>
  <c r="Q19" i="22"/>
  <c r="M18" i="22"/>
  <c r="Q81" i="22"/>
  <c r="M80" i="22"/>
  <c r="Q80" i="22" s="1"/>
  <c r="R66" i="23"/>
  <c r="S66" i="23" s="1"/>
  <c r="O66" i="23"/>
  <c r="R42" i="24"/>
  <c r="S42" i="24" s="1"/>
  <c r="O42" i="24"/>
  <c r="S20" i="17"/>
  <c r="N20" i="18"/>
  <c r="S24" i="17"/>
  <c r="N24" i="18"/>
  <c r="O60" i="17"/>
  <c r="S61" i="17"/>
  <c r="N61" i="18"/>
  <c r="O28" i="18"/>
  <c r="S42" i="20"/>
  <c r="O46" i="20"/>
  <c r="O53" i="20"/>
  <c r="S74" i="20"/>
  <c r="O77" i="20"/>
  <c r="O70" i="21"/>
  <c r="O15" i="23"/>
  <c r="M18" i="23"/>
  <c r="Q15" i="16"/>
  <c r="S27" i="16"/>
  <c r="T27" i="16" s="1"/>
  <c r="N27" i="17"/>
  <c r="Q46" i="16"/>
  <c r="Q53" i="16"/>
  <c r="Q74" i="16"/>
  <c r="Q19" i="17"/>
  <c r="S23" i="17"/>
  <c r="N23" i="18"/>
  <c r="S28" i="17"/>
  <c r="R42" i="17"/>
  <c r="S42" i="17" s="1"/>
  <c r="Q50" i="17"/>
  <c r="Q60" i="17"/>
  <c r="S64" i="17"/>
  <c r="N64" i="18"/>
  <c r="S67" i="17"/>
  <c r="R74" i="17"/>
  <c r="S74" i="17" s="1"/>
  <c r="Q42" i="18"/>
  <c r="Q50" i="18"/>
  <c r="Q74" i="18"/>
  <c r="Q15" i="19"/>
  <c r="Q19" i="19"/>
  <c r="Q34" i="19"/>
  <c r="Q70" i="19"/>
  <c r="M18" i="20"/>
  <c r="Q34" i="20"/>
  <c r="O42" i="20"/>
  <c r="Q46" i="20"/>
  <c r="O50" i="20"/>
  <c r="Q53" i="20"/>
  <c r="R66" i="20"/>
  <c r="S66" i="20" s="1"/>
  <c r="O70" i="20"/>
  <c r="O74" i="20"/>
  <c r="Q77" i="20"/>
  <c r="M80" i="20"/>
  <c r="Q80" i="20" s="1"/>
  <c r="O50" i="21"/>
  <c r="O15" i="22"/>
  <c r="R50" i="22"/>
  <c r="S50" i="22" s="1"/>
  <c r="O50" i="22"/>
  <c r="R19" i="23"/>
  <c r="S19" i="23" s="1"/>
  <c r="T19" i="23" s="1"/>
  <c r="T18" i="23" s="1"/>
  <c r="T12" i="23" s="1"/>
  <c r="R74" i="24"/>
  <c r="S74" i="24" s="1"/>
  <c r="O74" i="24"/>
  <c r="N22" i="17"/>
  <c r="S22" i="16"/>
  <c r="T22" i="16" s="1"/>
  <c r="Q42" i="16"/>
  <c r="S57" i="16"/>
  <c r="T57" i="16" s="1"/>
  <c r="T56" i="16" s="1"/>
  <c r="N57" i="17"/>
  <c r="R66" i="16"/>
  <c r="S66" i="16" s="1"/>
  <c r="Q70" i="16"/>
  <c r="Q15" i="17"/>
  <c r="M18" i="17"/>
  <c r="S58" i="17"/>
  <c r="N58" i="18"/>
  <c r="S63" i="17"/>
  <c r="N63" i="18"/>
  <c r="S78" i="17"/>
  <c r="N78" i="18"/>
  <c r="S85" i="17"/>
  <c r="N85" i="18"/>
  <c r="Q46" i="18"/>
  <c r="Q66" i="18"/>
  <c r="Q84" i="18"/>
  <c r="Q66" i="19"/>
  <c r="Q84" i="19"/>
  <c r="Q42" i="20"/>
  <c r="Q50" i="20"/>
  <c r="Q70" i="20"/>
  <c r="Q74" i="20"/>
  <c r="M18" i="21"/>
  <c r="S15" i="23"/>
  <c r="Q19" i="24"/>
  <c r="M18" i="24"/>
  <c r="S39" i="25"/>
  <c r="Q81" i="25"/>
  <c r="M80" i="25"/>
  <c r="Q80" i="25" s="1"/>
  <c r="S30" i="22"/>
  <c r="S46" i="22"/>
  <c r="S74" i="22"/>
  <c r="O77" i="22"/>
  <c r="S81" i="22"/>
  <c r="R13" i="23"/>
  <c r="S13" i="23" s="1"/>
  <c r="O60" i="23"/>
  <c r="S19" i="24"/>
  <c r="T19" i="24" s="1"/>
  <c r="O30" i="24"/>
  <c r="M18" i="25"/>
  <c r="Q18" i="25" s="1"/>
  <c r="O46" i="25"/>
  <c r="O53" i="25"/>
  <c r="O60" i="21"/>
  <c r="Q70" i="21"/>
  <c r="Q74" i="21"/>
  <c r="P18" i="22"/>
  <c r="R34" i="22"/>
  <c r="S34" i="22" s="1"/>
  <c r="O42" i="22"/>
  <c r="Q46" i="22"/>
  <c r="Q50" i="22"/>
  <c r="Q53" i="22"/>
  <c r="Q56" i="22"/>
  <c r="O70" i="22"/>
  <c r="O74" i="22"/>
  <c r="Q77" i="22"/>
  <c r="Q60" i="23"/>
  <c r="Q66" i="23"/>
  <c r="P18" i="24"/>
  <c r="R34" i="24"/>
  <c r="S34" i="24" s="1"/>
  <c r="O39" i="24"/>
  <c r="Q42" i="24"/>
  <c r="O53" i="24"/>
  <c r="R56" i="24"/>
  <c r="S56" i="24" s="1"/>
  <c r="R66" i="24"/>
  <c r="S66" i="24" s="1"/>
  <c r="O70" i="24"/>
  <c r="Q74" i="24"/>
  <c r="Q34" i="25"/>
  <c r="Q42" i="25"/>
  <c r="Q46" i="25"/>
  <c r="O50" i="25"/>
  <c r="Q53" i="25"/>
  <c r="O56" i="25"/>
  <c r="Q60" i="21"/>
  <c r="Q66" i="21"/>
  <c r="Q42" i="22"/>
  <c r="R56" i="22"/>
  <c r="S56" i="22" s="1"/>
  <c r="Q60" i="22"/>
  <c r="R66" i="22"/>
  <c r="S66" i="22" s="1"/>
  <c r="R70" i="22"/>
  <c r="S70" i="22" s="1"/>
  <c r="Q74" i="22"/>
  <c r="Q15" i="23"/>
  <c r="R42" i="23"/>
  <c r="S42" i="23" s="1"/>
  <c r="R50" i="23"/>
  <c r="S50" i="23" s="1"/>
  <c r="R74" i="23"/>
  <c r="S74" i="23" s="1"/>
  <c r="O34" i="24"/>
  <c r="R39" i="24"/>
  <c r="S39" i="24" s="1"/>
  <c r="R50" i="24"/>
  <c r="S50" i="24" s="1"/>
  <c r="Q53" i="24"/>
  <c r="Q70" i="24"/>
  <c r="P18" i="25"/>
  <c r="Q50" i="25"/>
  <c r="R53" i="25"/>
  <c r="S53" i="25" s="1"/>
  <c r="R66" i="25"/>
  <c r="S66" i="25" s="1"/>
  <c r="R74" i="25"/>
  <c r="S74" i="25" s="1"/>
  <c r="Q19" i="18"/>
  <c r="P18" i="18"/>
  <c r="Q56" i="16"/>
  <c r="Q19" i="16"/>
  <c r="P18" i="16"/>
  <c r="N13" i="25"/>
  <c r="O15" i="25"/>
  <c r="R19" i="25"/>
  <c r="S19" i="25" s="1"/>
  <c r="T19" i="25" s="1"/>
  <c r="T18" i="25" s="1"/>
  <c r="T12" i="25" s="1"/>
  <c r="O30" i="25"/>
  <c r="O39" i="25"/>
  <c r="N18" i="25"/>
  <c r="R60" i="25"/>
  <c r="S60" i="25" s="1"/>
  <c r="R81" i="25"/>
  <c r="S81" i="25" s="1"/>
  <c r="O81" i="25"/>
  <c r="N80" i="25"/>
  <c r="R56" i="25"/>
  <c r="S56" i="25" s="1"/>
  <c r="R30" i="25"/>
  <c r="S30" i="25" s="1"/>
  <c r="R46" i="25"/>
  <c r="S46" i="25" s="1"/>
  <c r="R70" i="25"/>
  <c r="S70" i="25" s="1"/>
  <c r="R77" i="25"/>
  <c r="S77" i="25" s="1"/>
  <c r="R84" i="25"/>
  <c r="S84" i="25" s="1"/>
  <c r="T18" i="24"/>
  <c r="T12" i="24" s="1"/>
  <c r="P12" i="24"/>
  <c r="Q12" i="24" s="1"/>
  <c r="Q18" i="24"/>
  <c r="O19" i="24"/>
  <c r="R30" i="24"/>
  <c r="S30" i="24" s="1"/>
  <c r="R46" i="24"/>
  <c r="S46" i="24" s="1"/>
  <c r="O56" i="24"/>
  <c r="R70" i="24"/>
  <c r="S70" i="24" s="1"/>
  <c r="R77" i="24"/>
  <c r="S77" i="24" s="1"/>
  <c r="R84" i="24"/>
  <c r="S84" i="24" s="1"/>
  <c r="R13" i="24"/>
  <c r="S13" i="24" s="1"/>
  <c r="R15" i="24"/>
  <c r="S15" i="24" s="1"/>
  <c r="R53" i="24"/>
  <c r="S53" i="24" s="1"/>
  <c r="R60" i="24"/>
  <c r="S60" i="24" s="1"/>
  <c r="N18" i="24"/>
  <c r="Q30" i="24"/>
  <c r="N80" i="24"/>
  <c r="O81" i="24"/>
  <c r="O13" i="23"/>
  <c r="O30" i="23"/>
  <c r="O39" i="23"/>
  <c r="N18" i="23"/>
  <c r="O19" i="23"/>
  <c r="P18" i="23"/>
  <c r="R39" i="23"/>
  <c r="S39" i="23" s="1"/>
  <c r="O56" i="23"/>
  <c r="R60" i="23"/>
  <c r="S60" i="23" s="1"/>
  <c r="R81" i="23"/>
  <c r="S81" i="23" s="1"/>
  <c r="O81" i="23"/>
  <c r="N80" i="23"/>
  <c r="Q30" i="23"/>
  <c r="R34" i="23"/>
  <c r="S34" i="23" s="1"/>
  <c r="R53" i="23"/>
  <c r="S53" i="23" s="1"/>
  <c r="R56" i="23"/>
  <c r="S56" i="23" s="1"/>
  <c r="R30" i="23"/>
  <c r="S30" i="23" s="1"/>
  <c r="R46" i="23"/>
  <c r="S46" i="23" s="1"/>
  <c r="R70" i="23"/>
  <c r="S70" i="23" s="1"/>
  <c r="R77" i="23"/>
  <c r="S77" i="23" s="1"/>
  <c r="R84" i="23"/>
  <c r="S84" i="23" s="1"/>
  <c r="P12" i="22"/>
  <c r="Q12" i="22" s="1"/>
  <c r="Q18" i="22"/>
  <c r="O19" i="22"/>
  <c r="O56" i="22"/>
  <c r="R77" i="22"/>
  <c r="S77" i="22" s="1"/>
  <c r="R84" i="22"/>
  <c r="S84" i="22" s="1"/>
  <c r="R13" i="22"/>
  <c r="S13" i="22" s="1"/>
  <c r="R15" i="22"/>
  <c r="S15" i="22" s="1"/>
  <c r="R53" i="22"/>
  <c r="S53" i="22" s="1"/>
  <c r="R60" i="22"/>
  <c r="S60" i="22" s="1"/>
  <c r="N18" i="22"/>
  <c r="Q30" i="22"/>
  <c r="N80" i="22"/>
  <c r="O81" i="22"/>
  <c r="O13" i="21"/>
  <c r="O30" i="21"/>
  <c r="O39" i="21"/>
  <c r="N18" i="21"/>
  <c r="O19" i="21"/>
  <c r="P18" i="21"/>
  <c r="R39" i="21"/>
  <c r="S39" i="21" s="1"/>
  <c r="O56" i="21"/>
  <c r="R60" i="21"/>
  <c r="S60" i="21" s="1"/>
  <c r="R81" i="21"/>
  <c r="S81" i="21" s="1"/>
  <c r="O81" i="21"/>
  <c r="N80" i="21"/>
  <c r="Q30" i="21"/>
  <c r="R34" i="21"/>
  <c r="S34" i="21" s="1"/>
  <c r="R53" i="21"/>
  <c r="S53" i="21" s="1"/>
  <c r="R56" i="21"/>
  <c r="S56" i="21" s="1"/>
  <c r="R30" i="21"/>
  <c r="S30" i="21" s="1"/>
  <c r="R46" i="21"/>
  <c r="S46" i="21" s="1"/>
  <c r="R70" i="21"/>
  <c r="S70" i="21" s="1"/>
  <c r="R77" i="21"/>
  <c r="S77" i="21" s="1"/>
  <c r="R84" i="21"/>
  <c r="S84" i="21" s="1"/>
  <c r="O13" i="20"/>
  <c r="S19" i="20"/>
  <c r="T18" i="20" s="1"/>
  <c r="O30" i="20"/>
  <c r="O39" i="20"/>
  <c r="N18" i="20"/>
  <c r="O19" i="20"/>
  <c r="P18" i="20"/>
  <c r="R39" i="20"/>
  <c r="S39" i="20" s="1"/>
  <c r="O56" i="20"/>
  <c r="R60" i="20"/>
  <c r="S60" i="20" s="1"/>
  <c r="R81" i="20"/>
  <c r="S81" i="20" s="1"/>
  <c r="O81" i="20"/>
  <c r="N80" i="20"/>
  <c r="Q30" i="20"/>
  <c r="R34" i="20"/>
  <c r="S34" i="20" s="1"/>
  <c r="R53" i="20"/>
  <c r="S53" i="20" s="1"/>
  <c r="R56" i="20"/>
  <c r="S56" i="20" s="1"/>
  <c r="R30" i="20"/>
  <c r="S30" i="20" s="1"/>
  <c r="R46" i="20"/>
  <c r="S46" i="20" s="1"/>
  <c r="R70" i="20"/>
  <c r="S70" i="20" s="1"/>
  <c r="R77" i="20"/>
  <c r="S77" i="20" s="1"/>
  <c r="R84" i="20"/>
  <c r="S84" i="20" s="1"/>
  <c r="P12" i="19"/>
  <c r="Q12" i="19" s="1"/>
  <c r="Q30" i="19"/>
  <c r="Q30" i="18"/>
  <c r="O39" i="17"/>
  <c r="P18" i="17"/>
  <c r="R39" i="17"/>
  <c r="S39" i="17" s="1"/>
  <c r="R60" i="17"/>
  <c r="S60" i="17" s="1"/>
  <c r="R81" i="17"/>
  <c r="S81" i="17" s="1"/>
  <c r="O81" i="17"/>
  <c r="N80" i="17"/>
  <c r="R77" i="17"/>
  <c r="S77" i="17" s="1"/>
  <c r="R84" i="17"/>
  <c r="S84" i="17" s="1"/>
  <c r="R53" i="16"/>
  <c r="S53" i="16" s="1"/>
  <c r="Q30" i="16"/>
  <c r="R56" i="16"/>
  <c r="S56" i="16" s="1"/>
  <c r="O60" i="16"/>
  <c r="N80" i="16"/>
  <c r="O81" i="16"/>
  <c r="R77" i="16"/>
  <c r="S77" i="16" s="1"/>
  <c r="R84" i="16"/>
  <c r="S84" i="16" s="1"/>
  <c r="R85" i="15"/>
  <c r="S85" i="15" s="1"/>
  <c r="Q85" i="15"/>
  <c r="O85" i="15"/>
  <c r="P84" i="15"/>
  <c r="N84" i="15"/>
  <c r="R84" i="15" s="1"/>
  <c r="M84" i="15"/>
  <c r="R82" i="15"/>
  <c r="S82" i="15" s="1"/>
  <c r="Q82" i="15"/>
  <c r="O82" i="15"/>
  <c r="N81" i="15"/>
  <c r="R81" i="15" s="1"/>
  <c r="M81" i="15"/>
  <c r="Q81" i="15" s="1"/>
  <c r="P80" i="15"/>
  <c r="Q78" i="15"/>
  <c r="P77" i="15"/>
  <c r="M77" i="15"/>
  <c r="Q75" i="15"/>
  <c r="P74" i="15"/>
  <c r="M74" i="15"/>
  <c r="Q72" i="15"/>
  <c r="Q71" i="15"/>
  <c r="P70" i="15"/>
  <c r="M70" i="15"/>
  <c r="Q68" i="15"/>
  <c r="Q67" i="15"/>
  <c r="P66" i="15"/>
  <c r="Q66" i="15" s="1"/>
  <c r="M66" i="15"/>
  <c r="Q64" i="15"/>
  <c r="Q63" i="15"/>
  <c r="Q62" i="15"/>
  <c r="Q61" i="15"/>
  <c r="P60" i="15"/>
  <c r="M60" i="15"/>
  <c r="Q60" i="15" s="1"/>
  <c r="Q58" i="15"/>
  <c r="Q57" i="15"/>
  <c r="P56" i="15"/>
  <c r="M56" i="15"/>
  <c r="R55" i="15"/>
  <c r="Q54" i="15"/>
  <c r="T53" i="15"/>
  <c r="P53" i="15"/>
  <c r="M53" i="15"/>
  <c r="Q51" i="15"/>
  <c r="P50" i="15"/>
  <c r="M50" i="15"/>
  <c r="Q48" i="15"/>
  <c r="Q47" i="15"/>
  <c r="P46" i="15"/>
  <c r="M46" i="15"/>
  <c r="Q44" i="15"/>
  <c r="Q43" i="15"/>
  <c r="P42" i="15"/>
  <c r="M42" i="15"/>
  <c r="Q40" i="15"/>
  <c r="M39" i="15"/>
  <c r="Q39" i="15" s="1"/>
  <c r="Q37" i="15"/>
  <c r="T34" i="15"/>
  <c r="Q36" i="15"/>
  <c r="Q35" i="15"/>
  <c r="P34" i="15"/>
  <c r="M34" i="15"/>
  <c r="Q32" i="15"/>
  <c r="Q31" i="15"/>
  <c r="T30" i="15"/>
  <c r="P30" i="15"/>
  <c r="M30" i="15"/>
  <c r="M18" i="15" s="1"/>
  <c r="Q28" i="15"/>
  <c r="Q27" i="15"/>
  <c r="Q26" i="15"/>
  <c r="Q25" i="15"/>
  <c r="Q24" i="15"/>
  <c r="Q23" i="15"/>
  <c r="Q22" i="15"/>
  <c r="Q21" i="15"/>
  <c r="Q20" i="15"/>
  <c r="P19" i="15"/>
  <c r="M19" i="15"/>
  <c r="T15" i="15"/>
  <c r="T13" i="15" s="1"/>
  <c r="Q16" i="15"/>
  <c r="P15" i="15"/>
  <c r="P13" i="15" s="1"/>
  <c r="Q13" i="15" s="1"/>
  <c r="M15" i="15"/>
  <c r="T18" i="21" l="1"/>
  <c r="T12" i="21" s="1"/>
  <c r="R28" i="19"/>
  <c r="S28" i="19" s="1"/>
  <c r="O28" i="19"/>
  <c r="Q34" i="15"/>
  <c r="Q46" i="15"/>
  <c r="Q18" i="16"/>
  <c r="O67" i="19"/>
  <c r="R67" i="19"/>
  <c r="S67" i="19" s="1"/>
  <c r="Q77" i="15"/>
  <c r="P12" i="25"/>
  <c r="Q12" i="25" s="1"/>
  <c r="R13" i="20"/>
  <c r="S13" i="20" s="1"/>
  <c r="Q18" i="19"/>
  <c r="R31" i="18"/>
  <c r="O31" i="18"/>
  <c r="R78" i="18"/>
  <c r="N77" i="18"/>
  <c r="O78" i="18"/>
  <c r="R40" i="18"/>
  <c r="O40" i="18"/>
  <c r="N39" i="18"/>
  <c r="S81" i="15"/>
  <c r="O23" i="18"/>
  <c r="R23" i="18"/>
  <c r="R24" i="18"/>
  <c r="O24" i="18"/>
  <c r="R82" i="18"/>
  <c r="N81" i="18"/>
  <c r="O82" i="18"/>
  <c r="O43" i="18"/>
  <c r="R43" i="18"/>
  <c r="N42" i="18"/>
  <c r="R62" i="18"/>
  <c r="O62" i="18"/>
  <c r="Q15" i="15"/>
  <c r="Q70" i="15"/>
  <c r="M80" i="15"/>
  <c r="Q80" i="15" s="1"/>
  <c r="S84" i="15"/>
  <c r="R13" i="21"/>
  <c r="S13" i="21" s="1"/>
  <c r="R85" i="18"/>
  <c r="N84" i="18"/>
  <c r="O85" i="18"/>
  <c r="O63" i="18"/>
  <c r="R63" i="18"/>
  <c r="N56" i="17"/>
  <c r="O57" i="17"/>
  <c r="R57" i="17"/>
  <c r="R22" i="17"/>
  <c r="O22" i="17"/>
  <c r="R61" i="18"/>
  <c r="N60" i="18"/>
  <c r="O61" i="18"/>
  <c r="R72" i="18"/>
  <c r="O72" i="18"/>
  <c r="R25" i="18"/>
  <c r="O25" i="18"/>
  <c r="R47" i="17"/>
  <c r="O47" i="17"/>
  <c r="O68" i="17"/>
  <c r="R68" i="17"/>
  <c r="N66" i="17"/>
  <c r="R21" i="18"/>
  <c r="O21" i="18"/>
  <c r="O58" i="18"/>
  <c r="R58" i="18"/>
  <c r="N53" i="17"/>
  <c r="O54" i="17"/>
  <c r="R54" i="17"/>
  <c r="Q42" i="15"/>
  <c r="Q50" i="15"/>
  <c r="Q53" i="15"/>
  <c r="Q56" i="15"/>
  <c r="Q74" i="15"/>
  <c r="Q84" i="15"/>
  <c r="P12" i="18"/>
  <c r="Q12" i="18" s="1"/>
  <c r="O64" i="18"/>
  <c r="R64" i="18"/>
  <c r="R27" i="17"/>
  <c r="O27" i="17"/>
  <c r="R20" i="18"/>
  <c r="O20" i="18"/>
  <c r="O75" i="18"/>
  <c r="R75" i="18"/>
  <c r="N74" i="18"/>
  <c r="O44" i="18"/>
  <c r="R44" i="18"/>
  <c r="Q18" i="18"/>
  <c r="P12" i="16"/>
  <c r="Q12" i="16" s="1"/>
  <c r="O84" i="15"/>
  <c r="O80" i="25"/>
  <c r="R80" i="25"/>
  <c r="S80" i="25" s="1"/>
  <c r="O18" i="25"/>
  <c r="N12" i="25"/>
  <c r="O12" i="25" s="1"/>
  <c r="R18" i="25"/>
  <c r="O13" i="25"/>
  <c r="R13" i="25"/>
  <c r="S13" i="25" s="1"/>
  <c r="R80" i="24"/>
  <c r="S80" i="24" s="1"/>
  <c r="O80" i="24"/>
  <c r="R18" i="24"/>
  <c r="O18" i="24"/>
  <c r="N12" i="24"/>
  <c r="O12" i="24" s="1"/>
  <c r="O80" i="23"/>
  <c r="R80" i="23"/>
  <c r="S80" i="23" s="1"/>
  <c r="O18" i="23"/>
  <c r="N12" i="23"/>
  <c r="O12" i="23" s="1"/>
  <c r="R18" i="23"/>
  <c r="P12" i="23"/>
  <c r="Q12" i="23" s="1"/>
  <c r="Q18" i="23"/>
  <c r="R18" i="22"/>
  <c r="N12" i="22"/>
  <c r="O12" i="22" s="1"/>
  <c r="O18" i="22"/>
  <c r="R80" i="22"/>
  <c r="S80" i="22" s="1"/>
  <c r="O80" i="22"/>
  <c r="O80" i="21"/>
  <c r="R80" i="21"/>
  <c r="S80" i="21" s="1"/>
  <c r="O18" i="21"/>
  <c r="N12" i="21"/>
  <c r="O12" i="21" s="1"/>
  <c r="R18" i="21"/>
  <c r="P12" i="21"/>
  <c r="Q12" i="21" s="1"/>
  <c r="Q18" i="21"/>
  <c r="O80" i="20"/>
  <c r="R80" i="20"/>
  <c r="S80" i="20" s="1"/>
  <c r="O18" i="20"/>
  <c r="N12" i="20"/>
  <c r="O12" i="20" s="1"/>
  <c r="R18" i="20"/>
  <c r="P12" i="20"/>
  <c r="Q12" i="20" s="1"/>
  <c r="Q18" i="20"/>
  <c r="O80" i="17"/>
  <c r="R80" i="17"/>
  <c r="S80" i="17" s="1"/>
  <c r="P12" i="17"/>
  <c r="Q12" i="17" s="1"/>
  <c r="Q18" i="17"/>
  <c r="O80" i="16"/>
  <c r="R80" i="16"/>
  <c r="S80" i="16" s="1"/>
  <c r="P18" i="15"/>
  <c r="Q19" i="15"/>
  <c r="Q30" i="15"/>
  <c r="N80" i="15"/>
  <c r="O81" i="15"/>
  <c r="S64" i="18" l="1"/>
  <c r="T64" i="18" s="1"/>
  <c r="N64" i="19"/>
  <c r="S58" i="18"/>
  <c r="T58" i="18" s="1"/>
  <c r="N58" i="19"/>
  <c r="S72" i="18"/>
  <c r="N72" i="19"/>
  <c r="S62" i="18"/>
  <c r="T62" i="18" s="1"/>
  <c r="N62" i="19"/>
  <c r="S24" i="18"/>
  <c r="N24" i="19"/>
  <c r="S20" i="18"/>
  <c r="N20" i="19"/>
  <c r="S63" i="18"/>
  <c r="T63" i="18" s="1"/>
  <c r="N63" i="19"/>
  <c r="S85" i="18"/>
  <c r="T85" i="18" s="1"/>
  <c r="T84" i="18" s="1"/>
  <c r="N85" i="19"/>
  <c r="S23" i="18"/>
  <c r="T23" i="18" s="1"/>
  <c r="N23" i="19"/>
  <c r="S78" i="18"/>
  <c r="T78" i="18" s="1"/>
  <c r="T77" i="18" s="1"/>
  <c r="N78" i="19"/>
  <c r="S75" i="18"/>
  <c r="T75" i="18" s="1"/>
  <c r="T74" i="18" s="1"/>
  <c r="N75" i="19"/>
  <c r="S25" i="18"/>
  <c r="N25" i="19"/>
  <c r="S43" i="18"/>
  <c r="T43" i="18" s="1"/>
  <c r="N43" i="19"/>
  <c r="S82" i="18"/>
  <c r="T82" i="18" s="1"/>
  <c r="T81" i="18" s="1"/>
  <c r="N82" i="19"/>
  <c r="S40" i="18"/>
  <c r="T40" i="18" s="1"/>
  <c r="T39" i="18" s="1"/>
  <c r="N40" i="19"/>
  <c r="S44" i="18"/>
  <c r="T44" i="18" s="1"/>
  <c r="T42" i="18" s="1"/>
  <c r="N44" i="19"/>
  <c r="S21" i="18"/>
  <c r="N21" i="19"/>
  <c r="S61" i="18"/>
  <c r="T61" i="18" s="1"/>
  <c r="N61" i="19"/>
  <c r="S31" i="18"/>
  <c r="N31" i="19"/>
  <c r="R74" i="18"/>
  <c r="S74" i="18" s="1"/>
  <c r="O74" i="18"/>
  <c r="S27" i="17"/>
  <c r="T27" i="17" s="1"/>
  <c r="N27" i="18"/>
  <c r="S47" i="17"/>
  <c r="T47" i="17" s="1"/>
  <c r="N47" i="18"/>
  <c r="O53" i="17"/>
  <c r="R53" i="17"/>
  <c r="S53" i="17" s="1"/>
  <c r="R56" i="17"/>
  <c r="S56" i="17" s="1"/>
  <c r="O56" i="17"/>
  <c r="O84" i="18"/>
  <c r="R84" i="18"/>
  <c r="S84" i="18" s="1"/>
  <c r="N68" i="18"/>
  <c r="S68" i="17"/>
  <c r="T68" i="17" s="1"/>
  <c r="T66" i="17" s="1"/>
  <c r="O60" i="18"/>
  <c r="R60" i="18"/>
  <c r="S60" i="18" s="1"/>
  <c r="S22" i="17"/>
  <c r="T22" i="17" s="1"/>
  <c r="N22" i="18"/>
  <c r="R42" i="18"/>
  <c r="S42" i="18" s="1"/>
  <c r="O42" i="18"/>
  <c r="R81" i="18"/>
  <c r="S81" i="18" s="1"/>
  <c r="N80" i="18"/>
  <c r="O81" i="18"/>
  <c r="O39" i="18"/>
  <c r="R39" i="18"/>
  <c r="S39" i="18" s="1"/>
  <c r="O77" i="18"/>
  <c r="R77" i="18"/>
  <c r="S77" i="18" s="1"/>
  <c r="P12" i="15"/>
  <c r="Q12" i="15" s="1"/>
  <c r="S54" i="17"/>
  <c r="T54" i="17" s="1"/>
  <c r="T53" i="17" s="1"/>
  <c r="N54" i="18"/>
  <c r="R66" i="17"/>
  <c r="S66" i="17" s="1"/>
  <c r="O66" i="17"/>
  <c r="T60" i="18"/>
  <c r="S57" i="17"/>
  <c r="T57" i="17" s="1"/>
  <c r="T56" i="17" s="1"/>
  <c r="N57" i="18"/>
  <c r="T80" i="18"/>
  <c r="S18" i="25"/>
  <c r="R12" i="25"/>
  <c r="S12" i="25" s="1"/>
  <c r="S18" i="24"/>
  <c r="R12" i="24"/>
  <c r="S12" i="24" s="1"/>
  <c r="S18" i="23"/>
  <c r="R12" i="23"/>
  <c r="S12" i="23" s="1"/>
  <c r="R12" i="22"/>
  <c r="S12" i="22" s="1"/>
  <c r="S18" i="22"/>
  <c r="S18" i="21"/>
  <c r="R12" i="21"/>
  <c r="S12" i="21" s="1"/>
  <c r="S18" i="20"/>
  <c r="R12" i="20"/>
  <c r="S12" i="20" s="1"/>
  <c r="Q18" i="15"/>
  <c r="O80" i="15"/>
  <c r="R80" i="15"/>
  <c r="S80" i="15" s="1"/>
  <c r="M19" i="1"/>
  <c r="T16" i="1"/>
  <c r="T15" i="1" s="1"/>
  <c r="T13" i="1" s="1"/>
  <c r="P84" i="1"/>
  <c r="P80" i="1"/>
  <c r="R78" i="1"/>
  <c r="N78" i="15" s="1"/>
  <c r="P77" i="1"/>
  <c r="R67" i="1"/>
  <c r="N67" i="15" s="1"/>
  <c r="R58" i="1"/>
  <c r="N58" i="15" s="1"/>
  <c r="R63" i="1"/>
  <c r="N63" i="15" s="1"/>
  <c r="R62" i="1"/>
  <c r="N62" i="15" s="1"/>
  <c r="P30" i="1"/>
  <c r="P19" i="1"/>
  <c r="P56" i="1"/>
  <c r="Q43" i="1"/>
  <c r="Q44" i="1"/>
  <c r="O43" i="1"/>
  <c r="O44" i="1"/>
  <c r="P42" i="1"/>
  <c r="N42" i="1"/>
  <c r="N39" i="1"/>
  <c r="R39" i="1" s="1"/>
  <c r="Q78" i="1"/>
  <c r="O78" i="1"/>
  <c r="S67" i="1"/>
  <c r="Q67" i="1"/>
  <c r="O67" i="1"/>
  <c r="S62" i="1"/>
  <c r="Q62" i="1"/>
  <c r="Q63" i="1"/>
  <c r="O62" i="1"/>
  <c r="O63" i="1"/>
  <c r="Q58" i="1"/>
  <c r="O58" i="1"/>
  <c r="R43" i="1"/>
  <c r="R44" i="1"/>
  <c r="O61" i="19" l="1"/>
  <c r="N60" i="19"/>
  <c r="R61" i="19"/>
  <c r="S61" i="19" s="1"/>
  <c r="T61" i="19" s="1"/>
  <c r="O44" i="19"/>
  <c r="R44" i="19"/>
  <c r="S44" i="19" s="1"/>
  <c r="O82" i="19"/>
  <c r="N81" i="19"/>
  <c r="R82" i="19"/>
  <c r="S82" i="19" s="1"/>
  <c r="O25" i="19"/>
  <c r="R25" i="19"/>
  <c r="S25" i="19" s="1"/>
  <c r="O78" i="19"/>
  <c r="R78" i="19"/>
  <c r="S78" i="19" s="1"/>
  <c r="N77" i="19"/>
  <c r="R85" i="19"/>
  <c r="S85" i="19" s="1"/>
  <c r="N84" i="19"/>
  <c r="O85" i="19"/>
  <c r="R20" i="19"/>
  <c r="S20" i="19" s="1"/>
  <c r="T20" i="19" s="1"/>
  <c r="O20" i="19"/>
  <c r="O62" i="19"/>
  <c r="R62" i="19"/>
  <c r="S62" i="19" s="1"/>
  <c r="R58" i="19"/>
  <c r="S58" i="19" s="1"/>
  <c r="O58" i="19"/>
  <c r="S58" i="1"/>
  <c r="O31" i="19"/>
  <c r="R31" i="19"/>
  <c r="S31" i="19" s="1"/>
  <c r="O21" i="19"/>
  <c r="R21" i="19"/>
  <c r="S21" i="19" s="1"/>
  <c r="R40" i="19"/>
  <c r="S40" i="19" s="1"/>
  <c r="O40" i="19"/>
  <c r="N39" i="19"/>
  <c r="O43" i="19"/>
  <c r="R43" i="19"/>
  <c r="S43" i="19" s="1"/>
  <c r="N42" i="19"/>
  <c r="R75" i="19"/>
  <c r="S75" i="19" s="1"/>
  <c r="N74" i="19"/>
  <c r="O75" i="19"/>
  <c r="R23" i="19"/>
  <c r="S23" i="19" s="1"/>
  <c r="T23" i="19" s="1"/>
  <c r="O23" i="19"/>
  <c r="R63" i="19"/>
  <c r="S63" i="19" s="1"/>
  <c r="O63" i="19"/>
  <c r="R24" i="19"/>
  <c r="S24" i="19" s="1"/>
  <c r="O24" i="19"/>
  <c r="O72" i="19"/>
  <c r="R72" i="19"/>
  <c r="S72" i="19" s="1"/>
  <c r="R64" i="19"/>
  <c r="S64" i="19" s="1"/>
  <c r="T64" i="19" s="1"/>
  <c r="O64" i="19"/>
  <c r="R78" i="15"/>
  <c r="S78" i="15" s="1"/>
  <c r="O78" i="15"/>
  <c r="N77" i="15"/>
  <c r="O80" i="18"/>
  <c r="R80" i="18"/>
  <c r="S80" i="18" s="1"/>
  <c r="O22" i="18"/>
  <c r="R22" i="18"/>
  <c r="R63" i="15"/>
  <c r="S63" i="15" s="1"/>
  <c r="O63" i="15"/>
  <c r="S44" i="1"/>
  <c r="N44" i="15"/>
  <c r="R58" i="15"/>
  <c r="S58" i="15" s="1"/>
  <c r="O58" i="15"/>
  <c r="R47" i="18"/>
  <c r="O47" i="18"/>
  <c r="R54" i="18"/>
  <c r="N53" i="18"/>
  <c r="O54" i="18"/>
  <c r="O27" i="18"/>
  <c r="R27" i="18"/>
  <c r="S43" i="1"/>
  <c r="N43" i="15"/>
  <c r="S63" i="1"/>
  <c r="S78" i="1"/>
  <c r="O62" i="15"/>
  <c r="R62" i="15"/>
  <c r="S62" i="15" s="1"/>
  <c r="R67" i="15"/>
  <c r="S67" i="15" s="1"/>
  <c r="O67" i="15"/>
  <c r="R57" i="18"/>
  <c r="N56" i="18"/>
  <c r="O57" i="18"/>
  <c r="O68" i="18"/>
  <c r="R68" i="18"/>
  <c r="N66" i="18"/>
  <c r="R42" i="1"/>
  <c r="S27" i="18" l="1"/>
  <c r="T27" i="18" s="1"/>
  <c r="N27" i="19"/>
  <c r="R39" i="19"/>
  <c r="S39" i="19" s="1"/>
  <c r="O39" i="19"/>
  <c r="O42" i="19"/>
  <c r="R42" i="19"/>
  <c r="S42" i="19" s="1"/>
  <c r="T60" i="19"/>
  <c r="S47" i="18"/>
  <c r="T47" i="18" s="1"/>
  <c r="N47" i="19"/>
  <c r="R60" i="19"/>
  <c r="S60" i="19" s="1"/>
  <c r="O60" i="19"/>
  <c r="S54" i="18"/>
  <c r="T54" i="18" s="1"/>
  <c r="T53" i="18" s="1"/>
  <c r="N54" i="19"/>
  <c r="S22" i="18"/>
  <c r="T22" i="18" s="1"/>
  <c r="N22" i="19"/>
  <c r="R84" i="19"/>
  <c r="S84" i="19" s="1"/>
  <c r="O84" i="19"/>
  <c r="R81" i="19"/>
  <c r="S81" i="19" s="1"/>
  <c r="N80" i="19"/>
  <c r="O81" i="19"/>
  <c r="S68" i="18"/>
  <c r="T68" i="18" s="1"/>
  <c r="T66" i="18" s="1"/>
  <c r="N68" i="19"/>
  <c r="S57" i="18"/>
  <c r="T57" i="18" s="1"/>
  <c r="T56" i="18" s="1"/>
  <c r="N57" i="19"/>
  <c r="O74" i="19"/>
  <c r="R74" i="19"/>
  <c r="S74" i="19" s="1"/>
  <c r="O77" i="19"/>
  <c r="R77" i="19"/>
  <c r="S77" i="19" s="1"/>
  <c r="O53" i="18"/>
  <c r="R53" i="18"/>
  <c r="S53" i="18" s="1"/>
  <c r="R56" i="18"/>
  <c r="S56" i="18" s="1"/>
  <c r="O56" i="18"/>
  <c r="O44" i="15"/>
  <c r="R44" i="15"/>
  <c r="S44" i="15" s="1"/>
  <c r="R66" i="18"/>
  <c r="S66" i="18" s="1"/>
  <c r="O66" i="18"/>
  <c r="R43" i="15"/>
  <c r="S43" i="15" s="1"/>
  <c r="N42" i="15"/>
  <c r="O43" i="15"/>
  <c r="R77" i="15"/>
  <c r="S77" i="15" s="1"/>
  <c r="O77" i="15"/>
  <c r="N84" i="1"/>
  <c r="N81" i="1"/>
  <c r="N77" i="1"/>
  <c r="N74" i="1"/>
  <c r="N70" i="1"/>
  <c r="N66" i="1"/>
  <c r="N60" i="1"/>
  <c r="N56" i="1"/>
  <c r="N53" i="1"/>
  <c r="N46" i="1"/>
  <c r="M77" i="1"/>
  <c r="Q77" i="1" s="1"/>
  <c r="M66" i="1"/>
  <c r="M84" i="1"/>
  <c r="M56" i="1"/>
  <c r="M42" i="1"/>
  <c r="M39" i="1"/>
  <c r="R40" i="1"/>
  <c r="Q40" i="1"/>
  <c r="O40" i="1"/>
  <c r="Q28" i="1"/>
  <c r="R28" i="1"/>
  <c r="O28" i="1"/>
  <c r="Q26" i="1"/>
  <c r="R26" i="1"/>
  <c r="O26" i="1"/>
  <c r="O25" i="1"/>
  <c r="M15" i="1"/>
  <c r="M30" i="1"/>
  <c r="O22" i="19" l="1"/>
  <c r="R22" i="19"/>
  <c r="S22" i="19" s="1"/>
  <c r="T22" i="19" s="1"/>
  <c r="R68" i="19"/>
  <c r="S68" i="19" s="1"/>
  <c r="T68" i="19" s="1"/>
  <c r="T66" i="19" s="1"/>
  <c r="O68" i="19"/>
  <c r="N66" i="19"/>
  <c r="R27" i="19"/>
  <c r="S27" i="19" s="1"/>
  <c r="T27" i="19" s="1"/>
  <c r="O27" i="19"/>
  <c r="O57" i="19"/>
  <c r="N56" i="19"/>
  <c r="R57" i="19"/>
  <c r="S57" i="19" s="1"/>
  <c r="T57" i="19" s="1"/>
  <c r="T56" i="19" s="1"/>
  <c r="O80" i="19"/>
  <c r="R80" i="19"/>
  <c r="S80" i="19" s="1"/>
  <c r="R54" i="19"/>
  <c r="S54" i="19" s="1"/>
  <c r="T54" i="19" s="1"/>
  <c r="T53" i="19" s="1"/>
  <c r="O54" i="19"/>
  <c r="N53" i="19"/>
  <c r="R47" i="19"/>
  <c r="S47" i="19" s="1"/>
  <c r="T47" i="19" s="1"/>
  <c r="O47" i="19"/>
  <c r="Q39" i="1"/>
  <c r="S39" i="1"/>
  <c r="Q42" i="1"/>
  <c r="O42" i="1"/>
  <c r="N80" i="1"/>
  <c r="S26" i="1"/>
  <c r="T26" i="1" s="1"/>
  <c r="T19" i="1" s="1"/>
  <c r="N26" i="15"/>
  <c r="R42" i="15"/>
  <c r="S42" i="15" s="1"/>
  <c r="O42" i="15"/>
  <c r="S28" i="1"/>
  <c r="N28" i="15"/>
  <c r="S40" i="1"/>
  <c r="N40" i="15"/>
  <c r="O39" i="1"/>
  <c r="S42" i="1"/>
  <c r="O77" i="1"/>
  <c r="R77" i="1"/>
  <c r="S77" i="1" s="1"/>
  <c r="O53" i="19" l="1"/>
  <c r="R53" i="19"/>
  <c r="S53" i="19" s="1"/>
  <c r="O56" i="19"/>
  <c r="R56" i="19"/>
  <c r="S56" i="19" s="1"/>
  <c r="R66" i="19"/>
  <c r="S66" i="19" s="1"/>
  <c r="O66" i="19"/>
  <c r="R28" i="15"/>
  <c r="S28" i="15" s="1"/>
  <c r="O28" i="15"/>
  <c r="R40" i="15"/>
  <c r="S40" i="15" s="1"/>
  <c r="O40" i="15"/>
  <c r="N39" i="15"/>
  <c r="O26" i="15"/>
  <c r="R26" i="15"/>
  <c r="D2" i="26"/>
  <c r="D3" i="26" s="1"/>
  <c r="D4" i="26" s="1"/>
  <c r="D5" i="26" s="1"/>
  <c r="D6" i="26" s="1"/>
  <c r="D7" i="26" s="1"/>
  <c r="D8" i="26" s="1"/>
  <c r="D9" i="26" s="1"/>
  <c r="D10" i="26" s="1"/>
  <c r="D11" i="26" s="1"/>
  <c r="D12" i="26" s="1"/>
  <c r="S26" i="15" l="1"/>
  <c r="T26" i="15" s="1"/>
  <c r="T19" i="15" s="1"/>
  <c r="N26" i="16"/>
  <c r="O39" i="15"/>
  <c r="R39" i="15"/>
  <c r="S39" i="15" s="1"/>
  <c r="Y41" i="22"/>
  <c r="R26" i="16" l="1"/>
  <c r="O26" i="16"/>
  <c r="N19" i="16"/>
  <c r="Y37" i="22"/>
  <c r="AA37" i="22" s="1"/>
  <c r="Z41" i="22" s="1"/>
  <c r="AA41" i="22" s="1"/>
  <c r="O19" i="16" l="1"/>
  <c r="R19" i="16"/>
  <c r="S19" i="16" s="1"/>
  <c r="S26" i="16"/>
  <c r="T26" i="16" s="1"/>
  <c r="T19" i="16" s="1"/>
  <c r="N26" i="17"/>
  <c r="R80" i="1"/>
  <c r="T32" i="1"/>
  <c r="T30" i="1" s="1"/>
  <c r="T35" i="1"/>
  <c r="T36" i="1"/>
  <c r="M81" i="1"/>
  <c r="M80" i="1" s="1"/>
  <c r="R82" i="1"/>
  <c r="S82" i="1" s="1"/>
  <c r="Q82" i="1"/>
  <c r="O82" i="1"/>
  <c r="R72" i="1"/>
  <c r="Q72" i="1"/>
  <c r="O72" i="1"/>
  <c r="R71" i="1"/>
  <c r="Q71" i="1"/>
  <c r="O71" i="1"/>
  <c r="P70" i="1"/>
  <c r="M70" i="1"/>
  <c r="R27" i="1"/>
  <c r="Q27" i="1"/>
  <c r="O27" i="1"/>
  <c r="S27" i="1" l="1"/>
  <c r="N27" i="15"/>
  <c r="S72" i="1"/>
  <c r="N72" i="15"/>
  <c r="S71" i="1"/>
  <c r="T71" i="1" s="1"/>
  <c r="T70" i="1" s="1"/>
  <c r="N71" i="15"/>
  <c r="R26" i="17"/>
  <c r="O26" i="17"/>
  <c r="N19" i="17"/>
  <c r="T34" i="1"/>
  <c r="Q70" i="1"/>
  <c r="R70" i="1"/>
  <c r="S70" i="1" s="1"/>
  <c r="O70" i="1"/>
  <c r="O27" i="15" l="1"/>
  <c r="R27" i="15"/>
  <c r="S27" i="15" s="1"/>
  <c r="O19" i="17"/>
  <c r="R19" i="17"/>
  <c r="S19" i="17" s="1"/>
  <c r="R72" i="15"/>
  <c r="S72" i="15" s="1"/>
  <c r="O72" i="15"/>
  <c r="O71" i="15"/>
  <c r="N70" i="15"/>
  <c r="R71" i="15"/>
  <c r="S26" i="17"/>
  <c r="T26" i="17" s="1"/>
  <c r="T19" i="17" s="1"/>
  <c r="N26" i="18"/>
  <c r="Q85" i="1"/>
  <c r="Q84" i="1"/>
  <c r="Q75" i="1"/>
  <c r="Q68" i="1"/>
  <c r="Q64" i="1"/>
  <c r="Q61" i="1"/>
  <c r="Q57" i="1"/>
  <c r="Q54" i="1"/>
  <c r="Q51" i="1"/>
  <c r="Q48" i="1"/>
  <c r="Q47" i="1"/>
  <c r="Q37" i="1"/>
  <c r="Q36" i="1"/>
  <c r="Q35" i="1"/>
  <c r="Q32" i="1"/>
  <c r="Q31" i="1"/>
  <c r="Q25" i="1"/>
  <c r="Q24" i="1"/>
  <c r="Q23" i="1"/>
  <c r="Q22" i="1"/>
  <c r="Q21" i="1"/>
  <c r="Q20" i="1"/>
  <c r="Q16" i="1"/>
  <c r="O85" i="1"/>
  <c r="O84" i="1"/>
  <c r="O75" i="1"/>
  <c r="O68" i="1"/>
  <c r="O64" i="1"/>
  <c r="O61" i="1"/>
  <c r="O57" i="1"/>
  <c r="O54" i="1"/>
  <c r="O51" i="1"/>
  <c r="O48" i="1"/>
  <c r="O47" i="1"/>
  <c r="O37" i="1"/>
  <c r="O36" i="1"/>
  <c r="O35" i="1"/>
  <c r="O32" i="1"/>
  <c r="O31" i="1"/>
  <c r="O24" i="1"/>
  <c r="O23" i="1"/>
  <c r="O22" i="1"/>
  <c r="O21" i="1"/>
  <c r="O20" i="1"/>
  <c r="O16" i="1"/>
  <c r="R85" i="1"/>
  <c r="S85" i="1" s="1"/>
  <c r="R84" i="1"/>
  <c r="S84" i="1" s="1"/>
  <c r="R81" i="1"/>
  <c r="R75" i="1"/>
  <c r="R68" i="1"/>
  <c r="R64" i="1"/>
  <c r="R61" i="1"/>
  <c r="R57" i="1"/>
  <c r="R55" i="1"/>
  <c r="R54" i="1"/>
  <c r="T53" i="1"/>
  <c r="R51" i="1"/>
  <c r="R48" i="1"/>
  <c r="R47" i="1"/>
  <c r="R37" i="1"/>
  <c r="R36" i="1"/>
  <c r="R35" i="1"/>
  <c r="R32" i="1"/>
  <c r="R31" i="1"/>
  <c r="R25" i="1"/>
  <c r="R24" i="1"/>
  <c r="R23" i="1"/>
  <c r="R22" i="1"/>
  <c r="R21" i="1"/>
  <c r="R20" i="1"/>
  <c r="R16" i="1"/>
  <c r="P74" i="1"/>
  <c r="P66" i="1"/>
  <c r="P60" i="1"/>
  <c r="P53" i="1"/>
  <c r="P50" i="1"/>
  <c r="N50" i="1"/>
  <c r="P46" i="1"/>
  <c r="P34" i="1"/>
  <c r="N34" i="1"/>
  <c r="N30" i="1"/>
  <c r="N19" i="1"/>
  <c r="P15" i="1"/>
  <c r="N15" i="1"/>
  <c r="S31" i="1" l="1"/>
  <c r="N31" i="15"/>
  <c r="S37" i="1"/>
  <c r="N37" i="15"/>
  <c r="S61" i="1"/>
  <c r="N61" i="15"/>
  <c r="S23" i="1"/>
  <c r="N23" i="15"/>
  <c r="S47" i="1"/>
  <c r="N47" i="15"/>
  <c r="S24" i="1"/>
  <c r="N24" i="15"/>
  <c r="S68" i="1"/>
  <c r="N68" i="15"/>
  <c r="S71" i="15"/>
  <c r="T71" i="15" s="1"/>
  <c r="T70" i="15" s="1"/>
  <c r="N71" i="16"/>
  <c r="S22" i="1"/>
  <c r="N22" i="15"/>
  <c r="O26" i="18"/>
  <c r="R26" i="18"/>
  <c r="N19" i="18"/>
  <c r="S16" i="1"/>
  <c r="N16" i="15"/>
  <c r="S32" i="1"/>
  <c r="N32" i="15"/>
  <c r="S54" i="1"/>
  <c r="N54" i="15"/>
  <c r="S64" i="1"/>
  <c r="N64" i="15"/>
  <c r="R19" i="1"/>
  <c r="S19" i="1" s="1"/>
  <c r="N18" i="1"/>
  <c r="S20" i="1"/>
  <c r="N20" i="15"/>
  <c r="S35" i="1"/>
  <c r="N35" i="15"/>
  <c r="S48" i="1"/>
  <c r="T48" i="1" s="1"/>
  <c r="T46" i="1" s="1"/>
  <c r="N48" i="15"/>
  <c r="S21" i="1"/>
  <c r="N21" i="15"/>
  <c r="S25" i="1"/>
  <c r="N25" i="15"/>
  <c r="S36" i="1"/>
  <c r="N36" i="15"/>
  <c r="S51" i="1"/>
  <c r="T51" i="1" s="1"/>
  <c r="T50" i="1" s="1"/>
  <c r="N51" i="15"/>
  <c r="S57" i="1"/>
  <c r="N57" i="15"/>
  <c r="S75" i="1"/>
  <c r="N75" i="15"/>
  <c r="R70" i="15"/>
  <c r="S70" i="15" s="1"/>
  <c r="O70" i="15"/>
  <c r="P18" i="1"/>
  <c r="R15" i="1"/>
  <c r="R46" i="1"/>
  <c r="R74" i="1"/>
  <c r="R53" i="1"/>
  <c r="R60" i="1"/>
  <c r="R50" i="1"/>
  <c r="R30" i="1"/>
  <c r="R34" i="1"/>
  <c r="R66" i="1"/>
  <c r="R56" i="1"/>
  <c r="N13" i="1"/>
  <c r="R13" i="1" s="1"/>
  <c r="S13" i="1" s="1"/>
  <c r="S26" i="18" l="1"/>
  <c r="T26" i="18" s="1"/>
  <c r="T19" i="18" s="1"/>
  <c r="N26" i="19"/>
  <c r="O57" i="15"/>
  <c r="R57" i="15"/>
  <c r="S57" i="15" s="1"/>
  <c r="N56" i="15"/>
  <c r="R21" i="15"/>
  <c r="S21" i="15" s="1"/>
  <c r="O21" i="15"/>
  <c r="R35" i="15"/>
  <c r="N34" i="15"/>
  <c r="O35" i="15"/>
  <c r="N12" i="1"/>
  <c r="O54" i="15"/>
  <c r="R54" i="15"/>
  <c r="S54" i="15" s="1"/>
  <c r="N53" i="15"/>
  <c r="R16" i="15"/>
  <c r="N15" i="15"/>
  <c r="O16" i="15"/>
  <c r="O23" i="15"/>
  <c r="R23" i="15"/>
  <c r="S23" i="15" s="1"/>
  <c r="R37" i="15"/>
  <c r="O37" i="15"/>
  <c r="R22" i="15"/>
  <c r="S22" i="15" s="1"/>
  <c r="O22" i="15"/>
  <c r="R68" i="15"/>
  <c r="S68" i="15" s="1"/>
  <c r="O68" i="15"/>
  <c r="N66" i="15"/>
  <c r="P12" i="1"/>
  <c r="Q12" i="1" s="1"/>
  <c r="O36" i="15"/>
  <c r="R36" i="15"/>
  <c r="R75" i="15"/>
  <c r="S75" i="15" s="1"/>
  <c r="N74" i="15"/>
  <c r="O75" i="15"/>
  <c r="N50" i="15"/>
  <c r="R51" i="15"/>
  <c r="O51" i="15"/>
  <c r="R25" i="15"/>
  <c r="S25" i="15" s="1"/>
  <c r="O25" i="15"/>
  <c r="R48" i="15"/>
  <c r="O48" i="15"/>
  <c r="R20" i="15"/>
  <c r="S20" i="15" s="1"/>
  <c r="N19" i="15"/>
  <c r="O20" i="15"/>
  <c r="O64" i="15"/>
  <c r="R64" i="15"/>
  <c r="S64" i="15" s="1"/>
  <c r="O32" i="15"/>
  <c r="R32" i="15"/>
  <c r="R19" i="18"/>
  <c r="S19" i="18" s="1"/>
  <c r="O19" i="18"/>
  <c r="O47" i="15"/>
  <c r="N46" i="15"/>
  <c r="R47" i="15"/>
  <c r="S47" i="15" s="1"/>
  <c r="O61" i="15"/>
  <c r="R61" i="15"/>
  <c r="S61" i="15" s="1"/>
  <c r="N60" i="15"/>
  <c r="R31" i="15"/>
  <c r="S31" i="15" s="1"/>
  <c r="N30" i="15"/>
  <c r="O31" i="15"/>
  <c r="T18" i="1"/>
  <c r="T12" i="1" s="1"/>
  <c r="R71" i="16"/>
  <c r="N70" i="16"/>
  <c r="O71" i="16"/>
  <c r="R24" i="15"/>
  <c r="S24" i="15" s="1"/>
  <c r="O24" i="15"/>
  <c r="R18" i="1"/>
  <c r="R12" i="1" s="1"/>
  <c r="O26" i="19" l="1"/>
  <c r="R26" i="19"/>
  <c r="S26" i="19" s="1"/>
  <c r="T26" i="19" s="1"/>
  <c r="T19" i="19" s="1"/>
  <c r="N19" i="19"/>
  <c r="O19" i="15"/>
  <c r="N18" i="15"/>
  <c r="R19" i="15"/>
  <c r="S19" i="15" s="1"/>
  <c r="O50" i="15"/>
  <c r="R50" i="15"/>
  <c r="S50" i="15" s="1"/>
  <c r="R53" i="15"/>
  <c r="S53" i="15" s="1"/>
  <c r="O53" i="15"/>
  <c r="R34" i="15"/>
  <c r="S34" i="15" s="1"/>
  <c r="O34" i="15"/>
  <c r="O56" i="15"/>
  <c r="R56" i="15"/>
  <c r="S56" i="15" s="1"/>
  <c r="N71" i="17"/>
  <c r="S71" i="16"/>
  <c r="T71" i="16" s="1"/>
  <c r="T70" i="16" s="1"/>
  <c r="O60" i="15"/>
  <c r="R60" i="15"/>
  <c r="S60" i="15" s="1"/>
  <c r="O46" i="15"/>
  <c r="R46" i="15"/>
  <c r="S46" i="15" s="1"/>
  <c r="R74" i="15"/>
  <c r="S74" i="15" s="1"/>
  <c r="O74" i="15"/>
  <c r="S37" i="15"/>
  <c r="N37" i="16"/>
  <c r="R15" i="15"/>
  <c r="S15" i="15" s="1"/>
  <c r="N13" i="15"/>
  <c r="O15" i="15"/>
  <c r="S35" i="15"/>
  <c r="N35" i="16"/>
  <c r="O30" i="15"/>
  <c r="R30" i="15"/>
  <c r="S30" i="15" s="1"/>
  <c r="S36" i="15"/>
  <c r="N36" i="16"/>
  <c r="R66" i="15"/>
  <c r="S66" i="15" s="1"/>
  <c r="O66" i="15"/>
  <c r="O70" i="16"/>
  <c r="R70" i="16"/>
  <c r="S70" i="16" s="1"/>
  <c r="S32" i="15"/>
  <c r="N32" i="16"/>
  <c r="S48" i="15"/>
  <c r="T48" i="15" s="1"/>
  <c r="T46" i="15" s="1"/>
  <c r="N48" i="16"/>
  <c r="S51" i="15"/>
  <c r="T51" i="15" s="1"/>
  <c r="T50" i="15" s="1"/>
  <c r="N51" i="16"/>
  <c r="S16" i="15"/>
  <c r="N16" i="16"/>
  <c r="M46" i="1"/>
  <c r="M74" i="1"/>
  <c r="M60" i="1"/>
  <c r="M53" i="1"/>
  <c r="M50" i="1"/>
  <c r="M34" i="1"/>
  <c r="R19" i="19" l="1"/>
  <c r="S19" i="19" s="1"/>
  <c r="O19" i="19"/>
  <c r="M18" i="1"/>
  <c r="R51" i="16"/>
  <c r="N50" i="16"/>
  <c r="O51" i="16"/>
  <c r="O32" i="16"/>
  <c r="R32" i="16"/>
  <c r="N30" i="16"/>
  <c r="O71" i="17"/>
  <c r="N70" i="17"/>
  <c r="R71" i="17"/>
  <c r="O13" i="15"/>
  <c r="R13" i="15"/>
  <c r="S13" i="15" s="1"/>
  <c r="O48" i="16"/>
  <c r="N46" i="16"/>
  <c r="R48" i="16"/>
  <c r="R36" i="16"/>
  <c r="O36" i="16"/>
  <c r="N34" i="16"/>
  <c r="R35" i="16"/>
  <c r="O35" i="16"/>
  <c r="N12" i="15"/>
  <c r="O12" i="15" s="1"/>
  <c r="O18" i="15"/>
  <c r="R18" i="15"/>
  <c r="R16" i="16"/>
  <c r="N15" i="16"/>
  <c r="O16" i="16"/>
  <c r="T18" i="15"/>
  <c r="T12" i="15" s="1"/>
  <c r="O37" i="16"/>
  <c r="R37" i="16"/>
  <c r="Q80" i="1"/>
  <c r="S80" i="1"/>
  <c r="O80" i="1"/>
  <c r="O19" i="1"/>
  <c r="Q19" i="1"/>
  <c r="Q53" i="1"/>
  <c r="O53" i="1"/>
  <c r="S53" i="1"/>
  <c r="Q74" i="1"/>
  <c r="O74" i="1"/>
  <c r="S74" i="1"/>
  <c r="Q30" i="1"/>
  <c r="O30" i="1"/>
  <c r="S30" i="1"/>
  <c r="O56" i="1"/>
  <c r="Q56" i="1"/>
  <c r="S56" i="1"/>
  <c r="Q81" i="1"/>
  <c r="O81" i="1"/>
  <c r="S81" i="1"/>
  <c r="Q34" i="1"/>
  <c r="O34" i="1"/>
  <c r="S34" i="1"/>
  <c r="S60" i="1"/>
  <c r="Q60" i="1"/>
  <c r="O60" i="1"/>
  <c r="O15" i="1"/>
  <c r="S15" i="1"/>
  <c r="Q15" i="1"/>
  <c r="Q50" i="1"/>
  <c r="S50" i="1"/>
  <c r="O50" i="1"/>
  <c r="O66" i="1"/>
  <c r="Q66" i="1"/>
  <c r="S66" i="1"/>
  <c r="S46" i="1"/>
  <c r="Q46" i="1"/>
  <c r="O46" i="1"/>
  <c r="N16" i="17" l="1"/>
  <c r="S16" i="16"/>
  <c r="S36" i="16"/>
  <c r="N36" i="17"/>
  <c r="R12" i="15"/>
  <c r="S12" i="15" s="1"/>
  <c r="S18" i="15"/>
  <c r="S35" i="16"/>
  <c r="N35" i="17"/>
  <c r="S48" i="16"/>
  <c r="T48" i="16" s="1"/>
  <c r="T46" i="16" s="1"/>
  <c r="N48" i="17"/>
  <c r="O30" i="16"/>
  <c r="R30" i="16"/>
  <c r="S30" i="16" s="1"/>
  <c r="N18" i="16"/>
  <c r="R50" i="16"/>
  <c r="S50" i="16" s="1"/>
  <c r="O50" i="16"/>
  <c r="O34" i="16"/>
  <c r="R34" i="16"/>
  <c r="S34" i="16" s="1"/>
  <c r="O46" i="16"/>
  <c r="R46" i="16"/>
  <c r="S46" i="16" s="1"/>
  <c r="N71" i="18"/>
  <c r="S71" i="17"/>
  <c r="T71" i="17" s="1"/>
  <c r="T70" i="17" s="1"/>
  <c r="S32" i="16"/>
  <c r="N32" i="17"/>
  <c r="S51" i="16"/>
  <c r="T51" i="16" s="1"/>
  <c r="T50" i="16" s="1"/>
  <c r="N51" i="17"/>
  <c r="S37" i="16"/>
  <c r="T37" i="16" s="1"/>
  <c r="T34" i="16" s="1"/>
  <c r="N37" i="17"/>
  <c r="O15" i="16"/>
  <c r="N13" i="16"/>
  <c r="R15" i="16"/>
  <c r="S15" i="16" s="1"/>
  <c r="O70" i="17"/>
  <c r="R70" i="17"/>
  <c r="S70" i="17" s="1"/>
  <c r="Q18" i="1"/>
  <c r="O18" i="1"/>
  <c r="S18" i="1"/>
  <c r="Q13" i="1"/>
  <c r="O13" i="1"/>
  <c r="R71" i="18" l="1"/>
  <c r="N70" i="18"/>
  <c r="O71" i="18"/>
  <c r="R35" i="17"/>
  <c r="O35" i="17"/>
  <c r="N34" i="17"/>
  <c r="R36" i="17"/>
  <c r="O36" i="17"/>
  <c r="O13" i="16"/>
  <c r="R13" i="16"/>
  <c r="S13" i="16" s="1"/>
  <c r="R37" i="17"/>
  <c r="O37" i="17"/>
  <c r="R32" i="17"/>
  <c r="N30" i="17"/>
  <c r="O32" i="17"/>
  <c r="O51" i="17"/>
  <c r="R51" i="17"/>
  <c r="N50" i="17"/>
  <c r="T18" i="16"/>
  <c r="T12" i="16" s="1"/>
  <c r="R48" i="17"/>
  <c r="O48" i="17"/>
  <c r="N46" i="17"/>
  <c r="R18" i="16"/>
  <c r="O18" i="16"/>
  <c r="N12" i="16"/>
  <c r="O12" i="16" s="1"/>
  <c r="R16" i="17"/>
  <c r="O16" i="17"/>
  <c r="N15" i="17"/>
  <c r="O12" i="1"/>
  <c r="S12" i="1"/>
  <c r="S71" i="18" l="1"/>
  <c r="T71" i="18" s="1"/>
  <c r="T70" i="18" s="1"/>
  <c r="N71" i="19"/>
  <c r="N13" i="17"/>
  <c r="O15" i="17"/>
  <c r="R15" i="17"/>
  <c r="S15" i="17" s="1"/>
  <c r="S48" i="17"/>
  <c r="T48" i="17" s="1"/>
  <c r="T46" i="17" s="1"/>
  <c r="N48" i="18"/>
  <c r="N35" i="18"/>
  <c r="S35" i="17"/>
  <c r="S37" i="17"/>
  <c r="T37" i="17" s="1"/>
  <c r="T34" i="17" s="1"/>
  <c r="N37" i="18"/>
  <c r="N36" i="18"/>
  <c r="S36" i="17"/>
  <c r="R12" i="16"/>
  <c r="S12" i="16" s="1"/>
  <c r="S18" i="16"/>
  <c r="S16" i="17"/>
  <c r="N16" i="18"/>
  <c r="O46" i="17"/>
  <c r="R46" i="17"/>
  <c r="S46" i="17" s="1"/>
  <c r="R50" i="17"/>
  <c r="S50" i="17" s="1"/>
  <c r="O50" i="17"/>
  <c r="O30" i="17"/>
  <c r="R30" i="17"/>
  <c r="S30" i="17" s="1"/>
  <c r="N18" i="17"/>
  <c r="R34" i="17"/>
  <c r="S34" i="17" s="1"/>
  <c r="O34" i="17"/>
  <c r="O70" i="18"/>
  <c r="R70" i="18"/>
  <c r="S70" i="18" s="1"/>
  <c r="S51" i="17"/>
  <c r="T51" i="17" s="1"/>
  <c r="T50" i="17" s="1"/>
  <c r="N51" i="18"/>
  <c r="S32" i="17"/>
  <c r="N32" i="18"/>
  <c r="T18" i="17" l="1"/>
  <c r="T12" i="17" s="1"/>
  <c r="O71" i="19"/>
  <c r="N70" i="19"/>
  <c r="R71" i="19"/>
  <c r="S71" i="19" s="1"/>
  <c r="T71" i="19" s="1"/>
  <c r="T70" i="19" s="1"/>
  <c r="N15" i="18"/>
  <c r="O16" i="18"/>
  <c r="R16" i="18"/>
  <c r="O51" i="18"/>
  <c r="R51" i="18"/>
  <c r="N50" i="18"/>
  <c r="O18" i="17"/>
  <c r="R18" i="17"/>
  <c r="N12" i="17"/>
  <c r="O12" i="17" s="1"/>
  <c r="R36" i="18"/>
  <c r="O36" i="18"/>
  <c r="N34" i="18"/>
  <c r="O35" i="18"/>
  <c r="R35" i="18"/>
  <c r="O32" i="18"/>
  <c r="R32" i="18"/>
  <c r="N30" i="18"/>
  <c r="R37" i="18"/>
  <c r="O37" i="18"/>
  <c r="R48" i="18"/>
  <c r="O48" i="18"/>
  <c r="N46" i="18"/>
  <c r="O13" i="17"/>
  <c r="R13" i="17"/>
  <c r="S13" i="17" s="1"/>
  <c r="S48" i="18" l="1"/>
  <c r="T48" i="18" s="1"/>
  <c r="T46" i="18" s="1"/>
  <c r="N48" i="19"/>
  <c r="R70" i="19"/>
  <c r="S70" i="19" s="1"/>
  <c r="O70" i="19"/>
  <c r="S37" i="18"/>
  <c r="T37" i="18" s="1"/>
  <c r="T34" i="18" s="1"/>
  <c r="N37" i="19"/>
  <c r="S35" i="18"/>
  <c r="N35" i="19"/>
  <c r="S36" i="18"/>
  <c r="N36" i="19"/>
  <c r="S32" i="18"/>
  <c r="N32" i="19"/>
  <c r="S16" i="18"/>
  <c r="N16" i="19"/>
  <c r="S51" i="18"/>
  <c r="T51" i="18" s="1"/>
  <c r="T50" i="18" s="1"/>
  <c r="N51" i="19"/>
  <c r="O34" i="18"/>
  <c r="R34" i="18"/>
  <c r="S34" i="18" s="1"/>
  <c r="S18" i="17"/>
  <c r="R12" i="17"/>
  <c r="S12" i="17" s="1"/>
  <c r="O46" i="18"/>
  <c r="R46" i="18"/>
  <c r="S46" i="18" s="1"/>
  <c r="T18" i="18"/>
  <c r="T12" i="18" s="1"/>
  <c r="R50" i="18"/>
  <c r="S50" i="18" s="1"/>
  <c r="O50" i="18"/>
  <c r="O30" i="18"/>
  <c r="R30" i="18"/>
  <c r="S30" i="18" s="1"/>
  <c r="N18" i="18"/>
  <c r="O15" i="18"/>
  <c r="N13" i="18"/>
  <c r="R15" i="18"/>
  <c r="S15" i="18" s="1"/>
  <c r="R51" i="19" l="1"/>
  <c r="S51" i="19" s="1"/>
  <c r="T51" i="19" s="1"/>
  <c r="T50" i="19" s="1"/>
  <c r="N50" i="19"/>
  <c r="O51" i="19"/>
  <c r="R16" i="19"/>
  <c r="S16" i="19" s="1"/>
  <c r="N15" i="19"/>
  <c r="O16" i="19"/>
  <c r="R36" i="19"/>
  <c r="S36" i="19" s="1"/>
  <c r="O36" i="19"/>
  <c r="O37" i="19"/>
  <c r="R37" i="19"/>
  <c r="S37" i="19" s="1"/>
  <c r="T37" i="19" s="1"/>
  <c r="T34" i="19" s="1"/>
  <c r="O48" i="19"/>
  <c r="R48" i="19"/>
  <c r="S48" i="19" s="1"/>
  <c r="T48" i="19" s="1"/>
  <c r="T46" i="19" s="1"/>
  <c r="N46" i="19"/>
  <c r="O32" i="19"/>
  <c r="R32" i="19"/>
  <c r="S32" i="19" s="1"/>
  <c r="N30" i="19"/>
  <c r="R35" i="19"/>
  <c r="S35" i="19" s="1"/>
  <c r="N34" i="19"/>
  <c r="O35" i="19"/>
  <c r="R18" i="18"/>
  <c r="O18" i="18"/>
  <c r="N12" i="18"/>
  <c r="O12" i="18" s="1"/>
  <c r="O13" i="18"/>
  <c r="R13" i="18"/>
  <c r="S13" i="18" s="1"/>
  <c r="O30" i="19" l="1"/>
  <c r="R30" i="19"/>
  <c r="S30" i="19" s="1"/>
  <c r="N18" i="19"/>
  <c r="R34" i="19"/>
  <c r="S34" i="19" s="1"/>
  <c r="O34" i="19"/>
  <c r="T18" i="19"/>
  <c r="T12" i="19" s="1"/>
  <c r="O50" i="19"/>
  <c r="R50" i="19"/>
  <c r="S50" i="19" s="1"/>
  <c r="R46" i="19"/>
  <c r="S46" i="19" s="1"/>
  <c r="O46" i="19"/>
  <c r="O15" i="19"/>
  <c r="R15" i="19"/>
  <c r="S15" i="19" s="1"/>
  <c r="N13" i="19"/>
  <c r="S18" i="18"/>
  <c r="R12" i="18"/>
  <c r="S12" i="18" s="1"/>
  <c r="N12" i="19" l="1"/>
  <c r="O12" i="19" s="1"/>
  <c r="R18" i="19"/>
  <c r="O18" i="19"/>
  <c r="O13" i="19"/>
  <c r="R13" i="19"/>
  <c r="S13" i="19" s="1"/>
  <c r="S18" i="19" l="1"/>
  <c r="R12" i="19"/>
  <c r="S12" i="19" s="1"/>
</calcChain>
</file>

<file path=xl/sharedStrings.xml><?xml version="1.0" encoding="utf-8"?>
<sst xmlns="http://schemas.openxmlformats.org/spreadsheetml/2006/main" count="4001" uniqueCount="124">
  <si>
    <t>KODE REKENING</t>
  </si>
  <si>
    <t>02</t>
  </si>
  <si>
    <t>01</t>
  </si>
  <si>
    <t>BELANJA LANGSUNG</t>
  </si>
  <si>
    <t>BELANJA PEGAWAI</t>
  </si>
  <si>
    <t>08</t>
  </si>
  <si>
    <t>03</t>
  </si>
  <si>
    <t>05</t>
  </si>
  <si>
    <t>06</t>
  </si>
  <si>
    <t>07</t>
  </si>
  <si>
    <t>09</t>
  </si>
  <si>
    <t>Jasa Pelayanan</t>
  </si>
  <si>
    <t>Jasa Pelayanan Kesehatan</t>
  </si>
  <si>
    <t>BELANJA BARANG DAN JASA</t>
  </si>
  <si>
    <t>Belanja Bahan  Pakai Habis</t>
  </si>
  <si>
    <t>Belanja alat tulis kantor</t>
  </si>
  <si>
    <t xml:space="preserve"> Belanja alat listrik dan elektonik (lampu pijar, battery kering)</t>
  </si>
  <si>
    <t>04</t>
  </si>
  <si>
    <t>Belanja perangko, materai dan benda pos lainnya</t>
  </si>
  <si>
    <t>Belanja peralatan kebersihan dan bahan pembersih</t>
  </si>
  <si>
    <t>Belanja Pengisian tabung pemadam kebakaran</t>
  </si>
  <si>
    <t>Belanja pengisian tabung gas</t>
  </si>
  <si>
    <t>Belanja bahan /material</t>
  </si>
  <si>
    <t>Belanja bahan pokok / natura</t>
  </si>
  <si>
    <t>Belanja Jasa Kantor</t>
  </si>
  <si>
    <t>Belanja kawat / faksimili / internet</t>
  </si>
  <si>
    <t>Belanja Jasa Transaksi Keuangan</t>
  </si>
  <si>
    <t>Belanja Jasa Pemeliharaan Peralatan dan Perlengkapan Kantor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</si>
  <si>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</si>
  <si>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</si>
  <si>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</si>
  <si>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</si>
  <si>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</si>
  <si>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</si>
  <si>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Luar Daerah</t>
  </si>
  <si>
    <t>Belanja Kursus, Pelatihan , Sosialisasi dan Bimbingan Teknis PNS</t>
  </si>
  <si>
    <t>Belanja Kursus Kursus  Singkat /Pelatihan</t>
  </si>
  <si>
    <t>Belanja Pemeliharaan</t>
  </si>
  <si>
    <t>Belanja Penyedia Jasa/barang</t>
  </si>
  <si>
    <t>Belanja jasa tenaga ahli/instruktur/narsum/penceramah</t>
  </si>
  <si>
    <t>Jasa Narasumber/widyaiswara</t>
  </si>
  <si>
    <t>Belanja bahan kebutuhan Medis</t>
  </si>
  <si>
    <t>Belanja pemeliharaan alat kesehatan</t>
  </si>
  <si>
    <t>Jasa Instruktur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</si>
  <si>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</si>
  <si>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</si>
  <si>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</si>
  <si>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</si>
  <si>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</si>
  <si>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</si>
  <si>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</si>
  <si>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</si>
  <si>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</si>
  <si>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</si>
  <si>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</si>
  <si>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</si>
  <si>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PUSKESMAS PADASUKA</t>
  </si>
  <si>
    <t>KEGIATAN</t>
  </si>
  <si>
    <t>PROGRAM UPAYA KESEHATAN MASYARAKAT</t>
  </si>
  <si>
    <t>PELAYANAN KESEHATAN DASAR JAMINAN KESEHATAN NASIONAL DI PUSKESMAS PADASUKA</t>
  </si>
  <si>
    <t>1.02.01.16</t>
  </si>
  <si>
    <t>1.02.01.16.32</t>
  </si>
  <si>
    <t>KEPALA PUSKESMAS PADASUKA</t>
  </si>
  <si>
    <t>PEJABAT PELAKSANA TEKNIS KEGIATAN</t>
  </si>
  <si>
    <t>drg. SUERLINA MERYANI SITOMPUL</t>
  </si>
  <si>
    <t>NIP. 196805091993012001</t>
  </si>
  <si>
    <t>REALISASI FISIK DAN KEUANGAN</t>
  </si>
  <si>
    <t>BELANJA MODAL</t>
  </si>
  <si>
    <t>YOOTJE WULANDINI, SKM</t>
  </si>
  <si>
    <t>NIP. 19711120 199503 2 002</t>
  </si>
  <si>
    <t>12</t>
  </si>
  <si>
    <t>10</t>
  </si>
  <si>
    <t xml:space="preserve"> Belanja pemeliharaan Jaringan WAN/LAN</t>
  </si>
  <si>
    <t>Belanja jasa peserta kegiatan</t>
  </si>
  <si>
    <t>Jasa Peserta Kegiatan Non PNS</t>
  </si>
  <si>
    <t>14</t>
  </si>
  <si>
    <t>KEGIATAN PELAYANAN KESEHATAN DASAR JAMINAN KESEHATAN NASIONAL DI PUSKESMAS PADASUKA (38.07)</t>
  </si>
  <si>
    <t>CATATAN</t>
  </si>
  <si>
    <t>BULAN JANUARI 2020</t>
  </si>
  <si>
    <t>BULAN FEBRUARI 2020</t>
  </si>
  <si>
    <t>BULAN MARET 2020</t>
  </si>
  <si>
    <t>Cimahi,     1 Februari 2020</t>
  </si>
  <si>
    <t>Belanja BBM dan Pelumas Kendaraan</t>
  </si>
  <si>
    <t>11</t>
  </si>
  <si>
    <t>16</t>
  </si>
  <si>
    <t>Belanja Dokumentasi dan Media Periklanan</t>
  </si>
  <si>
    <t>Belanja Bahan Obat-obatan</t>
  </si>
  <si>
    <t>Belanja Premi Asuransi</t>
  </si>
  <si>
    <t>Belanja Premi Asuransi Barang Milik Daerah</t>
  </si>
  <si>
    <t>Belanja Perawatan Kendaraan Bermotor</t>
  </si>
  <si>
    <t>Belanja Jasa Service</t>
  </si>
  <si>
    <t xml:space="preserve">Belanja Surat Tanda Nomor Kendaraan </t>
  </si>
  <si>
    <t>Belanja Bimbingan Teknis</t>
  </si>
  <si>
    <t>Belanja Pemeliharaan Gedung</t>
  </si>
  <si>
    <t>Belanja Pemelliharaan Penampung Air Limbah</t>
  </si>
  <si>
    <t xml:space="preserve"> Belanja Penyedia Jasa Sertifikasi</t>
  </si>
  <si>
    <t>Belanja Penyedia Jasa Pemeriksaan Sampel</t>
  </si>
  <si>
    <t>Belanja Peralatan/Perlengkapan untuk Kantor/ Rumah Tangga/Lapangan</t>
  </si>
  <si>
    <t>Belanja Peralatan/Perlengkapan untuk Rumah Tangga</t>
  </si>
  <si>
    <t>23</t>
  </si>
  <si>
    <t>Peralatan dan Mesin - Alat Kedokteraan</t>
  </si>
  <si>
    <t>21</t>
  </si>
  <si>
    <t>Alat Kedokteran Gawat Darurat</t>
  </si>
  <si>
    <t>25</t>
  </si>
  <si>
    <t>Peralatan Dan Mesin - Unit Alat Laboraturium</t>
  </si>
  <si>
    <t>56</t>
  </si>
  <si>
    <t>Alat Laboraturium Lain</t>
  </si>
  <si>
    <t xml:space="preserve">                                                                    Mengetahui,</t>
  </si>
  <si>
    <t>Cimahi,     1 Maret 2020</t>
  </si>
  <si>
    <t>Cimahi,     1 April 2020</t>
  </si>
  <si>
    <t>KENDALA/  HAMBATAN</t>
  </si>
  <si>
    <t>Mengetahui,</t>
  </si>
  <si>
    <t>BULAN APRIL 2020</t>
  </si>
  <si>
    <t>Cimahi,     4 Mei 2020</t>
  </si>
  <si>
    <t>Belanja pemeliharaan Jaringan WAN/LAN</t>
  </si>
  <si>
    <t>BULAN MEI 2020</t>
  </si>
  <si>
    <t>Cimahi, 2  Juni 2020</t>
  </si>
  <si>
    <t>BULAN JUNI 2020</t>
  </si>
  <si>
    <t>NIP. 19680509 199301 2 001</t>
  </si>
  <si>
    <t>Cimahi,     1 Juli 2020</t>
  </si>
  <si>
    <t>Cimahi, 3 Agustus 2020</t>
  </si>
  <si>
    <t>BULAN JULI 2020</t>
  </si>
  <si>
    <t>BULAN AGUSTUS 2020</t>
  </si>
  <si>
    <t>Cimahi,     1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</si>
</sst>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[$Rp-421]* #,##0_);_([$Rp-421]* \(#,##0\);_([$Rp-421]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Book Antiqua"/>
      <family val="1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u/>
      <sz val="11"/>
      <color theme="1"/>
      <name val="Book Antiqua"/>
      <family val="1"/>
    </font>
    <font>
      <b/>
      <sz val="9"/>
      <name val="Book Antiqua"/>
      <family val="1"/>
    </font>
    <font>
      <b/>
      <u/>
      <sz val="11"/>
      <color theme="1"/>
      <name val="Book Antiqua"/>
      <family val="1"/>
    </font>
    <font>
      <sz val="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9"/>
      <color rgb="FFFF0000"/>
      <name val="Arial"/>
      <family val="2"/>
    </font>
    <font>
      <sz val="14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3"/>
      <color theme="1"/>
      <name val="Arial"/>
      <family val="2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6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210">
    <xf numFmtId="0" fontId="0" fillId="0" borderId="0" xfId="0"/>
    <xf numFmtId="166" fontId="4" fillId="2" borderId="0" xfId="1" applyFont="1" applyFill="1" applyAlignment="1">
      <alignment vertical="center"/>
    </xf>
    <xf numFmtId="1" fontId="4" fillId="2" borderId="0" xfId="1" applyNumberFormat="1" applyFont="1" applyFill="1" applyAlignment="1">
      <alignment vertical="center"/>
    </xf>
    <xf numFmtId="1" fontId="4" fillId="2" borderId="0" xfId="2" applyNumberFormat="1" applyFont="1" applyFill="1" applyAlignment="1">
      <alignment vertical="center"/>
    </xf>
    <xf numFmtId="43" fontId="4" fillId="2" borderId="0" xfId="2" applyFont="1" applyFill="1" applyAlignment="1">
      <alignment vertical="center"/>
    </xf>
    <xf numFmtId="166" fontId="6" fillId="2" borderId="0" xfId="1" applyFont="1" applyFill="1"/>
    <xf numFmtId="0" fontId="4" fillId="2" borderId="0" xfId="6" applyNumberFormat="1" applyFont="1" applyFill="1" applyAlignment="1">
      <alignment vertical="center"/>
    </xf>
    <xf numFmtId="166" fontId="7" fillId="2" borderId="0" xfId="1" applyFont="1" applyFill="1"/>
    <xf numFmtId="166" fontId="5" fillId="2" borderId="0" xfId="1" applyFont="1" applyFill="1"/>
    <xf numFmtId="43" fontId="8" fillId="2" borderId="0" xfId="2" applyFont="1" applyFill="1" applyAlignment="1">
      <alignment vertical="center"/>
    </xf>
    <xf numFmtId="1" fontId="8" fillId="2" borderId="0" xfId="2" applyNumberFormat="1" applyFont="1" applyFill="1" applyAlignment="1">
      <alignment vertical="center"/>
    </xf>
    <xf numFmtId="166" fontId="10" fillId="2" borderId="0" xfId="1" applyFont="1" applyFill="1" applyAlignment="1">
      <alignment vertical="center"/>
    </xf>
    <xf numFmtId="166" fontId="12" fillId="2" borderId="0" xfId="1" applyFont="1" applyFill="1"/>
    <xf numFmtId="166" fontId="12" fillId="2" borderId="0" xfId="1" applyFont="1" applyFill="1" applyAlignment="1">
      <alignment vertical="center"/>
    </xf>
    <xf numFmtId="1" fontId="11" fillId="2" borderId="1" xfId="1" applyNumberFormat="1" applyFont="1" applyFill="1" applyBorder="1" applyAlignment="1">
      <alignment horizontal="center" vertical="center"/>
    </xf>
    <xf numFmtId="1" fontId="11" fillId="2" borderId="2" xfId="1" quotePrefix="1" applyNumberFormat="1" applyFont="1" applyFill="1" applyBorder="1" applyAlignment="1">
      <alignment horizontal="center" vertical="center"/>
    </xf>
    <xf numFmtId="1" fontId="11" fillId="2" borderId="2" xfId="1" applyNumberFormat="1" applyFont="1" applyFill="1" applyBorder="1" applyAlignment="1">
      <alignment horizontal="center" vertical="center"/>
    </xf>
    <xf numFmtId="49" fontId="11" fillId="2" borderId="3" xfId="1" applyNumberFormat="1" applyFont="1" applyFill="1" applyBorder="1" applyAlignment="1">
      <alignment horizontal="center" vertical="center"/>
    </xf>
    <xf numFmtId="166" fontId="11" fillId="2" borderId="3" xfId="1" applyFont="1" applyFill="1" applyBorder="1" applyAlignment="1">
      <alignment horizontal="left" vertical="center"/>
    </xf>
    <xf numFmtId="49" fontId="12" fillId="2" borderId="3" xfId="1" quotePrefix="1" applyNumberFormat="1" applyFont="1" applyFill="1" applyBorder="1" applyAlignment="1">
      <alignment horizontal="center" vertical="center"/>
    </xf>
    <xf numFmtId="166" fontId="11" fillId="2" borderId="3" xfId="1" applyFont="1" applyFill="1" applyBorder="1" applyAlignment="1">
      <alignment horizontal="left" vertical="center" wrapText="1"/>
    </xf>
    <xf numFmtId="1" fontId="12" fillId="2" borderId="1" xfId="1" applyNumberFormat="1" applyFont="1" applyFill="1" applyBorder="1" applyAlignment="1">
      <alignment horizontal="center" vertical="center"/>
    </xf>
    <xf numFmtId="1" fontId="12" fillId="2" borderId="2" xfId="1" quotePrefix="1" applyNumberFormat="1" applyFont="1" applyFill="1" applyBorder="1" applyAlignment="1">
      <alignment horizontal="center" vertical="center"/>
    </xf>
    <xf numFmtId="1" fontId="12" fillId="2" borderId="2" xfId="1" applyNumberFormat="1" applyFont="1" applyFill="1" applyBorder="1" applyAlignment="1">
      <alignment horizontal="center" vertical="center"/>
    </xf>
    <xf numFmtId="166" fontId="12" fillId="2" borderId="3" xfId="1" applyFont="1" applyFill="1" applyBorder="1" applyAlignment="1">
      <alignment horizontal="left" vertical="center" wrapText="1"/>
    </xf>
    <xf numFmtId="49" fontId="11" fillId="2" borderId="3" xfId="1" quotePrefix="1" applyNumberFormat="1" applyFont="1" applyFill="1" applyBorder="1" applyAlignment="1">
      <alignment horizontal="center" vertical="center"/>
    </xf>
    <xf numFmtId="49" fontId="11" fillId="2" borderId="9" xfId="1" quotePrefix="1" applyNumberFormat="1" applyFont="1" applyFill="1" applyBorder="1" applyAlignment="1">
      <alignment horizontal="center" vertical="center"/>
    </xf>
    <xf numFmtId="1" fontId="10" fillId="2" borderId="0" xfId="2" applyNumberFormat="1" applyFont="1" applyFill="1" applyAlignment="1">
      <alignment vertical="center"/>
    </xf>
    <xf numFmtId="165" fontId="10" fillId="2" borderId="0" xfId="2" applyNumberFormat="1" applyFont="1" applyFill="1" applyAlignment="1">
      <alignment vertical="center"/>
    </xf>
    <xf numFmtId="41" fontId="10" fillId="2" borderId="0" xfId="6" applyFont="1" applyFill="1" applyAlignment="1">
      <alignment vertical="center"/>
    </xf>
    <xf numFmtId="2" fontId="10" fillId="2" borderId="0" xfId="1" applyNumberFormat="1" applyFont="1" applyFill="1" applyAlignment="1">
      <alignment vertical="center"/>
    </xf>
    <xf numFmtId="43" fontId="10" fillId="2" borderId="0" xfId="2" applyFont="1" applyFill="1" applyAlignment="1">
      <alignment vertical="center"/>
    </xf>
    <xf numFmtId="49" fontId="10" fillId="2" borderId="0" xfId="2" applyNumberFormat="1" applyFont="1" applyFill="1" applyAlignment="1">
      <alignment vertical="center"/>
    </xf>
    <xf numFmtId="166" fontId="11" fillId="2" borderId="0" xfId="1" applyFont="1" applyFill="1"/>
    <xf numFmtId="1" fontId="6" fillId="2" borderId="0" xfId="1" applyNumberFormat="1" applyFont="1" applyFill="1" applyAlignment="1">
      <alignment horizontal="left"/>
    </xf>
    <xf numFmtId="166" fontId="6" fillId="2" borderId="0" xfId="1" applyFont="1" applyFill="1" applyAlignment="1">
      <alignment horizontal="left"/>
    </xf>
    <xf numFmtId="1" fontId="7" fillId="2" borderId="0" xfId="1" applyNumberFormat="1" applyFont="1" applyFill="1" applyAlignment="1">
      <alignment horizontal="left"/>
    </xf>
    <xf numFmtId="166" fontId="7" fillId="2" borderId="0" xfId="1" applyFont="1" applyFill="1" applyAlignment="1">
      <alignment horizontal="left"/>
    </xf>
    <xf numFmtId="1" fontId="10" fillId="2" borderId="0" xfId="2" applyNumberFormat="1" applyFont="1" applyFill="1" applyAlignment="1">
      <alignment horizontal="left" vertical="center"/>
    </xf>
    <xf numFmtId="49" fontId="10" fillId="2" borderId="0" xfId="2" applyNumberFormat="1" applyFont="1" applyFill="1" applyAlignment="1">
      <alignment horizontal="left" vertical="center"/>
    </xf>
    <xf numFmtId="43" fontId="10" fillId="2" borderId="0" xfId="2" applyFont="1" applyFill="1" applyAlignment="1">
      <alignment horizontal="left" vertical="center"/>
    </xf>
    <xf numFmtId="41" fontId="13" fillId="2" borderId="0" xfId="6" applyFont="1" applyFill="1" applyAlignment="1">
      <alignment vertical="center"/>
    </xf>
    <xf numFmtId="2" fontId="13" fillId="2" borderId="0" xfId="1" applyNumberFormat="1" applyFont="1" applyFill="1" applyAlignment="1">
      <alignment vertical="center"/>
    </xf>
    <xf numFmtId="166" fontId="16" fillId="2" borderId="0" xfId="1" applyFont="1" applyFill="1"/>
    <xf numFmtId="166" fontId="16" fillId="2" borderId="0" xfId="1" applyFont="1" applyFill="1" applyAlignment="1">
      <alignment vertical="center"/>
    </xf>
    <xf numFmtId="166" fontId="15" fillId="2" borderId="0" xfId="1" applyFont="1" applyFill="1"/>
    <xf numFmtId="166" fontId="4" fillId="2" borderId="0" xfId="1" applyFont="1" applyFill="1" applyAlignment="1">
      <alignment horizontal="right" vertical="center"/>
    </xf>
    <xf numFmtId="0" fontId="17" fillId="2" borderId="0" xfId="0" applyFont="1" applyFill="1" applyAlignment="1">
      <alignment vertical="top"/>
    </xf>
    <xf numFmtId="0" fontId="17" fillId="2" borderId="0" xfId="0" applyFont="1" applyFill="1" applyAlignment="1">
      <alignment horizontal="center" vertical="top"/>
    </xf>
    <xf numFmtId="41" fontId="4" fillId="2" borderId="0" xfId="6" applyFont="1" applyFill="1" applyAlignment="1">
      <alignment vertical="center"/>
    </xf>
    <xf numFmtId="166" fontId="16" fillId="4" borderId="0" xfId="1" applyFont="1" applyFill="1"/>
    <xf numFmtId="166" fontId="19" fillId="4" borderId="0" xfId="1" applyFont="1" applyFill="1"/>
    <xf numFmtId="41" fontId="20" fillId="0" borderId="0" xfId="6" applyFont="1"/>
    <xf numFmtId="0" fontId="20" fillId="0" borderId="0" xfId="0" applyFont="1"/>
    <xf numFmtId="41" fontId="20" fillId="0" borderId="0" xfId="0" applyNumberFormat="1" applyFont="1"/>
    <xf numFmtId="166" fontId="16" fillId="0" borderId="0" xfId="1" applyFont="1" applyFill="1" applyAlignment="1">
      <alignment vertical="center"/>
    </xf>
    <xf numFmtId="166" fontId="16" fillId="0" borderId="0" xfId="1" applyFont="1" applyFill="1"/>
    <xf numFmtId="166" fontId="10" fillId="2" borderId="0" xfId="1" applyFont="1" applyFill="1"/>
    <xf numFmtId="2" fontId="11" fillId="2" borderId="4" xfId="1" applyNumberFormat="1" applyFont="1" applyFill="1" applyBorder="1" applyAlignment="1">
      <alignment horizontal="center" vertical="center" wrapText="1"/>
    </xf>
    <xf numFmtId="2" fontId="15" fillId="2" borderId="4" xfId="1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top" wrapText="1"/>
    </xf>
    <xf numFmtId="2" fontId="3" fillId="2" borderId="4" xfId="1" applyNumberFormat="1" applyFont="1" applyFill="1" applyBorder="1" applyAlignment="1">
      <alignment horizontal="right" vertical="center" wrapText="1"/>
    </xf>
    <xf numFmtId="49" fontId="12" fillId="2" borderId="1" xfId="5" applyNumberFormat="1" applyFont="1" applyFill="1" applyBorder="1" applyAlignment="1">
      <alignment horizontal="left" vertical="top" wrapText="1"/>
    </xf>
    <xf numFmtId="49" fontId="24" fillId="2" borderId="1" xfId="5" applyNumberFormat="1" applyFont="1" applyFill="1" applyBorder="1" applyAlignment="1">
      <alignment horizontal="left" vertical="top" wrapText="1"/>
    </xf>
    <xf numFmtId="49" fontId="11" fillId="2" borderId="4" xfId="5" applyNumberFormat="1" applyFont="1" applyFill="1" applyBorder="1" applyAlignment="1">
      <alignment horizontal="left" vertical="top" wrapText="1"/>
    </xf>
    <xf numFmtId="49" fontId="25" fillId="2" borderId="3" xfId="5" applyNumberFormat="1" applyFont="1" applyFill="1" applyBorder="1" applyAlignment="1">
      <alignment vertical="top" wrapText="1"/>
    </xf>
    <xf numFmtId="49" fontId="12" fillId="2" borderId="7" xfId="5" quotePrefix="1" applyNumberFormat="1" applyFont="1" applyFill="1" applyBorder="1" applyAlignment="1">
      <alignment horizontal="center" vertical="top" wrapText="1"/>
    </xf>
    <xf numFmtId="49" fontId="12" fillId="2" borderId="3" xfId="5" applyNumberFormat="1" applyFont="1" applyFill="1" applyBorder="1" applyAlignment="1">
      <alignment horizontal="left" vertical="top" wrapText="1"/>
    </xf>
    <xf numFmtId="49" fontId="12" fillId="2" borderId="3" xfId="5" applyNumberFormat="1" applyFont="1" applyFill="1" applyBorder="1" applyAlignment="1">
      <alignment vertical="top" wrapText="1"/>
    </xf>
    <xf numFmtId="49" fontId="12" fillId="2" borderId="3" xfId="5" quotePrefix="1" applyNumberFormat="1" applyFont="1" applyFill="1" applyBorder="1" applyAlignment="1">
      <alignment horizontal="center" vertical="top" wrapText="1"/>
    </xf>
    <xf numFmtId="49" fontId="11" fillId="2" borderId="3" xfId="5" applyNumberFormat="1" applyFont="1" applyFill="1" applyBorder="1" applyAlignment="1">
      <alignment horizontal="left" vertical="top" wrapText="1"/>
    </xf>
    <xf numFmtId="49" fontId="11" fillId="2" borderId="3" xfId="5" applyNumberFormat="1" applyFont="1" applyFill="1" applyBorder="1" applyAlignment="1">
      <alignment vertical="top" wrapText="1"/>
    </xf>
    <xf numFmtId="49" fontId="12" fillId="2" borderId="3" xfId="5" quotePrefix="1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left" vertical="top" wrapText="1"/>
    </xf>
    <xf numFmtId="49" fontId="12" fillId="2" borderId="3" xfId="1" applyNumberFormat="1" applyFont="1" applyFill="1" applyBorder="1" applyAlignment="1">
      <alignment horizontal="left" vertical="top" wrapText="1"/>
    </xf>
    <xf numFmtId="49" fontId="12" fillId="2" borderId="4" xfId="1" applyNumberFormat="1" applyFont="1" applyFill="1" applyBorder="1" applyAlignment="1">
      <alignment horizontal="left" vertical="top" wrapText="1"/>
    </xf>
    <xf numFmtId="1" fontId="16" fillId="2" borderId="0" xfId="2" applyNumberFormat="1" applyFont="1" applyFill="1" applyAlignment="1">
      <alignment vertical="center"/>
    </xf>
    <xf numFmtId="1" fontId="16" fillId="2" borderId="0" xfId="2" applyNumberFormat="1" applyFont="1" applyFill="1" applyAlignment="1">
      <alignment vertical="center" wrapText="1"/>
    </xf>
    <xf numFmtId="1" fontId="16" fillId="2" borderId="0" xfId="2" applyNumberFormat="1" applyFont="1" applyFill="1" applyAlignment="1">
      <alignment horizontal="center" vertical="center" wrapText="1"/>
    </xf>
    <xf numFmtId="49" fontId="16" fillId="2" borderId="0" xfId="2" applyNumberFormat="1" applyFont="1" applyFill="1" applyAlignment="1">
      <alignment horizontal="center" vertical="center" wrapText="1"/>
    </xf>
    <xf numFmtId="43" fontId="12" fillId="2" borderId="0" xfId="2" applyFont="1" applyFill="1" applyAlignment="1">
      <alignment horizontal="left" vertical="center" wrapText="1"/>
    </xf>
    <xf numFmtId="43" fontId="16" fillId="2" borderId="0" xfId="2" applyFont="1" applyFill="1" applyAlignment="1">
      <alignment horizontal="center" vertical="center" wrapText="1"/>
    </xf>
    <xf numFmtId="166" fontId="6" fillId="2" borderId="0" xfId="1" applyFont="1" applyFill="1" applyAlignment="1">
      <alignment horizontal="right" vertical="center"/>
    </xf>
    <xf numFmtId="166" fontId="17" fillId="2" borderId="0" xfId="1" applyFont="1" applyFill="1" applyAlignment="1">
      <alignment vertical="center"/>
    </xf>
    <xf numFmtId="1" fontId="17" fillId="2" borderId="0" xfId="1" applyNumberFormat="1" applyFont="1" applyFill="1" applyAlignment="1">
      <alignment vertical="center"/>
    </xf>
    <xf numFmtId="1" fontId="6" fillId="2" borderId="0" xfId="2" applyNumberFormat="1" applyFont="1" applyFill="1" applyAlignment="1">
      <alignment horizontal="left" vertical="center"/>
    </xf>
    <xf numFmtId="1" fontId="6" fillId="2" borderId="0" xfId="2" applyNumberFormat="1" applyFont="1" applyFill="1" applyAlignment="1">
      <alignment horizontal="left" vertical="center" wrapText="1"/>
    </xf>
    <xf numFmtId="1" fontId="6" fillId="2" borderId="0" xfId="1" applyNumberFormat="1" applyFont="1" applyFill="1" applyAlignment="1">
      <alignment horizontal="left" vertical="center"/>
    </xf>
    <xf numFmtId="43" fontId="6" fillId="2" borderId="0" xfId="2" applyFont="1" applyFill="1" applyAlignment="1">
      <alignment vertical="center"/>
    </xf>
    <xf numFmtId="43" fontId="6" fillId="2" borderId="0" xfId="2" applyFont="1" applyFill="1" applyAlignment="1">
      <alignment horizontal="right" vertical="center"/>
    </xf>
    <xf numFmtId="43" fontId="17" fillId="2" borderId="0" xfId="2" applyFont="1" applyFill="1" applyAlignment="1">
      <alignment vertical="center"/>
    </xf>
    <xf numFmtId="1" fontId="17" fillId="2" borderId="0" xfId="2" applyNumberFormat="1" applyFont="1" applyFill="1" applyAlignment="1">
      <alignment vertical="center"/>
    </xf>
    <xf numFmtId="43" fontId="5" fillId="2" borderId="0" xfId="2" applyFont="1" applyFill="1" applyAlignment="1">
      <alignment horizontal="right" vertical="center"/>
    </xf>
    <xf numFmtId="43" fontId="18" fillId="2" borderId="0" xfId="2" applyFont="1" applyFill="1" applyAlignment="1">
      <alignment vertical="center"/>
    </xf>
    <xf numFmtId="1" fontId="18" fillId="2" borderId="0" xfId="2" applyNumberFormat="1" applyFont="1" applyFill="1" applyAlignment="1">
      <alignment vertical="center"/>
    </xf>
    <xf numFmtId="1" fontId="16" fillId="2" borderId="0" xfId="2" applyNumberFormat="1" applyFont="1" applyFill="1" applyAlignment="1">
      <alignment horizontal="left" vertical="center"/>
    </xf>
    <xf numFmtId="49" fontId="16" fillId="2" borderId="0" xfId="2" applyNumberFormat="1" applyFont="1" applyFill="1" applyAlignment="1">
      <alignment horizontal="left" vertical="center"/>
    </xf>
    <xf numFmtId="43" fontId="12" fillId="2" borderId="0" xfId="2" applyFont="1" applyFill="1" applyAlignment="1">
      <alignment horizontal="left" vertical="center"/>
    </xf>
    <xf numFmtId="43" fontId="16" fillId="2" borderId="0" xfId="2" applyFont="1" applyFill="1" applyAlignment="1">
      <alignment vertical="center"/>
    </xf>
    <xf numFmtId="49" fontId="16" fillId="2" borderId="0" xfId="2" applyNumberFormat="1" applyFont="1" applyFill="1" applyAlignment="1">
      <alignment vertical="center"/>
    </xf>
    <xf numFmtId="1" fontId="6" fillId="2" borderId="0" xfId="2" applyNumberFormat="1" applyFont="1" applyFill="1" applyAlignment="1">
      <alignment horizontal="left" vertical="center"/>
    </xf>
    <xf numFmtId="164" fontId="11" fillId="2" borderId="4" xfId="6" applyNumberFormat="1" applyFont="1" applyFill="1" applyBorder="1" applyAlignment="1">
      <alignment horizontal="center" vertical="center" wrapText="1"/>
    </xf>
    <xf numFmtId="164" fontId="3" fillId="3" borderId="4" xfId="6" applyNumberFormat="1" applyFont="1" applyFill="1" applyBorder="1" applyAlignment="1">
      <alignment horizontal="right" vertical="center" wrapText="1"/>
    </xf>
    <xf numFmtId="2" fontId="15" fillId="2" borderId="4" xfId="1" applyNumberFormat="1" applyFont="1" applyFill="1" applyBorder="1" applyAlignment="1">
      <alignment horizontal="right" vertical="center" wrapText="1"/>
    </xf>
    <xf numFmtId="164" fontId="23" fillId="0" borderId="7" xfId="1" applyNumberFormat="1" applyFont="1" applyFill="1" applyBorder="1" applyAlignment="1">
      <alignment horizontal="right" vertical="center"/>
    </xf>
    <xf numFmtId="164" fontId="3" fillId="2" borderId="4" xfId="6" applyNumberFormat="1" applyFont="1" applyFill="1" applyBorder="1" applyAlignment="1">
      <alignment horizontal="right" vertical="center" wrapText="1"/>
    </xf>
    <xf numFmtId="166" fontId="3" fillId="2" borderId="4" xfId="1" applyFont="1" applyFill="1" applyBorder="1" applyAlignment="1">
      <alignment horizontal="right" vertical="center" wrapText="1"/>
    </xf>
    <xf numFmtId="164" fontId="3" fillId="0" borderId="3" xfId="3" applyNumberFormat="1" applyFont="1" applyFill="1" applyBorder="1" applyAlignment="1">
      <alignment horizontal="right" vertical="center"/>
    </xf>
    <xf numFmtId="164" fontId="14" fillId="0" borderId="4" xfId="4" applyNumberFormat="1" applyFont="1" applyFill="1" applyBorder="1" applyAlignment="1">
      <alignment horizontal="right" vertical="center"/>
    </xf>
    <xf numFmtId="164" fontId="14" fillId="0" borderId="3" xfId="3" applyNumberFormat="1" applyFont="1" applyFill="1" applyBorder="1" applyAlignment="1">
      <alignment horizontal="right" vertical="center"/>
    </xf>
    <xf numFmtId="164" fontId="14" fillId="0" borderId="4" xfId="1" applyNumberFormat="1" applyFont="1" applyFill="1" applyBorder="1" applyAlignment="1">
      <alignment horizontal="right" vertical="center" wrapText="1"/>
    </xf>
    <xf numFmtId="164" fontId="14" fillId="0" borderId="4" xfId="1" applyNumberFormat="1" applyFont="1" applyFill="1" applyBorder="1" applyAlignment="1">
      <alignment horizontal="right" vertical="center"/>
    </xf>
    <xf numFmtId="164" fontId="14" fillId="0" borderId="4" xfId="3" applyNumberFormat="1" applyFont="1" applyFill="1" applyBorder="1" applyAlignment="1">
      <alignment horizontal="right" vertical="center"/>
    </xf>
    <xf numFmtId="164" fontId="3" fillId="0" borderId="4" xfId="3" applyNumberFormat="1" applyFont="1" applyFill="1" applyBorder="1" applyAlignment="1">
      <alignment horizontal="right" vertical="center"/>
    </xf>
    <xf numFmtId="164" fontId="16" fillId="0" borderId="0" xfId="2" applyNumberFormat="1" applyFont="1" applyFill="1" applyAlignment="1">
      <alignment horizontal="right" vertical="center"/>
    </xf>
    <xf numFmtId="164" fontId="16" fillId="2" borderId="0" xfId="6" applyNumberFormat="1" applyFont="1" applyFill="1" applyAlignment="1">
      <alignment horizontal="right" vertical="center"/>
    </xf>
    <xf numFmtId="2" fontId="16" fillId="2" borderId="0" xfId="1" applyNumberFormat="1" applyFont="1" applyFill="1" applyAlignment="1">
      <alignment horizontal="right" vertical="center"/>
    </xf>
    <xf numFmtId="166" fontId="16" fillId="2" borderId="0" xfId="1" applyFont="1" applyFill="1" applyAlignment="1">
      <alignment horizontal="right" vertical="center"/>
    </xf>
    <xf numFmtId="164" fontId="6" fillId="0" borderId="0" xfId="6" applyNumberFormat="1" applyFont="1" applyFill="1" applyAlignment="1">
      <alignment horizontal="right" vertical="center"/>
    </xf>
    <xf numFmtId="164" fontId="6" fillId="2" borderId="0" xfId="1" applyNumberFormat="1" applyFont="1" applyFill="1" applyAlignment="1">
      <alignment horizontal="right" vertical="center"/>
    </xf>
    <xf numFmtId="164" fontId="6" fillId="2" borderId="0" xfId="2" applyNumberFormat="1" applyFont="1" applyFill="1" applyAlignment="1">
      <alignment horizontal="right" vertical="center"/>
    </xf>
    <xf numFmtId="164" fontId="7" fillId="0" borderId="0" xfId="6" applyNumberFormat="1" applyFont="1" applyFill="1" applyAlignment="1">
      <alignment horizontal="right" vertical="center"/>
    </xf>
    <xf numFmtId="164" fontId="5" fillId="0" borderId="0" xfId="6" applyNumberFormat="1" applyFont="1" applyFill="1" applyAlignment="1">
      <alignment horizontal="right" vertical="center"/>
    </xf>
    <xf numFmtId="164" fontId="5" fillId="2" borderId="0" xfId="2" applyNumberFormat="1" applyFont="1" applyFill="1" applyAlignment="1">
      <alignment horizontal="right" vertical="center"/>
    </xf>
    <xf numFmtId="2" fontId="11" fillId="2" borderId="4" xfId="6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/>
    </xf>
    <xf numFmtId="166" fontId="17" fillId="2" borderId="0" xfId="1" applyFont="1" applyFill="1" applyAlignment="1">
      <alignment horizontal="center" vertical="center"/>
    </xf>
    <xf numFmtId="0" fontId="17" fillId="2" borderId="0" xfId="6" applyNumberFormat="1" applyFont="1" applyFill="1" applyAlignment="1">
      <alignment horizontal="center" vertical="center"/>
    </xf>
    <xf numFmtId="2" fontId="17" fillId="2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3" fontId="17" fillId="2" borderId="0" xfId="2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2" fontId="3" fillId="2" borderId="4" xfId="6" applyNumberFormat="1" applyFont="1" applyFill="1" applyBorder="1" applyAlignment="1">
      <alignment horizontal="right" vertical="center" wrapText="1"/>
    </xf>
    <xf numFmtId="164" fontId="3" fillId="2" borderId="3" xfId="3" applyNumberFormat="1" applyFont="1" applyFill="1" applyBorder="1" applyAlignment="1">
      <alignment horizontal="right" vertical="center"/>
    </xf>
    <xf numFmtId="2" fontId="3" fillId="2" borderId="4" xfId="1" applyNumberFormat="1" applyFont="1" applyFill="1" applyBorder="1" applyAlignment="1">
      <alignment horizontal="right" vertical="center"/>
    </xf>
    <xf numFmtId="166" fontId="12" fillId="2" borderId="4" xfId="1" applyFont="1" applyFill="1" applyBorder="1" applyAlignment="1">
      <alignment horizontal="right" vertical="center"/>
    </xf>
    <xf numFmtId="164" fontId="14" fillId="2" borderId="4" xfId="6" applyNumberFormat="1" applyFont="1" applyFill="1" applyBorder="1" applyAlignment="1">
      <alignment horizontal="right" vertical="center"/>
    </xf>
    <xf numFmtId="2" fontId="14" fillId="2" borderId="4" xfId="1" applyNumberFormat="1" applyFont="1" applyFill="1" applyBorder="1" applyAlignment="1">
      <alignment horizontal="right" vertical="center"/>
    </xf>
    <xf numFmtId="164" fontId="14" fillId="2" borderId="3" xfId="3" applyNumberFormat="1" applyFont="1" applyFill="1" applyBorder="1" applyAlignment="1">
      <alignment horizontal="right" vertical="center"/>
    </xf>
    <xf numFmtId="164" fontId="3" fillId="2" borderId="3" xfId="6" applyNumberFormat="1" applyFont="1" applyFill="1" applyBorder="1" applyAlignment="1">
      <alignment horizontal="right" vertical="center"/>
    </xf>
    <xf numFmtId="166" fontId="11" fillId="2" borderId="4" xfId="1" applyFont="1" applyFill="1" applyBorder="1" applyAlignment="1">
      <alignment horizontal="right" vertical="center"/>
    </xf>
    <xf numFmtId="164" fontId="14" fillId="2" borderId="3" xfId="6" applyNumberFormat="1" applyFont="1" applyFill="1" applyBorder="1" applyAlignment="1">
      <alignment horizontal="right" vertical="center"/>
    </xf>
    <xf numFmtId="164" fontId="3" fillId="2" borderId="4" xfId="3" applyNumberFormat="1" applyFont="1" applyFill="1" applyBorder="1" applyAlignment="1">
      <alignment horizontal="right" vertical="center"/>
    </xf>
    <xf numFmtId="164" fontId="3" fillId="2" borderId="4" xfId="6" applyNumberFormat="1" applyFont="1" applyFill="1" applyBorder="1" applyAlignment="1">
      <alignment horizontal="right" vertical="center"/>
    </xf>
    <xf numFmtId="164" fontId="12" fillId="2" borderId="4" xfId="6" applyNumberFormat="1" applyFont="1" applyFill="1" applyBorder="1" applyAlignment="1">
      <alignment horizontal="right" vertical="center"/>
    </xf>
    <xf numFmtId="2" fontId="12" fillId="2" borderId="4" xfId="1" applyNumberFormat="1" applyFont="1" applyFill="1" applyBorder="1" applyAlignment="1">
      <alignment horizontal="right" vertical="center"/>
    </xf>
    <xf numFmtId="2" fontId="16" fillId="2" borderId="4" xfId="1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1" fontId="12" fillId="2" borderId="0" xfId="1" applyNumberFormat="1" applyFont="1" applyFill="1" applyBorder="1" applyAlignment="1">
      <alignment horizontal="center" vertical="center"/>
    </xf>
    <xf numFmtId="1" fontId="12" fillId="2" borderId="0" xfId="1" quotePrefix="1" applyNumberFormat="1" applyFont="1" applyFill="1" applyBorder="1" applyAlignment="1">
      <alignment horizontal="center" vertical="center"/>
    </xf>
    <xf numFmtId="49" fontId="12" fillId="2" borderId="0" xfId="1" quotePrefix="1" applyNumberFormat="1" applyFont="1" applyFill="1" applyBorder="1" applyAlignment="1">
      <alignment horizontal="center" vertical="center"/>
    </xf>
    <xf numFmtId="166" fontId="12" fillId="2" borderId="0" xfId="1" applyFont="1" applyFill="1" applyBorder="1" applyAlignment="1">
      <alignment horizontal="left" vertical="center" wrapText="1"/>
    </xf>
    <xf numFmtId="164" fontId="14" fillId="0" borderId="0" xfId="3" applyNumberFormat="1" applyFont="1" applyFill="1" applyBorder="1" applyAlignment="1">
      <alignment horizontal="right" vertical="center"/>
    </xf>
    <xf numFmtId="164" fontId="12" fillId="2" borderId="0" xfId="6" applyNumberFormat="1" applyFont="1" applyFill="1" applyBorder="1" applyAlignment="1">
      <alignment horizontal="right" vertical="center"/>
    </xf>
    <xf numFmtId="2" fontId="12" fillId="2" borderId="0" xfId="1" applyNumberFormat="1" applyFont="1" applyFill="1" applyBorder="1" applyAlignment="1">
      <alignment horizontal="right" vertical="center"/>
    </xf>
    <xf numFmtId="2" fontId="16" fillId="2" borderId="0" xfId="1" applyNumberFormat="1" applyFont="1" applyFill="1" applyBorder="1" applyAlignment="1">
      <alignment horizontal="right" vertical="center"/>
    </xf>
    <xf numFmtId="164" fontId="3" fillId="2" borderId="0" xfId="3" applyNumberFormat="1" applyFont="1" applyFill="1" applyBorder="1" applyAlignment="1">
      <alignment horizontal="right" vertical="center"/>
    </xf>
    <xf numFmtId="166" fontId="12" fillId="2" borderId="0" xfId="1" applyFont="1" applyFill="1" applyBorder="1" applyAlignment="1">
      <alignment horizontal="right" vertical="center"/>
    </xf>
    <xf numFmtId="166" fontId="11" fillId="2" borderId="3" xfId="1" applyFont="1" applyFill="1" applyBorder="1" applyAlignment="1">
      <alignment horizontal="left" vertical="top"/>
    </xf>
    <xf numFmtId="166" fontId="11" fillId="2" borderId="3" xfId="1" applyFont="1" applyFill="1" applyBorder="1" applyAlignment="1">
      <alignment horizontal="left" vertical="top" wrapText="1"/>
    </xf>
    <xf numFmtId="166" fontId="12" fillId="2" borderId="3" xfId="1" applyFont="1" applyFill="1" applyBorder="1" applyAlignment="1">
      <alignment horizontal="left" vertical="top" wrapText="1"/>
    </xf>
    <xf numFmtId="166" fontId="12" fillId="2" borderId="0" xfId="1" applyFont="1" applyFill="1" applyBorder="1" applyAlignment="1">
      <alignment horizontal="left" vertical="top" wrapText="1"/>
    </xf>
    <xf numFmtId="43" fontId="12" fillId="2" borderId="0" xfId="2" applyFont="1" applyFill="1" applyAlignment="1">
      <alignment horizontal="left" vertical="top" wrapText="1"/>
    </xf>
    <xf numFmtId="166" fontId="6" fillId="2" borderId="0" xfId="1" applyFont="1" applyFill="1" applyAlignment="1">
      <alignment horizontal="left" vertical="top"/>
    </xf>
    <xf numFmtId="166" fontId="7" fillId="2" borderId="0" xfId="1" applyFont="1" applyFill="1" applyAlignment="1">
      <alignment horizontal="left" vertical="top"/>
    </xf>
    <xf numFmtId="43" fontId="10" fillId="2" borderId="0" xfId="2" applyFont="1" applyFill="1" applyAlignment="1">
      <alignment vertical="top"/>
    </xf>
    <xf numFmtId="49" fontId="12" fillId="2" borderId="3" xfId="5" applyNumberFormat="1" applyFont="1" applyFill="1" applyBorder="1" applyAlignment="1">
      <alignment horizontal="left" vertical="center" wrapText="1"/>
    </xf>
    <xf numFmtId="165" fontId="13" fillId="2" borderId="4" xfId="6" applyNumberFormat="1" applyFont="1" applyFill="1" applyBorder="1" applyAlignment="1">
      <alignment vertical="center"/>
    </xf>
    <xf numFmtId="42" fontId="13" fillId="2" borderId="4" xfId="8" applyFont="1" applyFill="1" applyBorder="1" applyAlignment="1">
      <alignment vertical="top"/>
    </xf>
    <xf numFmtId="166" fontId="11" fillId="2" borderId="1" xfId="1" applyFont="1" applyFill="1" applyBorder="1" applyAlignment="1">
      <alignment horizontal="center" vertical="center" wrapText="1"/>
    </xf>
    <xf numFmtId="166" fontId="11" fillId="2" borderId="3" xfId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6" fontId="22" fillId="2" borderId="0" xfId="1" applyFont="1" applyFill="1" applyAlignment="1">
      <alignment horizontal="center"/>
    </xf>
    <xf numFmtId="166" fontId="11" fillId="2" borderId="10" xfId="1" applyFont="1" applyFill="1" applyBorder="1" applyAlignment="1">
      <alignment horizontal="center" vertical="center" wrapText="1"/>
    </xf>
    <xf numFmtId="166" fontId="11" fillId="2" borderId="11" xfId="1" applyFont="1" applyFill="1" applyBorder="1" applyAlignment="1">
      <alignment horizontal="center" vertical="center" wrapText="1"/>
    </xf>
    <xf numFmtId="166" fontId="11" fillId="2" borderId="8" xfId="1" applyFont="1" applyFill="1" applyBorder="1" applyAlignment="1">
      <alignment horizontal="center" vertical="center" wrapText="1"/>
    </xf>
    <xf numFmtId="1" fontId="11" fillId="2" borderId="12" xfId="1" applyNumberFormat="1" applyFont="1" applyFill="1" applyBorder="1" applyAlignment="1">
      <alignment horizontal="center" vertical="center"/>
    </xf>
    <xf numFmtId="1" fontId="11" fillId="2" borderId="13" xfId="1" applyNumberFormat="1" applyFont="1" applyFill="1" applyBorder="1" applyAlignment="1">
      <alignment horizontal="center" vertical="center"/>
    </xf>
    <xf numFmtId="1" fontId="11" fillId="2" borderId="14" xfId="1" applyNumberFormat="1" applyFont="1" applyFill="1" applyBorder="1" applyAlignment="1">
      <alignment horizontal="center" vertical="center"/>
    </xf>
    <xf numFmtId="1" fontId="11" fillId="2" borderId="0" xfId="1" applyNumberFormat="1" applyFont="1" applyFill="1" applyAlignment="1">
      <alignment horizontal="center" vertical="center"/>
    </xf>
    <xf numFmtId="1" fontId="11" fillId="2" borderId="5" xfId="1" applyNumberFormat="1" applyFont="1" applyFill="1" applyBorder="1" applyAlignment="1">
      <alignment horizontal="center" vertical="center"/>
    </xf>
    <xf numFmtId="1" fontId="11" fillId="2" borderId="6" xfId="1" applyNumberFormat="1" applyFont="1" applyFill="1" applyBorder="1" applyAlignment="1">
      <alignment horizontal="center" vertical="center"/>
    </xf>
    <xf numFmtId="166" fontId="11" fillId="2" borderId="10" xfId="1" applyFont="1" applyFill="1" applyBorder="1" applyAlignment="1">
      <alignment horizontal="center" vertical="center"/>
    </xf>
    <xf numFmtId="166" fontId="11" fillId="2" borderId="11" xfId="1" applyFont="1" applyFill="1" applyBorder="1" applyAlignment="1">
      <alignment horizontal="center" vertical="center"/>
    </xf>
    <xf numFmtId="166" fontId="11" fillId="2" borderId="8" xfId="1" applyFont="1" applyFill="1" applyBorder="1" applyAlignment="1">
      <alignment horizontal="center" vertical="center"/>
    </xf>
    <xf numFmtId="164" fontId="11" fillId="0" borderId="10" xfId="1" applyNumberFormat="1" applyFont="1" applyFill="1" applyBorder="1" applyAlignment="1">
      <alignment horizontal="center" vertical="center" wrapText="1"/>
    </xf>
    <xf numFmtId="164" fontId="11" fillId="0" borderId="11" xfId="1" applyNumberFormat="1" applyFont="1" applyFill="1" applyBorder="1" applyAlignment="1">
      <alignment horizontal="center" vertical="center" wrapText="1"/>
    </xf>
    <xf numFmtId="164" fontId="11" fillId="0" borderId="8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" xfId="7" applyFont="1" applyFill="1" applyBorder="1" applyAlignment="1">
      <alignment horizontal="center" vertical="center"/>
    </xf>
    <xf numFmtId="0" fontId="11" fillId="2" borderId="2" xfId="7" applyFont="1" applyFill="1" applyBorder="1" applyAlignment="1">
      <alignment horizontal="center" vertical="center"/>
    </xf>
    <xf numFmtId="0" fontId="11" fillId="2" borderId="3" xfId="7" applyFont="1" applyFill="1" applyBorder="1" applyAlignment="1">
      <alignment horizontal="center" vertical="center"/>
    </xf>
    <xf numFmtId="1" fontId="16" fillId="2" borderId="6" xfId="2" applyNumberFormat="1" applyFont="1" applyFill="1" applyBorder="1" applyAlignment="1">
      <alignment horizontal="center" vertical="center"/>
    </xf>
    <xf numFmtId="1" fontId="6" fillId="2" borderId="0" xfId="2" applyNumberFormat="1" applyFont="1" applyFill="1" applyAlignment="1">
      <alignment horizontal="center" vertical="center"/>
    </xf>
    <xf numFmtId="1" fontId="6" fillId="2" borderId="0" xfId="2" applyNumberFormat="1" applyFont="1" applyFill="1" applyAlignment="1">
      <alignment horizontal="left" vertical="center"/>
    </xf>
    <xf numFmtId="1" fontId="9" fillId="2" borderId="0" xfId="2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6" fontId="6" fillId="2" borderId="0" xfId="1" applyFont="1" applyFill="1" applyAlignment="1">
      <alignment horizontal="center" vertical="center"/>
    </xf>
    <xf numFmtId="1" fontId="4" fillId="2" borderId="0" xfId="2" applyNumberFormat="1" applyFont="1" applyFill="1" applyAlignment="1">
      <alignment horizontal="center" vertical="center"/>
    </xf>
  </cellXfs>
  <cellStyles count="9">
    <cellStyle name="Comma [0]" xfId="6" builtinId="6"/>
    <cellStyle name="Comma [0] 2" xfId="3" xr:uid="{00000000-0005-0000-0000-000001000000}"/>
    <cellStyle name="Comma [0] 3" xfId="4" xr:uid="{00000000-0005-0000-0000-000002000000}"/>
    <cellStyle name="Comma 4" xfId="2" xr:uid="{00000000-0005-0000-0000-000003000000}"/>
    <cellStyle name="Currency [0]" xfId="8" builtinId="7"/>
    <cellStyle name="Normal" xfId="0" builtinId="0"/>
    <cellStyle name="Normal 2" xfId="1" xr:uid="{00000000-0005-0000-0000-000005000000}"/>
    <cellStyle name="Normal 2 2" xfId="7" xr:uid="{00000000-0005-0000-0000-000006000000}"/>
    <cellStyle name="Normal 2 3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opLeftCell="A9" zoomScale="78" zoomScaleNormal="78" workbookViewId="0">
      <selection activeCell="T12" sqref="T12"/>
    </sheetView>
  </sheetViews>
  <sheetFormatPr defaultColWidth="9.140625" defaultRowHeight="14.25" x14ac:dyDescent="0.25"/>
  <cols>
    <col min="1" max="9" width="3.28515625" style="76" customWidth="1"/>
    <col min="10" max="10" width="3.28515625" style="99" customWidth="1"/>
    <col min="11" max="11" width="51.7109375" style="97" customWidth="1"/>
    <col min="12" max="12" width="15.85546875" style="98" customWidth="1"/>
    <col min="13" max="13" width="24.42578125" style="114" customWidth="1"/>
    <col min="14" max="14" width="13.7109375" style="115" bestFit="1" customWidth="1"/>
    <col min="15" max="15" width="6.7109375" style="116" customWidth="1"/>
    <col min="16" max="16" width="19.28515625" style="115" customWidth="1"/>
    <col min="17" max="17" width="6.7109375" style="116" customWidth="1"/>
    <col min="18" max="18" width="21.140625" style="115" customWidth="1"/>
    <col min="19" max="19" width="6.7109375" style="116" customWidth="1"/>
    <col min="20" max="20" width="7" style="116" customWidth="1"/>
    <col min="21" max="21" width="13.85546875" style="117" customWidth="1"/>
    <col min="22" max="22" width="10.5703125" style="117" customWidth="1"/>
    <col min="23" max="24" width="9.140625" style="44"/>
    <col min="25" max="25" width="18.5703125" style="44" bestFit="1" customWidth="1"/>
    <col min="26" max="16384" width="9.140625" style="44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78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4.25" customHeight="1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12" customFormat="1" ht="15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13" customFormat="1" ht="15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12" customFormat="1" ht="15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12" customFormat="1" ht="15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12" customFormat="1" ht="30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12" customFormat="1" ht="45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12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0</v>
      </c>
      <c r="O12" s="134">
        <f>N12/M12*100</f>
        <v>0</v>
      </c>
      <c r="P12" s="133">
        <f>P18+P13+P80</f>
        <v>80520160</v>
      </c>
      <c r="Q12" s="134">
        <f>P12/M12*100</f>
        <v>4.1704040705383187</v>
      </c>
      <c r="R12" s="133">
        <f>R18+R13+R80</f>
        <v>80520160</v>
      </c>
      <c r="S12" s="134">
        <f>R12/M12*100</f>
        <v>4.1704040705383187</v>
      </c>
      <c r="T12" s="134">
        <f>(T13+T18)/2</f>
        <v>4.7243564297335068</v>
      </c>
      <c r="U12" s="135"/>
      <c r="V12" s="135"/>
    </row>
    <row r="13" spans="1:22" s="12" customFormat="1" ht="15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0</v>
      </c>
      <c r="O13" s="134">
        <f>N13/M13*100</f>
        <v>0</v>
      </c>
      <c r="P13" s="133">
        <v>78334560</v>
      </c>
      <c r="Q13" s="134">
        <f>P13/M13*100</f>
        <v>6.7620077565632455</v>
      </c>
      <c r="R13" s="133">
        <f>N13+P13</f>
        <v>78334560</v>
      </c>
      <c r="S13" s="134">
        <f>R13/M13*100</f>
        <v>6.7620077565632455</v>
      </c>
      <c r="T13" s="134">
        <f>T15</f>
        <v>8.3333333333333339</v>
      </c>
      <c r="U13" s="135"/>
      <c r="V13" s="135"/>
    </row>
    <row r="14" spans="1:22" s="12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12" customFormat="1" ht="15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0</v>
      </c>
      <c r="O15" s="134">
        <f>N15/M15*100</f>
        <v>0</v>
      </c>
      <c r="P15" s="133">
        <f>P16</f>
        <v>78334560</v>
      </c>
      <c r="Q15" s="134">
        <f>P15/M15*100</f>
        <v>6.7620077565632455</v>
      </c>
      <c r="R15" s="133">
        <f t="shared" ref="R15:R16" si="0">N15+P15</f>
        <v>78334560</v>
      </c>
      <c r="S15" s="134">
        <f>R15/M15*100</f>
        <v>6.7620077565632455</v>
      </c>
      <c r="T15" s="134">
        <f>T16</f>
        <v>8.3333333333333339</v>
      </c>
      <c r="U15" s="135"/>
      <c r="V15" s="135"/>
    </row>
    <row r="16" spans="1:22" s="12" customFormat="1" ht="15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v>0</v>
      </c>
      <c r="O16" s="137">
        <f>N16/M16*100</f>
        <v>0</v>
      </c>
      <c r="P16" s="136">
        <v>78334560</v>
      </c>
      <c r="Q16" s="137">
        <f>P16/M16*100</f>
        <v>6.7620077565632455</v>
      </c>
      <c r="R16" s="133">
        <f t="shared" si="0"/>
        <v>78334560</v>
      </c>
      <c r="S16" s="137">
        <f>R16/M16*100</f>
        <v>6.7620077565632455</v>
      </c>
      <c r="T16" s="137">
        <f>1/12%</f>
        <v>8.3333333333333339</v>
      </c>
      <c r="U16" s="135"/>
      <c r="V16" s="135"/>
    </row>
    <row r="17" spans="1:22" s="12" customForma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12" customFormat="1" ht="15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0</v>
      </c>
      <c r="O18" s="134">
        <f t="shared" ref="O18:O24" si="1">N18/M18*100</f>
        <v>0</v>
      </c>
      <c r="P18" s="133">
        <f>P19+P30+P34+P39+P42+P46+P50+P53+P56+P60+P66+P70+P74+P77</f>
        <v>2185600</v>
      </c>
      <c r="Q18" s="134">
        <f t="shared" ref="Q18:Q26" si="2">P18/M18*100</f>
        <v>0.32014624542983033</v>
      </c>
      <c r="R18" s="133">
        <f t="shared" ref="R18:R85" si="3">N18+P18</f>
        <v>2185600</v>
      </c>
      <c r="S18" s="134">
        <f t="shared" ref="S18:S26" si="4">R18/M18*100</f>
        <v>0.32014624542983033</v>
      </c>
      <c r="T18" s="134">
        <f>(T19+T30+T34+T39+T42+T46+T50+T53+T56+T60+T66+T70+T74+T77)/14</f>
        <v>1.115379526133679</v>
      </c>
      <c r="U18" s="135"/>
      <c r="V18" s="135"/>
    </row>
    <row r="19" spans="1:22" s="12" customFormat="1" ht="15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0</v>
      </c>
      <c r="O19" s="134">
        <f t="shared" si="1"/>
        <v>0</v>
      </c>
      <c r="P19" s="133">
        <f>SUM(P20:P27)</f>
        <v>200000</v>
      </c>
      <c r="Q19" s="134">
        <f t="shared" si="2"/>
        <v>8.9243913074286807E-2</v>
      </c>
      <c r="R19" s="133">
        <f>N19+P19</f>
        <v>200000</v>
      </c>
      <c r="S19" s="134">
        <f>R19/M19*100</f>
        <v>8.9243913074286807E-2</v>
      </c>
      <c r="T19" s="134">
        <f>SUM(T20:T28)/9</f>
        <v>0.10288065843621398</v>
      </c>
      <c r="U19" s="135"/>
      <c r="V19" s="135"/>
    </row>
    <row r="20" spans="1:22" s="12" customFormat="1" ht="15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3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12" customFormat="1" ht="28.5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3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12" customFormat="1" ht="1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v>0</v>
      </c>
      <c r="O22" s="137">
        <f t="shared" si="1"/>
        <v>0</v>
      </c>
      <c r="P22" s="136">
        <v>0</v>
      </c>
      <c r="Q22" s="137">
        <f t="shared" si="2"/>
        <v>0</v>
      </c>
      <c r="R22" s="133">
        <f t="shared" si="3"/>
        <v>0</v>
      </c>
      <c r="S22" s="137">
        <f t="shared" si="4"/>
        <v>0</v>
      </c>
      <c r="T22" s="137">
        <v>0</v>
      </c>
      <c r="U22" s="135"/>
      <c r="V22" s="135"/>
    </row>
    <row r="23" spans="1:22" s="12" customFormat="1" ht="1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3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12" customFormat="1" ht="15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3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12" customFormat="1" ht="15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3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12" customFormat="1" ht="15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v>0</v>
      </c>
      <c r="O26" s="137">
        <f>N26/M26*100</f>
        <v>0</v>
      </c>
      <c r="P26" s="136">
        <v>200000</v>
      </c>
      <c r="Q26" s="137">
        <f t="shared" si="2"/>
        <v>0.92592592592592582</v>
      </c>
      <c r="R26" s="138">
        <f t="shared" si="3"/>
        <v>200000</v>
      </c>
      <c r="S26" s="137">
        <f t="shared" si="4"/>
        <v>0.92592592592592582</v>
      </c>
      <c r="T26" s="137">
        <f>S26</f>
        <v>0.92592592592592582</v>
      </c>
      <c r="U26" s="135"/>
      <c r="V26" s="135"/>
    </row>
    <row r="27" spans="1:22" s="12" customFormat="1" ht="15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v>0</v>
      </c>
      <c r="O27" s="137">
        <f t="shared" ref="O27:O28" si="5">N27/M27*100</f>
        <v>0</v>
      </c>
      <c r="P27" s="136">
        <v>0</v>
      </c>
      <c r="Q27" s="137">
        <f t="shared" ref="Q27:Q28" si="6">P27/M27*100</f>
        <v>0</v>
      </c>
      <c r="R27" s="133">
        <f t="shared" ref="R27:R28" si="7">N27+P27</f>
        <v>0</v>
      </c>
      <c r="S27" s="137">
        <f t="shared" ref="S27:S28" si="8">R27/M27*100</f>
        <v>0</v>
      </c>
      <c r="T27" s="137">
        <v>0</v>
      </c>
      <c r="U27" s="135"/>
      <c r="V27" s="135"/>
    </row>
    <row r="28" spans="1:22" s="12" customFormat="1" ht="15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6"/>
        <v>0</v>
      </c>
      <c r="R28" s="133">
        <f t="shared" si="7"/>
        <v>0</v>
      </c>
      <c r="S28" s="137">
        <f t="shared" si="8"/>
        <v>0</v>
      </c>
      <c r="T28" s="137">
        <v>0</v>
      </c>
      <c r="U28" s="135"/>
      <c r="V28" s="135"/>
    </row>
    <row r="29" spans="1:22" s="12" customForma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12" customFormat="1" ht="15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0</v>
      </c>
      <c r="O30" s="134">
        <f>N30/M30*100</f>
        <v>0</v>
      </c>
      <c r="P30" s="133">
        <f>SUM(P31:P32)</f>
        <v>270000</v>
      </c>
      <c r="Q30" s="134">
        <f>P30/M30*100</f>
        <v>0.50373134328358204</v>
      </c>
      <c r="R30" s="133">
        <f t="shared" si="3"/>
        <v>270000</v>
      </c>
      <c r="S30" s="134">
        <f>R30/M30*100</f>
        <v>0.50373134328358204</v>
      </c>
      <c r="T30" s="134">
        <f>SUM(T31:T32)/2</f>
        <v>4.1666666666666661</v>
      </c>
      <c r="U30" s="135"/>
      <c r="V30" s="135"/>
    </row>
    <row r="31" spans="1:22" s="12" customFormat="1" ht="15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12" customFormat="1" ht="15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v>0</v>
      </c>
      <c r="O32" s="137">
        <f>N32/M32*100</f>
        <v>0</v>
      </c>
      <c r="P32" s="136">
        <v>270000</v>
      </c>
      <c r="Q32" s="137">
        <f>P32/M32*100</f>
        <v>7.5</v>
      </c>
      <c r="R32" s="138">
        <f t="shared" si="3"/>
        <v>270000</v>
      </c>
      <c r="S32" s="137">
        <f>R32/M32*100</f>
        <v>7.5</v>
      </c>
      <c r="T32" s="137">
        <f>1/12*100</f>
        <v>8.3333333333333321</v>
      </c>
      <c r="U32" s="135"/>
      <c r="V32" s="135"/>
    </row>
    <row r="33" spans="1:22" s="12" customForma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12" customFormat="1" ht="15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0</v>
      </c>
      <c r="O34" s="134">
        <f>N34/M34*100</f>
        <v>0</v>
      </c>
      <c r="P34" s="133">
        <f>SUM(P35:P37)</f>
        <v>797200</v>
      </c>
      <c r="Q34" s="134">
        <f>P34/M34*100</f>
        <v>2.6978003384094751</v>
      </c>
      <c r="R34" s="133">
        <f t="shared" si="3"/>
        <v>797200</v>
      </c>
      <c r="S34" s="134">
        <f>R34/M34*100</f>
        <v>2.6978003384094751</v>
      </c>
      <c r="T34" s="134">
        <f>SUM(T35:T37)/3</f>
        <v>5.5555555555555545</v>
      </c>
      <c r="U34" s="135"/>
      <c r="V34" s="135"/>
    </row>
    <row r="35" spans="1:22" s="12" customFormat="1" ht="15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v>0</v>
      </c>
      <c r="O35" s="137">
        <f>N35/M35*100</f>
        <v>0</v>
      </c>
      <c r="P35" s="136">
        <v>793700</v>
      </c>
      <c r="Q35" s="137">
        <f>P35/M35*100</f>
        <v>6.6141666666666667</v>
      </c>
      <c r="R35" s="138">
        <f t="shared" si="3"/>
        <v>793700</v>
      </c>
      <c r="S35" s="137">
        <f>R35/M35*100</f>
        <v>6.6141666666666667</v>
      </c>
      <c r="T35" s="137">
        <f t="shared" ref="T35:T36" si="9">1/12*100</f>
        <v>8.3333333333333321</v>
      </c>
      <c r="U35" s="135"/>
      <c r="V35" s="135"/>
    </row>
    <row r="36" spans="1:22" s="12" customFormat="1" ht="15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v>0</v>
      </c>
      <c r="O36" s="137">
        <f>N36/M36*100</f>
        <v>0</v>
      </c>
      <c r="P36" s="136">
        <v>3500</v>
      </c>
      <c r="Q36" s="137">
        <f>P36/M36*100</f>
        <v>0.63636363636363635</v>
      </c>
      <c r="R36" s="138">
        <f t="shared" si="3"/>
        <v>3500</v>
      </c>
      <c r="S36" s="137">
        <f>R36/M36*100</f>
        <v>0.63636363636363635</v>
      </c>
      <c r="T36" s="137">
        <f t="shared" si="9"/>
        <v>8.3333333333333321</v>
      </c>
      <c r="U36" s="135"/>
      <c r="V36" s="135"/>
    </row>
    <row r="37" spans="1:22" s="12" customFormat="1" ht="28.5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v>0</v>
      </c>
      <c r="O37" s="137">
        <f>N37/M37*100</f>
        <v>0</v>
      </c>
      <c r="P37" s="136">
        <v>0</v>
      </c>
      <c r="Q37" s="137">
        <f>P37/M37*100</f>
        <v>0</v>
      </c>
      <c r="R37" s="133">
        <f t="shared" si="3"/>
        <v>0</v>
      </c>
      <c r="S37" s="137">
        <f>R37/M37*100</f>
        <v>0</v>
      </c>
      <c r="T37" s="137">
        <v>0</v>
      </c>
      <c r="U37" s="135"/>
      <c r="V37" s="135"/>
    </row>
    <row r="38" spans="1:22" s="12" customForma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12" customFormat="1" ht="15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12" customForma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3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12" customFormat="1" ht="15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12" customFormat="1" ht="15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12" customForma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4">
        <f t="shared" ref="O43:O44" si="10">N43/M43*100</f>
        <v>0</v>
      </c>
      <c r="P43" s="141">
        <v>0</v>
      </c>
      <c r="Q43" s="134">
        <f t="shared" ref="Q43:Q44" si="11">P43/M43*100</f>
        <v>0</v>
      </c>
      <c r="R43" s="133">
        <f t="shared" ref="R43:R44" si="12">N43+P43</f>
        <v>0</v>
      </c>
      <c r="S43" s="134">
        <f t="shared" ref="S43:S44" si="13">R43/M43*100</f>
        <v>0</v>
      </c>
      <c r="T43" s="137">
        <v>0</v>
      </c>
      <c r="U43" s="135"/>
      <c r="V43" s="135"/>
    </row>
    <row r="44" spans="1:22" s="12" customForma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4">
        <f t="shared" si="10"/>
        <v>0</v>
      </c>
      <c r="P44" s="141">
        <v>0</v>
      </c>
      <c r="Q44" s="134">
        <f t="shared" si="11"/>
        <v>0</v>
      </c>
      <c r="R44" s="133">
        <f t="shared" si="12"/>
        <v>0</v>
      </c>
      <c r="S44" s="134">
        <f t="shared" si="13"/>
        <v>0</v>
      </c>
      <c r="T44" s="137">
        <v>0</v>
      </c>
      <c r="U44" s="135"/>
      <c r="V44" s="135"/>
    </row>
    <row r="45" spans="1:22" s="12" customForma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12" customFormat="1" ht="15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0</v>
      </c>
      <c r="O46" s="134">
        <f>N46/M46*100</f>
        <v>0</v>
      </c>
      <c r="P46" s="133">
        <f>SUM(P47:P48)</f>
        <v>18400</v>
      </c>
      <c r="Q46" s="134">
        <f>P46/M46*100</f>
        <v>1.1296035950862243E-2</v>
      </c>
      <c r="R46" s="133">
        <f t="shared" si="3"/>
        <v>18400</v>
      </c>
      <c r="S46" s="134">
        <f>R46/M46*100</f>
        <v>1.1296035950862243E-2</v>
      </c>
      <c r="T46" s="134">
        <f>SUM(T47:T48)/2</f>
        <v>0.11220880595194536</v>
      </c>
      <c r="U46" s="135"/>
      <c r="V46" s="135"/>
    </row>
    <row r="47" spans="1:22" s="12" customFormat="1" ht="15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v>0</v>
      </c>
      <c r="O47" s="137">
        <f>N47/M47*100</f>
        <v>0</v>
      </c>
      <c r="P47" s="136">
        <v>0</v>
      </c>
      <c r="Q47" s="137">
        <f>P47/M47*100</f>
        <v>0</v>
      </c>
      <c r="R47" s="133">
        <f t="shared" si="3"/>
        <v>0</v>
      </c>
      <c r="S47" s="137">
        <f>R47/M47*100</f>
        <v>0</v>
      </c>
      <c r="T47" s="137">
        <v>0</v>
      </c>
      <c r="U47" s="135"/>
      <c r="V47" s="135"/>
    </row>
    <row r="48" spans="1:22" s="12" customFormat="1" ht="15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v>0</v>
      </c>
      <c r="O48" s="137">
        <f>N48/M48*100</f>
        <v>0</v>
      </c>
      <c r="P48" s="136">
        <v>18400</v>
      </c>
      <c r="Q48" s="137">
        <f>P48/M48*100</f>
        <v>0.22441761190389073</v>
      </c>
      <c r="R48" s="138">
        <f t="shared" si="3"/>
        <v>18400</v>
      </c>
      <c r="S48" s="137">
        <f>R48/M48*100</f>
        <v>0.22441761190389073</v>
      </c>
      <c r="T48" s="137">
        <f>S48</f>
        <v>0.22441761190389073</v>
      </c>
      <c r="U48" s="135"/>
      <c r="V48" s="135"/>
    </row>
    <row r="49" spans="1:22" s="12" customForma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12" customFormat="1" ht="15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0</v>
      </c>
      <c r="O50" s="134">
        <f>N50/M50*100</f>
        <v>0</v>
      </c>
      <c r="P50" s="133">
        <f>P51</f>
        <v>600000</v>
      </c>
      <c r="Q50" s="134">
        <f>P50/M50*100</f>
        <v>1.5113350125944585</v>
      </c>
      <c r="R50" s="133">
        <f t="shared" si="3"/>
        <v>600000</v>
      </c>
      <c r="S50" s="134">
        <f>R50/M50*100</f>
        <v>1.5113350125944585</v>
      </c>
      <c r="T50" s="134">
        <f>T51</f>
        <v>1.5113350125944585</v>
      </c>
      <c r="U50" s="135"/>
      <c r="V50" s="135"/>
    </row>
    <row r="51" spans="1:22" s="12" customFormat="1" ht="15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v>0</v>
      </c>
      <c r="O51" s="137">
        <f>N51/M51*100</f>
        <v>0</v>
      </c>
      <c r="P51" s="136">
        <v>600000</v>
      </c>
      <c r="Q51" s="137">
        <f>P51/M51*100</f>
        <v>1.5113350125944585</v>
      </c>
      <c r="R51" s="138">
        <f t="shared" si="3"/>
        <v>600000</v>
      </c>
      <c r="S51" s="137">
        <f>R51/M51*100</f>
        <v>1.5113350125944585</v>
      </c>
      <c r="T51" s="137">
        <f>S51</f>
        <v>1.5113350125944585</v>
      </c>
      <c r="U51" s="135"/>
      <c r="V51" s="135"/>
    </row>
    <row r="52" spans="1:22" s="12" customForma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12" customFormat="1" ht="15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0</v>
      </c>
      <c r="Q53" s="134">
        <f>P53/M53*100</f>
        <v>0</v>
      </c>
      <c r="R53" s="133">
        <f t="shared" si="3"/>
        <v>0</v>
      </c>
      <c r="S53" s="134">
        <f>R53/M53*100</f>
        <v>0</v>
      </c>
      <c r="T53" s="134">
        <f>SUM(T54:T54)/2</f>
        <v>0</v>
      </c>
      <c r="U53" s="135"/>
      <c r="V53" s="135"/>
    </row>
    <row r="54" spans="1:22" s="12" customFormat="1" ht="15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v>0</v>
      </c>
      <c r="O54" s="137">
        <f>N54/M54*100</f>
        <v>0</v>
      </c>
      <c r="P54" s="136">
        <v>0</v>
      </c>
      <c r="Q54" s="137">
        <f>P54/M54*100</f>
        <v>0</v>
      </c>
      <c r="R54" s="138">
        <f t="shared" si="3"/>
        <v>0</v>
      </c>
      <c r="S54" s="137">
        <f>R54/M54*100</f>
        <v>0</v>
      </c>
      <c r="T54" s="137">
        <v>0</v>
      </c>
      <c r="U54" s="135"/>
      <c r="V54" s="135"/>
    </row>
    <row r="55" spans="1:22" s="12" customForma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12" customFormat="1" ht="30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0</v>
      </c>
      <c r="Q56" s="134">
        <f>P56/M56*100</f>
        <v>0</v>
      </c>
      <c r="R56" s="133">
        <f t="shared" si="3"/>
        <v>0</v>
      </c>
      <c r="S56" s="134">
        <f>R56/M56*100</f>
        <v>0</v>
      </c>
      <c r="T56" s="134">
        <v>0</v>
      </c>
      <c r="U56" s="135"/>
      <c r="V56" s="135"/>
    </row>
    <row r="57" spans="1:22" s="12" customFormat="1" ht="15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v>0</v>
      </c>
      <c r="O57" s="137">
        <f>N57/M57*100</f>
        <v>0</v>
      </c>
      <c r="P57" s="136">
        <v>0</v>
      </c>
      <c r="Q57" s="137">
        <f>P57/M57*100</f>
        <v>0</v>
      </c>
      <c r="R57" s="133">
        <f t="shared" si="3"/>
        <v>0</v>
      </c>
      <c r="S57" s="137">
        <f>R57/M57*100</f>
        <v>0</v>
      </c>
      <c r="T57" s="137">
        <v>0</v>
      </c>
      <c r="U57" s="135"/>
      <c r="V57" s="135"/>
    </row>
    <row r="58" spans="1:22" s="12" customFormat="1" ht="15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12" customForma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12" customFormat="1" ht="15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12" customFormat="1" ht="15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3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12" customFormat="1" ht="15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4">N62/M62*100</f>
        <v>0</v>
      </c>
      <c r="P62" s="136">
        <v>0</v>
      </c>
      <c r="Q62" s="137">
        <f t="shared" ref="Q62:Q63" si="15">P62/M62*100</f>
        <v>0</v>
      </c>
      <c r="R62" s="133">
        <f t="shared" si="3"/>
        <v>0</v>
      </c>
      <c r="S62" s="137">
        <f t="shared" ref="S62:S63" si="16">R62/M62*100</f>
        <v>0</v>
      </c>
      <c r="T62" s="137">
        <v>0</v>
      </c>
      <c r="U62" s="135"/>
      <c r="V62" s="135"/>
    </row>
    <row r="63" spans="1:22" s="12" customFormat="1" ht="15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4"/>
        <v>0</v>
      </c>
      <c r="P63" s="136">
        <v>0</v>
      </c>
      <c r="Q63" s="137">
        <f t="shared" si="15"/>
        <v>0</v>
      </c>
      <c r="R63" s="133">
        <f t="shared" si="3"/>
        <v>0</v>
      </c>
      <c r="S63" s="137">
        <f t="shared" si="16"/>
        <v>0</v>
      </c>
      <c r="T63" s="137">
        <v>0</v>
      </c>
      <c r="U63" s="135"/>
      <c r="V63" s="135"/>
    </row>
    <row r="64" spans="1:22" s="12" customFormat="1" ht="15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2" s="12" customForma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2" s="12" customFormat="1" ht="15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0</v>
      </c>
      <c r="Q66" s="134">
        <f>P66/M66*100</f>
        <v>0</v>
      </c>
      <c r="R66" s="133">
        <f t="shared" si="3"/>
        <v>0</v>
      </c>
      <c r="S66" s="134">
        <f>R66/M66*100</f>
        <v>0</v>
      </c>
      <c r="T66" s="134">
        <v>0</v>
      </c>
      <c r="U66" s="135"/>
      <c r="V66" s="135"/>
    </row>
    <row r="67" spans="1:22" s="12" customFormat="1" ht="15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4">
        <f>N67/M67*100</f>
        <v>0</v>
      </c>
      <c r="P67" s="138">
        <v>0</v>
      </c>
      <c r="Q67" s="134">
        <f>P67/M67*100</f>
        <v>0</v>
      </c>
      <c r="R67" s="133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2" s="12" customFormat="1" ht="15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v>0</v>
      </c>
      <c r="O68" s="137">
        <f>N68/M68*100</f>
        <v>0</v>
      </c>
      <c r="P68" s="136">
        <v>0</v>
      </c>
      <c r="Q68" s="137">
        <f>P68/M68*100</f>
        <v>0</v>
      </c>
      <c r="R68" s="133">
        <f t="shared" si="3"/>
        <v>0</v>
      </c>
      <c r="S68" s="137">
        <f>R68/M68*100</f>
        <v>0</v>
      </c>
      <c r="T68" s="137">
        <v>0</v>
      </c>
      <c r="U68" s="135"/>
      <c r="V68" s="135"/>
    </row>
    <row r="69" spans="1:22" s="12" customForma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2" s="12" customFormat="1" ht="30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0</v>
      </c>
      <c r="O70" s="134">
        <f>N70/M70*100</f>
        <v>0</v>
      </c>
      <c r="P70" s="133">
        <f>SUM(P71:P72)</f>
        <v>300000</v>
      </c>
      <c r="Q70" s="134">
        <f>P70/M70*100</f>
        <v>2.2058823529411766</v>
      </c>
      <c r="R70" s="133">
        <f t="shared" ref="R70:R72" si="17">N70+P70</f>
        <v>300000</v>
      </c>
      <c r="S70" s="134">
        <f>R70/M70*100</f>
        <v>2.2058823529411766</v>
      </c>
      <c r="T70" s="134">
        <f>SUM(T71:T72)/2</f>
        <v>4.1666666666666661</v>
      </c>
      <c r="U70" s="135"/>
      <c r="V70" s="135"/>
    </row>
    <row r="71" spans="1:22" s="12" customFormat="1" ht="15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v>0</v>
      </c>
      <c r="O71" s="137">
        <f>N71/M71*100</f>
        <v>0</v>
      </c>
      <c r="P71" s="136">
        <v>300000</v>
      </c>
      <c r="Q71" s="137">
        <f>P71/M71*100</f>
        <v>8.3333333333333321</v>
      </c>
      <c r="R71" s="138">
        <f t="shared" si="17"/>
        <v>300000</v>
      </c>
      <c r="S71" s="137">
        <f>R71/M71*100</f>
        <v>8.3333333333333321</v>
      </c>
      <c r="T71" s="137">
        <f>S71</f>
        <v>8.3333333333333321</v>
      </c>
      <c r="U71" s="135"/>
      <c r="V71" s="135"/>
    </row>
    <row r="72" spans="1:22" s="12" customFormat="1" ht="15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3">
        <f t="shared" si="17"/>
        <v>0</v>
      </c>
      <c r="S72" s="137">
        <f>R72/M72*100</f>
        <v>0</v>
      </c>
      <c r="T72" s="137">
        <v>0</v>
      </c>
      <c r="U72" s="135"/>
      <c r="V72" s="135"/>
    </row>
    <row r="73" spans="1:22" s="12" customForma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2" s="12" customFormat="1" ht="15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2" s="12" customFormat="1" ht="15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3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2" s="12" customFormat="1" ht="15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2" s="12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2" s="12" customFormat="1" ht="28.5" x14ac:dyDescent="0.2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3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2" s="12" customFormat="1" x14ac:dyDescent="0.2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</row>
    <row r="80" spans="1:22" s="12" customFormat="1" ht="15" x14ac:dyDescent="0.2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8">N80+P80</f>
        <v>0</v>
      </c>
      <c r="S80" s="134">
        <f>R80/M80*100</f>
        <v>0</v>
      </c>
      <c r="T80" s="134">
        <v>0</v>
      </c>
      <c r="U80" s="135"/>
      <c r="V80" s="135"/>
    </row>
    <row r="81" spans="1:27" s="12" customFormat="1" ht="15" x14ac:dyDescent="0.2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</row>
    <row r="82" spans="1:27" s="12" customFormat="1" ht="15" x14ac:dyDescent="0.2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3">
        <f t="shared" ref="R82" si="19">N82+P82</f>
        <v>0</v>
      </c>
      <c r="S82" s="137">
        <f>R82/M82*100</f>
        <v>0</v>
      </c>
      <c r="T82" s="137">
        <v>0</v>
      </c>
      <c r="U82" s="135"/>
      <c r="V82" s="135"/>
    </row>
    <row r="83" spans="1:27" s="12" customFormat="1" x14ac:dyDescent="0.2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</row>
    <row r="84" spans="1:27" s="33" customFormat="1" ht="15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</row>
    <row r="85" spans="1:27" s="12" customFormat="1" ht="15" x14ac:dyDescent="0.2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3">
        <f t="shared" si="3"/>
        <v>0</v>
      </c>
      <c r="S85" s="137">
        <f>R85/M85*100</f>
        <v>0</v>
      </c>
      <c r="T85" s="137">
        <v>0</v>
      </c>
      <c r="U85" s="135"/>
      <c r="V85" s="135"/>
    </row>
    <row r="86" spans="1:27" s="12" customFormat="1" x14ac:dyDescent="0.2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s="12" customFormat="1" x14ac:dyDescent="0.2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x14ac:dyDescent="0.25">
      <c r="B88" s="77"/>
      <c r="C88" s="77"/>
      <c r="I88" s="78"/>
      <c r="J88" s="79"/>
      <c r="K88" s="80"/>
      <c r="L88" s="81"/>
    </row>
    <row r="89" spans="1:27" s="83" customFormat="1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81</v>
      </c>
      <c r="Q89" s="208"/>
      <c r="R89" s="208"/>
      <c r="S89" s="208"/>
      <c r="T89" s="208"/>
      <c r="U89" s="208"/>
      <c r="V89" s="82"/>
      <c r="Y89" s="84"/>
      <c r="Z89" s="84"/>
      <c r="AA89" s="84"/>
    </row>
    <row r="90" spans="1:27" s="83" customFormat="1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  <c r="Y90" s="84"/>
      <c r="Z90" s="84"/>
      <c r="AA90" s="84"/>
    </row>
    <row r="91" spans="1:27" s="83" customFormat="1" ht="16.5" x14ac:dyDescent="0.3">
      <c r="A91" s="85"/>
      <c r="B91" s="86"/>
      <c r="C91" s="86"/>
      <c r="D91" s="85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29"/>
      <c r="V91" s="147"/>
      <c r="Y91" s="84"/>
      <c r="Z91" s="84"/>
      <c r="AA91" s="84"/>
    </row>
    <row r="92" spans="1:27" s="83" customFormat="1" ht="16.5" x14ac:dyDescent="0.3">
      <c r="A92" s="85"/>
      <c r="B92" s="86"/>
      <c r="C92" s="86"/>
      <c r="D92" s="85"/>
      <c r="E92" s="85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29"/>
      <c r="V92" s="147"/>
      <c r="Y92" s="84"/>
      <c r="Z92" s="84"/>
      <c r="AA92" s="84"/>
    </row>
    <row r="93" spans="1:27" s="83" customFormat="1" ht="16.5" x14ac:dyDescent="0.3">
      <c r="A93" s="85"/>
      <c r="B93" s="86"/>
      <c r="C93" s="86"/>
      <c r="D93" s="85"/>
      <c r="E93" s="85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29"/>
      <c r="V93" s="147"/>
      <c r="Y93" s="84"/>
      <c r="Z93" s="84"/>
      <c r="AA93" s="84"/>
    </row>
    <row r="94" spans="1:27" s="90" customFormat="1" ht="16.5" x14ac:dyDescent="0.3">
      <c r="A94" s="85"/>
      <c r="B94" s="86"/>
      <c r="C94" s="86"/>
      <c r="D94" s="85"/>
      <c r="E94" s="85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29"/>
      <c r="V94" s="147"/>
      <c r="Y94" s="91"/>
      <c r="Z94" s="91"/>
      <c r="AA94" s="91"/>
    </row>
    <row r="95" spans="1:27" s="93" customFormat="1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  <c r="Y95" s="94"/>
      <c r="Z95" s="94"/>
      <c r="AA95" s="94"/>
    </row>
    <row r="96" spans="1:27" s="90" customFormat="1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  <c r="Y96" s="91"/>
      <c r="Z96" s="91"/>
      <c r="AA96" s="91"/>
    </row>
    <row r="97" spans="1:10" x14ac:dyDescent="0.25">
      <c r="A97" s="95"/>
      <c r="B97" s="95"/>
      <c r="C97" s="95"/>
      <c r="D97" s="95"/>
      <c r="E97" s="95"/>
      <c r="F97" s="95"/>
      <c r="G97" s="95"/>
      <c r="H97" s="95"/>
      <c r="I97" s="95"/>
      <c r="J97" s="96"/>
    </row>
  </sheetData>
  <mergeCells count="29">
    <mergeCell ref="A90:K90"/>
    <mergeCell ref="A89:L89"/>
    <mergeCell ref="A95:K95"/>
    <mergeCell ref="A96:K96"/>
    <mergeCell ref="P96:U96"/>
    <mergeCell ref="P95:U95"/>
    <mergeCell ref="P90:U90"/>
    <mergeCell ref="P89:U89"/>
    <mergeCell ref="A1:V1"/>
    <mergeCell ref="A2:V2"/>
    <mergeCell ref="U6:U9"/>
    <mergeCell ref="V6:V9"/>
    <mergeCell ref="A6:J9"/>
    <mergeCell ref="K6:K9"/>
    <mergeCell ref="M6:M9"/>
    <mergeCell ref="N6:T6"/>
    <mergeCell ref="N7:O7"/>
    <mergeCell ref="P7:Q7"/>
    <mergeCell ref="A3:V3"/>
    <mergeCell ref="A4:V4"/>
    <mergeCell ref="R7:T7"/>
    <mergeCell ref="N8:O8"/>
    <mergeCell ref="A5:V5"/>
    <mergeCell ref="P8:Q8"/>
    <mergeCell ref="R8:S8"/>
    <mergeCell ref="L10:L11"/>
    <mergeCell ref="L6:L9"/>
    <mergeCell ref="A10:J10"/>
    <mergeCell ref="A11:J11"/>
  </mergeCells>
  <phoneticPr fontId="21" type="noConversion"/>
  <printOptions horizontalCentered="1"/>
  <pageMargins left="0.19685039370078741" right="0.59055118110236227" top="0.78740157480314965" bottom="0.78740157480314965" header="0.31496062992125984" footer="0.31496062992125984"/>
  <pageSetup paperSize="5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7"/>
  <sheetViews>
    <sheetView zoomScale="75" zoomScaleNormal="75" workbookViewId="0">
      <selection sqref="A1:V96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1.5703125" style="31" customWidth="1"/>
    <col min="13" max="13" width="13.7109375" style="28" customWidth="1"/>
    <col min="14" max="14" width="13.7109375" style="41" bestFit="1" customWidth="1"/>
    <col min="15" max="15" width="6.7109375" style="42" customWidth="1"/>
    <col min="16" max="16" width="12" style="41" customWidth="1"/>
    <col min="17" max="17" width="6.7109375" style="42" customWidth="1"/>
    <col min="18" max="18" width="12.140625" style="41" customWidth="1"/>
    <col min="19" max="19" width="6.7109375" style="42" customWidth="1"/>
    <col min="20" max="20" width="7" style="42" customWidth="1"/>
    <col min="21" max="21" width="11.140625" style="11" customWidth="1"/>
    <col min="22" max="22" width="10.5703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78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26.25" customHeight="1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0</v>
      </c>
      <c r="O12" s="134">
        <f>N12/M12*100</f>
        <v>0</v>
      </c>
      <c r="P12" s="133">
        <f>P18+P13</f>
        <v>0</v>
      </c>
      <c r="Q12" s="134">
        <f>P12/M12*100</f>
        <v>0</v>
      </c>
      <c r="R12" s="133">
        <f>R18+R13</f>
        <v>0</v>
      </c>
      <c r="S12" s="134">
        <f>R12/M12*100</f>
        <v>0</v>
      </c>
      <c r="T12" s="134">
        <f>(T13+T18)/2</f>
        <v>4.5138888888888893</v>
      </c>
      <c r="U12" s="135"/>
      <c r="V12" s="135"/>
    </row>
    <row r="13" spans="1:22" s="43" customFormat="1" ht="16.5" customHeight="1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0</v>
      </c>
      <c r="O13" s="134">
        <f>N13/M13*100</f>
        <v>0</v>
      </c>
      <c r="P13" s="133">
        <f>P15</f>
        <v>0</v>
      </c>
      <c r="Q13" s="134">
        <f>P13/M13*100</f>
        <v>0</v>
      </c>
      <c r="R13" s="133">
        <f>N13+P13</f>
        <v>0</v>
      </c>
      <c r="S13" s="134">
        <f>R13/M13*100</f>
        <v>0</v>
      </c>
      <c r="T13" s="134">
        <f>T15</f>
        <v>8.3333333333333339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0</v>
      </c>
      <c r="O15" s="134">
        <f>N15/M15*100</f>
        <v>0</v>
      </c>
      <c r="P15" s="133">
        <f>P16</f>
        <v>0</v>
      </c>
      <c r="Q15" s="134">
        <f>P15/M15*100</f>
        <v>0</v>
      </c>
      <c r="R15" s="133">
        <f t="shared" ref="R15:R16" si="0">N15+P15</f>
        <v>0</v>
      </c>
      <c r="S15" s="134">
        <f>R15/M15*100</f>
        <v>0</v>
      </c>
      <c r="T15" s="134">
        <f>T16</f>
        <v>8.3333333333333339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v>0</v>
      </c>
      <c r="O16" s="137">
        <f>N16/M16*100</f>
        <v>0</v>
      </c>
      <c r="P16" s="136">
        <v>0</v>
      </c>
      <c r="Q16" s="137">
        <f>P16/M16*100</f>
        <v>0</v>
      </c>
      <c r="R16" s="133">
        <f t="shared" si="0"/>
        <v>0</v>
      </c>
      <c r="S16" s="137">
        <f>R16/M16*100</f>
        <v>0</v>
      </c>
      <c r="T16" s="137">
        <f>1/12%</f>
        <v>8.3333333333333339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0</v>
      </c>
      <c r="O18" s="134">
        <f t="shared" ref="O18:O24" si="1">N18/M18*100</f>
        <v>0</v>
      </c>
      <c r="P18" s="133">
        <f>P19+P30+P34+P39+P42+P46+P50+P53+P56+P60+P66+P70+P74+P77</f>
        <v>0</v>
      </c>
      <c r="Q18" s="134">
        <f t="shared" ref="Q18:Q28" si="2">P18/M18*100</f>
        <v>0</v>
      </c>
      <c r="R18" s="133">
        <f t="shared" ref="R18:R85" si="3">N18+P18</f>
        <v>0</v>
      </c>
      <c r="S18" s="134">
        <f t="shared" ref="S18:S28" si="4">R18/M18*100</f>
        <v>0</v>
      </c>
      <c r="T18" s="134">
        <f>(T19+T30+T34+T39+T42+T46+T50+T53+T56+T60+T66+T70+T74+T77)/14</f>
        <v>0.69444444444444442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0</v>
      </c>
      <c r="O19" s="134">
        <f t="shared" si="1"/>
        <v>0</v>
      </c>
      <c r="P19" s="133">
        <f>SUM(P20:P27)</f>
        <v>0</v>
      </c>
      <c r="Q19" s="134">
        <f t="shared" si="2"/>
        <v>0</v>
      </c>
      <c r="R19" s="133">
        <f>N19+P19</f>
        <v>0</v>
      </c>
      <c r="S19" s="134">
        <f t="shared" si="4"/>
        <v>0</v>
      </c>
      <c r="T19" s="134">
        <f>S19/9</f>
        <v>0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3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3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15.75" customHeight="1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v>0</v>
      </c>
      <c r="O22" s="137">
        <f t="shared" si="1"/>
        <v>0</v>
      </c>
      <c r="P22" s="136">
        <v>0</v>
      </c>
      <c r="Q22" s="137">
        <f t="shared" si="2"/>
        <v>0</v>
      </c>
      <c r="R22" s="133">
        <f t="shared" si="3"/>
        <v>0</v>
      </c>
      <c r="S22" s="137">
        <f t="shared" si="4"/>
        <v>0</v>
      </c>
      <c r="T22" s="137">
        <v>0</v>
      </c>
      <c r="U22" s="135"/>
      <c r="V22" s="135"/>
    </row>
    <row r="23" spans="1:22" s="43" customFormat="1" ht="15.75" customHeight="1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3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3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3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v>0</v>
      </c>
      <c r="O26" s="137">
        <f>N26/M26*100</f>
        <v>0</v>
      </c>
      <c r="P26" s="136">
        <v>0</v>
      </c>
      <c r="Q26" s="137">
        <f t="shared" si="2"/>
        <v>0</v>
      </c>
      <c r="R26" s="138">
        <f t="shared" si="3"/>
        <v>0</v>
      </c>
      <c r="S26" s="137">
        <f t="shared" si="4"/>
        <v>0</v>
      </c>
      <c r="T26" s="137">
        <f>S26</f>
        <v>0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v>0</v>
      </c>
      <c r="O27" s="137">
        <f t="shared" ref="O27:O28" si="5">N27/M27*100</f>
        <v>0</v>
      </c>
      <c r="P27" s="136">
        <v>0</v>
      </c>
      <c r="Q27" s="137">
        <f t="shared" si="2"/>
        <v>0</v>
      </c>
      <c r="R27" s="133">
        <f t="shared" si="3"/>
        <v>0</v>
      </c>
      <c r="S27" s="137">
        <f t="shared" si="4"/>
        <v>0</v>
      </c>
      <c r="T27" s="137">
        <v>0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2"/>
        <v>0</v>
      </c>
      <c r="R28" s="133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0</v>
      </c>
      <c r="O30" s="134">
        <f>N30/M30*100</f>
        <v>0</v>
      </c>
      <c r="P30" s="133">
        <f>SUM(P31:P32)</f>
        <v>0</v>
      </c>
      <c r="Q30" s="134">
        <f>P30/M30*100</f>
        <v>0</v>
      </c>
      <c r="R30" s="133">
        <f t="shared" si="3"/>
        <v>0</v>
      </c>
      <c r="S30" s="134">
        <f>R30/M30*100</f>
        <v>0</v>
      </c>
      <c r="T30" s="134">
        <f>SUM(T31:T32)/2</f>
        <v>4.1666666666666661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v>0</v>
      </c>
      <c r="O32" s="137">
        <f>N32/M32*100</f>
        <v>0</v>
      </c>
      <c r="P32" s="136">
        <v>0</v>
      </c>
      <c r="Q32" s="137">
        <f>P32/M32*100</f>
        <v>0</v>
      </c>
      <c r="R32" s="138">
        <f t="shared" si="3"/>
        <v>0</v>
      </c>
      <c r="S32" s="137">
        <f>R32/M32*100</f>
        <v>0</v>
      </c>
      <c r="T32" s="137">
        <f>1/12*100</f>
        <v>8.3333333333333321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0</v>
      </c>
      <c r="O34" s="134">
        <f>N34/M34*100</f>
        <v>0</v>
      </c>
      <c r="P34" s="133">
        <f>SUM(P35:P37)</f>
        <v>0</v>
      </c>
      <c r="Q34" s="134">
        <f>P34/M34*100</f>
        <v>0</v>
      </c>
      <c r="R34" s="133">
        <f t="shared" si="3"/>
        <v>0</v>
      </c>
      <c r="S34" s="134">
        <f>R34/M34*100</f>
        <v>0</v>
      </c>
      <c r="T34" s="134">
        <f>SUM(T35:T37)/3</f>
        <v>5.5555555555555545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v>0</v>
      </c>
      <c r="O35" s="137">
        <f>N35/M35*100</f>
        <v>0</v>
      </c>
      <c r="P35" s="136">
        <v>0</v>
      </c>
      <c r="Q35" s="137">
        <f>P35/M35*100</f>
        <v>0</v>
      </c>
      <c r="R35" s="138">
        <f t="shared" si="3"/>
        <v>0</v>
      </c>
      <c r="S35" s="137">
        <f>R35/M35*100</f>
        <v>0</v>
      </c>
      <c r="T35" s="137">
        <f t="shared" ref="T35:T36" si="6">1/12*100</f>
        <v>8.3333333333333321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v>0</v>
      </c>
      <c r="O36" s="137">
        <f>N36/M36*100</f>
        <v>0</v>
      </c>
      <c r="P36" s="136">
        <v>0</v>
      </c>
      <c r="Q36" s="137">
        <f>P36/M36*100</f>
        <v>0</v>
      </c>
      <c r="R36" s="138">
        <f t="shared" si="3"/>
        <v>0</v>
      </c>
      <c r="S36" s="137">
        <f>R36/M36*100</f>
        <v>0</v>
      </c>
      <c r="T36" s="137">
        <f t="shared" si="6"/>
        <v>8.3333333333333321</v>
      </c>
      <c r="U36" s="135"/>
      <c r="V36" s="135"/>
    </row>
    <row r="37" spans="1:22" s="44" customFormat="1" ht="26.25" customHeight="1" x14ac:dyDescent="0.25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v>0</v>
      </c>
      <c r="O37" s="137">
        <f>N37/M37*100</f>
        <v>0</v>
      </c>
      <c r="P37" s="136">
        <v>0</v>
      </c>
      <c r="Q37" s="137">
        <f>P37/M37*100</f>
        <v>0</v>
      </c>
      <c r="R37" s="133">
        <f t="shared" si="3"/>
        <v>0</v>
      </c>
      <c r="S37" s="137">
        <f>R37/M37*100</f>
        <v>0</v>
      </c>
      <c r="T37" s="137">
        <v>0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3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4">
        <f t="shared" ref="O43:O44" si="7">N43/M43*100</f>
        <v>0</v>
      </c>
      <c r="P43" s="141">
        <v>0</v>
      </c>
      <c r="Q43" s="134">
        <f t="shared" ref="Q43:Q44" si="8">P43/M43*100</f>
        <v>0</v>
      </c>
      <c r="R43" s="133">
        <f t="shared" ref="R43:R44" si="9">N43+P43</f>
        <v>0</v>
      </c>
      <c r="S43" s="134">
        <f t="shared" ref="S43:S44" si="10">R43/M43*100</f>
        <v>0</v>
      </c>
      <c r="T43" s="137"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4">
        <f t="shared" si="7"/>
        <v>0</v>
      </c>
      <c r="P44" s="141">
        <v>0</v>
      </c>
      <c r="Q44" s="134">
        <f t="shared" si="8"/>
        <v>0</v>
      </c>
      <c r="R44" s="133">
        <f t="shared" si="9"/>
        <v>0</v>
      </c>
      <c r="S44" s="134">
        <f t="shared" si="10"/>
        <v>0</v>
      </c>
      <c r="T44" s="137"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0</v>
      </c>
      <c r="O46" s="134">
        <f>N46/M46*100</f>
        <v>0</v>
      </c>
      <c r="P46" s="133">
        <f>SUM(P47:P48)</f>
        <v>0</v>
      </c>
      <c r="Q46" s="134">
        <f>P46/M46*100</f>
        <v>0</v>
      </c>
      <c r="R46" s="133">
        <f t="shared" si="3"/>
        <v>0</v>
      </c>
      <c r="S46" s="134">
        <f>R46/M46*100</f>
        <v>0</v>
      </c>
      <c r="T46" s="134">
        <f>SUM(T47:T48)/2</f>
        <v>0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v>0</v>
      </c>
      <c r="O47" s="137">
        <f>N47/M47*100</f>
        <v>0</v>
      </c>
      <c r="P47" s="136">
        <v>0</v>
      </c>
      <c r="Q47" s="137">
        <f>P47/M47*100</f>
        <v>0</v>
      </c>
      <c r="R47" s="133">
        <f t="shared" si="3"/>
        <v>0</v>
      </c>
      <c r="S47" s="137">
        <f>R47/M47*100</f>
        <v>0</v>
      </c>
      <c r="T47" s="137">
        <v>0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v>0</v>
      </c>
      <c r="O48" s="137">
        <f>N48/M48*100</f>
        <v>0</v>
      </c>
      <c r="P48" s="136">
        <v>0</v>
      </c>
      <c r="Q48" s="137">
        <f>P48/M48*100</f>
        <v>0</v>
      </c>
      <c r="R48" s="138">
        <f t="shared" si="3"/>
        <v>0</v>
      </c>
      <c r="S48" s="137">
        <f>R48/M48*100</f>
        <v>0</v>
      </c>
      <c r="T48" s="137">
        <f>S48</f>
        <v>0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18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0</v>
      </c>
      <c r="O50" s="134">
        <f>N50/M50*100</f>
        <v>0</v>
      </c>
      <c r="P50" s="133">
        <f>P51</f>
        <v>0</v>
      </c>
      <c r="Q50" s="134">
        <f>P50/M50*100</f>
        <v>0</v>
      </c>
      <c r="R50" s="133">
        <f t="shared" si="3"/>
        <v>0</v>
      </c>
      <c r="S50" s="134">
        <f>R50/M50*100</f>
        <v>0</v>
      </c>
      <c r="T50" s="134">
        <f>T51</f>
        <v>0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v>0</v>
      </c>
      <c r="O51" s="137">
        <f>N51/M51*100</f>
        <v>0</v>
      </c>
      <c r="P51" s="136">
        <v>0</v>
      </c>
      <c r="Q51" s="137">
        <f>P51/M51*100</f>
        <v>0</v>
      </c>
      <c r="R51" s="138">
        <f t="shared" si="3"/>
        <v>0</v>
      </c>
      <c r="S51" s="137">
        <f>R51/M51*100</f>
        <v>0</v>
      </c>
      <c r="T51" s="137">
        <f>S51</f>
        <v>0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23.25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0</v>
      </c>
      <c r="Q53" s="134">
        <f>P53/M53*100</f>
        <v>0</v>
      </c>
      <c r="R53" s="133">
        <f t="shared" si="3"/>
        <v>0</v>
      </c>
      <c r="S53" s="134">
        <f>R53/M53*100</f>
        <v>0</v>
      </c>
      <c r="T53" s="134">
        <f>SUM(T54:T54)/2</f>
        <v>0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v>0</v>
      </c>
      <c r="O54" s="137">
        <f>N54/M54*100</f>
        <v>0</v>
      </c>
      <c r="P54" s="136">
        <v>0</v>
      </c>
      <c r="Q54" s="137">
        <f>P54/M54*100</f>
        <v>0</v>
      </c>
      <c r="R54" s="138">
        <f t="shared" si="3"/>
        <v>0</v>
      </c>
      <c r="S54" s="137">
        <f>R54/M54*100</f>
        <v>0</v>
      </c>
      <c r="T54" s="137">
        <v>0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0</v>
      </c>
      <c r="Q56" s="134">
        <f>P56/M56*100</f>
        <v>0</v>
      </c>
      <c r="R56" s="133">
        <f t="shared" si="3"/>
        <v>0</v>
      </c>
      <c r="S56" s="134">
        <f>R56/M56*100</f>
        <v>0</v>
      </c>
      <c r="T56" s="134">
        <v>0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v>0</v>
      </c>
      <c r="O57" s="137">
        <f>N57/M57*100</f>
        <v>0</v>
      </c>
      <c r="P57" s="136">
        <v>0</v>
      </c>
      <c r="Q57" s="137">
        <f>P57/M57*100</f>
        <v>0</v>
      </c>
      <c r="R57" s="133">
        <f t="shared" si="3"/>
        <v>0</v>
      </c>
      <c r="S57" s="137">
        <f>R57/M57*100</f>
        <v>0</v>
      </c>
      <c r="T57" s="137">
        <v>0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8" customHeight="1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3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1">N62/M62*100</f>
        <v>0</v>
      </c>
      <c r="P62" s="136">
        <v>0</v>
      </c>
      <c r="Q62" s="137">
        <f t="shared" ref="Q62:Q63" si="12">P62/M62*100</f>
        <v>0</v>
      </c>
      <c r="R62" s="133">
        <f t="shared" si="3"/>
        <v>0</v>
      </c>
      <c r="S62" s="137">
        <f t="shared" ref="S62:S63" si="13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1"/>
        <v>0</v>
      </c>
      <c r="P63" s="136">
        <v>0</v>
      </c>
      <c r="Q63" s="137">
        <f t="shared" si="12"/>
        <v>0</v>
      </c>
      <c r="R63" s="133">
        <f t="shared" si="3"/>
        <v>0</v>
      </c>
      <c r="S63" s="137">
        <f t="shared" si="13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2" s="43" customFormat="1" ht="24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2" s="43" customFormat="1" ht="18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0</v>
      </c>
      <c r="Q66" s="134">
        <f>P66/M66*100</f>
        <v>0</v>
      </c>
      <c r="R66" s="133">
        <f t="shared" si="3"/>
        <v>0</v>
      </c>
      <c r="S66" s="134">
        <f>R66/M66*100</f>
        <v>0</v>
      </c>
      <c r="T66" s="134">
        <v>0</v>
      </c>
      <c r="U66" s="135"/>
      <c r="V66" s="135"/>
    </row>
    <row r="67" spans="1:22" s="43" customFormat="1" ht="18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4">
        <f>N67/M67*100</f>
        <v>0</v>
      </c>
      <c r="P67" s="138">
        <v>0</v>
      </c>
      <c r="Q67" s="134">
        <f>P67/M67*100</f>
        <v>0</v>
      </c>
      <c r="R67" s="133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2" s="43" customFormat="1" ht="18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v>0</v>
      </c>
      <c r="O68" s="137">
        <f>N68/M68*100</f>
        <v>0</v>
      </c>
      <c r="P68" s="136">
        <v>0</v>
      </c>
      <c r="Q68" s="137">
        <f>P68/M68*100</f>
        <v>0</v>
      </c>
      <c r="R68" s="133">
        <f t="shared" si="3"/>
        <v>0</v>
      </c>
      <c r="S68" s="137">
        <f>R68/M68*100</f>
        <v>0</v>
      </c>
      <c r="T68" s="137">
        <v>0</v>
      </c>
      <c r="U68" s="135"/>
      <c r="V68" s="135"/>
    </row>
    <row r="69" spans="1:22" s="43" customFormat="1" ht="18" customHeigh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2" s="43" customFormat="1" ht="18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0</v>
      </c>
      <c r="O70" s="134">
        <f>N70/M70*100</f>
        <v>0</v>
      </c>
      <c r="P70" s="133">
        <f>SUM(P71:P72)</f>
        <v>0</v>
      </c>
      <c r="Q70" s="134">
        <f>P70/M70*100</f>
        <v>0</v>
      </c>
      <c r="R70" s="133">
        <f t="shared" ref="R70:R72" si="14">N70+P70</f>
        <v>0</v>
      </c>
      <c r="S70" s="134">
        <f>R70/M70*100</f>
        <v>0</v>
      </c>
      <c r="T70" s="134">
        <f>SUM(T71:T72)/2</f>
        <v>0</v>
      </c>
      <c r="U70" s="135"/>
      <c r="V70" s="135"/>
    </row>
    <row r="71" spans="1:22" s="43" customFormat="1" ht="18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v>0</v>
      </c>
      <c r="O71" s="137">
        <f>N71/M71*100</f>
        <v>0</v>
      </c>
      <c r="P71" s="136">
        <v>0</v>
      </c>
      <c r="Q71" s="137">
        <f>P71/M71*100</f>
        <v>0</v>
      </c>
      <c r="R71" s="138">
        <f t="shared" si="14"/>
        <v>0</v>
      </c>
      <c r="S71" s="137">
        <f>R71/M71*100</f>
        <v>0</v>
      </c>
      <c r="T71" s="137">
        <f>S71</f>
        <v>0</v>
      </c>
      <c r="U71" s="135"/>
      <c r="V71" s="135"/>
    </row>
    <row r="72" spans="1:22" s="43" customFormat="1" ht="18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3">
        <f t="shared" si="14"/>
        <v>0</v>
      </c>
      <c r="S72" s="137">
        <f>R72/M72*100</f>
        <v>0</v>
      </c>
      <c r="T72" s="137">
        <v>0</v>
      </c>
      <c r="U72" s="135"/>
      <c r="V72" s="135"/>
    </row>
    <row r="73" spans="1:22" s="43" customFormat="1" ht="18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2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2" s="43" customFormat="1" ht="15.75" customHeight="1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3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2" s="43" customFormat="1" ht="15.75" customHeight="1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2" s="43" customFormat="1" ht="26.25" customHeight="1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2" s="43" customFormat="1" ht="26.25" customHeight="1" x14ac:dyDescent="0.2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3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2" s="43" customFormat="1" ht="15.75" customHeight="1" x14ac:dyDescent="0.2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</row>
    <row r="80" spans="1:22" s="45" customFormat="1" ht="26.25" customHeight="1" x14ac:dyDescent="0.2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5">N80+P80</f>
        <v>0</v>
      </c>
      <c r="S80" s="134">
        <f>R80/M80*100</f>
        <v>0</v>
      </c>
      <c r="T80" s="134">
        <v>0</v>
      </c>
      <c r="U80" s="135"/>
      <c r="V80" s="135"/>
    </row>
    <row r="81" spans="1:27" s="43" customFormat="1" ht="15.75" customHeight="1" x14ac:dyDescent="0.2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</row>
    <row r="82" spans="1:27" s="43" customFormat="1" ht="15.75" customHeight="1" x14ac:dyDescent="0.2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3">
        <f t="shared" si="3"/>
        <v>0</v>
      </c>
      <c r="S82" s="137">
        <f>R82/M82*100</f>
        <v>0</v>
      </c>
      <c r="T82" s="137">
        <v>0</v>
      </c>
      <c r="U82" s="135"/>
      <c r="V82" s="135"/>
    </row>
    <row r="83" spans="1:27" s="43" customFormat="1" ht="15.75" customHeight="1" x14ac:dyDescent="0.2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</row>
    <row r="84" spans="1:27" s="43" customFormat="1" ht="24.75" customHeight="1" x14ac:dyDescent="0.2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</row>
    <row r="85" spans="1:27" s="43" customFormat="1" ht="30" customHeight="1" x14ac:dyDescent="0.2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3">
        <f t="shared" si="3"/>
        <v>0</v>
      </c>
      <c r="S85" s="137">
        <f>R85/M85*100</f>
        <v>0</v>
      </c>
      <c r="T85" s="137">
        <v>0</v>
      </c>
      <c r="U85" s="135"/>
      <c r="V85" s="135"/>
    </row>
    <row r="86" spans="1:27" s="43" customFormat="1" ht="24.75" customHeight="1" x14ac:dyDescent="0.2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s="43" customFormat="1" ht="30" customHeight="1" x14ac:dyDescent="0.2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s="43" customFormat="1" ht="14.25" x14ac:dyDescent="0.2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108</v>
      </c>
      <c r="Q89" s="208"/>
      <c r="R89" s="208"/>
      <c r="S89" s="208"/>
      <c r="T89" s="208"/>
      <c r="U89" s="208"/>
      <c r="V89" s="82"/>
    </row>
    <row r="90" spans="1:27" s="1" customFormat="1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  <c r="Y90" s="2"/>
      <c r="Z90" s="2"/>
      <c r="AA90" s="2"/>
    </row>
    <row r="91" spans="1:27" s="1" customFormat="1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  <c r="Y91" s="2"/>
      <c r="Z91" s="2"/>
      <c r="AA91" s="2"/>
    </row>
    <row r="92" spans="1:27" s="1" customFormat="1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  <c r="Y92" s="2"/>
      <c r="Z92" s="2"/>
      <c r="AA92" s="2"/>
    </row>
    <row r="93" spans="1:27" s="1" customFormat="1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  <c r="Y93" s="2"/>
      <c r="Z93" s="2"/>
      <c r="AA93" s="2"/>
    </row>
    <row r="94" spans="1:27" s="4" customFormat="1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  <c r="Y94" s="3"/>
      <c r="Z94" s="3"/>
      <c r="AA94" s="3"/>
    </row>
    <row r="95" spans="1:27" s="9" customFormat="1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  <c r="Y95" s="10"/>
      <c r="Z95" s="10"/>
      <c r="AA95" s="10"/>
    </row>
    <row r="96" spans="1:27" s="4" customFormat="1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  <c r="Y96" s="3"/>
      <c r="Z96" s="3"/>
      <c r="AA96" s="3"/>
    </row>
    <row r="97" spans="1:20" ht="12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9"/>
      <c r="K97" s="40"/>
      <c r="N97" s="29"/>
      <c r="O97" s="30"/>
      <c r="P97" s="29"/>
      <c r="Q97" s="30"/>
      <c r="R97" s="29"/>
      <c r="S97" s="30"/>
      <c r="T97" s="30"/>
    </row>
  </sheetData>
  <mergeCells count="29">
    <mergeCell ref="P90:U90"/>
    <mergeCell ref="P95:U95"/>
    <mergeCell ref="P96:U96"/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A96:K96"/>
    <mergeCell ref="A10:J10"/>
    <mergeCell ref="L10:L11"/>
    <mergeCell ref="A11:J11"/>
    <mergeCell ref="A90:K90"/>
    <mergeCell ref="A95:K95"/>
    <mergeCell ref="A3:V3"/>
    <mergeCell ref="A4:V4"/>
    <mergeCell ref="A5:V5"/>
    <mergeCell ref="A89:L89"/>
    <mergeCell ref="P89:U89"/>
    <mergeCell ref="R8:S8"/>
    <mergeCell ref="P8:Q8"/>
  </mergeCells>
  <pageMargins left="0.11811023622047245" right="0.11811023622047245" top="0.74803149606299213" bottom="0.74803149606299213" header="0.31496062992125984" footer="0.31496062992125984"/>
  <pageSetup paperSize="5"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8"/>
  <sheetViews>
    <sheetView zoomScale="68" zoomScaleNormal="68" workbookViewId="0">
      <selection sqref="A1:V96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1.5703125" style="31" customWidth="1"/>
    <col min="13" max="13" width="13.7109375" style="28" customWidth="1"/>
    <col min="14" max="14" width="13.7109375" style="41" bestFit="1" customWidth="1"/>
    <col min="15" max="15" width="7.42578125" style="42" customWidth="1"/>
    <col min="16" max="16" width="12" style="41" customWidth="1"/>
    <col min="17" max="17" width="6.7109375" style="42" customWidth="1"/>
    <col min="18" max="18" width="12.140625" style="41" customWidth="1"/>
    <col min="19" max="19" width="6.7109375" style="42" customWidth="1"/>
    <col min="20" max="20" width="7" style="42" customWidth="1"/>
    <col min="21" max="21" width="11.140625" style="11" customWidth="1"/>
    <col min="22" max="22" width="10.5703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78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12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2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2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45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0</v>
      </c>
      <c r="O12" s="134">
        <f>N12/M12*100</f>
        <v>0</v>
      </c>
      <c r="P12" s="133">
        <f>P18+P13</f>
        <v>0</v>
      </c>
      <c r="Q12" s="134">
        <f>P12/M12*100</f>
        <v>0</v>
      </c>
      <c r="R12" s="133">
        <f>R18+R13</f>
        <v>0</v>
      </c>
      <c r="S12" s="134">
        <f>R12/M12*100</f>
        <v>0</v>
      </c>
      <c r="T12" s="134">
        <f>(T13+T18)/2</f>
        <v>4.5138888888888893</v>
      </c>
      <c r="U12" s="135"/>
      <c r="V12" s="135"/>
    </row>
    <row r="13" spans="1:22" s="43" customFormat="1" ht="15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0</v>
      </c>
      <c r="O13" s="134">
        <f>N13/M13*100</f>
        <v>0</v>
      </c>
      <c r="P13" s="133">
        <f>P15</f>
        <v>0</v>
      </c>
      <c r="Q13" s="134">
        <f>P13/M13*100</f>
        <v>0</v>
      </c>
      <c r="R13" s="133">
        <f>N13+P13</f>
        <v>0</v>
      </c>
      <c r="S13" s="134">
        <f>R13/M13*100</f>
        <v>0</v>
      </c>
      <c r="T13" s="134">
        <f>T15</f>
        <v>8.3333333333333339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0</v>
      </c>
      <c r="O15" s="134">
        <f>N15/M15*100</f>
        <v>0</v>
      </c>
      <c r="P15" s="133">
        <f>P16</f>
        <v>0</v>
      </c>
      <c r="Q15" s="134">
        <f>P15/M15*100</f>
        <v>0</v>
      </c>
      <c r="R15" s="133">
        <f t="shared" ref="R15:R16" si="0">N15+P15</f>
        <v>0</v>
      </c>
      <c r="S15" s="134">
        <f>R15/M15*100</f>
        <v>0</v>
      </c>
      <c r="T15" s="134">
        <f>T16</f>
        <v>8.3333333333333339</v>
      </c>
      <c r="U15" s="135"/>
      <c r="V15" s="135"/>
    </row>
    <row r="16" spans="1:22" s="43" customFormat="1" ht="15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v>0</v>
      </c>
      <c r="O16" s="137">
        <f>N16/M16*100</f>
        <v>0</v>
      </c>
      <c r="P16" s="136">
        <v>0</v>
      </c>
      <c r="Q16" s="137">
        <f>P16/M16*100</f>
        <v>0</v>
      </c>
      <c r="R16" s="133">
        <f t="shared" si="0"/>
        <v>0</v>
      </c>
      <c r="S16" s="137">
        <f>R16/M16*100</f>
        <v>0</v>
      </c>
      <c r="T16" s="137">
        <f>1/12%</f>
        <v>8.3333333333333339</v>
      </c>
      <c r="U16" s="135"/>
      <c r="V16" s="135"/>
    </row>
    <row r="17" spans="1:22" s="43" customFormat="1" ht="14.25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0</v>
      </c>
      <c r="O18" s="134">
        <f t="shared" ref="O18:O24" si="1">N18/M18*100</f>
        <v>0</v>
      </c>
      <c r="P18" s="133">
        <f>P19+P30+P34+P39+P42+P46+P50+P53+P56+P60+P66+P70+P74+P77</f>
        <v>0</v>
      </c>
      <c r="Q18" s="134">
        <f t="shared" ref="Q18:Q28" si="2">P18/M18*100</f>
        <v>0</v>
      </c>
      <c r="R18" s="133">
        <f t="shared" ref="R18:R85" si="3">N18+P18</f>
        <v>0</v>
      </c>
      <c r="S18" s="134">
        <f t="shared" ref="S18:S28" si="4">R18/M18*100</f>
        <v>0</v>
      </c>
      <c r="T18" s="134">
        <f>(T19+T30+T34+T39+T42+T46+T50+T53+T56+T60+T66+T70+T74+T77)/14</f>
        <v>0.69444444444444442</v>
      </c>
      <c r="U18" s="135"/>
      <c r="V18" s="135"/>
    </row>
    <row r="19" spans="1:22" s="43" customFormat="1" ht="15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0</v>
      </c>
      <c r="O19" s="134">
        <f t="shared" si="1"/>
        <v>0</v>
      </c>
      <c r="P19" s="133">
        <f>SUM(P20:P27)</f>
        <v>0</v>
      </c>
      <c r="Q19" s="134">
        <f t="shared" si="2"/>
        <v>0</v>
      </c>
      <c r="R19" s="133">
        <f>N19+P19</f>
        <v>0</v>
      </c>
      <c r="S19" s="134">
        <f t="shared" si="4"/>
        <v>0</v>
      </c>
      <c r="T19" s="134">
        <f>S19/9</f>
        <v>0</v>
      </c>
      <c r="U19" s="135"/>
      <c r="V19" s="135"/>
    </row>
    <row r="20" spans="1:22" s="43" customFormat="1" ht="15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3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43" customFormat="1" ht="28.5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3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v>0</v>
      </c>
      <c r="O22" s="137">
        <f t="shared" si="1"/>
        <v>0</v>
      </c>
      <c r="P22" s="136">
        <v>0</v>
      </c>
      <c r="Q22" s="137">
        <f t="shared" si="2"/>
        <v>0</v>
      </c>
      <c r="R22" s="133">
        <f t="shared" si="3"/>
        <v>0</v>
      </c>
      <c r="S22" s="137">
        <f t="shared" si="4"/>
        <v>0</v>
      </c>
      <c r="T22" s="137">
        <v>0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3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43" customFormat="1" ht="15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3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3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v>0</v>
      </c>
      <c r="O26" s="137">
        <f>N26/M26*100</f>
        <v>0</v>
      </c>
      <c r="P26" s="136">
        <v>0</v>
      </c>
      <c r="Q26" s="137">
        <f t="shared" si="2"/>
        <v>0</v>
      </c>
      <c r="R26" s="138">
        <f t="shared" si="3"/>
        <v>0</v>
      </c>
      <c r="S26" s="137">
        <f t="shared" si="4"/>
        <v>0</v>
      </c>
      <c r="T26" s="137">
        <f>S26</f>
        <v>0</v>
      </c>
      <c r="U26" s="135"/>
      <c r="V26" s="135"/>
    </row>
    <row r="27" spans="1:22" s="43" customFormat="1" ht="15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v>0</v>
      </c>
      <c r="O27" s="137">
        <f t="shared" ref="O27:O28" si="5">N27/M27*100</f>
        <v>0</v>
      </c>
      <c r="P27" s="136">
        <v>0</v>
      </c>
      <c r="Q27" s="137">
        <f t="shared" si="2"/>
        <v>0</v>
      </c>
      <c r="R27" s="133">
        <f t="shared" si="3"/>
        <v>0</v>
      </c>
      <c r="S27" s="137">
        <f t="shared" si="4"/>
        <v>0</v>
      </c>
      <c r="T27" s="137">
        <v>0</v>
      </c>
      <c r="U27" s="135"/>
      <c r="V27" s="135"/>
    </row>
    <row r="28" spans="1:22" s="43" customFormat="1" ht="15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2"/>
        <v>0</v>
      </c>
      <c r="R28" s="133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4.25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0</v>
      </c>
      <c r="O30" s="134">
        <f>N30/M30*100</f>
        <v>0</v>
      </c>
      <c r="P30" s="133">
        <f>SUM(P31:P32)</f>
        <v>0</v>
      </c>
      <c r="Q30" s="134">
        <f>P30/M30*100</f>
        <v>0</v>
      </c>
      <c r="R30" s="133">
        <f t="shared" si="3"/>
        <v>0</v>
      </c>
      <c r="S30" s="134">
        <f>R30/M30*100</f>
        <v>0</v>
      </c>
      <c r="T30" s="134">
        <f>SUM(T31:T32)/2</f>
        <v>4.1666666666666661</v>
      </c>
      <c r="U30" s="135"/>
      <c r="V30" s="135"/>
    </row>
    <row r="31" spans="1:22" s="43" customFormat="1" ht="15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v>0</v>
      </c>
      <c r="O32" s="137">
        <f>N32/M32*100</f>
        <v>0</v>
      </c>
      <c r="P32" s="136">
        <v>0</v>
      </c>
      <c r="Q32" s="137">
        <f>P32/M32*100</f>
        <v>0</v>
      </c>
      <c r="R32" s="138">
        <f t="shared" si="3"/>
        <v>0</v>
      </c>
      <c r="S32" s="137">
        <f>R32/M32*100</f>
        <v>0</v>
      </c>
      <c r="T32" s="137">
        <f>1/12*100</f>
        <v>8.3333333333333321</v>
      </c>
      <c r="U32" s="135"/>
      <c r="V32" s="135"/>
    </row>
    <row r="33" spans="1:22" s="43" customFormat="1" ht="14.25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0</v>
      </c>
      <c r="O34" s="134">
        <f>N34/M34*100</f>
        <v>0</v>
      </c>
      <c r="P34" s="133">
        <f>SUM(P35:P37)</f>
        <v>0</v>
      </c>
      <c r="Q34" s="134">
        <f>P34/M34*100</f>
        <v>0</v>
      </c>
      <c r="R34" s="133">
        <f t="shared" si="3"/>
        <v>0</v>
      </c>
      <c r="S34" s="134">
        <f>R34/M34*100</f>
        <v>0</v>
      </c>
      <c r="T34" s="134">
        <f>SUM(T35:T37)/3</f>
        <v>5.5555555555555545</v>
      </c>
      <c r="U34" s="135"/>
      <c r="V34" s="135"/>
    </row>
    <row r="35" spans="1:22" s="43" customFormat="1" ht="15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v>0</v>
      </c>
      <c r="O35" s="137">
        <f>N35/M35*100</f>
        <v>0</v>
      </c>
      <c r="P35" s="136">
        <v>0</v>
      </c>
      <c r="Q35" s="137">
        <f>P35/M35*100</f>
        <v>0</v>
      </c>
      <c r="R35" s="138">
        <f t="shared" si="3"/>
        <v>0</v>
      </c>
      <c r="S35" s="137">
        <f>R35/M35*100</f>
        <v>0</v>
      </c>
      <c r="T35" s="137">
        <f t="shared" ref="T35:T36" si="6">1/12*100</f>
        <v>8.3333333333333321</v>
      </c>
      <c r="U35" s="135"/>
      <c r="V35" s="135"/>
    </row>
    <row r="36" spans="1:22" s="43" customFormat="1" ht="15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v>0</v>
      </c>
      <c r="O36" s="137">
        <f>N36/M36*100</f>
        <v>0</v>
      </c>
      <c r="P36" s="136">
        <v>0</v>
      </c>
      <c r="Q36" s="137">
        <f>P36/M36*100</f>
        <v>0</v>
      </c>
      <c r="R36" s="138">
        <f t="shared" si="3"/>
        <v>0</v>
      </c>
      <c r="S36" s="137">
        <f>R36/M36*100</f>
        <v>0</v>
      </c>
      <c r="T36" s="137">
        <f t="shared" si="6"/>
        <v>8.3333333333333321</v>
      </c>
      <c r="U36" s="135"/>
      <c r="V36" s="135"/>
    </row>
    <row r="37" spans="1:22" s="44" customFormat="1" ht="28.5" x14ac:dyDescent="0.25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v>0</v>
      </c>
      <c r="O37" s="137">
        <f>N37/M37*100</f>
        <v>0</v>
      </c>
      <c r="P37" s="136">
        <v>0</v>
      </c>
      <c r="Q37" s="137">
        <f>P37/M37*100</f>
        <v>0</v>
      </c>
      <c r="R37" s="133">
        <f t="shared" si="3"/>
        <v>0</v>
      </c>
      <c r="S37" s="137">
        <f>R37/M37*100</f>
        <v>0</v>
      </c>
      <c r="T37" s="137">
        <v>0</v>
      </c>
      <c r="U37" s="135"/>
      <c r="V37" s="135"/>
    </row>
    <row r="38" spans="1:22" s="43" customFormat="1" ht="14.25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4.25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3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4.25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4">
        <f t="shared" ref="O43:O44" si="7">N43/M43*100</f>
        <v>0</v>
      </c>
      <c r="P43" s="141">
        <v>0</v>
      </c>
      <c r="Q43" s="134">
        <f t="shared" ref="Q43:Q44" si="8">P43/M43*100</f>
        <v>0</v>
      </c>
      <c r="R43" s="133">
        <f t="shared" ref="R43:R44" si="9">N43+P43</f>
        <v>0</v>
      </c>
      <c r="S43" s="134">
        <f t="shared" ref="S43:S44" si="10">R43/M43*100</f>
        <v>0</v>
      </c>
      <c r="T43" s="137">
        <v>0</v>
      </c>
      <c r="U43" s="135"/>
      <c r="V43" s="135"/>
    </row>
    <row r="44" spans="1:22" s="43" customFormat="1" ht="14.25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4">
        <f t="shared" si="7"/>
        <v>0</v>
      </c>
      <c r="P44" s="141">
        <v>0</v>
      </c>
      <c r="Q44" s="134">
        <f t="shared" si="8"/>
        <v>0</v>
      </c>
      <c r="R44" s="133">
        <f t="shared" si="9"/>
        <v>0</v>
      </c>
      <c r="S44" s="134">
        <f t="shared" si="10"/>
        <v>0</v>
      </c>
      <c r="T44" s="137">
        <v>0</v>
      </c>
      <c r="U44" s="135"/>
      <c r="V44" s="135"/>
    </row>
    <row r="45" spans="1:22" s="43" customFormat="1" ht="14.25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5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0</v>
      </c>
      <c r="O46" s="134">
        <f>N46/M46*100</f>
        <v>0</v>
      </c>
      <c r="P46" s="133">
        <f>SUM(P47:P48)</f>
        <v>0</v>
      </c>
      <c r="Q46" s="134">
        <f>P46/M46*100</f>
        <v>0</v>
      </c>
      <c r="R46" s="133">
        <f t="shared" si="3"/>
        <v>0</v>
      </c>
      <c r="S46" s="134">
        <f>R46/M46*100</f>
        <v>0</v>
      </c>
      <c r="T46" s="134">
        <f>SUM(T47:T48)/2</f>
        <v>0</v>
      </c>
      <c r="U46" s="135"/>
      <c r="V46" s="135"/>
    </row>
    <row r="47" spans="1:22" s="43" customFormat="1" ht="15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v>0</v>
      </c>
      <c r="O47" s="137">
        <f>N47/M47*100</f>
        <v>0</v>
      </c>
      <c r="P47" s="136">
        <v>0</v>
      </c>
      <c r="Q47" s="137">
        <f>P47/M47*100</f>
        <v>0</v>
      </c>
      <c r="R47" s="133">
        <f t="shared" si="3"/>
        <v>0</v>
      </c>
      <c r="S47" s="137">
        <f>R47/M47*100</f>
        <v>0</v>
      </c>
      <c r="T47" s="137">
        <v>0</v>
      </c>
      <c r="U47" s="135"/>
      <c r="V47" s="135"/>
    </row>
    <row r="48" spans="1:22" s="43" customFormat="1" ht="15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v>0</v>
      </c>
      <c r="O48" s="137">
        <f>N48/M48*100</f>
        <v>0</v>
      </c>
      <c r="P48" s="136">
        <v>0</v>
      </c>
      <c r="Q48" s="137">
        <f>P48/M48*100</f>
        <v>0</v>
      </c>
      <c r="R48" s="138">
        <f t="shared" si="3"/>
        <v>0</v>
      </c>
      <c r="S48" s="137">
        <f>R48/M48*100</f>
        <v>0</v>
      </c>
      <c r="T48" s="137">
        <f>S48</f>
        <v>0</v>
      </c>
      <c r="U48" s="135"/>
      <c r="V48" s="135"/>
    </row>
    <row r="49" spans="1:22" s="43" customFormat="1" ht="14.25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15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0</v>
      </c>
      <c r="O50" s="134">
        <f>N50/M50*100</f>
        <v>0</v>
      </c>
      <c r="P50" s="133">
        <f>P51</f>
        <v>0</v>
      </c>
      <c r="Q50" s="134">
        <f>P50/M50*100</f>
        <v>0</v>
      </c>
      <c r="R50" s="133">
        <f t="shared" si="3"/>
        <v>0</v>
      </c>
      <c r="S50" s="134">
        <f>R50/M50*100</f>
        <v>0</v>
      </c>
      <c r="T50" s="134">
        <f>T51</f>
        <v>0</v>
      </c>
      <c r="U50" s="135"/>
      <c r="V50" s="135"/>
    </row>
    <row r="51" spans="1:22" s="43" customFormat="1" ht="15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v>0</v>
      </c>
      <c r="O51" s="137">
        <f>N51/M51*100</f>
        <v>0</v>
      </c>
      <c r="P51" s="136">
        <v>0</v>
      </c>
      <c r="Q51" s="137">
        <f>P51/M51*100</f>
        <v>0</v>
      </c>
      <c r="R51" s="138">
        <f t="shared" si="3"/>
        <v>0</v>
      </c>
      <c r="S51" s="137">
        <f>R51/M51*100</f>
        <v>0</v>
      </c>
      <c r="T51" s="137">
        <f>S51</f>
        <v>0</v>
      </c>
      <c r="U51" s="135"/>
      <c r="V51" s="135"/>
    </row>
    <row r="52" spans="1:22" s="43" customFormat="1" ht="14.25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5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0</v>
      </c>
      <c r="Q53" s="134">
        <f>P53/M53*100</f>
        <v>0</v>
      </c>
      <c r="R53" s="133">
        <f t="shared" si="3"/>
        <v>0</v>
      </c>
      <c r="S53" s="134">
        <f>R53/M53*100</f>
        <v>0</v>
      </c>
      <c r="T53" s="134">
        <f>SUM(T54:T54)/2</f>
        <v>0</v>
      </c>
      <c r="U53" s="135"/>
      <c r="V53" s="135"/>
    </row>
    <row r="54" spans="1:22" s="43" customFormat="1" ht="15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v>0</v>
      </c>
      <c r="O54" s="137">
        <f>N54/M54*100</f>
        <v>0</v>
      </c>
      <c r="P54" s="136">
        <v>0</v>
      </c>
      <c r="Q54" s="137">
        <f>P54/M54*100</f>
        <v>0</v>
      </c>
      <c r="R54" s="138">
        <f t="shared" si="3"/>
        <v>0</v>
      </c>
      <c r="S54" s="137">
        <f>R54/M54*100</f>
        <v>0</v>
      </c>
      <c r="T54" s="137">
        <v>0</v>
      </c>
      <c r="U54" s="135"/>
      <c r="V54" s="135"/>
    </row>
    <row r="55" spans="1:22" s="43" customFormat="1" ht="14.25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30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0</v>
      </c>
      <c r="Q56" s="134">
        <f>P56/M56*100</f>
        <v>0</v>
      </c>
      <c r="R56" s="133">
        <f t="shared" si="3"/>
        <v>0</v>
      </c>
      <c r="S56" s="134">
        <f>R56/M56*100</f>
        <v>0</v>
      </c>
      <c r="T56" s="134">
        <v>0</v>
      </c>
      <c r="U56" s="135"/>
      <c r="V56" s="135"/>
    </row>
    <row r="57" spans="1:22" s="43" customFormat="1" ht="15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v>0</v>
      </c>
      <c r="O57" s="137">
        <f>N57/M57*100</f>
        <v>0</v>
      </c>
      <c r="P57" s="136">
        <v>0</v>
      </c>
      <c r="Q57" s="137">
        <f>P57/M57*100</f>
        <v>0</v>
      </c>
      <c r="R57" s="133">
        <f t="shared" si="3"/>
        <v>0</v>
      </c>
      <c r="S57" s="137">
        <f>R57/M57*100</f>
        <v>0</v>
      </c>
      <c r="T57" s="137">
        <v>0</v>
      </c>
      <c r="U57" s="135"/>
      <c r="V57" s="135"/>
    </row>
    <row r="58" spans="1:22" s="43" customFormat="1" ht="15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4.25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5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5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3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5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1">N62/M62*100</f>
        <v>0</v>
      </c>
      <c r="P62" s="136">
        <v>0</v>
      </c>
      <c r="Q62" s="137">
        <f t="shared" ref="Q62:Q63" si="12">P62/M62*100</f>
        <v>0</v>
      </c>
      <c r="R62" s="133">
        <f t="shared" si="3"/>
        <v>0</v>
      </c>
      <c r="S62" s="137">
        <f t="shared" ref="S62:S63" si="13">R62/M62*100</f>
        <v>0</v>
      </c>
      <c r="T62" s="137">
        <v>0</v>
      </c>
      <c r="U62" s="135"/>
      <c r="V62" s="135"/>
    </row>
    <row r="63" spans="1:22" s="43" customFormat="1" ht="15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1"/>
        <v>0</v>
      </c>
      <c r="P63" s="136">
        <v>0</v>
      </c>
      <c r="Q63" s="137">
        <f t="shared" si="12"/>
        <v>0</v>
      </c>
      <c r="R63" s="133">
        <f t="shared" si="3"/>
        <v>0</v>
      </c>
      <c r="S63" s="137">
        <f t="shared" si="13"/>
        <v>0</v>
      </c>
      <c r="T63" s="137">
        <v>0</v>
      </c>
      <c r="U63" s="135"/>
      <c r="V63" s="135"/>
    </row>
    <row r="64" spans="1:22" s="43" customFormat="1" ht="15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2" s="43" customFormat="1" ht="12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2" s="43" customFormat="1" ht="15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0</v>
      </c>
      <c r="Q66" s="134">
        <f>P66/M66*100</f>
        <v>0</v>
      </c>
      <c r="R66" s="133">
        <f t="shared" si="3"/>
        <v>0</v>
      </c>
      <c r="S66" s="134">
        <f>R66/M66*100</f>
        <v>0</v>
      </c>
      <c r="T66" s="134">
        <v>0</v>
      </c>
      <c r="U66" s="135"/>
      <c r="V66" s="135"/>
    </row>
    <row r="67" spans="1:22" s="43" customFormat="1" ht="15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4">
        <f>N67/M67*100</f>
        <v>0</v>
      </c>
      <c r="P67" s="138">
        <v>0</v>
      </c>
      <c r="Q67" s="134">
        <f>P67/M67*100</f>
        <v>0</v>
      </c>
      <c r="R67" s="133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2" s="43" customFormat="1" ht="15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v>0</v>
      </c>
      <c r="O68" s="137">
        <f>N68/M68*100</f>
        <v>0</v>
      </c>
      <c r="P68" s="136">
        <v>0</v>
      </c>
      <c r="Q68" s="137">
        <f>P68/M68*100</f>
        <v>0</v>
      </c>
      <c r="R68" s="133">
        <f t="shared" si="3"/>
        <v>0</v>
      </c>
      <c r="S68" s="137">
        <f>R68/M68*100</f>
        <v>0</v>
      </c>
      <c r="T68" s="137">
        <v>0</v>
      </c>
      <c r="U68" s="135"/>
      <c r="V68" s="135"/>
    </row>
    <row r="69" spans="1:22" s="43" customFormat="1" ht="14.25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2" s="43" customFormat="1" ht="30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0</v>
      </c>
      <c r="O70" s="134">
        <f>N70/M70*100</f>
        <v>0</v>
      </c>
      <c r="P70" s="133">
        <f>SUM(P71:P72)</f>
        <v>0</v>
      </c>
      <c r="Q70" s="134">
        <f>P70/M70*100</f>
        <v>0</v>
      </c>
      <c r="R70" s="133">
        <f t="shared" ref="R70:R72" si="14">N70+P70</f>
        <v>0</v>
      </c>
      <c r="S70" s="134">
        <f>R70/M70*100</f>
        <v>0</v>
      </c>
      <c r="T70" s="134">
        <f>SUM(T71:T72)/2</f>
        <v>0</v>
      </c>
      <c r="U70" s="135"/>
      <c r="V70" s="135"/>
    </row>
    <row r="71" spans="1:22" s="43" customFormat="1" ht="15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v>0</v>
      </c>
      <c r="O71" s="137">
        <f>N71/M71*100</f>
        <v>0</v>
      </c>
      <c r="P71" s="136">
        <v>0</v>
      </c>
      <c r="Q71" s="137">
        <f>P71/M71*100</f>
        <v>0</v>
      </c>
      <c r="R71" s="138">
        <f t="shared" si="14"/>
        <v>0</v>
      </c>
      <c r="S71" s="137">
        <f>R71/M71*100</f>
        <v>0</v>
      </c>
      <c r="T71" s="137">
        <f>S71</f>
        <v>0</v>
      </c>
      <c r="U71" s="135"/>
      <c r="V71" s="135"/>
    </row>
    <row r="72" spans="1:22" s="43" customFormat="1" ht="15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3">
        <f t="shared" si="14"/>
        <v>0</v>
      </c>
      <c r="S72" s="137">
        <f>R72/M72*100</f>
        <v>0</v>
      </c>
      <c r="T72" s="137">
        <v>0</v>
      </c>
      <c r="U72" s="135"/>
      <c r="V72" s="135"/>
    </row>
    <row r="73" spans="1:22" s="43" customFormat="1" ht="14.25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2" s="43" customFormat="1" ht="15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2" s="43" customFormat="1" ht="15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3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2" s="43" customFormat="1" ht="15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2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2" s="43" customFormat="1" ht="28.5" x14ac:dyDescent="0.2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3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2" s="43" customFormat="1" ht="14.25" x14ac:dyDescent="0.2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</row>
    <row r="80" spans="1:22" s="43" customFormat="1" ht="15" x14ac:dyDescent="0.2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5">N80+P80</f>
        <v>0</v>
      </c>
      <c r="S80" s="134">
        <f>R80/M80*100</f>
        <v>0</v>
      </c>
      <c r="T80" s="134">
        <v>0</v>
      </c>
      <c r="U80" s="135"/>
      <c r="V80" s="135"/>
    </row>
    <row r="81" spans="1:27" s="45" customFormat="1" ht="15" x14ac:dyDescent="0.2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</row>
    <row r="82" spans="1:27" s="43" customFormat="1" ht="15.75" customHeight="1" x14ac:dyDescent="0.2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3">
        <f t="shared" si="3"/>
        <v>0</v>
      </c>
      <c r="S82" s="137">
        <f>R82/M82*100</f>
        <v>0</v>
      </c>
      <c r="T82" s="137">
        <v>0</v>
      </c>
      <c r="U82" s="135"/>
      <c r="V82" s="135"/>
    </row>
    <row r="83" spans="1:27" s="43" customFormat="1" ht="15.75" customHeight="1" x14ac:dyDescent="0.2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</row>
    <row r="84" spans="1:27" s="43" customFormat="1" ht="15.75" customHeight="1" x14ac:dyDescent="0.2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</row>
    <row r="85" spans="1:27" s="43" customFormat="1" ht="24.75" customHeight="1" x14ac:dyDescent="0.2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3">
        <f t="shared" si="3"/>
        <v>0</v>
      </c>
      <c r="S85" s="137">
        <f>R85/M85*100</f>
        <v>0</v>
      </c>
      <c r="T85" s="137">
        <v>0</v>
      </c>
      <c r="U85" s="135"/>
      <c r="V85" s="135"/>
    </row>
    <row r="86" spans="1:27" s="43" customFormat="1" ht="30" customHeight="1" x14ac:dyDescent="0.2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s="43" customFormat="1" ht="24.75" customHeight="1" x14ac:dyDescent="0.2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s="43" customFormat="1" ht="30" customHeight="1" x14ac:dyDescent="0.2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s="43" customFormat="1" ht="16.5" x14ac:dyDescent="0.2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108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s="1" customFormat="1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  <c r="Y91" s="2"/>
      <c r="Z91" s="2"/>
      <c r="AA91" s="2"/>
    </row>
    <row r="92" spans="1:27" s="1" customFormat="1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  <c r="Y92" s="2"/>
      <c r="Z92" s="2"/>
      <c r="AA92" s="2"/>
    </row>
    <row r="93" spans="1:27" s="1" customFormat="1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  <c r="Y93" s="2"/>
      <c r="Z93" s="2"/>
      <c r="AA93" s="2"/>
    </row>
    <row r="94" spans="1:27" s="1" customFormat="1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  <c r="Y94" s="2"/>
      <c r="Z94" s="2"/>
      <c r="AA94" s="2"/>
    </row>
    <row r="95" spans="1:27" s="4" customFormat="1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  <c r="Y95" s="3"/>
      <c r="Z95" s="3"/>
      <c r="AA95" s="3"/>
    </row>
    <row r="96" spans="1:27" s="9" customFormat="1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  <c r="Y96" s="10"/>
      <c r="Z96" s="10"/>
      <c r="AA96" s="10"/>
    </row>
    <row r="97" spans="1:27" s="4" customFormat="1" ht="13.5" x14ac:dyDescent="0.25">
      <c r="A97" s="209" t="s">
        <v>65</v>
      </c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M97" s="49"/>
      <c r="N97" s="1"/>
      <c r="O97" s="46"/>
      <c r="P97" s="1"/>
      <c r="Q97" s="1"/>
      <c r="R97" s="48" t="s">
        <v>69</v>
      </c>
      <c r="S97" s="6"/>
      <c r="U97" s="47"/>
      <c r="V97" s="47"/>
      <c r="Y97" s="3"/>
      <c r="Z97" s="3"/>
      <c r="AA97" s="3"/>
    </row>
    <row r="98" spans="1:27" ht="12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9"/>
      <c r="K98" s="40"/>
      <c r="N98" s="29"/>
      <c r="O98" s="30"/>
      <c r="P98" s="29"/>
      <c r="Q98" s="30"/>
      <c r="R98" s="29"/>
      <c r="S98" s="30"/>
      <c r="T98" s="30"/>
    </row>
  </sheetData>
  <mergeCells count="30">
    <mergeCell ref="P90:U90"/>
    <mergeCell ref="A95:K95"/>
    <mergeCell ref="P95:U95"/>
    <mergeCell ref="P96:U96"/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A97:K97"/>
    <mergeCell ref="A10:J10"/>
    <mergeCell ref="L10:L11"/>
    <mergeCell ref="A11:J11"/>
    <mergeCell ref="A96:K96"/>
    <mergeCell ref="A90:K90"/>
    <mergeCell ref="A3:V3"/>
    <mergeCell ref="A4:V4"/>
    <mergeCell ref="A5:V5"/>
    <mergeCell ref="A89:L89"/>
    <mergeCell ref="P89:U89"/>
    <mergeCell ref="R8:S8"/>
    <mergeCell ref="N8:O8"/>
    <mergeCell ref="P8:Q8"/>
  </mergeCells>
  <pageMargins left="0.31496062992125984" right="0.31496062992125984" top="0.35433070866141736" bottom="0.35433070866141736" header="0.31496062992125984" footer="0.31496062992125984"/>
  <pageSetup paperSize="256" scale="8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8"/>
  <sheetViews>
    <sheetView zoomScale="69" zoomScaleNormal="69" workbookViewId="0">
      <selection sqref="A1:V96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1.42578125" style="31" customWidth="1"/>
    <col min="13" max="13" width="13.7109375" style="28" customWidth="1"/>
    <col min="14" max="14" width="13.7109375" style="41" bestFit="1" customWidth="1"/>
    <col min="15" max="15" width="6.7109375" style="42" customWidth="1"/>
    <col min="16" max="16" width="13.85546875" style="41" customWidth="1"/>
    <col min="17" max="17" width="6.7109375" style="42" customWidth="1"/>
    <col min="18" max="18" width="13.85546875" style="41" customWidth="1"/>
    <col min="19" max="19" width="6.7109375" style="42" customWidth="1"/>
    <col min="20" max="20" width="7" style="42" customWidth="1"/>
    <col min="21" max="22" width="10.42578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78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12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2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2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45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0</v>
      </c>
      <c r="O12" s="134">
        <f>N12/M12*100</f>
        <v>0</v>
      </c>
      <c r="P12" s="133">
        <f>P18+P13</f>
        <v>0</v>
      </c>
      <c r="Q12" s="134">
        <f>P12/M12*100</f>
        <v>0</v>
      </c>
      <c r="R12" s="133">
        <f>R18+R13</f>
        <v>0</v>
      </c>
      <c r="S12" s="134">
        <f>R12/M12*100</f>
        <v>0</v>
      </c>
      <c r="T12" s="134">
        <f>(T13+T18)/2</f>
        <v>4.5138888888888893</v>
      </c>
      <c r="U12" s="135"/>
      <c r="V12" s="135"/>
    </row>
    <row r="13" spans="1:22" s="43" customFormat="1" ht="15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0</v>
      </c>
      <c r="O13" s="134">
        <f>N13/M13*100</f>
        <v>0</v>
      </c>
      <c r="P13" s="133">
        <f>P15</f>
        <v>0</v>
      </c>
      <c r="Q13" s="134">
        <f>P13/M13*100</f>
        <v>0</v>
      </c>
      <c r="R13" s="133">
        <f>N13+P13</f>
        <v>0</v>
      </c>
      <c r="S13" s="134">
        <f>R13/M13*100</f>
        <v>0</v>
      </c>
      <c r="T13" s="134">
        <f>T15</f>
        <v>8.3333333333333339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0</v>
      </c>
      <c r="O15" s="134">
        <f>N15/M15*100</f>
        <v>0</v>
      </c>
      <c r="P15" s="133">
        <f>P16</f>
        <v>0</v>
      </c>
      <c r="Q15" s="134">
        <f>P15/M15*100</f>
        <v>0</v>
      </c>
      <c r="R15" s="133">
        <f t="shared" ref="R15:R16" si="0">N15+P15</f>
        <v>0</v>
      </c>
      <c r="S15" s="134">
        <f>R15/M15*100</f>
        <v>0</v>
      </c>
      <c r="T15" s="134">
        <f>T16</f>
        <v>8.3333333333333339</v>
      </c>
      <c r="U15" s="135"/>
      <c r="V15" s="135"/>
    </row>
    <row r="16" spans="1:22" s="43" customFormat="1" ht="15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v>0</v>
      </c>
      <c r="O16" s="137">
        <f>N16/M16*100</f>
        <v>0</v>
      </c>
      <c r="P16" s="136">
        <v>0</v>
      </c>
      <c r="Q16" s="137">
        <f>P16/M16*100</f>
        <v>0</v>
      </c>
      <c r="R16" s="133">
        <f t="shared" si="0"/>
        <v>0</v>
      </c>
      <c r="S16" s="137">
        <f>R16/M16*100</f>
        <v>0</v>
      </c>
      <c r="T16" s="137">
        <f>1/12%</f>
        <v>8.3333333333333339</v>
      </c>
      <c r="U16" s="135"/>
      <c r="V16" s="135"/>
    </row>
    <row r="17" spans="1:22" s="43" customFormat="1" ht="14.25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0</v>
      </c>
      <c r="O18" s="134">
        <f t="shared" ref="O18:O24" si="1">N18/M18*100</f>
        <v>0</v>
      </c>
      <c r="P18" s="133">
        <f>P19+P30+P34+P39+P42+P46+P50+P53+P56+P60+P66+P70+P74+P77</f>
        <v>0</v>
      </c>
      <c r="Q18" s="134">
        <f t="shared" ref="Q18:Q28" si="2">P18/M18*100</f>
        <v>0</v>
      </c>
      <c r="R18" s="133">
        <f t="shared" ref="R18:R85" si="3">N18+P18</f>
        <v>0</v>
      </c>
      <c r="S18" s="134">
        <f t="shared" ref="S18:S28" si="4">R18/M18*100</f>
        <v>0</v>
      </c>
      <c r="T18" s="134">
        <f>(T19+T30+T34+T39+T42+T46+T50+T53+T56+T60+T66+T70+T74+T77)/14</f>
        <v>0.69444444444444442</v>
      </c>
      <c r="U18" s="135"/>
      <c r="V18" s="135"/>
    </row>
    <row r="19" spans="1:22" s="43" customFormat="1" ht="15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0</v>
      </c>
      <c r="O19" s="134">
        <f t="shared" si="1"/>
        <v>0</v>
      </c>
      <c r="P19" s="133">
        <f>SUM(P20:P27)</f>
        <v>0</v>
      </c>
      <c r="Q19" s="134">
        <f t="shared" si="2"/>
        <v>0</v>
      </c>
      <c r="R19" s="133">
        <f>N19+P19</f>
        <v>0</v>
      </c>
      <c r="S19" s="134">
        <f t="shared" si="4"/>
        <v>0</v>
      </c>
      <c r="T19" s="134">
        <f>S19/9</f>
        <v>0</v>
      </c>
      <c r="U19" s="135"/>
      <c r="V19" s="135"/>
    </row>
    <row r="20" spans="1:22" s="43" customFormat="1" ht="15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3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3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v>0</v>
      </c>
      <c r="O22" s="137">
        <f t="shared" si="1"/>
        <v>0</v>
      </c>
      <c r="P22" s="136">
        <v>0</v>
      </c>
      <c r="Q22" s="137">
        <f t="shared" si="2"/>
        <v>0</v>
      </c>
      <c r="R22" s="133">
        <f t="shared" si="3"/>
        <v>0</v>
      </c>
      <c r="S22" s="137">
        <f t="shared" si="4"/>
        <v>0</v>
      </c>
      <c r="T22" s="137">
        <v>0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3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43" customFormat="1" ht="15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3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3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v>0</v>
      </c>
      <c r="O26" s="137">
        <f>N26/M26*100</f>
        <v>0</v>
      </c>
      <c r="P26" s="136">
        <v>0</v>
      </c>
      <c r="Q26" s="137">
        <f t="shared" si="2"/>
        <v>0</v>
      </c>
      <c r="R26" s="138">
        <f t="shared" si="3"/>
        <v>0</v>
      </c>
      <c r="S26" s="137">
        <f t="shared" si="4"/>
        <v>0</v>
      </c>
      <c r="T26" s="137">
        <f>S26</f>
        <v>0</v>
      </c>
      <c r="U26" s="135"/>
      <c r="V26" s="135"/>
    </row>
    <row r="27" spans="1:22" s="43" customFormat="1" ht="15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v>0</v>
      </c>
      <c r="O27" s="137">
        <f t="shared" ref="O27:O28" si="5">N27/M27*100</f>
        <v>0</v>
      </c>
      <c r="P27" s="136">
        <v>0</v>
      </c>
      <c r="Q27" s="137">
        <f t="shared" si="2"/>
        <v>0</v>
      </c>
      <c r="R27" s="133">
        <f t="shared" si="3"/>
        <v>0</v>
      </c>
      <c r="S27" s="137">
        <f t="shared" si="4"/>
        <v>0</v>
      </c>
      <c r="T27" s="137">
        <v>0</v>
      </c>
      <c r="U27" s="135"/>
      <c r="V27" s="135"/>
    </row>
    <row r="28" spans="1:22" s="43" customFormat="1" ht="15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2"/>
        <v>0</v>
      </c>
      <c r="R28" s="133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4.25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0</v>
      </c>
      <c r="O30" s="134">
        <f>N30/M30*100</f>
        <v>0</v>
      </c>
      <c r="P30" s="133">
        <f>SUM(P31:P32)</f>
        <v>0</v>
      </c>
      <c r="Q30" s="134">
        <f>P30/M30*100</f>
        <v>0</v>
      </c>
      <c r="R30" s="133">
        <f t="shared" si="3"/>
        <v>0</v>
      </c>
      <c r="S30" s="134">
        <f>R30/M30*100</f>
        <v>0</v>
      </c>
      <c r="T30" s="134">
        <f>SUM(T31:T32)/2</f>
        <v>4.1666666666666661</v>
      </c>
      <c r="U30" s="135"/>
      <c r="V30" s="135"/>
    </row>
    <row r="31" spans="1:22" s="43" customFormat="1" ht="15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v>0</v>
      </c>
      <c r="O32" s="137">
        <f>N32/M32*100</f>
        <v>0</v>
      </c>
      <c r="P32" s="136">
        <v>0</v>
      </c>
      <c r="Q32" s="137">
        <f>P32/M32*100</f>
        <v>0</v>
      </c>
      <c r="R32" s="138">
        <f t="shared" si="3"/>
        <v>0</v>
      </c>
      <c r="S32" s="137">
        <f>R32/M32*100</f>
        <v>0</v>
      </c>
      <c r="T32" s="137">
        <f>1/12*100</f>
        <v>8.3333333333333321</v>
      </c>
      <c r="U32" s="135"/>
      <c r="V32" s="135"/>
    </row>
    <row r="33" spans="1:22" s="43" customFormat="1" ht="14.25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0</v>
      </c>
      <c r="O34" s="134">
        <f>N34/M34*100</f>
        <v>0</v>
      </c>
      <c r="P34" s="133">
        <f>SUM(P35:P37)</f>
        <v>0</v>
      </c>
      <c r="Q34" s="134">
        <f>P34/M34*100</f>
        <v>0</v>
      </c>
      <c r="R34" s="133">
        <f t="shared" si="3"/>
        <v>0</v>
      </c>
      <c r="S34" s="134">
        <f>R34/M34*100</f>
        <v>0</v>
      </c>
      <c r="T34" s="134">
        <f>SUM(T35:T37)/3</f>
        <v>5.5555555555555545</v>
      </c>
      <c r="U34" s="135"/>
      <c r="V34" s="135"/>
    </row>
    <row r="35" spans="1:22" s="43" customFormat="1" ht="15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v>0</v>
      </c>
      <c r="O35" s="137">
        <f>N35/M35*100</f>
        <v>0</v>
      </c>
      <c r="P35" s="136">
        <v>0</v>
      </c>
      <c r="Q35" s="137">
        <f>P35/M35*100</f>
        <v>0</v>
      </c>
      <c r="R35" s="138">
        <f t="shared" si="3"/>
        <v>0</v>
      </c>
      <c r="S35" s="137">
        <f>R35/M35*100</f>
        <v>0</v>
      </c>
      <c r="T35" s="137">
        <f t="shared" ref="T35:T36" si="6">1/12*100</f>
        <v>8.3333333333333321</v>
      </c>
      <c r="U35" s="135"/>
      <c r="V35" s="135"/>
    </row>
    <row r="36" spans="1:22" s="43" customFormat="1" ht="15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v>0</v>
      </c>
      <c r="O36" s="137">
        <f>N36/M36*100</f>
        <v>0</v>
      </c>
      <c r="P36" s="136">
        <v>0</v>
      </c>
      <c r="Q36" s="137">
        <f>P36/M36*100</f>
        <v>0</v>
      </c>
      <c r="R36" s="138">
        <f t="shared" si="3"/>
        <v>0</v>
      </c>
      <c r="S36" s="137">
        <f>R36/M36*100</f>
        <v>0</v>
      </c>
      <c r="T36" s="137">
        <f t="shared" si="6"/>
        <v>8.3333333333333321</v>
      </c>
      <c r="U36" s="135"/>
      <c r="V36" s="135"/>
    </row>
    <row r="37" spans="1:22" s="55" customFormat="1" ht="28.5" x14ac:dyDescent="0.25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v>0</v>
      </c>
      <c r="O37" s="137">
        <f>N37/M37*100</f>
        <v>0</v>
      </c>
      <c r="P37" s="136">
        <v>0</v>
      </c>
      <c r="Q37" s="137">
        <f>P37/M37*100</f>
        <v>0</v>
      </c>
      <c r="R37" s="133">
        <f t="shared" si="3"/>
        <v>0</v>
      </c>
      <c r="S37" s="137">
        <f>R37/M37*100</f>
        <v>0</v>
      </c>
      <c r="T37" s="137">
        <v>0</v>
      </c>
      <c r="U37" s="135"/>
      <c r="V37" s="135"/>
    </row>
    <row r="38" spans="1:22" s="43" customFormat="1" ht="14.25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4.25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3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56" customFormat="1" ht="15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4.25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4">
        <f t="shared" ref="O43:O44" si="7">N43/M43*100</f>
        <v>0</v>
      </c>
      <c r="P43" s="141">
        <v>0</v>
      </c>
      <c r="Q43" s="134">
        <f t="shared" ref="Q43:Q44" si="8">P43/M43*100</f>
        <v>0</v>
      </c>
      <c r="R43" s="133">
        <f t="shared" ref="R43:R44" si="9">N43+P43</f>
        <v>0</v>
      </c>
      <c r="S43" s="134">
        <f t="shared" ref="S43:S44" si="10">R43/M43*100</f>
        <v>0</v>
      </c>
      <c r="T43" s="137">
        <v>0</v>
      </c>
      <c r="U43" s="135"/>
      <c r="V43" s="135"/>
    </row>
    <row r="44" spans="1:22" s="43" customFormat="1" ht="14.25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4">
        <f t="shared" si="7"/>
        <v>0</v>
      </c>
      <c r="P44" s="141">
        <v>0</v>
      </c>
      <c r="Q44" s="134">
        <f t="shared" si="8"/>
        <v>0</v>
      </c>
      <c r="R44" s="133">
        <f t="shared" si="9"/>
        <v>0</v>
      </c>
      <c r="S44" s="134">
        <f t="shared" si="10"/>
        <v>0</v>
      </c>
      <c r="T44" s="137">
        <v>0</v>
      </c>
      <c r="U44" s="135"/>
      <c r="V44" s="135"/>
    </row>
    <row r="45" spans="1:22" s="43" customFormat="1" ht="14.25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5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0</v>
      </c>
      <c r="O46" s="134">
        <f>N46/M46*100</f>
        <v>0</v>
      </c>
      <c r="P46" s="133">
        <f>SUM(P47:P48)</f>
        <v>0</v>
      </c>
      <c r="Q46" s="134">
        <f>P46/M46*100</f>
        <v>0</v>
      </c>
      <c r="R46" s="133">
        <f t="shared" si="3"/>
        <v>0</v>
      </c>
      <c r="S46" s="134">
        <f>R46/M46*100</f>
        <v>0</v>
      </c>
      <c r="T46" s="134">
        <f>SUM(T47:T48)/2</f>
        <v>0</v>
      </c>
      <c r="U46" s="135"/>
      <c r="V46" s="135"/>
    </row>
    <row r="47" spans="1:22" s="43" customFormat="1" ht="15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v>0</v>
      </c>
      <c r="O47" s="137">
        <f>N47/M47*100</f>
        <v>0</v>
      </c>
      <c r="P47" s="136">
        <v>0</v>
      </c>
      <c r="Q47" s="137">
        <f>P47/M47*100</f>
        <v>0</v>
      </c>
      <c r="R47" s="133">
        <f t="shared" si="3"/>
        <v>0</v>
      </c>
      <c r="S47" s="137">
        <f>R47/M47*100</f>
        <v>0</v>
      </c>
      <c r="T47" s="137">
        <v>0</v>
      </c>
      <c r="U47" s="135"/>
      <c r="V47" s="135"/>
    </row>
    <row r="48" spans="1:22" s="43" customFormat="1" ht="15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v>0</v>
      </c>
      <c r="O48" s="137">
        <f>N48/M48*100</f>
        <v>0</v>
      </c>
      <c r="P48" s="136">
        <v>0</v>
      </c>
      <c r="Q48" s="137">
        <f>P48/M48*100</f>
        <v>0</v>
      </c>
      <c r="R48" s="138">
        <f t="shared" si="3"/>
        <v>0</v>
      </c>
      <c r="S48" s="137">
        <f>R48/M48*100</f>
        <v>0</v>
      </c>
      <c r="T48" s="137">
        <f>S48</f>
        <v>0</v>
      </c>
      <c r="U48" s="135"/>
      <c r="V48" s="135"/>
    </row>
    <row r="49" spans="1:22" s="43" customFormat="1" ht="14.25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15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0</v>
      </c>
      <c r="O50" s="134">
        <f>N50/M50*100</f>
        <v>0</v>
      </c>
      <c r="P50" s="133">
        <f>P51</f>
        <v>0</v>
      </c>
      <c r="Q50" s="134">
        <f>P50/M50*100</f>
        <v>0</v>
      </c>
      <c r="R50" s="133">
        <f t="shared" si="3"/>
        <v>0</v>
      </c>
      <c r="S50" s="134">
        <f>R50/M50*100</f>
        <v>0</v>
      </c>
      <c r="T50" s="134">
        <f>T51</f>
        <v>0</v>
      </c>
      <c r="U50" s="135"/>
      <c r="V50" s="135"/>
    </row>
    <row r="51" spans="1:22" s="43" customFormat="1" ht="15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v>0</v>
      </c>
      <c r="O51" s="137">
        <f>N51/M51*100</f>
        <v>0</v>
      </c>
      <c r="P51" s="136">
        <v>0</v>
      </c>
      <c r="Q51" s="137">
        <f>P51/M51*100</f>
        <v>0</v>
      </c>
      <c r="R51" s="138">
        <f t="shared" si="3"/>
        <v>0</v>
      </c>
      <c r="S51" s="137">
        <f>R51/M51*100</f>
        <v>0</v>
      </c>
      <c r="T51" s="137">
        <f>S51</f>
        <v>0</v>
      </c>
      <c r="U51" s="135"/>
      <c r="V51" s="135"/>
    </row>
    <row r="52" spans="1:22" s="43" customFormat="1" ht="14.25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5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0</v>
      </c>
      <c r="Q53" s="134">
        <f>P53/M53*100</f>
        <v>0</v>
      </c>
      <c r="R53" s="133">
        <f t="shared" si="3"/>
        <v>0</v>
      </c>
      <c r="S53" s="134">
        <f>R53/M53*100</f>
        <v>0</v>
      </c>
      <c r="T53" s="134">
        <f>SUM(T54:T54)/2</f>
        <v>0</v>
      </c>
      <c r="U53" s="135"/>
      <c r="V53" s="135"/>
    </row>
    <row r="54" spans="1:22" s="57" customFormat="1" ht="15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v>0</v>
      </c>
      <c r="O54" s="137">
        <f>N54/M54*100</f>
        <v>0</v>
      </c>
      <c r="P54" s="136">
        <v>0</v>
      </c>
      <c r="Q54" s="137">
        <f>P54/M54*100</f>
        <v>0</v>
      </c>
      <c r="R54" s="138">
        <f t="shared" si="3"/>
        <v>0</v>
      </c>
      <c r="S54" s="137">
        <f>R54/M54*100</f>
        <v>0</v>
      </c>
      <c r="T54" s="137">
        <v>0</v>
      </c>
      <c r="U54" s="135"/>
      <c r="V54" s="135"/>
    </row>
    <row r="55" spans="1:22" s="43" customFormat="1" ht="14.25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30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0</v>
      </c>
      <c r="Q56" s="134">
        <f>P56/M56*100</f>
        <v>0</v>
      </c>
      <c r="R56" s="133">
        <f t="shared" si="3"/>
        <v>0</v>
      </c>
      <c r="S56" s="134">
        <f>R56/M56*100</f>
        <v>0</v>
      </c>
      <c r="T56" s="134">
        <v>0</v>
      </c>
      <c r="U56" s="135"/>
      <c r="V56" s="135"/>
    </row>
    <row r="57" spans="1:22" s="43" customFormat="1" ht="15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v>0</v>
      </c>
      <c r="O57" s="137">
        <f>N57/M57*100</f>
        <v>0</v>
      </c>
      <c r="P57" s="136">
        <v>0</v>
      </c>
      <c r="Q57" s="137">
        <f>P57/M57*100</f>
        <v>0</v>
      </c>
      <c r="R57" s="133">
        <f t="shared" si="3"/>
        <v>0</v>
      </c>
      <c r="S57" s="137">
        <f>R57/M57*100</f>
        <v>0</v>
      </c>
      <c r="T57" s="137">
        <v>0</v>
      </c>
      <c r="U57" s="135"/>
      <c r="V57" s="135"/>
    </row>
    <row r="58" spans="1:22" s="43" customFormat="1" ht="15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4.25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5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5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3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5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1">N62/M62*100</f>
        <v>0</v>
      </c>
      <c r="P62" s="136">
        <v>0</v>
      </c>
      <c r="Q62" s="137">
        <f t="shared" ref="Q62:Q63" si="12">P62/M62*100</f>
        <v>0</v>
      </c>
      <c r="R62" s="133">
        <f t="shared" si="3"/>
        <v>0</v>
      </c>
      <c r="S62" s="137">
        <f t="shared" ref="S62:S63" si="13">R62/M62*100</f>
        <v>0</v>
      </c>
      <c r="T62" s="137">
        <v>0</v>
      </c>
      <c r="U62" s="135"/>
      <c r="V62" s="135"/>
    </row>
    <row r="63" spans="1:22" s="43" customFormat="1" ht="15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1"/>
        <v>0</v>
      </c>
      <c r="P63" s="136">
        <v>0</v>
      </c>
      <c r="Q63" s="137">
        <f t="shared" si="12"/>
        <v>0</v>
      </c>
      <c r="R63" s="133">
        <f t="shared" si="3"/>
        <v>0</v>
      </c>
      <c r="S63" s="137">
        <f t="shared" si="13"/>
        <v>0</v>
      </c>
      <c r="T63" s="137">
        <v>0</v>
      </c>
      <c r="U63" s="135"/>
      <c r="V63" s="135"/>
    </row>
    <row r="64" spans="1:22" s="43" customFormat="1" ht="15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2" s="43" customFormat="1" ht="12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2" s="50" customFormat="1" ht="15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0</v>
      </c>
      <c r="Q66" s="134">
        <f>P66/M66*100</f>
        <v>0</v>
      </c>
      <c r="R66" s="133">
        <f t="shared" si="3"/>
        <v>0</v>
      </c>
      <c r="S66" s="134">
        <f>R66/M66*100</f>
        <v>0</v>
      </c>
      <c r="T66" s="134">
        <v>0</v>
      </c>
      <c r="U66" s="135"/>
      <c r="V66" s="135"/>
    </row>
    <row r="67" spans="1:22" s="43" customFormat="1" ht="15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4">
        <f>N67/M67*100</f>
        <v>0</v>
      </c>
      <c r="P67" s="138">
        <v>0</v>
      </c>
      <c r="Q67" s="134">
        <f>P67/M67*100</f>
        <v>0</v>
      </c>
      <c r="R67" s="133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2" s="43" customFormat="1" ht="15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v>0</v>
      </c>
      <c r="O68" s="137">
        <f>N68/M68*100</f>
        <v>0</v>
      </c>
      <c r="P68" s="136">
        <v>0</v>
      </c>
      <c r="Q68" s="137">
        <f>P68/M68*100</f>
        <v>0</v>
      </c>
      <c r="R68" s="133">
        <f t="shared" si="3"/>
        <v>0</v>
      </c>
      <c r="S68" s="137">
        <f>R68/M68*100</f>
        <v>0</v>
      </c>
      <c r="T68" s="137">
        <v>0</v>
      </c>
      <c r="U68" s="135"/>
      <c r="V68" s="135"/>
    </row>
    <row r="69" spans="1:22" s="43" customFormat="1" ht="14.25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2" s="43" customFormat="1" ht="30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0</v>
      </c>
      <c r="O70" s="134">
        <f>N70/M70*100</f>
        <v>0</v>
      </c>
      <c r="P70" s="133">
        <f>SUM(P71:P72)</f>
        <v>0</v>
      </c>
      <c r="Q70" s="134">
        <f>P70/M70*100</f>
        <v>0</v>
      </c>
      <c r="R70" s="133">
        <f t="shared" ref="R70:R72" si="14">N70+P70</f>
        <v>0</v>
      </c>
      <c r="S70" s="134">
        <f>R70/M70*100</f>
        <v>0</v>
      </c>
      <c r="T70" s="134">
        <f>SUM(T71:T72)/2</f>
        <v>0</v>
      </c>
      <c r="U70" s="135"/>
      <c r="V70" s="135"/>
    </row>
    <row r="71" spans="1:22" s="43" customFormat="1" ht="15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v>0</v>
      </c>
      <c r="O71" s="137">
        <f>N71/M71*100</f>
        <v>0</v>
      </c>
      <c r="P71" s="136">
        <v>0</v>
      </c>
      <c r="Q71" s="137">
        <f>P71/M71*100</f>
        <v>0</v>
      </c>
      <c r="R71" s="138">
        <f t="shared" si="14"/>
        <v>0</v>
      </c>
      <c r="S71" s="137">
        <f>R71/M71*100</f>
        <v>0</v>
      </c>
      <c r="T71" s="137">
        <f>S71</f>
        <v>0</v>
      </c>
      <c r="U71" s="135"/>
      <c r="V71" s="135"/>
    </row>
    <row r="72" spans="1:22" s="43" customFormat="1" ht="15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3">
        <f t="shared" si="14"/>
        <v>0</v>
      </c>
      <c r="S72" s="137">
        <f>R72/M72*100</f>
        <v>0</v>
      </c>
      <c r="T72" s="137">
        <v>0</v>
      </c>
      <c r="U72" s="135"/>
      <c r="V72" s="135"/>
    </row>
    <row r="73" spans="1:22" s="43" customFormat="1" ht="14.25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2" s="43" customFormat="1" ht="15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2" s="43" customFormat="1" ht="15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3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2" s="43" customFormat="1" ht="15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2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2" s="43" customFormat="1" ht="28.5" x14ac:dyDescent="0.2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3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2" s="43" customFormat="1" ht="14.25" x14ac:dyDescent="0.2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</row>
    <row r="80" spans="1:22" s="43" customFormat="1" ht="15" x14ac:dyDescent="0.2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5">N80+P80</f>
        <v>0</v>
      </c>
      <c r="S80" s="134">
        <f>R80/M80*100</f>
        <v>0</v>
      </c>
      <c r="T80" s="134">
        <v>0</v>
      </c>
      <c r="U80" s="135"/>
      <c r="V80" s="135"/>
    </row>
    <row r="81" spans="1:27" s="45" customFormat="1" ht="15" x14ac:dyDescent="0.2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</row>
    <row r="82" spans="1:27" s="43" customFormat="1" ht="15.75" customHeight="1" x14ac:dyDescent="0.2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3">
        <f t="shared" si="3"/>
        <v>0</v>
      </c>
      <c r="S82" s="137">
        <f>R82/M82*100</f>
        <v>0</v>
      </c>
      <c r="T82" s="137">
        <v>0</v>
      </c>
      <c r="U82" s="135"/>
      <c r="V82" s="135"/>
    </row>
    <row r="83" spans="1:27" s="43" customFormat="1" ht="15.75" customHeight="1" x14ac:dyDescent="0.2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</row>
    <row r="84" spans="1:27" s="43" customFormat="1" ht="15.75" customHeight="1" x14ac:dyDescent="0.2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</row>
    <row r="85" spans="1:27" s="43" customFormat="1" ht="18.75" customHeight="1" x14ac:dyDescent="0.2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3">
        <f t="shared" si="3"/>
        <v>0</v>
      </c>
      <c r="S85" s="137">
        <f>R85/M85*100</f>
        <v>0</v>
      </c>
      <c r="T85" s="137">
        <v>0</v>
      </c>
      <c r="U85" s="135"/>
      <c r="V85" s="135"/>
    </row>
    <row r="86" spans="1:27" s="43" customFormat="1" ht="19.5" customHeight="1" x14ac:dyDescent="0.2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s="43" customFormat="1" ht="18.75" customHeight="1" x14ac:dyDescent="0.2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s="43" customFormat="1" ht="18.75" customHeight="1" x14ac:dyDescent="0.2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s="43" customFormat="1" ht="16.5" x14ac:dyDescent="0.2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108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s="1" customFormat="1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  <c r="Y91" s="2"/>
      <c r="Z91" s="2"/>
      <c r="AA91" s="2"/>
    </row>
    <row r="92" spans="1:27" s="1" customFormat="1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  <c r="Y92" s="2"/>
      <c r="Z92" s="2"/>
      <c r="AA92" s="2"/>
    </row>
    <row r="93" spans="1:27" s="1" customFormat="1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  <c r="Y93" s="2"/>
      <c r="Z93" s="2"/>
      <c r="AA93" s="2"/>
    </row>
    <row r="94" spans="1:27" s="1" customFormat="1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  <c r="Y94" s="2"/>
      <c r="Z94" s="2"/>
      <c r="AA94" s="2"/>
    </row>
    <row r="95" spans="1:27" s="4" customFormat="1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  <c r="Y95" s="3"/>
      <c r="Z95" s="3"/>
      <c r="AA95" s="3"/>
    </row>
    <row r="96" spans="1:27" s="9" customFormat="1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  <c r="Y96" s="10"/>
      <c r="Z96" s="10"/>
      <c r="AA96" s="10"/>
    </row>
    <row r="97" spans="1:27" s="4" customFormat="1" ht="13.5" x14ac:dyDescent="0.25">
      <c r="A97" s="209" t="s">
        <v>65</v>
      </c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M97" s="49"/>
      <c r="N97" s="1"/>
      <c r="O97" s="46"/>
      <c r="P97" s="1"/>
      <c r="Q97" s="1"/>
      <c r="R97" s="48" t="s">
        <v>69</v>
      </c>
      <c r="S97" s="6"/>
      <c r="U97" s="47"/>
      <c r="V97" s="47"/>
      <c r="Y97" s="3"/>
      <c r="Z97" s="3"/>
      <c r="AA97" s="3"/>
    </row>
    <row r="98" spans="1:27" ht="12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9"/>
      <c r="K98" s="40"/>
      <c r="N98" s="29"/>
      <c r="O98" s="30"/>
      <c r="P98" s="29"/>
      <c r="Q98" s="30"/>
      <c r="R98" s="29"/>
      <c r="S98" s="30"/>
      <c r="T98" s="30"/>
    </row>
  </sheetData>
  <mergeCells count="30">
    <mergeCell ref="A90:K90"/>
    <mergeCell ref="A97:K97"/>
    <mergeCell ref="P90:U90"/>
    <mergeCell ref="A95:K95"/>
    <mergeCell ref="P95:U95"/>
    <mergeCell ref="P96:U96"/>
    <mergeCell ref="A96:K96"/>
    <mergeCell ref="R8:S8"/>
    <mergeCell ref="A3:V3"/>
    <mergeCell ref="A10:J10"/>
    <mergeCell ref="L10:L11"/>
    <mergeCell ref="A11:J11"/>
    <mergeCell ref="A4:V4"/>
    <mergeCell ref="A5:V5"/>
    <mergeCell ref="A89:L89"/>
    <mergeCell ref="P89:U89"/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31496062992125984" right="0.31496062992125984" top="0.55118110236220474" bottom="0.55118110236220474" header="0.31496062992125984" footer="0.31496062992125984"/>
  <pageSetup paperSize="256" scale="8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"/>
  <sheetViews>
    <sheetView workbookViewId="0">
      <selection activeCell="B12" sqref="B12"/>
    </sheetView>
  </sheetViews>
  <sheetFormatPr defaultRowHeight="18.75" x14ac:dyDescent="0.3"/>
  <cols>
    <col min="1" max="1" width="9.140625" style="53"/>
    <col min="2" max="2" width="21" style="52" customWidth="1"/>
    <col min="3" max="3" width="9.140625" style="53"/>
    <col min="4" max="4" width="19.7109375" style="53" bestFit="1" customWidth="1"/>
    <col min="5" max="16384" width="9.140625" style="53"/>
  </cols>
  <sheetData>
    <row r="1" spans="1:4" x14ac:dyDescent="0.3">
      <c r="A1" s="53">
        <v>1</v>
      </c>
      <c r="B1" s="52">
        <v>81916660</v>
      </c>
    </row>
    <row r="2" spans="1:4" x14ac:dyDescent="0.3">
      <c r="A2" s="53">
        <v>2</v>
      </c>
      <c r="B2" s="52">
        <v>102256380</v>
      </c>
      <c r="D2" s="54">
        <f>B2+B1</f>
        <v>184173040</v>
      </c>
    </row>
    <row r="3" spans="1:4" x14ac:dyDescent="0.3">
      <c r="A3" s="53">
        <v>3</v>
      </c>
      <c r="B3" s="52">
        <v>3635100</v>
      </c>
      <c r="D3" s="54">
        <f t="shared" ref="D3:D12" si="0">D2+B3</f>
        <v>187808140</v>
      </c>
    </row>
    <row r="4" spans="1:4" x14ac:dyDescent="0.3">
      <c r="A4" s="53">
        <v>4</v>
      </c>
      <c r="B4" s="52">
        <v>110788600</v>
      </c>
      <c r="D4" s="54">
        <f t="shared" si="0"/>
        <v>298596740</v>
      </c>
    </row>
    <row r="5" spans="1:4" x14ac:dyDescent="0.3">
      <c r="A5" s="53">
        <v>5</v>
      </c>
      <c r="B5" s="52">
        <v>167698640</v>
      </c>
      <c r="D5" s="54">
        <f t="shared" si="0"/>
        <v>466295380</v>
      </c>
    </row>
    <row r="6" spans="1:4" x14ac:dyDescent="0.3">
      <c r="A6" s="53">
        <v>6</v>
      </c>
      <c r="B6" s="52">
        <v>45050800</v>
      </c>
      <c r="D6" s="54">
        <f t="shared" si="0"/>
        <v>511346180</v>
      </c>
    </row>
    <row r="7" spans="1:4" x14ac:dyDescent="0.3">
      <c r="A7" s="53">
        <v>7</v>
      </c>
      <c r="B7" s="52">
        <v>171952340</v>
      </c>
      <c r="D7" s="54">
        <f t="shared" si="0"/>
        <v>683298520</v>
      </c>
    </row>
    <row r="8" spans="1:4" x14ac:dyDescent="0.3">
      <c r="A8" s="53">
        <v>8</v>
      </c>
      <c r="B8" s="52">
        <v>3456800</v>
      </c>
      <c r="D8" s="54">
        <f t="shared" si="0"/>
        <v>686755320</v>
      </c>
    </row>
    <row r="9" spans="1:4" x14ac:dyDescent="0.3">
      <c r="A9" s="53">
        <v>9</v>
      </c>
      <c r="B9" s="52">
        <v>165065980</v>
      </c>
      <c r="D9" s="54">
        <f t="shared" si="0"/>
        <v>851821300</v>
      </c>
    </row>
    <row r="10" spans="1:4" x14ac:dyDescent="0.3">
      <c r="A10" s="53">
        <v>10</v>
      </c>
      <c r="B10" s="52">
        <v>103264540</v>
      </c>
      <c r="D10" s="54">
        <f t="shared" si="0"/>
        <v>955085840</v>
      </c>
    </row>
    <row r="11" spans="1:4" x14ac:dyDescent="0.3">
      <c r="A11" s="53">
        <v>11</v>
      </c>
      <c r="B11" s="52">
        <v>103307925</v>
      </c>
      <c r="D11" s="54">
        <f t="shared" si="0"/>
        <v>1058393765</v>
      </c>
    </row>
    <row r="12" spans="1:4" x14ac:dyDescent="0.3">
      <c r="A12" s="53">
        <v>12</v>
      </c>
      <c r="B12" s="52">
        <v>532563043</v>
      </c>
      <c r="D12" s="54">
        <f t="shared" si="0"/>
        <v>1590956808</v>
      </c>
    </row>
  </sheetData>
  <pageMargins left="0.7" right="0.7" top="0.75" bottom="0.75" header="0.3" footer="0.3"/>
  <pageSetup paperSize="2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6"/>
  <sheetViews>
    <sheetView topLeftCell="A8" zoomScale="68" zoomScaleNormal="68" workbookViewId="0">
      <selection activeCell="T12" sqref="T12"/>
    </sheetView>
  </sheetViews>
  <sheetFormatPr defaultColWidth="9.140625" defaultRowHeight="12.75" x14ac:dyDescent="0.25"/>
  <cols>
    <col min="1" max="3" width="3.28515625" style="27" customWidth="1"/>
    <col min="4" max="4" width="3.85546875" style="27" bestFit="1" customWidth="1"/>
    <col min="5" max="8" width="3.28515625" style="27" customWidth="1"/>
    <col min="9" max="9" width="3.85546875" style="27" bestFit="1" customWidth="1"/>
    <col min="10" max="10" width="3.28515625" style="32" customWidth="1"/>
    <col min="11" max="11" width="47.7109375" style="166" customWidth="1"/>
    <col min="12" max="12" width="13.42578125" style="31" customWidth="1"/>
    <col min="13" max="13" width="25.5703125" style="28" bestFit="1" customWidth="1"/>
    <col min="14" max="14" width="18.42578125" style="41" customWidth="1"/>
    <col min="15" max="15" width="9.28515625" style="42" customWidth="1"/>
    <col min="16" max="16" width="19.85546875" style="41" customWidth="1"/>
    <col min="17" max="17" width="6.7109375" style="42" customWidth="1"/>
    <col min="18" max="18" width="19.28515625" style="41" customWidth="1"/>
    <col min="19" max="19" width="6.7109375" style="42" customWidth="1"/>
    <col min="20" max="20" width="7" style="42" customWidth="1"/>
    <col min="21" max="21" width="12.85546875" style="11" customWidth="1"/>
    <col min="22" max="22" width="13.5703125" style="11" customWidth="1"/>
    <col min="23" max="24" width="9.140625" style="11"/>
    <col min="25" max="25" width="14.42578125" style="11" bestFit="1" customWidth="1"/>
    <col min="26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79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15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5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30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50.25" customHeight="1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59" t="s">
        <v>3</v>
      </c>
      <c r="L12" s="18"/>
      <c r="M12" s="107">
        <v>1930752000</v>
      </c>
      <c r="N12" s="133">
        <f>N18+N13+N80</f>
        <v>80520160</v>
      </c>
      <c r="O12" s="134">
        <f>N12/M12*100</f>
        <v>4.1704040705383187</v>
      </c>
      <c r="P12" s="133">
        <f>P18+P13+P80</f>
        <v>1762200</v>
      </c>
      <c r="Q12" s="134">
        <f>P12/M12*100</f>
        <v>9.1270137231503581E-2</v>
      </c>
      <c r="R12" s="133">
        <f>R18+R13+R80</f>
        <v>82282360</v>
      </c>
      <c r="S12" s="134">
        <f>R12/M12*100</f>
        <v>4.261674207769822</v>
      </c>
      <c r="T12" s="134">
        <f>(T13+T18)/2</f>
        <v>9.436703189662289</v>
      </c>
      <c r="U12" s="135"/>
      <c r="V12" s="135"/>
    </row>
    <row r="13" spans="1:22" s="43" customFormat="1" ht="15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59" t="s">
        <v>4</v>
      </c>
      <c r="L13" s="18"/>
      <c r="M13" s="107">
        <v>1158451200</v>
      </c>
      <c r="N13" s="133">
        <f>N15</f>
        <v>78334560</v>
      </c>
      <c r="O13" s="134">
        <f>N13/M13*100</f>
        <v>6.7620077565632455</v>
      </c>
      <c r="P13" s="133">
        <f>P15</f>
        <v>0</v>
      </c>
      <c r="Q13" s="134">
        <f>P13/M13*100</f>
        <v>0</v>
      </c>
      <c r="R13" s="133">
        <f>N13+P13</f>
        <v>78334560</v>
      </c>
      <c r="S13" s="134">
        <f>R13/M13*100</f>
        <v>6.7620077565632455</v>
      </c>
      <c r="T13" s="134">
        <f>T15</f>
        <v>16.666666666666668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59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160" t="s">
        <v>11</v>
      </c>
      <c r="L15" s="20"/>
      <c r="M15" s="107">
        <f>M16</f>
        <v>1158451200</v>
      </c>
      <c r="N15" s="133">
        <f>N16</f>
        <v>78334560</v>
      </c>
      <c r="O15" s="134">
        <f>N15/M15*100</f>
        <v>6.7620077565632455</v>
      </c>
      <c r="P15" s="133">
        <f>P16</f>
        <v>0</v>
      </c>
      <c r="Q15" s="134">
        <f>P15/M15*100</f>
        <v>0</v>
      </c>
      <c r="R15" s="133">
        <f t="shared" ref="R15:R16" si="0">N15+P15</f>
        <v>78334560</v>
      </c>
      <c r="S15" s="134">
        <f>R15/M15*100</f>
        <v>6.7620077565632455</v>
      </c>
      <c r="T15" s="134">
        <f>T16</f>
        <v>16.666666666666668</v>
      </c>
      <c r="U15" s="135"/>
      <c r="V15" s="135"/>
    </row>
    <row r="16" spans="1:22" s="43" customFormat="1" ht="15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161" t="s">
        <v>12</v>
      </c>
      <c r="L16" s="24"/>
      <c r="M16" s="108">
        <v>1158451200</v>
      </c>
      <c r="N16" s="136">
        <f>JANUARI!R16</f>
        <v>78334560</v>
      </c>
      <c r="O16" s="137">
        <f>N16/M16*100</f>
        <v>6.7620077565632455</v>
      </c>
      <c r="P16" s="136">
        <v>0</v>
      </c>
      <c r="Q16" s="137">
        <f>P16/M16*100</f>
        <v>0</v>
      </c>
      <c r="R16" s="133">
        <f t="shared" si="0"/>
        <v>78334560</v>
      </c>
      <c r="S16" s="137">
        <f>R16/M16*100</f>
        <v>6.7620077565632455</v>
      </c>
      <c r="T16" s="137">
        <f>2/12%</f>
        <v>16.666666666666668</v>
      </c>
      <c r="U16" s="135"/>
      <c r="V16" s="135"/>
    </row>
    <row r="17" spans="1:22" s="43" customFormat="1" ht="14.25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161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59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2185600</v>
      </c>
      <c r="O18" s="134">
        <f t="shared" ref="O18:O24" si="1">N18/M18*100</f>
        <v>0.32014624542983033</v>
      </c>
      <c r="P18" s="133">
        <f>P19+P30+P34+P39+P42+P46+P50+P53+P56+P60+P66+P70+P74+P77</f>
        <v>1762200</v>
      </c>
      <c r="Q18" s="134">
        <f t="shared" ref="Q18:Q28" si="2">P18/M18*100</f>
        <v>0.25812669916565106</v>
      </c>
      <c r="R18" s="133">
        <f t="shared" ref="R18:R85" si="3">N18+P18</f>
        <v>3947800</v>
      </c>
      <c r="S18" s="134">
        <f t="shared" ref="S18:S28" si="4">R18/M18*100</f>
        <v>0.5782729445954814</v>
      </c>
      <c r="T18" s="134">
        <f>(T19+T30+T34+T39+T42+T46+T50+T53+T56+T60+T66+T70+T74+T77)/14</f>
        <v>2.2067397126579094</v>
      </c>
      <c r="U18" s="135"/>
      <c r="V18" s="135"/>
    </row>
    <row r="19" spans="1:22" s="43" customFormat="1" ht="15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160" t="s">
        <v>14</v>
      </c>
      <c r="L19" s="20"/>
      <c r="M19" s="107">
        <f>SUM(M20:M28)</f>
        <v>224104920</v>
      </c>
      <c r="N19" s="133">
        <f>SUM(N20:N27)</f>
        <v>200000</v>
      </c>
      <c r="O19" s="134">
        <f t="shared" si="1"/>
        <v>8.9243913074286807E-2</v>
      </c>
      <c r="P19" s="133">
        <f>SUM(P20:P27)</f>
        <v>220000</v>
      </c>
      <c r="Q19" s="134">
        <f t="shared" si="2"/>
        <v>9.816830438171549E-2</v>
      </c>
      <c r="R19" s="133">
        <f>N19+P19</f>
        <v>420000</v>
      </c>
      <c r="S19" s="134">
        <f t="shared" si="4"/>
        <v>0.18741221745600231</v>
      </c>
      <c r="T19" s="134">
        <f>SUM(T20:T28)/9</f>
        <v>0.21604938271604937</v>
      </c>
      <c r="U19" s="135"/>
      <c r="V19" s="135"/>
    </row>
    <row r="20" spans="1:22" s="43" customFormat="1" ht="15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161" t="s">
        <v>15</v>
      </c>
      <c r="L20" s="24"/>
      <c r="M20" s="110">
        <v>27499160</v>
      </c>
      <c r="N20" s="136">
        <f>JANUARI!R20</f>
        <v>0</v>
      </c>
      <c r="O20" s="137">
        <f t="shared" si="1"/>
        <v>0</v>
      </c>
      <c r="P20" s="136">
        <v>0</v>
      </c>
      <c r="Q20" s="137">
        <f t="shared" si="2"/>
        <v>0</v>
      </c>
      <c r="R20" s="133">
        <f t="shared" si="3"/>
        <v>0</v>
      </c>
      <c r="S20" s="137">
        <f>R20/M20*100</f>
        <v>0</v>
      </c>
      <c r="T20" s="137">
        <v>0</v>
      </c>
      <c r="U20" s="135"/>
      <c r="V20" s="135"/>
    </row>
    <row r="21" spans="1:22" s="43" customFormat="1" ht="28.5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f>JANUARI!R21</f>
        <v>0</v>
      </c>
      <c r="O21" s="137">
        <f t="shared" si="1"/>
        <v>0</v>
      </c>
      <c r="P21" s="136">
        <v>0</v>
      </c>
      <c r="Q21" s="137">
        <f t="shared" si="2"/>
        <v>0</v>
      </c>
      <c r="R21" s="133">
        <f>N21+P21</f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161" t="s">
        <v>18</v>
      </c>
      <c r="L22" s="24"/>
      <c r="M22" s="109">
        <v>1050000</v>
      </c>
      <c r="N22" s="136">
        <f>JANUARI!R22</f>
        <v>0</v>
      </c>
      <c r="O22" s="137">
        <f t="shared" si="1"/>
        <v>0</v>
      </c>
      <c r="P22" s="136">
        <v>0</v>
      </c>
      <c r="Q22" s="137">
        <f t="shared" si="2"/>
        <v>0</v>
      </c>
      <c r="R22" s="133">
        <f t="shared" si="3"/>
        <v>0</v>
      </c>
      <c r="S22" s="137">
        <f t="shared" si="4"/>
        <v>0</v>
      </c>
      <c r="T22" s="137">
        <v>0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161" t="s">
        <v>19</v>
      </c>
      <c r="L23" s="24"/>
      <c r="M23" s="109">
        <v>7155760</v>
      </c>
      <c r="N23" s="136">
        <f>JANUARI!R23</f>
        <v>0</v>
      </c>
      <c r="O23" s="137">
        <f t="shared" si="1"/>
        <v>0</v>
      </c>
      <c r="P23" s="136">
        <v>0</v>
      </c>
      <c r="Q23" s="137">
        <f t="shared" si="2"/>
        <v>0</v>
      </c>
      <c r="R23" s="133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43" customFormat="1" ht="15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161" t="s">
        <v>20</v>
      </c>
      <c r="L24" s="24"/>
      <c r="M24" s="109">
        <v>1400000</v>
      </c>
      <c r="N24" s="136">
        <f>JANUARI!R24</f>
        <v>0</v>
      </c>
      <c r="O24" s="137">
        <f t="shared" si="1"/>
        <v>0</v>
      </c>
      <c r="P24" s="136">
        <v>0</v>
      </c>
      <c r="Q24" s="137">
        <f t="shared" si="2"/>
        <v>0</v>
      </c>
      <c r="R24" s="133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161" t="s">
        <v>21</v>
      </c>
      <c r="L25" s="24"/>
      <c r="M25" s="109">
        <v>1360000</v>
      </c>
      <c r="N25" s="136">
        <f>JANUARI!R25</f>
        <v>0</v>
      </c>
      <c r="O25" s="137">
        <f>N25/M25*100</f>
        <v>0</v>
      </c>
      <c r="P25" s="136">
        <v>0</v>
      </c>
      <c r="Q25" s="137">
        <f t="shared" si="2"/>
        <v>0</v>
      </c>
      <c r="R25" s="133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161" t="s">
        <v>82</v>
      </c>
      <c r="L26" s="24"/>
      <c r="M26" s="109">
        <v>21600000</v>
      </c>
      <c r="N26" s="136">
        <f>JANUARI!R26</f>
        <v>200000</v>
      </c>
      <c r="O26" s="137">
        <f>N26/M26*100</f>
        <v>0.92592592592592582</v>
      </c>
      <c r="P26" s="136">
        <v>220000</v>
      </c>
      <c r="Q26" s="137">
        <f t="shared" si="2"/>
        <v>1.0185185185185186</v>
      </c>
      <c r="R26" s="138">
        <f t="shared" si="3"/>
        <v>420000</v>
      </c>
      <c r="S26" s="137">
        <f t="shared" si="4"/>
        <v>1.9444444444444444</v>
      </c>
      <c r="T26" s="137">
        <f>S26</f>
        <v>1.9444444444444444</v>
      </c>
      <c r="U26" s="135"/>
      <c r="V26" s="135"/>
    </row>
    <row r="27" spans="1:22" s="43" customFormat="1" ht="15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161" t="s">
        <v>41</v>
      </c>
      <c r="L27" s="24"/>
      <c r="M27" s="109">
        <v>150000000</v>
      </c>
      <c r="N27" s="136">
        <f>JANUARI!R27</f>
        <v>0</v>
      </c>
      <c r="O27" s="137">
        <f t="shared" ref="O27:O28" si="5">N27/M27*100</f>
        <v>0</v>
      </c>
      <c r="P27" s="136">
        <v>0</v>
      </c>
      <c r="Q27" s="137">
        <f t="shared" si="2"/>
        <v>0</v>
      </c>
      <c r="R27" s="133">
        <f t="shared" si="3"/>
        <v>0</v>
      </c>
      <c r="S27" s="137">
        <f t="shared" si="4"/>
        <v>0</v>
      </c>
      <c r="T27" s="137">
        <v>0</v>
      </c>
      <c r="U27" s="135"/>
      <c r="V27" s="135"/>
    </row>
    <row r="28" spans="1:22" s="43" customFormat="1" ht="15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161" t="s">
        <v>85</v>
      </c>
      <c r="L28" s="24"/>
      <c r="M28" s="109">
        <v>12600000</v>
      </c>
      <c r="N28" s="136">
        <f>JANUARI!R28</f>
        <v>0</v>
      </c>
      <c r="O28" s="137">
        <f t="shared" si="5"/>
        <v>0</v>
      </c>
      <c r="P28" s="136">
        <v>0</v>
      </c>
      <c r="Q28" s="137">
        <f t="shared" si="2"/>
        <v>0</v>
      </c>
      <c r="R28" s="133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4.25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161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160" t="s">
        <v>22</v>
      </c>
      <c r="L30" s="20"/>
      <c r="M30" s="107">
        <f>M31+M32</f>
        <v>53600000</v>
      </c>
      <c r="N30" s="133">
        <f>SUM(N31:N32)</f>
        <v>270000</v>
      </c>
      <c r="O30" s="134">
        <f>N30/M30*100</f>
        <v>0.50373134328358204</v>
      </c>
      <c r="P30" s="133">
        <f>SUM(P31:P32)</f>
        <v>270000</v>
      </c>
      <c r="Q30" s="134">
        <f>P30/M30*100</f>
        <v>0.50373134328358204</v>
      </c>
      <c r="R30" s="133">
        <f t="shared" si="3"/>
        <v>540000</v>
      </c>
      <c r="S30" s="134">
        <f>R30/M30*100</f>
        <v>1.0074626865671641</v>
      </c>
      <c r="T30" s="134">
        <f>SUM(T31:T32)/2</f>
        <v>8.3333333333333321</v>
      </c>
      <c r="U30" s="135"/>
      <c r="V30" s="135"/>
    </row>
    <row r="31" spans="1:22" s="43" customFormat="1" ht="15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161" t="s">
        <v>86</v>
      </c>
      <c r="L31" s="24"/>
      <c r="M31" s="109">
        <v>50000000</v>
      </c>
      <c r="N31" s="136">
        <f>JANUARI!R31</f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161" t="s">
        <v>23</v>
      </c>
      <c r="L32" s="24"/>
      <c r="M32" s="109">
        <v>3600000</v>
      </c>
      <c r="N32" s="136">
        <f>JANUARI!R32</f>
        <v>270000</v>
      </c>
      <c r="O32" s="137">
        <f>N32/M32*100</f>
        <v>7.5</v>
      </c>
      <c r="P32" s="136">
        <v>270000</v>
      </c>
      <c r="Q32" s="137">
        <f>P32/M32*100</f>
        <v>7.5</v>
      </c>
      <c r="R32" s="138">
        <f t="shared" si="3"/>
        <v>540000</v>
      </c>
      <c r="S32" s="137">
        <f>R32/M32*100</f>
        <v>15</v>
      </c>
      <c r="T32" s="137">
        <f>2/12*100</f>
        <v>16.666666666666664</v>
      </c>
      <c r="U32" s="135"/>
      <c r="V32" s="135"/>
    </row>
    <row r="33" spans="1:22" s="43" customFormat="1" ht="14.25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161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160" t="s">
        <v>24</v>
      </c>
      <c r="L34" s="20"/>
      <c r="M34" s="107">
        <f>SUM(M35:M37)</f>
        <v>29550000</v>
      </c>
      <c r="N34" s="133">
        <f>SUM(N35:N37)</f>
        <v>797200</v>
      </c>
      <c r="O34" s="134">
        <f>N34/M34*100</f>
        <v>2.6978003384094751</v>
      </c>
      <c r="P34" s="133">
        <f>SUM(P35:P37)</f>
        <v>762800</v>
      </c>
      <c r="Q34" s="134">
        <f>P34/M34*100</f>
        <v>2.5813874788494076</v>
      </c>
      <c r="R34" s="133">
        <f t="shared" si="3"/>
        <v>1560000</v>
      </c>
      <c r="S34" s="134">
        <f>R34/M34*100</f>
        <v>5.2791878172588831</v>
      </c>
      <c r="T34" s="134">
        <f>SUM(T35:T37)/3</f>
        <v>11.111111111111109</v>
      </c>
      <c r="U34" s="135"/>
      <c r="V34" s="135"/>
    </row>
    <row r="35" spans="1:22" s="43" customFormat="1" ht="15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161" t="s">
        <v>25</v>
      </c>
      <c r="L35" s="24"/>
      <c r="M35" s="109">
        <v>12000000</v>
      </c>
      <c r="N35" s="136">
        <f>JANUARI!R35</f>
        <v>793700</v>
      </c>
      <c r="O35" s="137">
        <f>N35/M35*100</f>
        <v>6.6141666666666667</v>
      </c>
      <c r="P35" s="136">
        <v>759300</v>
      </c>
      <c r="Q35" s="137">
        <f>P35/M35*100</f>
        <v>6.3274999999999997</v>
      </c>
      <c r="R35" s="138">
        <f t="shared" si="3"/>
        <v>1553000</v>
      </c>
      <c r="S35" s="137">
        <f>R35/M35*100</f>
        <v>12.941666666666668</v>
      </c>
      <c r="T35" s="137">
        <f>2/12*100</f>
        <v>16.666666666666664</v>
      </c>
      <c r="U35" s="135"/>
      <c r="V35" s="135"/>
    </row>
    <row r="36" spans="1:22" s="43" customFormat="1" ht="15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161" t="s">
        <v>26</v>
      </c>
      <c r="L36" s="24"/>
      <c r="M36" s="109">
        <v>550000</v>
      </c>
      <c r="N36" s="136">
        <f>JANUARI!R36</f>
        <v>3500</v>
      </c>
      <c r="O36" s="137">
        <f>N36/M36*100</f>
        <v>0.63636363636363635</v>
      </c>
      <c r="P36" s="136">
        <v>3500</v>
      </c>
      <c r="Q36" s="137">
        <f>P36/M36*100</f>
        <v>0.63636363636363635</v>
      </c>
      <c r="R36" s="138">
        <f t="shared" si="3"/>
        <v>7000</v>
      </c>
      <c r="S36" s="137">
        <f>R36/M36*100</f>
        <v>1.2727272727272727</v>
      </c>
      <c r="T36" s="137">
        <f>2/12*100</f>
        <v>16.666666666666664</v>
      </c>
      <c r="U36" s="135"/>
      <c r="V36" s="135"/>
    </row>
    <row r="37" spans="1:22" s="43" customFormat="1" ht="28.5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161" t="s">
        <v>27</v>
      </c>
      <c r="L37" s="24"/>
      <c r="M37" s="109">
        <v>17000000</v>
      </c>
      <c r="N37" s="136">
        <f>JANUARI!R37</f>
        <v>0</v>
      </c>
      <c r="O37" s="137">
        <f>N37/M37*100</f>
        <v>0</v>
      </c>
      <c r="P37" s="136">
        <v>0</v>
      </c>
      <c r="Q37" s="137">
        <f>P37/M37*100</f>
        <v>0</v>
      </c>
      <c r="R37" s="138">
        <f t="shared" si="3"/>
        <v>0</v>
      </c>
      <c r="S37" s="137">
        <f>R37/M37*100</f>
        <v>0</v>
      </c>
      <c r="T37" s="137">
        <v>0</v>
      </c>
      <c r="U37" s="135"/>
      <c r="V37" s="135"/>
    </row>
    <row r="38" spans="1:22" s="43" customFormat="1" ht="14.25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161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16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4.25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161" t="s">
        <v>88</v>
      </c>
      <c r="L40" s="24"/>
      <c r="M40" s="109">
        <v>4200000</v>
      </c>
      <c r="N40" s="141">
        <f>JANUARI!R40</f>
        <v>0</v>
      </c>
      <c r="O40" s="137">
        <f>N40/M40*100</f>
        <v>0</v>
      </c>
      <c r="P40" s="141">
        <v>0</v>
      </c>
      <c r="Q40" s="137">
        <f>P40/M40*100</f>
        <v>0</v>
      </c>
      <c r="R40" s="133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161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16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4.25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161" t="s">
        <v>90</v>
      </c>
      <c r="L43" s="24"/>
      <c r="M43" s="109">
        <v>1200000</v>
      </c>
      <c r="N43" s="141">
        <f>JANUARI!R43</f>
        <v>0</v>
      </c>
      <c r="O43" s="134">
        <f t="shared" ref="O43:O44" si="6">N43/M43*100</f>
        <v>0</v>
      </c>
      <c r="P43" s="141">
        <v>0</v>
      </c>
      <c r="Q43" s="134">
        <f t="shared" ref="Q43:Q44" si="7">P43/M43*100</f>
        <v>0</v>
      </c>
      <c r="R43" s="133">
        <f t="shared" ref="R43:R44" si="8">N43+P43</f>
        <v>0</v>
      </c>
      <c r="S43" s="134">
        <f t="shared" ref="S43:S44" si="9">R43/M43*100</f>
        <v>0</v>
      </c>
      <c r="T43" s="137">
        <v>0</v>
      </c>
      <c r="U43" s="135"/>
      <c r="V43" s="135"/>
    </row>
    <row r="44" spans="1:22" s="43" customFormat="1" ht="14.25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161" t="s">
        <v>91</v>
      </c>
      <c r="L44" s="24"/>
      <c r="M44" s="109">
        <v>3500000</v>
      </c>
      <c r="N44" s="141">
        <f>JANUARI!R44</f>
        <v>0</v>
      </c>
      <c r="O44" s="134">
        <f t="shared" si="6"/>
        <v>0</v>
      </c>
      <c r="P44" s="141">
        <v>0</v>
      </c>
      <c r="Q44" s="134">
        <f t="shared" si="7"/>
        <v>0</v>
      </c>
      <c r="R44" s="133">
        <f t="shared" si="8"/>
        <v>0</v>
      </c>
      <c r="S44" s="134">
        <f t="shared" si="9"/>
        <v>0</v>
      </c>
      <c r="T44" s="137">
        <v>0</v>
      </c>
      <c r="U44" s="135"/>
      <c r="V44" s="135"/>
    </row>
    <row r="45" spans="1:22" s="43" customFormat="1" ht="14.25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161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5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160" t="s">
        <v>28</v>
      </c>
      <c r="L46" s="20"/>
      <c r="M46" s="107">
        <f>SUM(M47:M48)</f>
        <v>162889000</v>
      </c>
      <c r="N46" s="133">
        <f>SUM(N47:N48)</f>
        <v>18400</v>
      </c>
      <c r="O46" s="134">
        <f>N46/M46*100</f>
        <v>1.1296035950862243E-2</v>
      </c>
      <c r="P46" s="133">
        <f>SUM(P47:P48)</f>
        <v>209400</v>
      </c>
      <c r="Q46" s="134">
        <f>P46/M46*100</f>
        <v>0.12855380044079098</v>
      </c>
      <c r="R46" s="133">
        <f t="shared" si="3"/>
        <v>227800</v>
      </c>
      <c r="S46" s="134">
        <f>R46/M46*100</f>
        <v>0.13984983639165322</v>
      </c>
      <c r="T46" s="134">
        <f>SUM(T47:T48)/2</f>
        <v>1.3891938041224539</v>
      </c>
      <c r="U46" s="135"/>
      <c r="V46" s="135"/>
    </row>
    <row r="47" spans="1:22" s="43" customFormat="1" ht="15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161" t="s">
        <v>29</v>
      </c>
      <c r="L47" s="24"/>
      <c r="M47" s="109">
        <v>154690000</v>
      </c>
      <c r="N47" s="136">
        <f>JANUARI!R47</f>
        <v>0</v>
      </c>
      <c r="O47" s="137">
        <f>N47/M47*100</f>
        <v>0</v>
      </c>
      <c r="P47" s="136">
        <v>0</v>
      </c>
      <c r="Q47" s="137">
        <f>P47/M47*100</f>
        <v>0</v>
      </c>
      <c r="R47" s="133">
        <f t="shared" si="3"/>
        <v>0</v>
      </c>
      <c r="S47" s="137">
        <f>R47/M47*100</f>
        <v>0</v>
      </c>
      <c r="T47" s="137">
        <v>0</v>
      </c>
      <c r="U47" s="135"/>
      <c r="V47" s="135"/>
    </row>
    <row r="48" spans="1:22" s="43" customFormat="1" ht="15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161" t="s">
        <v>30</v>
      </c>
      <c r="L48" s="24"/>
      <c r="M48" s="109">
        <v>8199000</v>
      </c>
      <c r="N48" s="136">
        <f>JANUARI!R48</f>
        <v>18400</v>
      </c>
      <c r="O48" s="137">
        <f>N48/M48*100</f>
        <v>0.22441761190389073</v>
      </c>
      <c r="P48" s="136">
        <v>209400</v>
      </c>
      <c r="Q48" s="137">
        <f>P48/M48*100</f>
        <v>2.5539699963410172</v>
      </c>
      <c r="R48" s="138">
        <f t="shared" si="3"/>
        <v>227800</v>
      </c>
      <c r="S48" s="137">
        <f>R48/M48*100</f>
        <v>2.7783876082449077</v>
      </c>
      <c r="T48" s="137">
        <f>S48</f>
        <v>2.7783876082449077</v>
      </c>
      <c r="U48" s="135"/>
      <c r="V48" s="135"/>
    </row>
    <row r="49" spans="1:22" s="43" customFormat="1" ht="14.25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161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15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160" t="s">
        <v>31</v>
      </c>
      <c r="L50" s="20"/>
      <c r="M50" s="107">
        <f>M51</f>
        <v>39700000</v>
      </c>
      <c r="N50" s="133">
        <f>N51</f>
        <v>600000</v>
      </c>
      <c r="O50" s="134">
        <f>N50/M50*100</f>
        <v>1.5113350125944585</v>
      </c>
      <c r="P50" s="133">
        <f>P51</f>
        <v>0</v>
      </c>
      <c r="Q50" s="134">
        <f>P50/M50*100</f>
        <v>0</v>
      </c>
      <c r="R50" s="133">
        <f t="shared" si="3"/>
        <v>600000</v>
      </c>
      <c r="S50" s="134">
        <f>R50/M50*100</f>
        <v>1.5113350125944585</v>
      </c>
      <c r="T50" s="134">
        <f>T51</f>
        <v>1.5113350125944585</v>
      </c>
      <c r="U50" s="135"/>
      <c r="V50" s="135"/>
    </row>
    <row r="51" spans="1:22" s="43" customFormat="1" ht="15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161" t="s">
        <v>32</v>
      </c>
      <c r="L51" s="24"/>
      <c r="M51" s="109">
        <v>39700000</v>
      </c>
      <c r="N51" s="136">
        <f>JANUARI!R51</f>
        <v>600000</v>
      </c>
      <c r="O51" s="137">
        <f>N51/M51*100</f>
        <v>1.5113350125944585</v>
      </c>
      <c r="P51" s="136">
        <v>0</v>
      </c>
      <c r="Q51" s="137">
        <f>P51/M51*100</f>
        <v>0</v>
      </c>
      <c r="R51" s="138">
        <f t="shared" si="3"/>
        <v>600000</v>
      </c>
      <c r="S51" s="137">
        <f>R51/M51*100</f>
        <v>1.5113350125944585</v>
      </c>
      <c r="T51" s="137">
        <f>S51</f>
        <v>1.5113350125944585</v>
      </c>
      <c r="U51" s="135"/>
      <c r="V51" s="135"/>
    </row>
    <row r="52" spans="1:22" s="43" customFormat="1" ht="14.25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161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5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16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0</v>
      </c>
      <c r="Q53" s="134">
        <f>P53/M53*100</f>
        <v>0</v>
      </c>
      <c r="R53" s="133">
        <f t="shared" si="3"/>
        <v>0</v>
      </c>
      <c r="S53" s="134">
        <f>R53/M53*100</f>
        <v>0</v>
      </c>
      <c r="T53" s="134">
        <f>SUM(T54:T54)/2</f>
        <v>0</v>
      </c>
      <c r="U53" s="135"/>
      <c r="V53" s="135"/>
    </row>
    <row r="54" spans="1:22" s="43" customFormat="1" ht="15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161" t="s">
        <v>34</v>
      </c>
      <c r="L54" s="24"/>
      <c r="M54" s="111">
        <v>26000000</v>
      </c>
      <c r="N54" s="136">
        <f>JANUARI!R54</f>
        <v>0</v>
      </c>
      <c r="O54" s="137">
        <f>N54/M54*100</f>
        <v>0</v>
      </c>
      <c r="P54" s="136">
        <v>0</v>
      </c>
      <c r="Q54" s="137">
        <f>P54/M54*100</f>
        <v>0</v>
      </c>
      <c r="R54" s="138">
        <f t="shared" si="3"/>
        <v>0</v>
      </c>
      <c r="S54" s="137">
        <f>R54/M54*100</f>
        <v>0</v>
      </c>
      <c r="T54" s="137">
        <v>0</v>
      </c>
      <c r="U54" s="135"/>
      <c r="V54" s="135"/>
    </row>
    <row r="55" spans="1:22" s="43" customFormat="1" ht="14.25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161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30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0</v>
      </c>
      <c r="Q56" s="134">
        <f>P56/M56*100</f>
        <v>0</v>
      </c>
      <c r="R56" s="133">
        <f t="shared" si="3"/>
        <v>0</v>
      </c>
      <c r="S56" s="134">
        <f>R56/M56*100</f>
        <v>0</v>
      </c>
      <c r="T56" s="134">
        <v>0</v>
      </c>
      <c r="U56" s="135"/>
      <c r="V56" s="135"/>
    </row>
    <row r="57" spans="1:22" s="43" customFormat="1" ht="15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f>JANUARI!R57</f>
        <v>0</v>
      </c>
      <c r="O57" s="137">
        <f>N57/M57*100</f>
        <v>0</v>
      </c>
      <c r="P57" s="136">
        <v>0</v>
      </c>
      <c r="Q57" s="137">
        <f>P57/M57*100</f>
        <v>0</v>
      </c>
      <c r="R57" s="133">
        <f t="shared" si="3"/>
        <v>0</v>
      </c>
      <c r="S57" s="137">
        <f>R57/M57*100</f>
        <v>0</v>
      </c>
      <c r="T57" s="137">
        <v>0</v>
      </c>
      <c r="U57" s="135"/>
      <c r="V57" s="135"/>
    </row>
    <row r="58" spans="1:22" s="43" customFormat="1" ht="15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f>JANUARI!R58</f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4.25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5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5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f>JANUARI!R61</f>
        <v>0</v>
      </c>
      <c r="O61" s="137">
        <f>N61/M61*100</f>
        <v>0</v>
      </c>
      <c r="P61" s="136">
        <v>0</v>
      </c>
      <c r="Q61" s="137">
        <f>P61/M61*100</f>
        <v>0</v>
      </c>
      <c r="R61" s="133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5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f>JANUARI!R62</f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3">
        <f t="shared" si="3"/>
        <v>0</v>
      </c>
      <c r="S62" s="137">
        <f t="shared" ref="S62:S63" si="12">R62/M62*100</f>
        <v>0</v>
      </c>
      <c r="T62" s="137">
        <v>0</v>
      </c>
      <c r="U62" s="135"/>
      <c r="V62" s="135"/>
    </row>
    <row r="63" spans="1:22" s="43" customFormat="1" ht="15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f>JANUARI!R63</f>
        <v>0</v>
      </c>
      <c r="O63" s="137">
        <f t="shared" si="10"/>
        <v>0</v>
      </c>
      <c r="P63" s="136">
        <v>0</v>
      </c>
      <c r="Q63" s="137">
        <f t="shared" si="11"/>
        <v>0</v>
      </c>
      <c r="R63" s="133">
        <f t="shared" si="3"/>
        <v>0</v>
      </c>
      <c r="S63" s="137">
        <f t="shared" si="12"/>
        <v>0</v>
      </c>
      <c r="T63" s="137">
        <v>0</v>
      </c>
      <c r="U63" s="135"/>
      <c r="V63" s="135"/>
    </row>
    <row r="64" spans="1:22" s="43" customFormat="1" ht="15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f>JANUARI!R64</f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7" s="43" customFormat="1" ht="14.25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161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16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0</v>
      </c>
      <c r="Q66" s="134">
        <f>P66/M66*100</f>
        <v>0</v>
      </c>
      <c r="R66" s="133">
        <f t="shared" si="3"/>
        <v>0</v>
      </c>
      <c r="S66" s="134">
        <f>R66/M66*100</f>
        <v>0</v>
      </c>
      <c r="T66" s="134">
        <v>0</v>
      </c>
      <c r="U66" s="135"/>
      <c r="V66" s="135"/>
    </row>
    <row r="67" spans="1:27" s="43" customFormat="1" ht="15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161" t="s">
        <v>96</v>
      </c>
      <c r="L67" s="24"/>
      <c r="M67" s="109">
        <v>3000000</v>
      </c>
      <c r="N67" s="138">
        <f>JANUARI!R67</f>
        <v>0</v>
      </c>
      <c r="O67" s="134">
        <f>N67/M67*100</f>
        <v>0</v>
      </c>
      <c r="P67" s="138">
        <v>0</v>
      </c>
      <c r="Q67" s="134">
        <f>P67/M67*100</f>
        <v>0</v>
      </c>
      <c r="R67" s="133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7" s="43" customFormat="1" ht="15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f>JANUARI!R68</f>
        <v>0</v>
      </c>
      <c r="O68" s="137">
        <f>N68/M68*100</f>
        <v>0</v>
      </c>
      <c r="P68" s="136">
        <v>0</v>
      </c>
      <c r="Q68" s="137">
        <f>P68/M68*100</f>
        <v>0</v>
      </c>
      <c r="R68" s="133">
        <f t="shared" si="3"/>
        <v>0</v>
      </c>
      <c r="S68" s="137">
        <f>R68/M68*100</f>
        <v>0</v>
      </c>
      <c r="T68" s="137">
        <v>0</v>
      </c>
      <c r="U68" s="135"/>
      <c r="V68" s="135"/>
    </row>
    <row r="69" spans="1:27" s="43" customFormat="1" ht="14.25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161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30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300000</v>
      </c>
      <c r="O70" s="134">
        <f>N70/M70*100</f>
        <v>2.2058823529411766</v>
      </c>
      <c r="P70" s="133">
        <f>SUM(P71:P72)</f>
        <v>300000</v>
      </c>
      <c r="Q70" s="134">
        <f>P70/M70*100</f>
        <v>2.2058823529411766</v>
      </c>
      <c r="R70" s="133">
        <f t="shared" ref="R70:R72" si="13">N70+P70</f>
        <v>600000</v>
      </c>
      <c r="S70" s="134">
        <f>R70/M70*100</f>
        <v>4.4117647058823533</v>
      </c>
      <c r="T70" s="134">
        <f>SUM(T71:T72)/2</f>
        <v>8.3333333333333321</v>
      </c>
      <c r="U70" s="135"/>
      <c r="V70" s="135"/>
    </row>
    <row r="71" spans="1:27" s="45" customFormat="1" ht="15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JANUARI!R71</f>
        <v>300000</v>
      </c>
      <c r="O71" s="137">
        <f>N71/M71*100</f>
        <v>8.3333333333333321</v>
      </c>
      <c r="P71" s="136">
        <v>300000</v>
      </c>
      <c r="Q71" s="137">
        <f>P71/M71*100</f>
        <v>8.3333333333333321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f>JANUARI!R72</f>
        <v>0</v>
      </c>
      <c r="O72" s="137">
        <f>N72/M72*100</f>
        <v>0</v>
      </c>
      <c r="P72" s="136">
        <v>0</v>
      </c>
      <c r="Q72" s="137">
        <f>P72/M72*100</f>
        <v>0</v>
      </c>
      <c r="R72" s="133">
        <f t="shared" si="13"/>
        <v>0</v>
      </c>
      <c r="S72" s="137">
        <f>R72/M72*100</f>
        <v>0</v>
      </c>
      <c r="T72" s="137">
        <v>0</v>
      </c>
      <c r="U72" s="135"/>
      <c r="V72" s="135"/>
    </row>
    <row r="73" spans="1:27" s="43" customFormat="1" ht="14.25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7" s="43" customFormat="1" ht="15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f>JANUARI!R75</f>
        <v>0</v>
      </c>
      <c r="O75" s="137">
        <f>N75/M75*100</f>
        <v>0</v>
      </c>
      <c r="P75" s="136">
        <v>0</v>
      </c>
      <c r="Q75" s="137">
        <f>P75/M75*100</f>
        <v>0</v>
      </c>
      <c r="R75" s="133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7" s="43" customFormat="1" ht="15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f>JANUARI!R78</f>
        <v>0</v>
      </c>
      <c r="O78" s="137">
        <f>N78/M78*100</f>
        <v>0</v>
      </c>
      <c r="P78" s="136">
        <v>0</v>
      </c>
      <c r="Q78" s="137">
        <f>P78/M78*100</f>
        <v>0</v>
      </c>
      <c r="R78" s="133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161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16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16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161" t="s">
        <v>102</v>
      </c>
      <c r="L82" s="24"/>
      <c r="M82" s="109">
        <v>10000000</v>
      </c>
      <c r="N82" s="136">
        <f>JANUARI!N82</f>
        <v>0</v>
      </c>
      <c r="O82" s="137">
        <f>N82/M82*100</f>
        <v>0</v>
      </c>
      <c r="P82" s="136">
        <v>0</v>
      </c>
      <c r="Q82" s="137">
        <f>P82/M82*100</f>
        <v>0</v>
      </c>
      <c r="R82" s="133">
        <f t="shared" si="3"/>
        <v>0</v>
      </c>
      <c r="S82" s="137">
        <f>R82/M82*100</f>
        <v>0</v>
      </c>
      <c r="T82" s="137"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30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16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f>JANUARI!N85</f>
        <v>0</v>
      </c>
      <c r="O85" s="137">
        <f>N85/M85*100</f>
        <v>0</v>
      </c>
      <c r="P85" s="136">
        <v>0</v>
      </c>
      <c r="Q85" s="137">
        <f>P85/M85*100</f>
        <v>0</v>
      </c>
      <c r="R85" s="133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161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6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163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108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164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164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164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165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A3:V3"/>
    <mergeCell ref="A4:V4"/>
    <mergeCell ref="A5:V5"/>
    <mergeCell ref="A89:L89"/>
    <mergeCell ref="P89:U89"/>
    <mergeCell ref="A10:J10"/>
    <mergeCell ref="L10:L11"/>
    <mergeCell ref="A11:J11"/>
    <mergeCell ref="A90:K90"/>
    <mergeCell ref="P90:U90"/>
    <mergeCell ref="A95:K95"/>
    <mergeCell ref="P95:U95"/>
    <mergeCell ref="A96:K96"/>
    <mergeCell ref="P96:U96"/>
  </mergeCells>
  <printOptions horizontalCentered="1"/>
  <pageMargins left="0.59055118110236227" right="0.59055118110236227" top="0.59055118110236227" bottom="0.59055118110236227" header="0.31496062992125984" footer="0.31496062992125984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96"/>
  <sheetViews>
    <sheetView view="pageBreakPreview" topLeftCell="A15" zoomScale="73" zoomScaleNormal="71" zoomScaleSheetLayoutView="73" workbookViewId="0">
      <selection activeCell="S32" sqref="S32"/>
    </sheetView>
  </sheetViews>
  <sheetFormatPr defaultColWidth="9.140625" defaultRowHeight="12.75" x14ac:dyDescent="0.25"/>
  <cols>
    <col min="1" max="3" width="3.28515625" style="27" customWidth="1"/>
    <col min="4" max="4" width="4.5703125" style="27" bestFit="1" customWidth="1"/>
    <col min="5" max="8" width="3.28515625" style="27" customWidth="1"/>
    <col min="9" max="9" width="3.7109375" style="27" bestFit="1" customWidth="1"/>
    <col min="10" max="10" width="3.7109375" style="32" bestFit="1" customWidth="1"/>
    <col min="11" max="11" width="47.7109375" style="31" customWidth="1"/>
    <col min="12" max="12" width="12.42578125" style="31" customWidth="1"/>
    <col min="13" max="13" width="25.5703125" style="28" bestFit="1" customWidth="1"/>
    <col min="14" max="14" width="16.140625" style="41" customWidth="1"/>
    <col min="15" max="15" width="7.7109375" style="42" customWidth="1"/>
    <col min="16" max="16" width="19.28515625" style="41" customWidth="1"/>
    <col min="17" max="17" width="7.7109375" style="42" customWidth="1"/>
    <col min="18" max="18" width="18.5703125" style="41" customWidth="1"/>
    <col min="19" max="19" width="8.5703125" style="42" customWidth="1"/>
    <col min="20" max="20" width="8" style="42" customWidth="1"/>
    <col min="21" max="21" width="14.7109375" style="11" customWidth="1"/>
    <col min="22" max="22" width="13.285156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80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15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110</v>
      </c>
      <c r="V6" s="181" t="s">
        <v>48</v>
      </c>
    </row>
    <row r="7" spans="1:22" s="44" customFormat="1" ht="36.7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24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45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82282360</v>
      </c>
      <c r="O12" s="134">
        <f>N12/M12*100</f>
        <v>4.261674207769822</v>
      </c>
      <c r="P12" s="133">
        <f>P18+P13</f>
        <v>290587380</v>
      </c>
      <c r="Q12" s="134">
        <f>P12/M12*100</f>
        <v>15.050476705449483</v>
      </c>
      <c r="R12" s="133">
        <f>R18+R13</f>
        <v>372869740</v>
      </c>
      <c r="S12" s="134">
        <f>R12/M12*100</f>
        <v>19.312150913219305</v>
      </c>
      <c r="T12" s="134">
        <f>(T13+T18)/2</f>
        <v>18.748077863374665</v>
      </c>
      <c r="U12" s="135"/>
      <c r="V12" s="135"/>
    </row>
    <row r="13" spans="1:22" s="43" customFormat="1" ht="23.25" customHeight="1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78334560</v>
      </c>
      <c r="O13" s="134">
        <f>N13/M13*100</f>
        <v>6.7620077565632455</v>
      </c>
      <c r="P13" s="133">
        <f>P15</f>
        <v>169196400</v>
      </c>
      <c r="Q13" s="134">
        <f>P13/M13*100</f>
        <v>14.605397275258552</v>
      </c>
      <c r="R13" s="133">
        <f>N13+P13</f>
        <v>247530960</v>
      </c>
      <c r="S13" s="134">
        <f>R13/M13*100</f>
        <v>21.3674050318218</v>
      </c>
      <c r="T13" s="134">
        <f>T15</f>
        <v>25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78334560</v>
      </c>
      <c r="O15" s="134">
        <f>N15/M15*100</f>
        <v>6.7620077565632455</v>
      </c>
      <c r="P15" s="133">
        <f>P16</f>
        <v>169196400</v>
      </c>
      <c r="Q15" s="134">
        <f>P15/M15*100</f>
        <v>14.605397275258552</v>
      </c>
      <c r="R15" s="133">
        <f t="shared" ref="R15" si="0">N15+P15</f>
        <v>247530960</v>
      </c>
      <c r="S15" s="134">
        <f>R15/M15*100</f>
        <v>21.3674050318218</v>
      </c>
      <c r="T15" s="134">
        <f>T16</f>
        <v>25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f>FEBRUARI!R16</f>
        <v>78334560</v>
      </c>
      <c r="O16" s="137">
        <f>N16/M16*100</f>
        <v>6.7620077565632455</v>
      </c>
      <c r="P16" s="136">
        <v>169196400</v>
      </c>
      <c r="Q16" s="137">
        <f>P16/M16*100</f>
        <v>14.605397275258552</v>
      </c>
      <c r="R16" s="138">
        <f>N16+P16</f>
        <v>247530960</v>
      </c>
      <c r="S16" s="137">
        <f>R16/M16*100</f>
        <v>21.3674050318218</v>
      </c>
      <c r="T16" s="137">
        <f>3/12%</f>
        <v>25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3947800</v>
      </c>
      <c r="O18" s="134">
        <f t="shared" ref="O18:O24" si="1">N18/M18*100</f>
        <v>0.5782729445954814</v>
      </c>
      <c r="P18" s="133">
        <f>P19+P30+P34+P39+P42+P46+P50+P53+P56+P60+P66+P70+P74+P77</f>
        <v>121390980</v>
      </c>
      <c r="Q18" s="134">
        <f t="shared" ref="Q18:Q28" si="2">P18/M18*100</f>
        <v>17.781326169494704</v>
      </c>
      <c r="R18" s="133">
        <f t="shared" ref="R18:R85" si="3">N18+P18</f>
        <v>125338780</v>
      </c>
      <c r="S18" s="134">
        <f t="shared" ref="S18:S28" si="4">R18/M18*100</f>
        <v>18.359599114090187</v>
      </c>
      <c r="T18" s="134">
        <f>(T19+T30+T34+T39+T42+T46+T50+T53+T56+T60+T66+T70+T74+T77)/14</f>
        <v>12.496155726749327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420000</v>
      </c>
      <c r="O19" s="134">
        <f t="shared" si="1"/>
        <v>0.18741221745600231</v>
      </c>
      <c r="P19" s="133">
        <f>SUM(P20:P27)</f>
        <v>2094480</v>
      </c>
      <c r="Q19" s="134">
        <f t="shared" si="2"/>
        <v>0.93459795527916123</v>
      </c>
      <c r="R19" s="133">
        <f>N19+P19</f>
        <v>2514480</v>
      </c>
      <c r="S19" s="134">
        <f t="shared" si="4"/>
        <v>1.1220101727351635</v>
      </c>
      <c r="T19" s="134">
        <f>SUM(T20:T28)/9</f>
        <v>6.285232216343327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8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8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v>0</v>
      </c>
      <c r="O22" s="137">
        <f t="shared" si="1"/>
        <v>0</v>
      </c>
      <c r="P22" s="136">
        <v>540000</v>
      </c>
      <c r="Q22" s="137">
        <f t="shared" si="2"/>
        <v>51.428571428571423</v>
      </c>
      <c r="R22" s="138">
        <f t="shared" si="3"/>
        <v>540000</v>
      </c>
      <c r="S22" s="137">
        <f>R22/M22*100</f>
        <v>51.428571428571423</v>
      </c>
      <c r="T22" s="137">
        <f>S22</f>
        <v>51.428571428571423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8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8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8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f>FEBRUARI!R26</f>
        <v>420000</v>
      </c>
      <c r="O26" s="137">
        <f>N26/M26*100</f>
        <v>1.9444444444444444</v>
      </c>
      <c r="P26" s="136">
        <v>544480</v>
      </c>
      <c r="Q26" s="137">
        <f t="shared" si="2"/>
        <v>2.5207407407407407</v>
      </c>
      <c r="R26" s="138">
        <f t="shared" si="3"/>
        <v>964480</v>
      </c>
      <c r="S26" s="137">
        <f t="shared" si="4"/>
        <v>4.4651851851851854</v>
      </c>
      <c r="T26" s="137">
        <f>S26</f>
        <v>4.4651851851851854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v>0</v>
      </c>
      <c r="O27" s="137">
        <f t="shared" ref="O27:O28" si="5">N27/M27*100</f>
        <v>0</v>
      </c>
      <c r="P27" s="136">
        <v>1010000</v>
      </c>
      <c r="Q27" s="137">
        <f t="shared" si="2"/>
        <v>0.67333333333333334</v>
      </c>
      <c r="R27" s="138">
        <f t="shared" si="3"/>
        <v>1010000</v>
      </c>
      <c r="S27" s="137">
        <f t="shared" si="4"/>
        <v>0.67333333333333334</v>
      </c>
      <c r="T27" s="137">
        <f>S27</f>
        <v>0.67333333333333334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2"/>
        <v>0</v>
      </c>
      <c r="R28" s="138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540000</v>
      </c>
      <c r="O30" s="134">
        <f>N30/M30*100</f>
        <v>1.0074626865671641</v>
      </c>
      <c r="P30" s="133">
        <f>SUM(P31:P32)</f>
        <v>270000</v>
      </c>
      <c r="Q30" s="134">
        <f>P30/M30*100</f>
        <v>0.50373134328358204</v>
      </c>
      <c r="R30" s="133">
        <f t="shared" si="3"/>
        <v>810000</v>
      </c>
      <c r="S30" s="134">
        <f>R30/M30*100</f>
        <v>1.5111940298507462</v>
      </c>
      <c r="T30" s="134">
        <f>SUM(T31:T32)/2</f>
        <v>12.5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8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f>FEBRUARI!R32</f>
        <v>540000</v>
      </c>
      <c r="O32" s="137">
        <f>N32/M32*100</f>
        <v>15</v>
      </c>
      <c r="P32" s="136">
        <v>270000</v>
      </c>
      <c r="Q32" s="137">
        <f>P32/M32*100</f>
        <v>7.5</v>
      </c>
      <c r="R32" s="138">
        <f t="shared" si="3"/>
        <v>810000</v>
      </c>
      <c r="S32" s="137">
        <f>R32/M32*100</f>
        <v>22.5</v>
      </c>
      <c r="T32" s="137">
        <f>3/12*100</f>
        <v>25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1560000</v>
      </c>
      <c r="O34" s="134">
        <f>N34/M34*100</f>
        <v>5.2791878172588831</v>
      </c>
      <c r="P34" s="133">
        <f>SUM(P35:P37)</f>
        <v>1766300</v>
      </c>
      <c r="Q34" s="134">
        <f>P34/M34*100</f>
        <v>5.9773265651438239</v>
      </c>
      <c r="R34" s="133">
        <f t="shared" si="3"/>
        <v>3326300</v>
      </c>
      <c r="S34" s="134">
        <f>R34/M34*100</f>
        <v>11.256514382402708</v>
      </c>
      <c r="T34" s="134">
        <f>SUM(T35:T37)/3</f>
        <v>18.627450980392158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f>FEBRUARI!R35</f>
        <v>1553000</v>
      </c>
      <c r="O35" s="137">
        <f>N35/M35*100</f>
        <v>12.941666666666668</v>
      </c>
      <c r="P35" s="136">
        <v>759300</v>
      </c>
      <c r="Q35" s="137">
        <f>P35/M35*100</f>
        <v>6.3274999999999997</v>
      </c>
      <c r="R35" s="138">
        <f t="shared" si="3"/>
        <v>2312300</v>
      </c>
      <c r="S35" s="137">
        <f>R35/M35*100</f>
        <v>19.269166666666667</v>
      </c>
      <c r="T35" s="137">
        <f>3/12*100</f>
        <v>25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f>FEBRUARI!R36</f>
        <v>7000</v>
      </c>
      <c r="O36" s="137">
        <f>N36/M36*100</f>
        <v>1.2727272727272727</v>
      </c>
      <c r="P36" s="136">
        <v>7000</v>
      </c>
      <c r="Q36" s="137">
        <f>P36/M36*100</f>
        <v>1.2727272727272727</v>
      </c>
      <c r="R36" s="138">
        <f t="shared" si="3"/>
        <v>14000</v>
      </c>
      <c r="S36" s="137">
        <f>R36/M36*100</f>
        <v>2.5454545454545454</v>
      </c>
      <c r="T36" s="137">
        <f>3/12*100</f>
        <v>25</v>
      </c>
      <c r="U36" s="135"/>
      <c r="V36" s="135"/>
    </row>
    <row r="37" spans="1:22" s="43" customFormat="1" ht="26.25" customHeight="1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f>FEBRUARI!R37</f>
        <v>0</v>
      </c>
      <c r="O37" s="137">
        <f>N37/M37*100</f>
        <v>0</v>
      </c>
      <c r="P37" s="136">
        <v>1000000</v>
      </c>
      <c r="Q37" s="137">
        <f>P37/M37*100</f>
        <v>5.8823529411764701</v>
      </c>
      <c r="R37" s="138">
        <f t="shared" si="3"/>
        <v>1000000</v>
      </c>
      <c r="S37" s="137">
        <f>R37/M37*100</f>
        <v>5.8823529411764701</v>
      </c>
      <c r="T37" s="137">
        <f>S37</f>
        <v>5.8823529411764701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8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f>SUM(T43:T44)/2</f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4">
        <f t="shared" ref="O43:O44" si="6">N43/M43*100</f>
        <v>0</v>
      </c>
      <c r="P43" s="141">
        <v>0</v>
      </c>
      <c r="Q43" s="134">
        <f t="shared" ref="Q43:Q44" si="7">P43/M43*100</f>
        <v>0</v>
      </c>
      <c r="R43" s="138">
        <f t="shared" ref="R43:R44" si="8">N43+P43</f>
        <v>0</v>
      </c>
      <c r="S43" s="134">
        <f t="shared" ref="S43:S44" si="9">R43/M43*100</f>
        <v>0</v>
      </c>
      <c r="T43" s="137"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4">
        <f t="shared" si="6"/>
        <v>0</v>
      </c>
      <c r="P44" s="141">
        <v>0</v>
      </c>
      <c r="Q44" s="134">
        <f t="shared" si="7"/>
        <v>0</v>
      </c>
      <c r="R44" s="138">
        <f t="shared" si="8"/>
        <v>0</v>
      </c>
      <c r="S44" s="134">
        <f t="shared" si="9"/>
        <v>0</v>
      </c>
      <c r="T44" s="137"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227800</v>
      </c>
      <c r="O46" s="134">
        <f>N46/M46*100</f>
        <v>0.13984983639165322</v>
      </c>
      <c r="P46" s="133">
        <f>SUM(P47:P48)</f>
        <v>91092000</v>
      </c>
      <c r="Q46" s="134">
        <f>P46/M46*100</f>
        <v>55.922744936736059</v>
      </c>
      <c r="R46" s="133">
        <f t="shared" si="3"/>
        <v>91319800</v>
      </c>
      <c r="S46" s="134">
        <f>R46/M46*100</f>
        <v>56.062594773127714</v>
      </c>
      <c r="T46" s="134">
        <f>SUM(T47:T48)/2</f>
        <v>31.363903875643118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v>0</v>
      </c>
      <c r="O47" s="137">
        <f>N47/M47*100</f>
        <v>0</v>
      </c>
      <c r="P47" s="136">
        <v>91000000</v>
      </c>
      <c r="Q47" s="137">
        <f>P47/M47*100</f>
        <v>58.827332083521874</v>
      </c>
      <c r="R47" s="138">
        <f t="shared" si="3"/>
        <v>91000000</v>
      </c>
      <c r="S47" s="137">
        <f>R47/M47*100</f>
        <v>58.827332083521874</v>
      </c>
      <c r="T47" s="137">
        <f>S47</f>
        <v>58.827332083521874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f>FEBRUARI!R48</f>
        <v>227800</v>
      </c>
      <c r="O48" s="137">
        <f>N48/M48*100</f>
        <v>2.7783876082449077</v>
      </c>
      <c r="P48" s="136">
        <v>92000</v>
      </c>
      <c r="Q48" s="137">
        <f>P48/M48*100</f>
        <v>1.1220880595194536</v>
      </c>
      <c r="R48" s="138">
        <f t="shared" si="3"/>
        <v>319800</v>
      </c>
      <c r="S48" s="137">
        <f>R48/M48*100</f>
        <v>3.9004756677643617</v>
      </c>
      <c r="T48" s="137">
        <f>S48</f>
        <v>3.9004756677643617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23.25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600000</v>
      </c>
      <c r="O50" s="134">
        <f>N50/M50*100</f>
        <v>1.5113350125944585</v>
      </c>
      <c r="P50" s="133">
        <f>P51</f>
        <v>600000</v>
      </c>
      <c r="Q50" s="134">
        <f>P50/M50*100</f>
        <v>1.5113350125944585</v>
      </c>
      <c r="R50" s="133">
        <f t="shared" si="3"/>
        <v>1200000</v>
      </c>
      <c r="S50" s="134">
        <f>R50/M50*100</f>
        <v>3.0226700251889169</v>
      </c>
      <c r="T50" s="134">
        <f>T51</f>
        <v>3.0226700251889169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f>FEBRUARI!R51</f>
        <v>600000</v>
      </c>
      <c r="O51" s="137">
        <f>N51/M51*100</f>
        <v>1.5113350125944585</v>
      </c>
      <c r="P51" s="136">
        <v>600000</v>
      </c>
      <c r="Q51" s="137">
        <f>P51/M51*100</f>
        <v>1.5113350125944585</v>
      </c>
      <c r="R51" s="138">
        <f t="shared" si="3"/>
        <v>1200000</v>
      </c>
      <c r="S51" s="137">
        <f>R51/M51*100</f>
        <v>3.0226700251889169</v>
      </c>
      <c r="T51" s="137">
        <f>S51</f>
        <v>3.0226700251889169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9268200</v>
      </c>
      <c r="Q53" s="134">
        <f>P53/M53*100</f>
        <v>35.646923076923073</v>
      </c>
      <c r="R53" s="133">
        <f t="shared" si="3"/>
        <v>9268200</v>
      </c>
      <c r="S53" s="134">
        <f>R53/M53*100</f>
        <v>35.646923076923073</v>
      </c>
      <c r="T53" s="134">
        <f>T54</f>
        <v>35.646923076923073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v>0</v>
      </c>
      <c r="O54" s="137">
        <f>N54/M54*100</f>
        <v>0</v>
      </c>
      <c r="P54" s="136">
        <v>9268200</v>
      </c>
      <c r="Q54" s="137">
        <f>P54/M54*100</f>
        <v>35.646923076923073</v>
      </c>
      <c r="R54" s="138">
        <f t="shared" si="3"/>
        <v>9268200</v>
      </c>
      <c r="S54" s="137">
        <f>R54/M54*100</f>
        <v>35.646923076923073</v>
      </c>
      <c r="T54" s="137">
        <f>S54</f>
        <v>35.646923076923073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/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15000000</v>
      </c>
      <c r="Q56" s="134">
        <f>P56/M56*100</f>
        <v>37.5</v>
      </c>
      <c r="R56" s="133">
        <f t="shared" si="3"/>
        <v>15000000</v>
      </c>
      <c r="S56" s="134">
        <f>R56/M56*100</f>
        <v>37.5</v>
      </c>
      <c r="T56" s="134">
        <f>SUM(T57:T58)/2</f>
        <v>37.5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v>0</v>
      </c>
      <c r="O57" s="137">
        <f>N57/M57*100</f>
        <v>0</v>
      </c>
      <c r="P57" s="136">
        <v>15000000</v>
      </c>
      <c r="Q57" s="137">
        <f>P57/M57*100</f>
        <v>75</v>
      </c>
      <c r="R57" s="138">
        <f t="shared" si="3"/>
        <v>15000000</v>
      </c>
      <c r="S57" s="137">
        <f>R57/M57*100</f>
        <v>75</v>
      </c>
      <c r="T57" s="137">
        <f>S57</f>
        <v>75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8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31.5" customHeight="1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8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8">
        <f t="shared" si="3"/>
        <v>0</v>
      </c>
      <c r="S62" s="137">
        <f t="shared" ref="S62:S63" si="12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0"/>
        <v>0</v>
      </c>
      <c r="P63" s="136">
        <v>0</v>
      </c>
      <c r="Q63" s="137">
        <f t="shared" si="11"/>
        <v>0</v>
      </c>
      <c r="R63" s="138">
        <f t="shared" si="3"/>
        <v>0</v>
      </c>
      <c r="S63" s="137">
        <f t="shared" si="12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8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1300000</v>
      </c>
      <c r="Q66" s="134">
        <f>P66/M66*100</f>
        <v>21.666666666666668</v>
      </c>
      <c r="R66" s="133">
        <f t="shared" si="3"/>
        <v>1300000</v>
      </c>
      <c r="S66" s="134">
        <f>R66/M66*100</f>
        <v>21.666666666666668</v>
      </c>
      <c r="T66" s="134">
        <f>SUM(T67:T68)/2</f>
        <v>21.666666666666668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4">
        <f>N67/M67*100</f>
        <v>0</v>
      </c>
      <c r="P67" s="138">
        <v>0</v>
      </c>
      <c r="Q67" s="137">
        <f>P67/M67*100</f>
        <v>0</v>
      </c>
      <c r="R67" s="138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v>0</v>
      </c>
      <c r="O68" s="137">
        <f>N68/M68*100</f>
        <v>0</v>
      </c>
      <c r="P68" s="136">
        <v>1300000</v>
      </c>
      <c r="Q68" s="137">
        <f>P68/M68*100</f>
        <v>43.333333333333336</v>
      </c>
      <c r="R68" s="138">
        <f t="shared" si="3"/>
        <v>1300000</v>
      </c>
      <c r="S68" s="137">
        <f>R68/M68*100</f>
        <v>43.333333333333336</v>
      </c>
      <c r="T68" s="137">
        <f>S68</f>
        <v>43.333333333333336</v>
      </c>
      <c r="U68" s="135"/>
      <c r="V68" s="135"/>
    </row>
    <row r="69" spans="1:27" s="43" customFormat="1" ht="26.25" customHeigh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600000</v>
      </c>
      <c r="O70" s="134">
        <f>N70/M70*100</f>
        <v>4.4117647058823533</v>
      </c>
      <c r="P70" s="133">
        <f>SUM(P71:P72)</f>
        <v>0</v>
      </c>
      <c r="Q70" s="134">
        <f>P70/M70*100</f>
        <v>0</v>
      </c>
      <c r="R70" s="133">
        <f t="shared" ref="R70:R72" si="13">N70+P70</f>
        <v>600000</v>
      </c>
      <c r="S70" s="134">
        <f>R70/M70*100</f>
        <v>4.4117647058823533</v>
      </c>
      <c r="T70" s="134">
        <f>SUM(T71:T72)/2</f>
        <v>8.3333333333333321</v>
      </c>
      <c r="U70" s="135"/>
      <c r="V70" s="135"/>
    </row>
    <row r="71" spans="1:27" s="45" customFormat="1" ht="26.25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FEBRUARI!R71</f>
        <v>600000</v>
      </c>
      <c r="O71" s="137">
        <f>N71/M71*100</f>
        <v>16.666666666666664</v>
      </c>
      <c r="P71" s="136">
        <v>0</v>
      </c>
      <c r="Q71" s="137">
        <f>P71/M71*100</f>
        <v>0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8">
        <f t="shared" si="13"/>
        <v>0</v>
      </c>
      <c r="S72" s="137">
        <f>R72/M72*100</f>
        <v>0</v>
      </c>
      <c r="T72" s="137">
        <v>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f>T75</f>
        <v>0</v>
      </c>
      <c r="U74" s="135"/>
      <c r="V74" s="135"/>
    </row>
    <row r="75" spans="1:27" s="43" customFormat="1" ht="24.75" customHeight="1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8">
        <f t="shared" si="3"/>
        <v>0</v>
      </c>
      <c r="S75" s="137">
        <f>R75/M75*100</f>
        <v>0</v>
      </c>
      <c r="T75" s="137">
        <f>S75</f>
        <v>0</v>
      </c>
      <c r="U75" s="135"/>
      <c r="V75" s="135"/>
    </row>
    <row r="76" spans="1:27" s="43" customFormat="1" ht="30" customHeight="1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4">
        <f>N77/M77*100</f>
        <v>0</v>
      </c>
      <c r="P77" s="136">
        <f>P78</f>
        <v>0</v>
      </c>
      <c r="Q77" s="134">
        <f>P77/M77*100</f>
        <v>0</v>
      </c>
      <c r="R77" s="133">
        <f>N77+P77</f>
        <v>0</v>
      </c>
      <c r="S77" s="134">
        <f>R77/M77*100</f>
        <v>0</v>
      </c>
      <c r="T77" s="134">
        <f>T78</f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8">
        <f>N78+P78</f>
        <v>0</v>
      </c>
      <c r="S78" s="137">
        <f>R78/M78*100</f>
        <v>0</v>
      </c>
      <c r="T78" s="137">
        <f>S78</f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f>(T81+T84)/2</f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f>T82</f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8">
        <f t="shared" si="3"/>
        <v>0</v>
      </c>
      <c r="S82" s="137">
        <f>R82/M82*100</f>
        <v>0</v>
      </c>
      <c r="T82" s="137">
        <f>S82</f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30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8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3" t="s">
        <v>111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118"/>
      <c r="N89" s="119"/>
      <c r="O89" s="82"/>
      <c r="P89" s="208" t="s">
        <v>109</v>
      </c>
      <c r="Q89" s="208"/>
      <c r="R89" s="208"/>
      <c r="S89" s="208"/>
      <c r="T89" s="208"/>
      <c r="U89" s="208"/>
      <c r="V89" s="82"/>
    </row>
    <row r="90" spans="1:27" ht="16.5" x14ac:dyDescent="0.25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A3:V3"/>
    <mergeCell ref="A4:V4"/>
    <mergeCell ref="A5:V5"/>
    <mergeCell ref="A89:L89"/>
    <mergeCell ref="P89:U89"/>
    <mergeCell ref="A10:J10"/>
    <mergeCell ref="L10:L11"/>
    <mergeCell ref="A11:J11"/>
    <mergeCell ref="P90:U90"/>
    <mergeCell ref="P95:U95"/>
    <mergeCell ref="P96:U96"/>
    <mergeCell ref="A90:L90"/>
    <mergeCell ref="A95:L95"/>
    <mergeCell ref="A96:L96"/>
  </mergeCells>
  <printOptions horizontalCentered="1"/>
  <pageMargins left="0.39370078740157483" right="0.39370078740157483" top="0.39370078740157483" bottom="0.39370078740157483" header="0.31496062992125984" footer="0.31496062992125984"/>
  <pageSetup scale="5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96"/>
  <sheetViews>
    <sheetView topLeftCell="A10" zoomScale="78" zoomScaleNormal="78" workbookViewId="0">
      <selection activeCell="S71" sqref="S71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1.5703125" style="31" customWidth="1"/>
    <col min="13" max="13" width="25.5703125" style="28" bestFit="1" customWidth="1"/>
    <col min="14" max="14" width="15.7109375" style="41" bestFit="1" customWidth="1"/>
    <col min="15" max="15" width="6.7109375" style="42" customWidth="1"/>
    <col min="16" max="16" width="14.85546875" style="41" bestFit="1" customWidth="1"/>
    <col min="17" max="17" width="6.7109375" style="42" customWidth="1"/>
    <col min="18" max="18" width="15.7109375" style="41" bestFit="1" customWidth="1"/>
    <col min="19" max="19" width="6.7109375" style="42" customWidth="1"/>
    <col min="20" max="20" width="7" style="42" customWidth="1"/>
    <col min="21" max="21" width="10.7109375" style="11" customWidth="1"/>
    <col min="22" max="22" width="10.5703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112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45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372869740</v>
      </c>
      <c r="O12" s="134">
        <f>N12/M12*100</f>
        <v>19.312150913219305</v>
      </c>
      <c r="P12" s="133">
        <f>P18+P13</f>
        <v>87676400</v>
      </c>
      <c r="Q12" s="134">
        <f>P12/M12*100</f>
        <v>4.5410492906390871</v>
      </c>
      <c r="R12" s="133">
        <f>R18+R13</f>
        <v>460546140</v>
      </c>
      <c r="S12" s="134">
        <f>R12/M12*100</f>
        <v>23.853200203858393</v>
      </c>
      <c r="T12" s="134">
        <f>(T13+T18)/2</f>
        <v>22.631995242292042</v>
      </c>
      <c r="U12" s="135"/>
      <c r="V12" s="135"/>
    </row>
    <row r="13" spans="1:22" s="43" customFormat="1" ht="23.25" customHeight="1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247530960</v>
      </c>
      <c r="O13" s="134">
        <f>N13/M13*100</f>
        <v>21.3674050318218</v>
      </c>
      <c r="P13" s="133">
        <f>P15</f>
        <v>86029200</v>
      </c>
      <c r="Q13" s="134">
        <f>P13/M13*100</f>
        <v>7.4262256364359587</v>
      </c>
      <c r="R13" s="133">
        <f>N13+P13</f>
        <v>333560160</v>
      </c>
      <c r="S13" s="134">
        <f>R13/M13*100</f>
        <v>28.793630668257759</v>
      </c>
      <c r="T13" s="134">
        <f>T15</f>
        <v>33.333333333333336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247530960</v>
      </c>
      <c r="O15" s="134">
        <f>N15/M15*100</f>
        <v>21.3674050318218</v>
      </c>
      <c r="P15" s="133">
        <f>P16</f>
        <v>86029200</v>
      </c>
      <c r="Q15" s="134">
        <f>P15/M15*100</f>
        <v>7.4262256364359587</v>
      </c>
      <c r="R15" s="133">
        <f t="shared" ref="R15:R16" si="0">N15+P15</f>
        <v>333560160</v>
      </c>
      <c r="S15" s="134">
        <f>R15/M15*100</f>
        <v>28.793630668257759</v>
      </c>
      <c r="T15" s="134">
        <f>T16</f>
        <v>33.333333333333336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f>MARET!R16</f>
        <v>247530960</v>
      </c>
      <c r="O16" s="137">
        <f>N16/M16*100</f>
        <v>21.3674050318218</v>
      </c>
      <c r="P16" s="136">
        <v>86029200</v>
      </c>
      <c r="Q16" s="137">
        <f>P16/M16*100</f>
        <v>7.4262256364359587</v>
      </c>
      <c r="R16" s="138">
        <f t="shared" si="0"/>
        <v>333560160</v>
      </c>
      <c r="S16" s="137">
        <f>R16/M16*100</f>
        <v>28.793630668257759</v>
      </c>
      <c r="T16" s="137">
        <f>4/12%</f>
        <v>33.333333333333336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125338780</v>
      </c>
      <c r="O18" s="134">
        <f t="shared" ref="O18:O24" si="1">N18/M18*100</f>
        <v>18.359599114090187</v>
      </c>
      <c r="P18" s="133">
        <f>P19+P30+P34+P39+P42+P46+P50+P53+P56+P60+P66+P70+P74+P77</f>
        <v>1647200</v>
      </c>
      <c r="Q18" s="134">
        <f t="shared" ref="Q18:Q28" si="2">P18/M18*100</f>
        <v>0.24128152245242335</v>
      </c>
      <c r="R18" s="133">
        <f t="shared" ref="R18:R85" si="3">N18+P18</f>
        <v>126985980</v>
      </c>
      <c r="S18" s="134">
        <f t="shared" ref="S18:S28" si="4">R18/M18*100</f>
        <v>18.600880636542609</v>
      </c>
      <c r="T18" s="134">
        <f>(T19+T30+T34+T39+T42+T46+T50+T53+T56+T60+T66+T70+T74+T77)/14</f>
        <v>11.930657151250752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2514480</v>
      </c>
      <c r="O19" s="134">
        <f t="shared" si="1"/>
        <v>1.1220101727351635</v>
      </c>
      <c r="P19" s="133">
        <f>SUM(P20:P27)</f>
        <v>615000</v>
      </c>
      <c r="Q19" s="134">
        <f t="shared" si="2"/>
        <v>0.27442503270343194</v>
      </c>
      <c r="R19" s="133">
        <f>N19+P19</f>
        <v>3129480</v>
      </c>
      <c r="S19" s="134">
        <f t="shared" si="4"/>
        <v>1.3964352054385956</v>
      </c>
      <c r="T19" s="134">
        <f>SUM(T20:T28)/9</f>
        <v>6.4694914756025863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8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8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f>MARET!R22</f>
        <v>540000</v>
      </c>
      <c r="O22" s="137">
        <f t="shared" si="1"/>
        <v>51.428571428571423</v>
      </c>
      <c r="P22" s="136">
        <v>0</v>
      </c>
      <c r="Q22" s="137">
        <f t="shared" si="2"/>
        <v>0</v>
      </c>
      <c r="R22" s="138">
        <f t="shared" si="3"/>
        <v>540000</v>
      </c>
      <c r="S22" s="137">
        <f t="shared" si="4"/>
        <v>51.428571428571423</v>
      </c>
      <c r="T22" s="137">
        <f>S22</f>
        <v>51.428571428571423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8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2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8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8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f>MARET!R26</f>
        <v>964480</v>
      </c>
      <c r="O26" s="137">
        <f>N26/M26*100</f>
        <v>4.4651851851851854</v>
      </c>
      <c r="P26" s="136">
        <v>315000</v>
      </c>
      <c r="Q26" s="137">
        <f t="shared" si="2"/>
        <v>1.4583333333333333</v>
      </c>
      <c r="R26" s="138">
        <f t="shared" si="3"/>
        <v>1279480</v>
      </c>
      <c r="S26" s="137">
        <f t="shared" si="4"/>
        <v>5.9235185185185184</v>
      </c>
      <c r="T26" s="137">
        <f>S26</f>
        <v>5.9235185185185184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f>MARET!R27</f>
        <v>1010000</v>
      </c>
      <c r="O27" s="137">
        <f t="shared" ref="O27:O28" si="5">N27/M27*100</f>
        <v>0.67333333333333334</v>
      </c>
      <c r="P27" s="136">
        <v>300000</v>
      </c>
      <c r="Q27" s="137">
        <f t="shared" si="2"/>
        <v>0.2</v>
      </c>
      <c r="R27" s="138">
        <f t="shared" si="3"/>
        <v>1310000</v>
      </c>
      <c r="S27" s="137">
        <f t="shared" si="4"/>
        <v>0.87333333333333329</v>
      </c>
      <c r="T27" s="137">
        <f>S27</f>
        <v>0.87333333333333329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2"/>
        <v>0</v>
      </c>
      <c r="R28" s="138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810000</v>
      </c>
      <c r="O30" s="134">
        <f>N30/M30*100</f>
        <v>1.5111940298507462</v>
      </c>
      <c r="P30" s="133">
        <f>SUM(P31:P32)</f>
        <v>270000</v>
      </c>
      <c r="Q30" s="134">
        <f>P30/M30*100</f>
        <v>0.50373134328358204</v>
      </c>
      <c r="R30" s="133">
        <f t="shared" si="3"/>
        <v>1080000</v>
      </c>
      <c r="S30" s="134">
        <f>R30/M30*100</f>
        <v>2.0149253731343282</v>
      </c>
      <c r="T30" s="134">
        <f>SUM(T31:T32)/2</f>
        <v>16.666666666666664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f>MARET!R32</f>
        <v>810000</v>
      </c>
      <c r="O32" s="137">
        <f>N32/M32*100</f>
        <v>22.5</v>
      </c>
      <c r="P32" s="136">
        <v>270000</v>
      </c>
      <c r="Q32" s="137">
        <f>P32/M32*100</f>
        <v>7.5</v>
      </c>
      <c r="R32" s="138">
        <f t="shared" si="3"/>
        <v>1080000</v>
      </c>
      <c r="S32" s="137">
        <f>R32/M32*100</f>
        <v>30</v>
      </c>
      <c r="T32" s="137">
        <f>4/12*100</f>
        <v>33.333333333333329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3326300</v>
      </c>
      <c r="O34" s="134">
        <f>N34/M34*100</f>
        <v>11.256514382402708</v>
      </c>
      <c r="P34" s="133">
        <f>SUM(P35:P37)</f>
        <v>762200</v>
      </c>
      <c r="Q34" s="134">
        <f>P34/M34*100</f>
        <v>2.579357021996616</v>
      </c>
      <c r="R34" s="133">
        <f t="shared" si="3"/>
        <v>4088500</v>
      </c>
      <c r="S34" s="134">
        <f>R34/M34*100</f>
        <v>13.835871404399322</v>
      </c>
      <c r="T34" s="134">
        <f>SUM(T35:T37)/3</f>
        <v>24.183006535947708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f>MARET!R35</f>
        <v>2312300</v>
      </c>
      <c r="O35" s="137">
        <f>N35/M35*100</f>
        <v>19.269166666666667</v>
      </c>
      <c r="P35" s="136">
        <v>759300</v>
      </c>
      <c r="Q35" s="137">
        <f>P35/M35*100</f>
        <v>6.3274999999999997</v>
      </c>
      <c r="R35" s="138">
        <f t="shared" si="3"/>
        <v>3071600</v>
      </c>
      <c r="S35" s="137">
        <f>R35/M35*100</f>
        <v>25.596666666666668</v>
      </c>
      <c r="T35" s="137">
        <f>4/12*100</f>
        <v>33.333333333333329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f>MARET!R36</f>
        <v>14000</v>
      </c>
      <c r="O36" s="137">
        <f>N36/M36*100</f>
        <v>2.5454545454545454</v>
      </c>
      <c r="P36" s="136">
        <v>2900</v>
      </c>
      <c r="Q36" s="137">
        <f>P36/M36*100</f>
        <v>0.52727272727272723</v>
      </c>
      <c r="R36" s="138">
        <f t="shared" si="3"/>
        <v>16900</v>
      </c>
      <c r="S36" s="137">
        <f>R36/M36*100</f>
        <v>3.0727272727272728</v>
      </c>
      <c r="T36" s="137">
        <f>4/12*100</f>
        <v>33.333333333333329</v>
      </c>
      <c r="U36" s="135"/>
      <c r="V36" s="135"/>
    </row>
    <row r="37" spans="1:22" s="43" customFormat="1" ht="26.25" customHeight="1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f>MARET!R37</f>
        <v>1000000</v>
      </c>
      <c r="O37" s="137">
        <f>N37/M37*100</f>
        <v>5.8823529411764701</v>
      </c>
      <c r="P37" s="136">
        <v>0</v>
      </c>
      <c r="Q37" s="137">
        <f>P37/M37*100</f>
        <v>0</v>
      </c>
      <c r="R37" s="138">
        <f t="shared" si="3"/>
        <v>1000000</v>
      </c>
      <c r="S37" s="137">
        <f>R37/M37*100</f>
        <v>5.8823529411764701</v>
      </c>
      <c r="T37" s="137">
        <f>S37</f>
        <v>5.8823529411764701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8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7">
        <f t="shared" ref="O43:O44" si="6">N43/M43*100</f>
        <v>0</v>
      </c>
      <c r="P43" s="141">
        <v>0</v>
      </c>
      <c r="Q43" s="137">
        <f t="shared" ref="Q43:Q44" si="7">P43/M43*100</f>
        <v>0</v>
      </c>
      <c r="R43" s="138">
        <f t="shared" ref="R43:R44" si="8">N43+P43</f>
        <v>0</v>
      </c>
      <c r="S43" s="137">
        <f t="shared" ref="S43:S44" si="9">R43/M43*100</f>
        <v>0</v>
      </c>
      <c r="T43" s="137"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7">
        <f t="shared" si="6"/>
        <v>0</v>
      </c>
      <c r="P44" s="141">
        <v>0</v>
      </c>
      <c r="Q44" s="137">
        <f t="shared" si="7"/>
        <v>0</v>
      </c>
      <c r="R44" s="138">
        <f t="shared" si="8"/>
        <v>0</v>
      </c>
      <c r="S44" s="137">
        <f t="shared" si="9"/>
        <v>0</v>
      </c>
      <c r="T44" s="137"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91319800</v>
      </c>
      <c r="O46" s="134">
        <f>N46/M46*100</f>
        <v>56.062594773127714</v>
      </c>
      <c r="P46" s="133">
        <f>SUM(P47:P48)</f>
        <v>0</v>
      </c>
      <c r="Q46" s="134">
        <f>P46/M46*100</f>
        <v>0</v>
      </c>
      <c r="R46" s="133">
        <f t="shared" si="3"/>
        <v>91319800</v>
      </c>
      <c r="S46" s="134">
        <f>R46/M46*100</f>
        <v>56.062594773127714</v>
      </c>
      <c r="T46" s="134">
        <f>SUM(T47:T48)/2</f>
        <v>31.363903875643118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f>MARET!R47</f>
        <v>91000000</v>
      </c>
      <c r="O47" s="137">
        <f>N47/M47*100</f>
        <v>58.827332083521874</v>
      </c>
      <c r="P47" s="136">
        <v>0</v>
      </c>
      <c r="Q47" s="137">
        <f>P47/M47*100</f>
        <v>0</v>
      </c>
      <c r="R47" s="138">
        <f t="shared" si="3"/>
        <v>91000000</v>
      </c>
      <c r="S47" s="137">
        <f>R47/M47*100</f>
        <v>58.827332083521874</v>
      </c>
      <c r="T47" s="137">
        <f>S47</f>
        <v>58.827332083521874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f>MARET!R48</f>
        <v>319800</v>
      </c>
      <c r="O48" s="137">
        <f>N48/M48*100</f>
        <v>3.9004756677643617</v>
      </c>
      <c r="P48" s="136">
        <v>0</v>
      </c>
      <c r="Q48" s="137">
        <f>P48/M48*100</f>
        <v>0</v>
      </c>
      <c r="R48" s="138">
        <f t="shared" si="3"/>
        <v>319800</v>
      </c>
      <c r="S48" s="137">
        <f>R48/M48*100</f>
        <v>3.9004756677643617</v>
      </c>
      <c r="T48" s="137">
        <f>S48</f>
        <v>3.9004756677643617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23.25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1200000</v>
      </c>
      <c r="O50" s="134">
        <f>N50/M50*100</f>
        <v>3.0226700251889169</v>
      </c>
      <c r="P50" s="133">
        <f>P51</f>
        <v>0</v>
      </c>
      <c r="Q50" s="134">
        <f>P50/M50*100</f>
        <v>0</v>
      </c>
      <c r="R50" s="133">
        <f t="shared" si="3"/>
        <v>1200000</v>
      </c>
      <c r="S50" s="134">
        <f>R50/M50*100</f>
        <v>3.0226700251889169</v>
      </c>
      <c r="T50" s="134">
        <f>T51</f>
        <v>3.0226700251889169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f>MARET!R51</f>
        <v>1200000</v>
      </c>
      <c r="O51" s="137">
        <f>N51/M51*100</f>
        <v>3.0226700251889169</v>
      </c>
      <c r="P51" s="136">
        <v>0</v>
      </c>
      <c r="Q51" s="137">
        <f>P51/M51*100</f>
        <v>0</v>
      </c>
      <c r="R51" s="138">
        <f t="shared" si="3"/>
        <v>1200000</v>
      </c>
      <c r="S51" s="137">
        <f>R51/M51*100</f>
        <v>3.0226700251889169</v>
      </c>
      <c r="T51" s="137">
        <f>S51</f>
        <v>3.0226700251889169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9268200</v>
      </c>
      <c r="O53" s="134">
        <f>N53/M53*100</f>
        <v>35.646923076923073</v>
      </c>
      <c r="P53" s="133">
        <f>SUM(P54:P54)</f>
        <v>0</v>
      </c>
      <c r="Q53" s="134">
        <f>P53/M53*100</f>
        <v>0</v>
      </c>
      <c r="R53" s="133">
        <f t="shared" si="3"/>
        <v>9268200</v>
      </c>
      <c r="S53" s="134">
        <f>R53/M53*100</f>
        <v>35.646923076923073</v>
      </c>
      <c r="T53" s="134">
        <f>SUM(T54:T54)/2</f>
        <v>17.823461538461537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f>MARET!R54</f>
        <v>9268200</v>
      </c>
      <c r="O54" s="137">
        <f>N54/M54*100</f>
        <v>35.646923076923073</v>
      </c>
      <c r="P54" s="136">
        <v>0</v>
      </c>
      <c r="Q54" s="137">
        <f>P54/M54*100</f>
        <v>0</v>
      </c>
      <c r="R54" s="138">
        <f t="shared" si="3"/>
        <v>9268200</v>
      </c>
      <c r="S54" s="137">
        <f>R54/M54*100</f>
        <v>35.646923076923073</v>
      </c>
      <c r="T54" s="137">
        <f>S54</f>
        <v>35.646923076923073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15000000</v>
      </c>
      <c r="O56" s="134">
        <f>N56/M56*100</f>
        <v>37.5</v>
      </c>
      <c r="P56" s="133">
        <f>P57</f>
        <v>0</v>
      </c>
      <c r="Q56" s="134">
        <f>P56/M56*100</f>
        <v>0</v>
      </c>
      <c r="R56" s="133">
        <f t="shared" si="3"/>
        <v>15000000</v>
      </c>
      <c r="S56" s="134">
        <f>R56/M56*100</f>
        <v>37.5</v>
      </c>
      <c r="T56" s="134">
        <f>SUM(T57:T58)/2</f>
        <v>37.5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f>MARET!R57</f>
        <v>15000000</v>
      </c>
      <c r="O57" s="137">
        <f>N57/M57*100</f>
        <v>75</v>
      </c>
      <c r="P57" s="136">
        <v>0</v>
      </c>
      <c r="Q57" s="137">
        <f>P57/M57*100</f>
        <v>0</v>
      </c>
      <c r="R57" s="138">
        <f t="shared" si="3"/>
        <v>15000000</v>
      </c>
      <c r="S57" s="137">
        <f>R57/M57*100</f>
        <v>75</v>
      </c>
      <c r="T57" s="137">
        <f>S57</f>
        <v>75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8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31.5" customHeight="1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8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8">
        <f t="shared" si="3"/>
        <v>0</v>
      </c>
      <c r="S62" s="137">
        <f t="shared" ref="S62:S63" si="12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0"/>
        <v>0</v>
      </c>
      <c r="P63" s="136">
        <v>0</v>
      </c>
      <c r="Q63" s="137">
        <f t="shared" si="11"/>
        <v>0</v>
      </c>
      <c r="R63" s="138">
        <f t="shared" si="3"/>
        <v>0</v>
      </c>
      <c r="S63" s="137">
        <f t="shared" si="12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114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8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1300000</v>
      </c>
      <c r="O66" s="134">
        <f>N66/M66*100</f>
        <v>21.666666666666668</v>
      </c>
      <c r="P66" s="133">
        <f>SUM(P68:P68)</f>
        <v>0</v>
      </c>
      <c r="Q66" s="134">
        <f>P66/M66*100</f>
        <v>0</v>
      </c>
      <c r="R66" s="133">
        <f t="shared" si="3"/>
        <v>1300000</v>
      </c>
      <c r="S66" s="134">
        <f>R66/M66*100</f>
        <v>21.666666666666668</v>
      </c>
      <c r="T66" s="134">
        <f>SUM(T67:T68)/2</f>
        <v>21.666666666666668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7">
        <f>N67/M67*100</f>
        <v>0</v>
      </c>
      <c r="P67" s="138">
        <v>0</v>
      </c>
      <c r="Q67" s="137">
        <f>P67/M67*100</f>
        <v>0</v>
      </c>
      <c r="R67" s="138">
        <f t="shared" si="3"/>
        <v>0</v>
      </c>
      <c r="S67" s="137">
        <f>R67/M67*100</f>
        <v>0</v>
      </c>
      <c r="T67" s="137"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f>MARET!R68</f>
        <v>1300000</v>
      </c>
      <c r="O68" s="137">
        <f>N68/M68*100</f>
        <v>43.333333333333336</v>
      </c>
      <c r="P68" s="136">
        <v>0</v>
      </c>
      <c r="Q68" s="137">
        <f>P68/M68*100</f>
        <v>0</v>
      </c>
      <c r="R68" s="138">
        <f t="shared" si="3"/>
        <v>1300000</v>
      </c>
      <c r="S68" s="137">
        <f>R68/M68*100</f>
        <v>43.333333333333336</v>
      </c>
      <c r="T68" s="137">
        <f>S68</f>
        <v>43.333333333333336</v>
      </c>
      <c r="U68" s="135"/>
      <c r="V68" s="135"/>
    </row>
    <row r="69" spans="1:27" s="43" customFormat="1" ht="26.25" customHeigh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600000</v>
      </c>
      <c r="O70" s="134">
        <f>N70/M70*100</f>
        <v>4.4117647058823533</v>
      </c>
      <c r="P70" s="133">
        <f>SUM(P71:P72)</f>
        <v>0</v>
      </c>
      <c r="Q70" s="134">
        <f>P70/M70*100</f>
        <v>0</v>
      </c>
      <c r="R70" s="133">
        <f t="shared" ref="R70:R72" si="13">N70+P70</f>
        <v>600000</v>
      </c>
      <c r="S70" s="134">
        <f>R70/M70*100</f>
        <v>4.4117647058823533</v>
      </c>
      <c r="T70" s="134">
        <f>SUM(T71:T72)/2</f>
        <v>8.3333333333333321</v>
      </c>
      <c r="U70" s="135"/>
      <c r="V70" s="135"/>
    </row>
    <row r="71" spans="1:27" s="45" customFormat="1" ht="26.25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MARET!R71</f>
        <v>600000</v>
      </c>
      <c r="O71" s="137">
        <f>N71/M71*100</f>
        <v>16.666666666666664</v>
      </c>
      <c r="P71" s="136">
        <v>0</v>
      </c>
      <c r="Q71" s="137">
        <f>P71/M71*100</f>
        <v>0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8">
        <f t="shared" si="13"/>
        <v>0</v>
      </c>
      <c r="S72" s="137">
        <f>R72/M72*100</f>
        <v>0</v>
      </c>
      <c r="T72" s="137">
        <v>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7" s="43" customFormat="1" ht="24.75" customHeight="1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8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7" s="43" customFormat="1" ht="30" customHeight="1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1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8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8">
        <f t="shared" si="3"/>
        <v>0</v>
      </c>
      <c r="S82" s="137">
        <f>R82/M82*100</f>
        <v>0</v>
      </c>
      <c r="T82" s="137"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30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8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113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A3:V3"/>
    <mergeCell ref="A4:V4"/>
    <mergeCell ref="A5:V5"/>
    <mergeCell ref="A89:L89"/>
    <mergeCell ref="P89:U89"/>
    <mergeCell ref="A10:J10"/>
    <mergeCell ref="L10:L11"/>
    <mergeCell ref="A11:J11"/>
    <mergeCell ref="A90:K90"/>
    <mergeCell ref="P90:U90"/>
    <mergeCell ref="A95:K95"/>
    <mergeCell ref="P95:U95"/>
    <mergeCell ref="A96:K96"/>
    <mergeCell ref="P96:U96"/>
  </mergeCells>
  <pageMargins left="0.31496062992125984" right="0.31496062992125984" top="0.74803149606299213" bottom="0.74803149606299213" header="0.31496062992125984" footer="0.31496062992125984"/>
  <pageSetup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96"/>
  <sheetViews>
    <sheetView view="pageBreakPreview" topLeftCell="A3" zoomScale="82" zoomScaleNormal="77" zoomScaleSheetLayoutView="82" workbookViewId="0">
      <selection activeCell="T19" sqref="T19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1.5703125" style="31" customWidth="1"/>
    <col min="13" max="13" width="21.5703125" style="28" customWidth="1"/>
    <col min="14" max="14" width="16.140625" style="41" bestFit="1" customWidth="1"/>
    <col min="15" max="15" width="6.7109375" style="42" customWidth="1"/>
    <col min="16" max="16" width="14.42578125" style="41" customWidth="1"/>
    <col min="17" max="17" width="6.7109375" style="42" customWidth="1"/>
    <col min="18" max="18" width="16.140625" style="41" bestFit="1" customWidth="1"/>
    <col min="19" max="19" width="5.5703125" style="42" bestFit="1" customWidth="1"/>
    <col min="20" max="20" width="7.5703125" style="42" bestFit="1" customWidth="1"/>
    <col min="21" max="21" width="10.7109375" style="11" customWidth="1"/>
    <col min="22" max="22" width="10.5703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115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28.5" customHeight="1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460546140</v>
      </c>
      <c r="O12" s="134">
        <f>N12/M12*100</f>
        <v>23.853200203858393</v>
      </c>
      <c r="P12" s="133">
        <f>P18+P13</f>
        <v>9304390</v>
      </c>
      <c r="Q12" s="134">
        <f>P12/M12*100</f>
        <v>0.48190497795677539</v>
      </c>
      <c r="R12" s="133">
        <f>R18+R13</f>
        <v>469850530</v>
      </c>
      <c r="S12" s="134">
        <f>R12/M12*100</f>
        <v>24.335105181815166</v>
      </c>
      <c r="T12" s="134">
        <f>(T13+T18)/2</f>
        <v>28.310210718261278</v>
      </c>
      <c r="U12" s="135"/>
      <c r="V12" s="135"/>
    </row>
    <row r="13" spans="1:22" s="43" customFormat="1" ht="15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333560160</v>
      </c>
      <c r="O13" s="134">
        <f>N13/M13*100</f>
        <v>28.793630668257759</v>
      </c>
      <c r="P13" s="133">
        <f>P15</f>
        <v>0</v>
      </c>
      <c r="Q13" s="134">
        <f>P13/M13*100</f>
        <v>0</v>
      </c>
      <c r="R13" s="133">
        <f>N13+P13</f>
        <v>333560160</v>
      </c>
      <c r="S13" s="134">
        <f>R13/M13*100</f>
        <v>28.793630668257759</v>
      </c>
      <c r="T13" s="134">
        <f>T15</f>
        <v>41.666666666666671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333560160</v>
      </c>
      <c r="O15" s="134">
        <f>N15/M15*100</f>
        <v>28.793630668257759</v>
      </c>
      <c r="P15" s="133">
        <f>P16</f>
        <v>0</v>
      </c>
      <c r="Q15" s="134">
        <f>P15/M15*100</f>
        <v>0</v>
      </c>
      <c r="R15" s="133">
        <f t="shared" ref="R15:R16" si="0">N15+P15</f>
        <v>333560160</v>
      </c>
      <c r="S15" s="134">
        <f>R15/M15*100</f>
        <v>28.793630668257759</v>
      </c>
      <c r="T15" s="134">
        <f>T16</f>
        <v>41.666666666666671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f>APRIL!R16</f>
        <v>333560160</v>
      </c>
      <c r="O16" s="137">
        <f>N16/M16*100</f>
        <v>28.793630668257759</v>
      </c>
      <c r="P16" s="136">
        <v>0</v>
      </c>
      <c r="Q16" s="137">
        <f>P16/M16*100</f>
        <v>0</v>
      </c>
      <c r="R16" s="138">
        <f t="shared" si="0"/>
        <v>333560160</v>
      </c>
      <c r="S16" s="137">
        <f>R16/M16*100</f>
        <v>28.793630668257759</v>
      </c>
      <c r="T16" s="137">
        <f>5/12%</f>
        <v>41.666666666666671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126985980</v>
      </c>
      <c r="O18" s="134">
        <f t="shared" ref="O18:O24" si="1">N18/M18*100</f>
        <v>18.600880636542609</v>
      </c>
      <c r="P18" s="133">
        <f>P19+P30+P34+P39+P42+P46+P50+P53+P56+P60+P66+P70+P74+P77</f>
        <v>9304390</v>
      </c>
      <c r="Q18" s="134">
        <f t="shared" ref="Q18:Q28" si="2">P18/M18*100</f>
        <v>1.3629051631199025</v>
      </c>
      <c r="R18" s="133">
        <f t="shared" ref="R18:R85" si="3">N18+P18</f>
        <v>136290370</v>
      </c>
      <c r="S18" s="134">
        <f t="shared" ref="S18:S28" si="4">R18/M18*100</f>
        <v>19.96378579966251</v>
      </c>
      <c r="T18" s="134">
        <f>(T19+T30+T34+T39+T42+T46+T50+T53+T56+T60+T66+T70+T74+T77)/14</f>
        <v>14.953754769855886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3129480</v>
      </c>
      <c r="O19" s="134">
        <f t="shared" si="1"/>
        <v>1.3964352054385956</v>
      </c>
      <c r="P19" s="133">
        <f>SUM(P20:P27)</f>
        <v>7451190</v>
      </c>
      <c r="Q19" s="134">
        <f t="shared" si="2"/>
        <v>3.3248667632999758</v>
      </c>
      <c r="R19" s="133">
        <f>N19+P19</f>
        <v>10580670</v>
      </c>
      <c r="S19" s="134">
        <f t="shared" si="4"/>
        <v>4.7213019687385716</v>
      </c>
      <c r="T19" s="134">
        <f>SUM(T20:T28)/9</f>
        <v>17.727827503820965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f>APRIL!R20</f>
        <v>0</v>
      </c>
      <c r="O20" s="137">
        <f t="shared" si="1"/>
        <v>0</v>
      </c>
      <c r="P20" s="136">
        <v>0</v>
      </c>
      <c r="Q20" s="137">
        <f t="shared" si="2"/>
        <v>0</v>
      </c>
      <c r="R20" s="138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f>APRIL!R21</f>
        <v>0</v>
      </c>
      <c r="O21" s="137">
        <f t="shared" si="1"/>
        <v>0</v>
      </c>
      <c r="P21" s="136">
        <v>0</v>
      </c>
      <c r="Q21" s="137">
        <f t="shared" si="2"/>
        <v>0</v>
      </c>
      <c r="R21" s="138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15.75" customHeight="1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f>APRIL!R22</f>
        <v>540000</v>
      </c>
      <c r="O22" s="137">
        <f t="shared" si="1"/>
        <v>51.428571428571423</v>
      </c>
      <c r="P22" s="136">
        <v>0</v>
      </c>
      <c r="Q22" s="137">
        <f t="shared" si="2"/>
        <v>0</v>
      </c>
      <c r="R22" s="138">
        <f t="shared" si="3"/>
        <v>540000</v>
      </c>
      <c r="S22" s="137">
        <f t="shared" si="4"/>
        <v>51.428571428571423</v>
      </c>
      <c r="T22" s="137">
        <f>S22</f>
        <v>51.428571428571423</v>
      </c>
      <c r="U22" s="135"/>
      <c r="V22" s="135"/>
    </row>
    <row r="23" spans="1:22" s="43" customFormat="1" ht="15.75" customHeight="1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f>APRIL!R23</f>
        <v>0</v>
      </c>
      <c r="O23" s="137">
        <f t="shared" si="1"/>
        <v>0</v>
      </c>
      <c r="P23" s="136">
        <v>7151190</v>
      </c>
      <c r="Q23" s="137">
        <f t="shared" si="2"/>
        <v>99.936135365076524</v>
      </c>
      <c r="R23" s="138">
        <f t="shared" si="3"/>
        <v>7151190</v>
      </c>
      <c r="S23" s="137">
        <f t="shared" si="4"/>
        <v>99.936135365076524</v>
      </c>
      <c r="T23" s="137">
        <f>S23</f>
        <v>99.936135365076524</v>
      </c>
      <c r="U23" s="135"/>
      <c r="V23" s="135"/>
    </row>
    <row r="24" spans="1:22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f>APRIL!R24</f>
        <v>0</v>
      </c>
      <c r="O24" s="137">
        <f t="shared" si="1"/>
        <v>0</v>
      </c>
      <c r="P24" s="136">
        <v>0</v>
      </c>
      <c r="Q24" s="137">
        <f t="shared" si="2"/>
        <v>0</v>
      </c>
      <c r="R24" s="138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f>APRIL!R25</f>
        <v>0</v>
      </c>
      <c r="O25" s="137">
        <f>N25/M25*100</f>
        <v>0</v>
      </c>
      <c r="P25" s="136">
        <v>0</v>
      </c>
      <c r="Q25" s="137">
        <f t="shared" si="2"/>
        <v>0</v>
      </c>
      <c r="R25" s="138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f>APRIL!R26</f>
        <v>1279480</v>
      </c>
      <c r="O26" s="137">
        <f>N26/M26*100</f>
        <v>5.9235185185185184</v>
      </c>
      <c r="P26" s="136">
        <v>300000</v>
      </c>
      <c r="Q26" s="137">
        <f t="shared" si="2"/>
        <v>1.3888888888888888</v>
      </c>
      <c r="R26" s="138">
        <f t="shared" si="3"/>
        <v>1579480</v>
      </c>
      <c r="S26" s="137">
        <f t="shared" si="4"/>
        <v>7.3124074074074077</v>
      </c>
      <c r="T26" s="137">
        <f>S26</f>
        <v>7.3124074074074077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f>APRIL!R27</f>
        <v>1310000</v>
      </c>
      <c r="O27" s="137">
        <f t="shared" ref="O27:O28" si="5">N27/M27*100</f>
        <v>0.87333333333333329</v>
      </c>
      <c r="P27" s="136">
        <v>0</v>
      </c>
      <c r="Q27" s="137">
        <f t="shared" si="2"/>
        <v>0</v>
      </c>
      <c r="R27" s="138">
        <f t="shared" si="3"/>
        <v>1310000</v>
      </c>
      <c r="S27" s="137">
        <f t="shared" si="4"/>
        <v>0.87333333333333329</v>
      </c>
      <c r="T27" s="137">
        <f>S27</f>
        <v>0.87333333333333329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f>APRIL!R28</f>
        <v>0</v>
      </c>
      <c r="O28" s="137">
        <f t="shared" si="5"/>
        <v>0</v>
      </c>
      <c r="P28" s="136">
        <v>0</v>
      </c>
      <c r="Q28" s="137">
        <f t="shared" si="2"/>
        <v>0</v>
      </c>
      <c r="R28" s="138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1080000</v>
      </c>
      <c r="O30" s="134">
        <f>N30/M30*100</f>
        <v>2.0149253731343282</v>
      </c>
      <c r="P30" s="133">
        <f>SUM(P31:P32)</f>
        <v>270000</v>
      </c>
      <c r="Q30" s="134">
        <f>P30/M30*100</f>
        <v>0.50373134328358204</v>
      </c>
      <c r="R30" s="133">
        <f t="shared" si="3"/>
        <v>1350000</v>
      </c>
      <c r="S30" s="134">
        <f>R30/M30*100</f>
        <v>2.5186567164179103</v>
      </c>
      <c r="T30" s="134">
        <f>SUM(T31:T32)/2</f>
        <v>20.833333333333336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f>APRIL!R31</f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f>APRIL!R32</f>
        <v>1080000</v>
      </c>
      <c r="O32" s="137">
        <f>N32/M32*100</f>
        <v>30</v>
      </c>
      <c r="P32" s="136">
        <v>270000</v>
      </c>
      <c r="Q32" s="137">
        <f>P32/M32*100</f>
        <v>7.5</v>
      </c>
      <c r="R32" s="138">
        <f t="shared" si="3"/>
        <v>1350000</v>
      </c>
      <c r="S32" s="137">
        <f>R32/M32*100</f>
        <v>37.5</v>
      </c>
      <c r="T32" s="137">
        <f>5/12*100</f>
        <v>41.666666666666671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4088500</v>
      </c>
      <c r="O34" s="134">
        <f>N34/M34*100</f>
        <v>13.835871404399322</v>
      </c>
      <c r="P34" s="133">
        <f>SUM(P35:P37)</f>
        <v>762200</v>
      </c>
      <c r="Q34" s="134">
        <f>P34/M34*100</f>
        <v>2.579357021996616</v>
      </c>
      <c r="R34" s="133">
        <f t="shared" si="3"/>
        <v>4850700</v>
      </c>
      <c r="S34" s="134">
        <f>R34/M34*100</f>
        <v>16.415228426395938</v>
      </c>
      <c r="T34" s="134">
        <f>SUM(T35:T37)/3</f>
        <v>29.738562091503269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f>APRIL!R35</f>
        <v>3071600</v>
      </c>
      <c r="O35" s="137">
        <f>N35/M35*100</f>
        <v>25.596666666666668</v>
      </c>
      <c r="P35" s="136">
        <v>759300</v>
      </c>
      <c r="Q35" s="137">
        <f>P35/M35*100</f>
        <v>6.3274999999999997</v>
      </c>
      <c r="R35" s="138">
        <f t="shared" si="3"/>
        <v>3830900</v>
      </c>
      <c r="S35" s="137">
        <f>R35/M35*100</f>
        <v>31.924166666666665</v>
      </c>
      <c r="T35" s="137">
        <f>5/12*100</f>
        <v>41.666666666666671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f>APRIL!R36</f>
        <v>16900</v>
      </c>
      <c r="O36" s="137">
        <f>N36/M36*100</f>
        <v>3.0727272727272728</v>
      </c>
      <c r="P36" s="136">
        <v>2900</v>
      </c>
      <c r="Q36" s="137">
        <f>P36/M36*100</f>
        <v>0.52727272727272723</v>
      </c>
      <c r="R36" s="138">
        <f t="shared" si="3"/>
        <v>19800</v>
      </c>
      <c r="S36" s="137">
        <f>R36/M36*100</f>
        <v>3.5999999999999996</v>
      </c>
      <c r="T36" s="137">
        <f>5/12*100</f>
        <v>41.666666666666671</v>
      </c>
      <c r="U36" s="135"/>
      <c r="V36" s="135"/>
    </row>
    <row r="37" spans="1:22" s="43" customFormat="1" ht="28.5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f>APRIL!R37</f>
        <v>1000000</v>
      </c>
      <c r="O37" s="137">
        <f>N37/M37*100</f>
        <v>5.8823529411764701</v>
      </c>
      <c r="P37" s="136">
        <v>0</v>
      </c>
      <c r="Q37" s="137">
        <f>P37/M37*100</f>
        <v>0</v>
      </c>
      <c r="R37" s="138">
        <f t="shared" si="3"/>
        <v>1000000</v>
      </c>
      <c r="S37" s="137">
        <f>R37/M37*100</f>
        <v>5.8823529411764701</v>
      </c>
      <c r="T37" s="137">
        <f>S37</f>
        <v>5.8823529411764701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f>T40</f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f>APRIL!R40</f>
        <v>0</v>
      </c>
      <c r="O40" s="137">
        <f>N40/M40*100</f>
        <v>0</v>
      </c>
      <c r="P40" s="141">
        <v>0</v>
      </c>
      <c r="Q40" s="137">
        <f>P40/M40*100</f>
        <v>0</v>
      </c>
      <c r="R40" s="138">
        <f>N40+P40</f>
        <v>0</v>
      </c>
      <c r="S40" s="137">
        <f>R40/M40*100</f>
        <v>0</v>
      </c>
      <c r="T40" s="137">
        <f>S40</f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f>SUM(T43:T44)/2</f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f>APRIL!R43</f>
        <v>0</v>
      </c>
      <c r="O43" s="137">
        <f t="shared" ref="O43:O44" si="6">N43/M43*100</f>
        <v>0</v>
      </c>
      <c r="P43" s="141">
        <v>0</v>
      </c>
      <c r="Q43" s="137">
        <f t="shared" ref="Q43:Q44" si="7">P43/M43*100</f>
        <v>0</v>
      </c>
      <c r="R43" s="138">
        <f t="shared" ref="R43:R44" si="8">N43+P43</f>
        <v>0</v>
      </c>
      <c r="S43" s="137">
        <f t="shared" ref="S43:S44" si="9">R43/M43*100</f>
        <v>0</v>
      </c>
      <c r="T43" s="137">
        <f>S43</f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f>APRIL!R44</f>
        <v>0</v>
      </c>
      <c r="O44" s="137">
        <f t="shared" si="6"/>
        <v>0</v>
      </c>
      <c r="P44" s="141">
        <v>0</v>
      </c>
      <c r="Q44" s="137">
        <f t="shared" si="7"/>
        <v>0</v>
      </c>
      <c r="R44" s="138">
        <f t="shared" si="8"/>
        <v>0</v>
      </c>
      <c r="S44" s="137">
        <f t="shared" si="9"/>
        <v>0</v>
      </c>
      <c r="T44" s="137">
        <f>S44</f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91319800</v>
      </c>
      <c r="O46" s="134">
        <f>N46/M46*100</f>
        <v>56.062594773127714</v>
      </c>
      <c r="P46" s="133">
        <f>SUM(P47:P48)</f>
        <v>51000</v>
      </c>
      <c r="Q46" s="134">
        <f>P46/M46*100</f>
        <v>3.1309664863802961E-2</v>
      </c>
      <c r="R46" s="133">
        <f t="shared" si="3"/>
        <v>91370800</v>
      </c>
      <c r="S46" s="134">
        <f>R46/M46*100</f>
        <v>56.093904437991512</v>
      </c>
      <c r="T46" s="134">
        <f>SUM(T47:T48)/2</f>
        <v>31.674917413879488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f>APRIL!R47</f>
        <v>91000000</v>
      </c>
      <c r="O47" s="137">
        <f>N47/M47*100</f>
        <v>58.827332083521874</v>
      </c>
      <c r="P47" s="136">
        <v>0</v>
      </c>
      <c r="Q47" s="137">
        <f>P47/M47*100</f>
        <v>0</v>
      </c>
      <c r="R47" s="133">
        <f t="shared" si="3"/>
        <v>91000000</v>
      </c>
      <c r="S47" s="137">
        <f>R47/M47*100</f>
        <v>58.827332083521874</v>
      </c>
      <c r="T47" s="137">
        <f>S47</f>
        <v>58.827332083521874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f>APRIL!R48</f>
        <v>319800</v>
      </c>
      <c r="O48" s="137">
        <f>N48/M48*100</f>
        <v>3.9004756677643617</v>
      </c>
      <c r="P48" s="136">
        <v>51000</v>
      </c>
      <c r="Q48" s="137">
        <f>P48/M48*100</f>
        <v>0.62202707647274058</v>
      </c>
      <c r="R48" s="138">
        <f t="shared" si="3"/>
        <v>370800</v>
      </c>
      <c r="S48" s="137">
        <f>R48/M48*100</f>
        <v>4.5225027442371024</v>
      </c>
      <c r="T48" s="137">
        <f>S48</f>
        <v>4.5225027442371024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23.25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1200000</v>
      </c>
      <c r="O50" s="134">
        <f>N50/M50*100</f>
        <v>3.0226700251889169</v>
      </c>
      <c r="P50" s="133">
        <f>P51</f>
        <v>0</v>
      </c>
      <c r="Q50" s="134">
        <f>P50/M50*100</f>
        <v>0</v>
      </c>
      <c r="R50" s="133">
        <f t="shared" si="3"/>
        <v>1200000</v>
      </c>
      <c r="S50" s="134">
        <f>R50/M50*100</f>
        <v>3.0226700251889169</v>
      </c>
      <c r="T50" s="134">
        <f>T51</f>
        <v>3.0226700251889169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f>APRIL!R51</f>
        <v>1200000</v>
      </c>
      <c r="O51" s="137">
        <f>N51/M51*100</f>
        <v>3.0226700251889169</v>
      </c>
      <c r="P51" s="136">
        <v>0</v>
      </c>
      <c r="Q51" s="137">
        <f>P51/M51*100</f>
        <v>0</v>
      </c>
      <c r="R51" s="138">
        <f t="shared" si="3"/>
        <v>1200000</v>
      </c>
      <c r="S51" s="137">
        <f>R51/M51*100</f>
        <v>3.0226700251889169</v>
      </c>
      <c r="T51" s="137">
        <f>S51</f>
        <v>3.0226700251889169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9268200</v>
      </c>
      <c r="O53" s="134">
        <f>N53/M53*100</f>
        <v>35.646923076923073</v>
      </c>
      <c r="P53" s="133">
        <f>SUM(P54:P54)</f>
        <v>0</v>
      </c>
      <c r="Q53" s="134">
        <f>P53/M53*100</f>
        <v>0</v>
      </c>
      <c r="R53" s="133">
        <f t="shared" si="3"/>
        <v>9268200</v>
      </c>
      <c r="S53" s="134">
        <f>R53/M53*100</f>
        <v>35.646923076923073</v>
      </c>
      <c r="T53" s="134">
        <f>T54</f>
        <v>35.646923076923073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f>APRIL!R54</f>
        <v>9268200</v>
      </c>
      <c r="O54" s="137">
        <f>N54/M54*100</f>
        <v>35.646923076923073</v>
      </c>
      <c r="P54" s="136">
        <v>0</v>
      </c>
      <c r="Q54" s="137">
        <f>P54/M54*100</f>
        <v>0</v>
      </c>
      <c r="R54" s="138">
        <f t="shared" si="3"/>
        <v>9268200</v>
      </c>
      <c r="S54" s="137">
        <f>R54/M54*100</f>
        <v>35.646923076923073</v>
      </c>
      <c r="T54" s="137">
        <f>S54</f>
        <v>35.646923076923073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15000000</v>
      </c>
      <c r="O56" s="134">
        <f>N56/M56*100</f>
        <v>37.5</v>
      </c>
      <c r="P56" s="133">
        <f>P57</f>
        <v>0</v>
      </c>
      <c r="Q56" s="134">
        <f>P56/M56*100</f>
        <v>0</v>
      </c>
      <c r="R56" s="133">
        <f t="shared" si="3"/>
        <v>15000000</v>
      </c>
      <c r="S56" s="134">
        <f>R56/M56*100</f>
        <v>37.5</v>
      </c>
      <c r="T56" s="134">
        <f>SUM(T57:T58)/2</f>
        <v>37.5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f>APRIL!R57</f>
        <v>15000000</v>
      </c>
      <c r="O57" s="137">
        <f>N57/M57*100</f>
        <v>75</v>
      </c>
      <c r="P57" s="136">
        <v>0</v>
      </c>
      <c r="Q57" s="137">
        <f>P57/M57*100</f>
        <v>0</v>
      </c>
      <c r="R57" s="133">
        <f t="shared" si="3"/>
        <v>15000000</v>
      </c>
      <c r="S57" s="137">
        <f>R57/M57*100</f>
        <v>75</v>
      </c>
      <c r="T57" s="137">
        <f>S57</f>
        <v>75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f>APRIL!R58</f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f>S58</f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5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770000</v>
      </c>
      <c r="Q60" s="134">
        <f>P60/M60*100</f>
        <v>1.4307193656970725</v>
      </c>
      <c r="R60" s="133">
        <f t="shared" si="3"/>
        <v>770000</v>
      </c>
      <c r="S60" s="134">
        <f>R60/M60*100</f>
        <v>1.4307193656970725</v>
      </c>
      <c r="T60" s="134">
        <f>SUM(T61:T64)/4</f>
        <v>3.208333333333333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f>APRIL!R61</f>
        <v>0</v>
      </c>
      <c r="O61" s="137">
        <f>N61/M61*100</f>
        <v>0</v>
      </c>
      <c r="P61" s="136">
        <v>770000</v>
      </c>
      <c r="Q61" s="137">
        <f>P61/M61*100</f>
        <v>12.833333333333332</v>
      </c>
      <c r="R61" s="133">
        <f t="shared" si="3"/>
        <v>770000</v>
      </c>
      <c r="S61" s="137">
        <f>R61/M61*100</f>
        <v>12.833333333333332</v>
      </c>
      <c r="T61" s="137">
        <f>S61</f>
        <v>12.833333333333332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f>APRIL!R62</f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3">
        <f t="shared" si="3"/>
        <v>0</v>
      </c>
      <c r="S62" s="137">
        <f t="shared" ref="S62:S63" si="12">R62/M62*100</f>
        <v>0</v>
      </c>
      <c r="T62" s="137">
        <f>S62</f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f>APRIL!R63</f>
        <v>0</v>
      </c>
      <c r="O63" s="137">
        <f t="shared" si="10"/>
        <v>0</v>
      </c>
      <c r="P63" s="136">
        <v>0</v>
      </c>
      <c r="Q63" s="137">
        <f t="shared" si="11"/>
        <v>0</v>
      </c>
      <c r="R63" s="133">
        <f t="shared" si="3"/>
        <v>0</v>
      </c>
      <c r="S63" s="137">
        <f t="shared" si="12"/>
        <v>0</v>
      </c>
      <c r="T63" s="137">
        <f>S63</f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f>APRIL!R64</f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f>S64</f>
        <v>0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1300000</v>
      </c>
      <c r="O66" s="134">
        <f>N66/M66*100</f>
        <v>21.666666666666668</v>
      </c>
      <c r="P66" s="133">
        <f>SUM(P68:P68)</f>
        <v>0</v>
      </c>
      <c r="Q66" s="134">
        <f>P66/M66*100</f>
        <v>0</v>
      </c>
      <c r="R66" s="133">
        <f t="shared" si="3"/>
        <v>1300000</v>
      </c>
      <c r="S66" s="134">
        <f>R66/M66*100</f>
        <v>21.666666666666668</v>
      </c>
      <c r="T66" s="134">
        <f>SUM(T67:T68)/2</f>
        <v>21.666666666666668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f>APRIL!R67</f>
        <v>0</v>
      </c>
      <c r="O67" s="137">
        <f>N67/M67*100</f>
        <v>0</v>
      </c>
      <c r="P67" s="138">
        <v>0</v>
      </c>
      <c r="Q67" s="137">
        <f>P67/M67*100</f>
        <v>0</v>
      </c>
      <c r="R67" s="138">
        <f t="shared" si="3"/>
        <v>0</v>
      </c>
      <c r="S67" s="137">
        <f>R67/M67*100</f>
        <v>0</v>
      </c>
      <c r="T67" s="137">
        <f>S67</f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8">
        <f>APRIL!R68</f>
        <v>1300000</v>
      </c>
      <c r="O68" s="137">
        <f>N68/M68*100</f>
        <v>43.333333333333336</v>
      </c>
      <c r="P68" s="136">
        <v>0</v>
      </c>
      <c r="Q68" s="137">
        <f>P68/M68*100</f>
        <v>0</v>
      </c>
      <c r="R68" s="138">
        <f t="shared" si="3"/>
        <v>1300000</v>
      </c>
      <c r="S68" s="137">
        <f>R68/M68*100</f>
        <v>43.333333333333336</v>
      </c>
      <c r="T68" s="137">
        <f>S68</f>
        <v>43.333333333333336</v>
      </c>
      <c r="U68" s="135"/>
      <c r="V68" s="135"/>
    </row>
    <row r="69" spans="1:27" s="43" customFormat="1" ht="14.25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600000</v>
      </c>
      <c r="O70" s="134">
        <f>N70/M70*100</f>
        <v>4.4117647058823533</v>
      </c>
      <c r="P70" s="133">
        <f>SUM(P71:P72)</f>
        <v>0</v>
      </c>
      <c r="Q70" s="134">
        <f>P70/M70*100</f>
        <v>0</v>
      </c>
      <c r="R70" s="133">
        <f t="shared" ref="R70:R72" si="13">N70+P70</f>
        <v>600000</v>
      </c>
      <c r="S70" s="134">
        <f>R70/M70*100</f>
        <v>4.4117647058823533</v>
      </c>
      <c r="T70" s="134">
        <f>SUM(T71:T72)/2</f>
        <v>8.3333333333333321</v>
      </c>
      <c r="U70" s="135"/>
      <c r="V70" s="135"/>
    </row>
    <row r="71" spans="1:27" s="45" customFormat="1" ht="26.25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APRIL!R71</f>
        <v>600000</v>
      </c>
      <c r="O71" s="137">
        <f>N71/M71*100</f>
        <v>16.666666666666664</v>
      </c>
      <c r="P71" s="136">
        <v>0</v>
      </c>
      <c r="Q71" s="137">
        <f>P71/M71*100</f>
        <v>0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f>APRIL!R72</f>
        <v>0</v>
      </c>
      <c r="O72" s="137">
        <f>N72/M72*100</f>
        <v>0</v>
      </c>
      <c r="P72" s="136">
        <v>0</v>
      </c>
      <c r="Q72" s="137">
        <f>P72/M72*100</f>
        <v>0</v>
      </c>
      <c r="R72" s="138">
        <f t="shared" si="13"/>
        <v>0</v>
      </c>
      <c r="S72" s="137">
        <f>R72/M72*100</f>
        <v>0</v>
      </c>
      <c r="T72" s="137">
        <v>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f>T75</f>
        <v>0</v>
      </c>
      <c r="U74" s="135"/>
      <c r="V74" s="135"/>
    </row>
    <row r="75" spans="1:27" s="43" customFormat="1" ht="15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f>APRIL!R75</f>
        <v>0</v>
      </c>
      <c r="O75" s="137">
        <f>N75/M75*100</f>
        <v>0</v>
      </c>
      <c r="P75" s="136">
        <v>0</v>
      </c>
      <c r="Q75" s="137">
        <f>P75/M75*100</f>
        <v>0</v>
      </c>
      <c r="R75" s="138">
        <f t="shared" si="3"/>
        <v>0</v>
      </c>
      <c r="S75" s="137">
        <f>R75/M75*100</f>
        <v>0</v>
      </c>
      <c r="T75" s="137">
        <f>S75</f>
        <v>0</v>
      </c>
      <c r="U75" s="135"/>
      <c r="V75" s="135"/>
    </row>
    <row r="76" spans="1:27" s="43" customFormat="1" ht="15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43">
        <f>SUM(N78)</f>
        <v>0</v>
      </c>
      <c r="O77" s="134">
        <f>N77/M77*100</f>
        <v>0</v>
      </c>
      <c r="P77" s="143">
        <f>P78</f>
        <v>0</v>
      </c>
      <c r="Q77" s="134">
        <f>P77/M77*100</f>
        <v>0</v>
      </c>
      <c r="R77" s="133">
        <f>N77+P77</f>
        <v>0</v>
      </c>
      <c r="S77" s="134">
        <f>R77/M77*100</f>
        <v>0</v>
      </c>
      <c r="T77" s="134">
        <f>T78</f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f>APRIL!R78</f>
        <v>0</v>
      </c>
      <c r="O78" s="137">
        <f>N78/M78*100</f>
        <v>0</v>
      </c>
      <c r="P78" s="136">
        <v>0</v>
      </c>
      <c r="Q78" s="137">
        <f>P78/M78*100</f>
        <v>0</v>
      </c>
      <c r="R78" s="138">
        <f>N78+P78</f>
        <v>0</v>
      </c>
      <c r="S78" s="137">
        <f>R78/M78*100</f>
        <v>0</v>
      </c>
      <c r="T78" s="137">
        <f>S78</f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f>(T81+T84)/2</f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f>T82</f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>
        <f>APRIL!R82</f>
        <v>0</v>
      </c>
      <c r="O82" s="137">
        <f>N82/M82*100</f>
        <v>0</v>
      </c>
      <c r="P82" s="136">
        <v>0</v>
      </c>
      <c r="Q82" s="137">
        <f>P82/M82*100</f>
        <v>0</v>
      </c>
      <c r="R82" s="133">
        <f t="shared" si="3"/>
        <v>0</v>
      </c>
      <c r="S82" s="137">
        <f>R82/M82*100</f>
        <v>0</v>
      </c>
      <c r="T82" s="137">
        <f>S82</f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22.5" customHeight="1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f>T85</f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f>APRIL!R85</f>
        <v>0</v>
      </c>
      <c r="O85" s="137">
        <f>N85/M85*100</f>
        <v>0</v>
      </c>
      <c r="P85" s="136">
        <v>0</v>
      </c>
      <c r="Q85" s="137">
        <f>P85/M85*100</f>
        <v>0</v>
      </c>
      <c r="R85" s="138">
        <f t="shared" si="3"/>
        <v>0</v>
      </c>
      <c r="S85" s="137">
        <f>R85/M85*100</f>
        <v>0</v>
      </c>
      <c r="T85" s="137">
        <f>S85</f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116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A3:V3"/>
    <mergeCell ref="A4:V4"/>
    <mergeCell ref="A5:V5"/>
    <mergeCell ref="A89:L89"/>
    <mergeCell ref="P89:U89"/>
    <mergeCell ref="R8:S8"/>
    <mergeCell ref="A10:J10"/>
    <mergeCell ref="L10:L11"/>
    <mergeCell ref="A11:J11"/>
    <mergeCell ref="A90:K90"/>
    <mergeCell ref="P90:U90"/>
    <mergeCell ref="A95:K95"/>
    <mergeCell ref="P95:U95"/>
    <mergeCell ref="A96:K96"/>
    <mergeCell ref="P96:U96"/>
  </mergeCells>
  <printOptions horizontalCentered="1"/>
  <pageMargins left="0.31496062992125984" right="0.31496062992125984" top="0.74803149606299213" bottom="0.74803149606299213" header="0.31496062992125984" footer="0.31496062992125984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96"/>
  <sheetViews>
    <sheetView zoomScale="75" zoomScaleNormal="75" workbookViewId="0">
      <selection activeCell="T16" sqref="T16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5.7109375" style="31" customWidth="1"/>
    <col min="13" max="13" width="21.7109375" style="28" customWidth="1"/>
    <col min="14" max="14" width="20.7109375" style="41" bestFit="1" customWidth="1"/>
    <col min="15" max="15" width="7.7109375" style="42" bestFit="1" customWidth="1"/>
    <col min="16" max="16" width="20.28515625" style="41" bestFit="1" customWidth="1"/>
    <col min="17" max="17" width="7.42578125" style="42" bestFit="1" customWidth="1"/>
    <col min="18" max="18" width="20.7109375" style="41" bestFit="1" customWidth="1"/>
    <col min="19" max="20" width="7.7109375" style="42" bestFit="1" customWidth="1"/>
    <col min="21" max="21" width="13" style="11" customWidth="1"/>
    <col min="22" max="22" width="11.285156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117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32.25" customHeight="1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469850530</v>
      </c>
      <c r="O12" s="134">
        <f>N12/M12*100</f>
        <v>24.335105181815166</v>
      </c>
      <c r="P12" s="133">
        <f>P18+P13</f>
        <v>245586300</v>
      </c>
      <c r="Q12" s="134">
        <f>P12/M12*100</f>
        <v>12.719722678003182</v>
      </c>
      <c r="R12" s="133">
        <f>R18+R13</f>
        <v>715436830</v>
      </c>
      <c r="S12" s="134">
        <f>R12/M12*100</f>
        <v>37.054827859818353</v>
      </c>
      <c r="T12" s="134">
        <f>(T13+T18)/2</f>
        <v>33.361501511243574</v>
      </c>
      <c r="U12" s="135"/>
      <c r="V12" s="135"/>
    </row>
    <row r="13" spans="1:22" s="43" customFormat="1" ht="15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333560160</v>
      </c>
      <c r="O13" s="134">
        <f>N13/M13*100</f>
        <v>28.793630668257759</v>
      </c>
      <c r="P13" s="133">
        <f>P15</f>
        <v>162090000</v>
      </c>
      <c r="Q13" s="134">
        <f>P13/M13*100</f>
        <v>13.991957537788386</v>
      </c>
      <c r="R13" s="133">
        <f>N13+P13</f>
        <v>495650160</v>
      </c>
      <c r="S13" s="134">
        <f>R13/M13*100</f>
        <v>42.785588206046143</v>
      </c>
      <c r="T13" s="134">
        <f>T15</f>
        <v>50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333560160</v>
      </c>
      <c r="O15" s="134">
        <f>N15/M15*100</f>
        <v>28.793630668257759</v>
      </c>
      <c r="P15" s="133">
        <f>P16</f>
        <v>162090000</v>
      </c>
      <c r="Q15" s="134">
        <f>P15/M15*100</f>
        <v>13.991957537788386</v>
      </c>
      <c r="R15" s="133">
        <f t="shared" ref="R15:R16" si="0">N15+P15</f>
        <v>495650160</v>
      </c>
      <c r="S15" s="134">
        <f>R15/M15*100</f>
        <v>42.785588206046143</v>
      </c>
      <c r="T15" s="134">
        <f>T16</f>
        <v>50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f>MEI!R16</f>
        <v>333560160</v>
      </c>
      <c r="O16" s="137">
        <f>N16/M16*100</f>
        <v>28.793630668257759</v>
      </c>
      <c r="P16" s="136">
        <v>162090000</v>
      </c>
      <c r="Q16" s="137">
        <f>P16/M16*100</f>
        <v>13.991957537788386</v>
      </c>
      <c r="R16" s="138">
        <f t="shared" si="0"/>
        <v>495650160</v>
      </c>
      <c r="S16" s="137">
        <f>R16/M16*100</f>
        <v>42.785588206046143</v>
      </c>
      <c r="T16" s="137">
        <f>6/12%</f>
        <v>50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136290370</v>
      </c>
      <c r="O18" s="134">
        <f t="shared" ref="O18:O24" si="1">N18/M18*100</f>
        <v>19.96378579966251</v>
      </c>
      <c r="P18" s="133">
        <f>P19+P30+P34+P39+P42+P46+P50+P53+P56+P60+P66+P70+P74+P77</f>
        <v>83496300</v>
      </c>
      <c r="Q18" s="134">
        <f t="shared" ref="Q18:Q28" si="2">P18/M18*100</f>
        <v>12.230521116527608</v>
      </c>
      <c r="R18" s="133">
        <f t="shared" ref="R18:R85" si="3">N18+P18</f>
        <v>219786670</v>
      </c>
      <c r="S18" s="134">
        <f t="shared" ref="S18:S28" si="4">R18/M18*100</f>
        <v>32.194306916190115</v>
      </c>
      <c r="T18" s="134">
        <f>(T19+T30+T34+T39+T42+T46+T50+T53+T56+T60+T66+T70+T74+T77)/14</f>
        <v>16.723003022487152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10580670</v>
      </c>
      <c r="O19" s="134">
        <f t="shared" si="1"/>
        <v>4.7213019687385716</v>
      </c>
      <c r="P19" s="133">
        <f>SUM(P20:P27)</f>
        <v>26830000</v>
      </c>
      <c r="Q19" s="134">
        <f t="shared" si="2"/>
        <v>11.972070938915575</v>
      </c>
      <c r="R19" s="133">
        <f>N19+P19</f>
        <v>37410670</v>
      </c>
      <c r="S19" s="134">
        <f t="shared" si="4"/>
        <v>16.693372907654147</v>
      </c>
      <c r="T19" s="134">
        <f>SUM(T20:T28)/9</f>
        <v>28.604978359643287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1">
        <v>27499160</v>
      </c>
      <c r="N20" s="136">
        <f>MEI!R20</f>
        <v>0</v>
      </c>
      <c r="O20" s="137">
        <f t="shared" si="1"/>
        <v>0</v>
      </c>
      <c r="P20" s="136">
        <v>26500000</v>
      </c>
      <c r="Q20" s="137">
        <f t="shared" si="2"/>
        <v>96.366579924623153</v>
      </c>
      <c r="R20" s="138">
        <f t="shared" si="3"/>
        <v>26500000</v>
      </c>
      <c r="S20" s="137">
        <f t="shared" si="4"/>
        <v>96.366579924623153</v>
      </c>
      <c r="T20" s="137">
        <f>S20</f>
        <v>96.366579924623153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1">
        <v>1440000</v>
      </c>
      <c r="N21" s="136">
        <f>MEI!R21</f>
        <v>0</v>
      </c>
      <c r="O21" s="137">
        <f t="shared" si="1"/>
        <v>0</v>
      </c>
      <c r="P21" s="136">
        <v>0</v>
      </c>
      <c r="Q21" s="137">
        <f t="shared" si="2"/>
        <v>0</v>
      </c>
      <c r="R21" s="138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2" s="43" customFormat="1" ht="15.75" customHeight="1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f>MEI!R22</f>
        <v>540000</v>
      </c>
      <c r="O22" s="137">
        <f t="shared" si="1"/>
        <v>51.428571428571423</v>
      </c>
      <c r="P22" s="136">
        <v>0</v>
      </c>
      <c r="Q22" s="137">
        <f t="shared" si="2"/>
        <v>0</v>
      </c>
      <c r="R22" s="138">
        <f t="shared" si="3"/>
        <v>540000</v>
      </c>
      <c r="S22" s="137">
        <f t="shared" si="4"/>
        <v>51.428571428571423</v>
      </c>
      <c r="T22" s="137">
        <f>S22</f>
        <v>51.428571428571423</v>
      </c>
      <c r="U22" s="135"/>
      <c r="V22" s="135"/>
    </row>
    <row r="23" spans="1:22" s="43" customFormat="1" ht="28.5" customHeight="1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f>MEI!R23</f>
        <v>7151190</v>
      </c>
      <c r="O23" s="137">
        <f t="shared" si="1"/>
        <v>99.936135365076524</v>
      </c>
      <c r="P23" s="136">
        <v>0</v>
      </c>
      <c r="Q23" s="137">
        <f t="shared" si="2"/>
        <v>0</v>
      </c>
      <c r="R23" s="138">
        <f t="shared" si="3"/>
        <v>7151190</v>
      </c>
      <c r="S23" s="137">
        <f t="shared" si="4"/>
        <v>99.936135365076524</v>
      </c>
      <c r="T23" s="137">
        <f>S23</f>
        <v>99.936135365076524</v>
      </c>
      <c r="U23" s="135"/>
      <c r="V23" s="135"/>
    </row>
    <row r="24" spans="1:22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f>MEI!R24</f>
        <v>0</v>
      </c>
      <c r="O24" s="137">
        <f t="shared" si="1"/>
        <v>0</v>
      </c>
      <c r="P24" s="136">
        <v>0</v>
      </c>
      <c r="Q24" s="137">
        <f t="shared" si="2"/>
        <v>0</v>
      </c>
      <c r="R24" s="138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f>MEI!R25</f>
        <v>0</v>
      </c>
      <c r="O25" s="137">
        <f>N25/M25*100</f>
        <v>0</v>
      </c>
      <c r="P25" s="136">
        <v>0</v>
      </c>
      <c r="Q25" s="137">
        <f t="shared" si="2"/>
        <v>0</v>
      </c>
      <c r="R25" s="138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f>MEI!R26</f>
        <v>1579480</v>
      </c>
      <c r="O26" s="137">
        <f>N26/M26*100</f>
        <v>7.3124074074074077</v>
      </c>
      <c r="P26" s="136">
        <v>330000</v>
      </c>
      <c r="Q26" s="137">
        <f t="shared" si="2"/>
        <v>1.5277777777777777</v>
      </c>
      <c r="R26" s="138">
        <f t="shared" si="3"/>
        <v>1909480</v>
      </c>
      <c r="S26" s="137">
        <f t="shared" si="4"/>
        <v>8.8401851851851863</v>
      </c>
      <c r="T26" s="137">
        <f>S26</f>
        <v>8.8401851851851863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f>MEI!R27</f>
        <v>1310000</v>
      </c>
      <c r="O27" s="137">
        <f t="shared" ref="O27:O28" si="5">N27/M27*100</f>
        <v>0.87333333333333329</v>
      </c>
      <c r="P27" s="136">
        <v>0</v>
      </c>
      <c r="Q27" s="137">
        <f t="shared" si="2"/>
        <v>0</v>
      </c>
      <c r="R27" s="138">
        <f t="shared" si="3"/>
        <v>1310000</v>
      </c>
      <c r="S27" s="137">
        <f t="shared" si="4"/>
        <v>0.87333333333333329</v>
      </c>
      <c r="T27" s="137">
        <f>S27</f>
        <v>0.87333333333333329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f>MEI!R28</f>
        <v>0</v>
      </c>
      <c r="O28" s="137">
        <f t="shared" si="5"/>
        <v>0</v>
      </c>
      <c r="P28" s="136">
        <v>0</v>
      </c>
      <c r="Q28" s="137">
        <f t="shared" si="2"/>
        <v>0</v>
      </c>
      <c r="R28" s="138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1350000</v>
      </c>
      <c r="O30" s="134">
        <f>N30/M30*100</f>
        <v>2.5186567164179103</v>
      </c>
      <c r="P30" s="133">
        <f>SUM(P31:P32)</f>
        <v>270000</v>
      </c>
      <c r="Q30" s="134">
        <f>P30/M30*100</f>
        <v>0.50373134328358204</v>
      </c>
      <c r="R30" s="133">
        <f t="shared" si="3"/>
        <v>1620000</v>
      </c>
      <c r="S30" s="134">
        <f>R30/M30*100</f>
        <v>3.0223880597014925</v>
      </c>
      <c r="T30" s="134">
        <f>SUM(T31:T32)/2</f>
        <v>25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f>MEI!R31</f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f>MEI!R32</f>
        <v>1350000</v>
      </c>
      <c r="O32" s="137">
        <f>N32/M32*100</f>
        <v>37.5</v>
      </c>
      <c r="P32" s="136">
        <v>270000</v>
      </c>
      <c r="Q32" s="137">
        <f>P32/M32*100</f>
        <v>7.5</v>
      </c>
      <c r="R32" s="138">
        <f t="shared" si="3"/>
        <v>1620000</v>
      </c>
      <c r="S32" s="137">
        <f>R32/M32*100</f>
        <v>45</v>
      </c>
      <c r="T32" s="137">
        <f>6/12*100</f>
        <v>50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4850700</v>
      </c>
      <c r="O34" s="134">
        <f>N34/M34*100</f>
        <v>16.415228426395938</v>
      </c>
      <c r="P34" s="133">
        <f>SUM(P35:P37)</f>
        <v>0</v>
      </c>
      <c r="Q34" s="134">
        <f>P34/M34*100</f>
        <v>0</v>
      </c>
      <c r="R34" s="133">
        <f t="shared" si="3"/>
        <v>4850700</v>
      </c>
      <c r="S34" s="134">
        <f>R34/M34*100</f>
        <v>16.415228426395938</v>
      </c>
      <c r="T34" s="134">
        <f>SUM(T35:T37)/3</f>
        <v>35.294117647058819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f>MEI!R35</f>
        <v>3830900</v>
      </c>
      <c r="O35" s="137">
        <f>N35/M35*100</f>
        <v>31.924166666666665</v>
      </c>
      <c r="P35" s="136">
        <v>0</v>
      </c>
      <c r="Q35" s="137">
        <f>P35/M35*100</f>
        <v>0</v>
      </c>
      <c r="R35" s="138">
        <f t="shared" si="3"/>
        <v>3830900</v>
      </c>
      <c r="S35" s="137">
        <f>R35/M35*100</f>
        <v>31.924166666666665</v>
      </c>
      <c r="T35" s="137">
        <f>6/12*100</f>
        <v>50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f>MEI!R36</f>
        <v>19800</v>
      </c>
      <c r="O36" s="137">
        <f>N36/M36*100</f>
        <v>3.5999999999999996</v>
      </c>
      <c r="P36" s="136">
        <v>0</v>
      </c>
      <c r="Q36" s="137">
        <f>P36/M36*100</f>
        <v>0</v>
      </c>
      <c r="R36" s="138">
        <f t="shared" si="3"/>
        <v>19800</v>
      </c>
      <c r="S36" s="137">
        <f>R36/M36*100</f>
        <v>3.5999999999999996</v>
      </c>
      <c r="T36" s="137">
        <f>6/12*100</f>
        <v>50</v>
      </c>
      <c r="U36" s="135"/>
      <c r="V36" s="135"/>
    </row>
    <row r="37" spans="1:22" s="43" customFormat="1" ht="26.25" customHeight="1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f>MEI!R37</f>
        <v>1000000</v>
      </c>
      <c r="O37" s="137">
        <f>N37/M37*100</f>
        <v>5.8823529411764701</v>
      </c>
      <c r="P37" s="136">
        <v>0</v>
      </c>
      <c r="Q37" s="137">
        <f>P37/M37*100</f>
        <v>0</v>
      </c>
      <c r="R37" s="138">
        <f t="shared" si="3"/>
        <v>1000000</v>
      </c>
      <c r="S37" s="137">
        <f>R37/M37*100</f>
        <v>5.8823529411764701</v>
      </c>
      <c r="T37" s="137">
        <f>S37</f>
        <v>5.8823529411764701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4">
        <f>P39/M39*100</f>
        <v>0</v>
      </c>
      <c r="R39" s="133">
        <f>P39+N39</f>
        <v>0</v>
      </c>
      <c r="S39" s="134">
        <f>R39/M39*100</f>
        <v>0</v>
      </c>
      <c r="T39" s="134"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f>MEI!R40</f>
        <v>0</v>
      </c>
      <c r="O40" s="137">
        <f>N40/M40*100</f>
        <v>0</v>
      </c>
      <c r="P40" s="141">
        <v>0</v>
      </c>
      <c r="Q40" s="137">
        <f>P40/M40*100</f>
        <v>0</v>
      </c>
      <c r="R40" s="138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f>MEI!R43</f>
        <v>0</v>
      </c>
      <c r="O43" s="137">
        <f t="shared" ref="O43:O44" si="6">N43/M43*100</f>
        <v>0</v>
      </c>
      <c r="P43" s="141">
        <v>0</v>
      </c>
      <c r="Q43" s="137">
        <f t="shared" ref="Q43:Q44" si="7">P43/M43*100</f>
        <v>0</v>
      </c>
      <c r="R43" s="138">
        <f t="shared" ref="R43:R44" si="8">N43+P43</f>
        <v>0</v>
      </c>
      <c r="S43" s="137">
        <f t="shared" ref="S43:S44" si="9">R43/M43*100</f>
        <v>0</v>
      </c>
      <c r="T43" s="137"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f>MEI!R44</f>
        <v>0</v>
      </c>
      <c r="O44" s="137">
        <f t="shared" si="6"/>
        <v>0</v>
      </c>
      <c r="P44" s="141">
        <v>0</v>
      </c>
      <c r="Q44" s="137">
        <f t="shared" si="7"/>
        <v>0</v>
      </c>
      <c r="R44" s="138">
        <f t="shared" si="8"/>
        <v>0</v>
      </c>
      <c r="S44" s="137">
        <f t="shared" si="9"/>
        <v>0</v>
      </c>
      <c r="T44" s="137"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91370800</v>
      </c>
      <c r="O46" s="134">
        <f>N46/M46*100</f>
        <v>56.093904437991512</v>
      </c>
      <c r="P46" s="133">
        <f>SUM(P47:P48)</f>
        <v>55637000</v>
      </c>
      <c r="Q46" s="134">
        <f>P46/M46*100</f>
        <v>34.156388706419712</v>
      </c>
      <c r="R46" s="133">
        <f t="shared" si="3"/>
        <v>147007800</v>
      </c>
      <c r="S46" s="134">
        <f>R46/M46*100</f>
        <v>90.250293144411216</v>
      </c>
      <c r="T46" s="134">
        <f>SUM(T47:T48)/2</f>
        <v>49.871981411134215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f>MEI!R47</f>
        <v>91000000</v>
      </c>
      <c r="O47" s="137">
        <f>N47/M47*100</f>
        <v>58.827332083521874</v>
      </c>
      <c r="P47" s="136">
        <v>55600000</v>
      </c>
      <c r="Q47" s="137">
        <f>P47/M47*100</f>
        <v>35.942853448833148</v>
      </c>
      <c r="R47" s="138">
        <f t="shared" si="3"/>
        <v>146600000</v>
      </c>
      <c r="S47" s="137">
        <f>R47/M47*100</f>
        <v>94.770185532355029</v>
      </c>
      <c r="T47" s="137">
        <f>S47</f>
        <v>94.770185532355029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f>MEI!R48</f>
        <v>370800</v>
      </c>
      <c r="O48" s="137">
        <f>N48/M48*100</f>
        <v>4.5225027442371024</v>
      </c>
      <c r="P48" s="136">
        <v>37000</v>
      </c>
      <c r="Q48" s="137">
        <f>P48/M48*100</f>
        <v>0.45127454567630199</v>
      </c>
      <c r="R48" s="138">
        <f t="shared" si="3"/>
        <v>407800</v>
      </c>
      <c r="S48" s="137">
        <f>R48/M48*100</f>
        <v>4.9737772899134036</v>
      </c>
      <c r="T48" s="137">
        <f>S48</f>
        <v>4.9737772899134036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15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1200000</v>
      </c>
      <c r="O50" s="134">
        <f>N50/M50*100</f>
        <v>3.0226700251889169</v>
      </c>
      <c r="P50" s="133">
        <f>P51</f>
        <v>0</v>
      </c>
      <c r="Q50" s="134">
        <f>P50/M50*100</f>
        <v>0</v>
      </c>
      <c r="R50" s="133">
        <f t="shared" si="3"/>
        <v>1200000</v>
      </c>
      <c r="S50" s="134">
        <f>R50/M50*100</f>
        <v>3.0226700251889169</v>
      </c>
      <c r="T50" s="134">
        <f>T51</f>
        <v>3.0226700251889169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f>MEI!R51</f>
        <v>1200000</v>
      </c>
      <c r="O51" s="137">
        <f>N51/M51*100</f>
        <v>3.0226700251889169</v>
      </c>
      <c r="P51" s="136">
        <v>0</v>
      </c>
      <c r="Q51" s="137">
        <f>P51/M51*100</f>
        <v>0</v>
      </c>
      <c r="R51" s="138">
        <f t="shared" si="3"/>
        <v>1200000</v>
      </c>
      <c r="S51" s="137">
        <f>R51/M51*100</f>
        <v>3.0226700251889169</v>
      </c>
      <c r="T51" s="137">
        <f>S51</f>
        <v>3.0226700251889169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9268200</v>
      </c>
      <c r="O53" s="134">
        <f>N53/M53*100</f>
        <v>35.646923076923073</v>
      </c>
      <c r="P53" s="133">
        <f>SUM(P54:P54)</f>
        <v>0</v>
      </c>
      <c r="Q53" s="134">
        <f>P53/M53*100</f>
        <v>0</v>
      </c>
      <c r="R53" s="133">
        <f t="shared" si="3"/>
        <v>9268200</v>
      </c>
      <c r="S53" s="134">
        <f>R53/M53*100</f>
        <v>35.646923076923073</v>
      </c>
      <c r="T53" s="134">
        <f>SUM(T54:T54)/2</f>
        <v>17.823461538461537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f>MEI!R54</f>
        <v>9268200</v>
      </c>
      <c r="O54" s="137">
        <f>N54/M54*100</f>
        <v>35.646923076923073</v>
      </c>
      <c r="P54" s="136">
        <v>0</v>
      </c>
      <c r="Q54" s="137">
        <f>P54/M54*100</f>
        <v>0</v>
      </c>
      <c r="R54" s="138">
        <f t="shared" si="3"/>
        <v>9268200</v>
      </c>
      <c r="S54" s="137">
        <f>R54/M54*100</f>
        <v>35.646923076923073</v>
      </c>
      <c r="T54" s="137">
        <f>S54</f>
        <v>35.646923076923073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/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15000000</v>
      </c>
      <c r="O56" s="134">
        <f>N56/M56*100</f>
        <v>37.5</v>
      </c>
      <c r="P56" s="133">
        <f>P57</f>
        <v>0</v>
      </c>
      <c r="Q56" s="134">
        <f>P56/M56*100</f>
        <v>0</v>
      </c>
      <c r="R56" s="133">
        <f t="shared" si="3"/>
        <v>15000000</v>
      </c>
      <c r="S56" s="134">
        <f>R56/M56*100</f>
        <v>37.5</v>
      </c>
      <c r="T56" s="134">
        <f>SUM(T57:T58)/2</f>
        <v>37.5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f>MEI!R57</f>
        <v>15000000</v>
      </c>
      <c r="O57" s="137">
        <f>N57/M57*100</f>
        <v>75</v>
      </c>
      <c r="P57" s="136">
        <v>0</v>
      </c>
      <c r="Q57" s="137">
        <f>P57/M57*100</f>
        <v>0</v>
      </c>
      <c r="R57" s="138">
        <f t="shared" si="3"/>
        <v>15000000</v>
      </c>
      <c r="S57" s="137">
        <f>R57/M57*100</f>
        <v>75</v>
      </c>
      <c r="T57" s="137">
        <f>S57</f>
        <v>75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f>MEI!R58</f>
        <v>0</v>
      </c>
      <c r="O58" s="137">
        <f>N58/M58*100</f>
        <v>0</v>
      </c>
      <c r="P58" s="136">
        <v>0</v>
      </c>
      <c r="Q58" s="137">
        <f>P58/M58*100</f>
        <v>0</v>
      </c>
      <c r="R58" s="138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5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770000</v>
      </c>
      <c r="O60" s="134">
        <f>N60/M60*100</f>
        <v>1.4307193656970725</v>
      </c>
      <c r="P60" s="142">
        <f>SUM(P61:P64)</f>
        <v>759300</v>
      </c>
      <c r="Q60" s="134">
        <f>P60/M60*100</f>
        <v>1.4108379407451781</v>
      </c>
      <c r="R60" s="133">
        <f t="shared" si="3"/>
        <v>1529300</v>
      </c>
      <c r="S60" s="134">
        <f>R60/M60*100</f>
        <v>2.8415573064422506</v>
      </c>
      <c r="T60" s="134">
        <f>SUM(T61:T64)/4</f>
        <v>7.004833333333333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f>MEI!R61</f>
        <v>770000</v>
      </c>
      <c r="O61" s="137">
        <f>N61/M61*100</f>
        <v>12.833333333333332</v>
      </c>
      <c r="P61" s="136">
        <v>0</v>
      </c>
      <c r="Q61" s="137">
        <f>P61/M61*100</f>
        <v>0</v>
      </c>
      <c r="R61" s="138">
        <f t="shared" si="3"/>
        <v>770000</v>
      </c>
      <c r="S61" s="137">
        <f>R61/M61*100</f>
        <v>12.833333333333332</v>
      </c>
      <c r="T61" s="137">
        <f>S61</f>
        <v>12.833333333333332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f>MEI!R62</f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8">
        <f t="shared" si="3"/>
        <v>0</v>
      </c>
      <c r="S62" s="137">
        <f t="shared" ref="S62:S63" si="12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f>MEI!R63</f>
        <v>0</v>
      </c>
      <c r="O63" s="137">
        <f t="shared" si="10"/>
        <v>0</v>
      </c>
      <c r="P63" s="136">
        <v>0</v>
      </c>
      <c r="Q63" s="137">
        <f t="shared" si="11"/>
        <v>0</v>
      </c>
      <c r="R63" s="138">
        <f t="shared" si="3"/>
        <v>0</v>
      </c>
      <c r="S63" s="137">
        <f t="shared" si="12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f>MEI!R64</f>
        <v>0</v>
      </c>
      <c r="O64" s="137">
        <f>N64/M64*100</f>
        <v>0</v>
      </c>
      <c r="P64" s="136">
        <v>759300</v>
      </c>
      <c r="Q64" s="137">
        <f>P64/M64*100</f>
        <v>15.186</v>
      </c>
      <c r="R64" s="138">
        <f t="shared" si="3"/>
        <v>759300</v>
      </c>
      <c r="S64" s="137">
        <f>R64/M64*100</f>
        <v>15.186</v>
      </c>
      <c r="T64" s="137">
        <f>S64</f>
        <v>15.186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1300000</v>
      </c>
      <c r="O66" s="134">
        <f>N66/M66*100</f>
        <v>21.666666666666668</v>
      </c>
      <c r="P66" s="133">
        <f>SUM(P68:P68)</f>
        <v>0</v>
      </c>
      <c r="Q66" s="134">
        <f>P66/M66*100</f>
        <v>0</v>
      </c>
      <c r="R66" s="133">
        <f t="shared" si="3"/>
        <v>1300000</v>
      </c>
      <c r="S66" s="134">
        <f>R66/M66*100</f>
        <v>21.666666666666668</v>
      </c>
      <c r="T66" s="134">
        <f>SUM(T67:T68)/2</f>
        <v>21.666666666666668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f>MEI!R67</f>
        <v>0</v>
      </c>
      <c r="O67" s="137">
        <f>N67/M67*100</f>
        <v>0</v>
      </c>
      <c r="P67" s="138">
        <v>0</v>
      </c>
      <c r="Q67" s="137">
        <f>P67/M67*100</f>
        <v>0</v>
      </c>
      <c r="R67" s="138">
        <f t="shared" si="3"/>
        <v>0</v>
      </c>
      <c r="S67" s="137">
        <f>R67/M67*100</f>
        <v>0</v>
      </c>
      <c r="T67" s="137"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8">
        <f>MEI!R68</f>
        <v>1300000</v>
      </c>
      <c r="O68" s="137">
        <f>N68/M68*100</f>
        <v>43.333333333333336</v>
      </c>
      <c r="P68" s="136">
        <v>0</v>
      </c>
      <c r="Q68" s="137">
        <f>P68/M68*100</f>
        <v>0</v>
      </c>
      <c r="R68" s="138">
        <f t="shared" si="3"/>
        <v>1300000</v>
      </c>
      <c r="S68" s="137">
        <f>R68/M68*100</f>
        <v>43.333333333333336</v>
      </c>
      <c r="T68" s="137">
        <f>S68</f>
        <v>43.333333333333336</v>
      </c>
      <c r="U68" s="135"/>
      <c r="V68" s="135"/>
    </row>
    <row r="69" spans="1:27" s="43" customFormat="1" ht="14.25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600000</v>
      </c>
      <c r="O70" s="134">
        <f>N70/M70*100</f>
        <v>4.4117647058823533</v>
      </c>
      <c r="P70" s="133">
        <f>SUM(P71:P72)</f>
        <v>0</v>
      </c>
      <c r="Q70" s="134">
        <f>P70/M70*100</f>
        <v>0</v>
      </c>
      <c r="R70" s="133">
        <f t="shared" ref="R70:R72" si="13">N70+P70</f>
        <v>600000</v>
      </c>
      <c r="S70" s="134">
        <f>R70/M70*100</f>
        <v>4.4117647058823533</v>
      </c>
      <c r="T70" s="134">
        <f>SUM(T71:T72)/2</f>
        <v>8.3333333333333321</v>
      </c>
      <c r="U70" s="135"/>
      <c r="V70" s="135"/>
    </row>
    <row r="71" spans="1:27" s="45" customFormat="1" ht="15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MEI!R71</f>
        <v>600000</v>
      </c>
      <c r="O71" s="137">
        <f>N71/M71*100</f>
        <v>16.666666666666664</v>
      </c>
      <c r="P71" s="136">
        <v>0</v>
      </c>
      <c r="Q71" s="137">
        <f>P71/M71*100</f>
        <v>0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f>MEI!R72</f>
        <v>0</v>
      </c>
      <c r="O72" s="137">
        <f>N72/M72*100</f>
        <v>0</v>
      </c>
      <c r="P72" s="136">
        <v>0</v>
      </c>
      <c r="Q72" s="137">
        <f>P72/M72*100</f>
        <v>0</v>
      </c>
      <c r="R72" s="138">
        <f t="shared" si="13"/>
        <v>0</v>
      </c>
      <c r="S72" s="137">
        <f>R72/M72*100</f>
        <v>0</v>
      </c>
      <c r="T72" s="137">
        <v>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7" s="43" customFormat="1" ht="15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f>MEI!R75</f>
        <v>0</v>
      </c>
      <c r="O75" s="137">
        <f>N75/M75*100</f>
        <v>0</v>
      </c>
      <c r="P75" s="136">
        <v>0</v>
      </c>
      <c r="Q75" s="137">
        <f>P75/M75*100</f>
        <v>0</v>
      </c>
      <c r="R75" s="138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7" s="43" customFormat="1" ht="15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43">
        <f>SUM(N78)</f>
        <v>0</v>
      </c>
      <c r="O77" s="134">
        <f>N77/M77*100</f>
        <v>0</v>
      </c>
      <c r="P77" s="143">
        <f>P78</f>
        <v>0</v>
      </c>
      <c r="Q77" s="134">
        <f>P77/M77*100</f>
        <v>0</v>
      </c>
      <c r="R77" s="133">
        <f>N77+P77</f>
        <v>0</v>
      </c>
      <c r="S77" s="134">
        <f>R77/M77*100</f>
        <v>0</v>
      </c>
      <c r="T77" s="134"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f>MEI!R78</f>
        <v>0</v>
      </c>
      <c r="O78" s="137">
        <f>N78/M78*100</f>
        <v>0</v>
      </c>
      <c r="P78" s="136">
        <v>0</v>
      </c>
      <c r="Q78" s="137">
        <f>P78/M78*100</f>
        <v>0</v>
      </c>
      <c r="R78" s="138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>
        <f>MEI!R82</f>
        <v>0</v>
      </c>
      <c r="O82" s="137">
        <f>N82/M82*100</f>
        <v>0</v>
      </c>
      <c r="P82" s="136">
        <v>0</v>
      </c>
      <c r="Q82" s="137">
        <f>P82/M82*100</f>
        <v>0</v>
      </c>
      <c r="R82" s="138">
        <f t="shared" si="3"/>
        <v>0</v>
      </c>
      <c r="S82" s="137">
        <f>R82/M82*100</f>
        <v>0</v>
      </c>
      <c r="T82" s="137"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30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f>MEI!R85</f>
        <v>0</v>
      </c>
      <c r="O85" s="137">
        <f>N85/M85*100</f>
        <v>0</v>
      </c>
      <c r="P85" s="136">
        <v>0</v>
      </c>
      <c r="Q85" s="137">
        <f>P85/M85*100</f>
        <v>0</v>
      </c>
      <c r="R85" s="138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3" t="s">
        <v>111</v>
      </c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118"/>
      <c r="N89" s="119"/>
      <c r="O89" s="82"/>
      <c r="P89" s="208" t="s">
        <v>119</v>
      </c>
      <c r="Q89" s="208"/>
      <c r="R89" s="208"/>
      <c r="S89" s="208"/>
      <c r="T89" s="208"/>
      <c r="U89" s="208"/>
      <c r="V89" s="82"/>
    </row>
    <row r="90" spans="1:27" ht="16.5" x14ac:dyDescent="0.25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118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A3:V3"/>
    <mergeCell ref="A4:V4"/>
    <mergeCell ref="A5:V5"/>
    <mergeCell ref="A89:L89"/>
    <mergeCell ref="P89:U89"/>
    <mergeCell ref="R8:S8"/>
    <mergeCell ref="A10:J10"/>
    <mergeCell ref="L10:L11"/>
    <mergeCell ref="A11:J11"/>
    <mergeCell ref="P90:U90"/>
    <mergeCell ref="P95:U95"/>
    <mergeCell ref="P96:U96"/>
    <mergeCell ref="A90:L90"/>
    <mergeCell ref="A95:L95"/>
    <mergeCell ref="A96:L96"/>
  </mergeCells>
  <printOptions horizontalCentered="1"/>
  <pageMargins left="1" right="1" top="1" bottom="1" header="0.5" footer="0.5"/>
  <pageSetup paperSize="5" scale="5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6"/>
  <sheetViews>
    <sheetView topLeftCell="A8" zoomScale="71" zoomScaleNormal="71" workbookViewId="0">
      <selection activeCell="T19" sqref="T19"/>
    </sheetView>
  </sheetViews>
  <sheetFormatPr defaultColWidth="9.140625" defaultRowHeight="12.75" x14ac:dyDescent="0.25"/>
  <cols>
    <col min="1" max="3" width="3.28515625" style="27" customWidth="1"/>
    <col min="4" max="4" width="3.7109375" style="27" bestFit="1" customWidth="1"/>
    <col min="5" max="8" width="3.28515625" style="27" customWidth="1"/>
    <col min="9" max="9" width="3.7109375" style="27" bestFit="1" customWidth="1"/>
    <col min="10" max="10" width="3.7109375" style="32" bestFit="1" customWidth="1"/>
    <col min="11" max="11" width="49.7109375" style="31" customWidth="1"/>
    <col min="12" max="12" width="12.7109375" style="31" customWidth="1"/>
    <col min="13" max="13" width="20" style="28" customWidth="1"/>
    <col min="14" max="14" width="15.42578125" style="41" bestFit="1" customWidth="1"/>
    <col min="15" max="15" width="6.7109375" style="42" customWidth="1"/>
    <col min="16" max="16" width="17.5703125" style="41" customWidth="1"/>
    <col min="17" max="17" width="6" style="42" bestFit="1" customWidth="1"/>
    <col min="18" max="18" width="16.7109375" style="41" customWidth="1"/>
    <col min="19" max="19" width="6.7109375" style="42" customWidth="1"/>
    <col min="20" max="20" width="7" style="42" customWidth="1"/>
    <col min="21" max="21" width="10.7109375" style="11" customWidth="1"/>
    <col min="22" max="22" width="10.5703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121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45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715436830</v>
      </c>
      <c r="O12" s="134">
        <f>N12/M12*100</f>
        <v>37.054827859818353</v>
      </c>
      <c r="P12" s="133">
        <f>P18+P13</f>
        <v>115166400</v>
      </c>
      <c r="Q12" s="134">
        <f>P12/M12*100</f>
        <v>5.964846857597454</v>
      </c>
      <c r="R12" s="133">
        <f>R18+R13</f>
        <v>830603230</v>
      </c>
      <c r="S12" s="134">
        <f>R12/M12*100</f>
        <v>43.019674717415803</v>
      </c>
      <c r="T12" s="134">
        <f>(T13+T18)/2</f>
        <v>41.832999251979139</v>
      </c>
      <c r="U12" s="135"/>
      <c r="V12" s="135"/>
    </row>
    <row r="13" spans="1:22" s="43" customFormat="1" ht="23.25" customHeight="1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495650160</v>
      </c>
      <c r="O13" s="134">
        <f>N13/M13*100</f>
        <v>42.785588206046143</v>
      </c>
      <c r="P13" s="133">
        <f>P15</f>
        <v>83941200</v>
      </c>
      <c r="Q13" s="134">
        <f>P13/M13*100</f>
        <v>7.2459849840891017</v>
      </c>
      <c r="R13" s="133">
        <f>N13+P13</f>
        <v>579591360</v>
      </c>
      <c r="S13" s="134">
        <f>R13/M13*100</f>
        <v>50.031573190135248</v>
      </c>
      <c r="T13" s="134">
        <f>T15</f>
        <v>58.333333333333336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495650160</v>
      </c>
      <c r="O15" s="134">
        <f>N15/M15*100</f>
        <v>42.785588206046143</v>
      </c>
      <c r="P15" s="133">
        <f>P16</f>
        <v>83941200</v>
      </c>
      <c r="Q15" s="134">
        <f>P15/M15*100</f>
        <v>7.2459849840891017</v>
      </c>
      <c r="R15" s="133">
        <f t="shared" ref="R15:R16" si="0">N15+P15</f>
        <v>579591360</v>
      </c>
      <c r="S15" s="134">
        <f>R15/M15*100</f>
        <v>50.031573190135248</v>
      </c>
      <c r="T15" s="134">
        <f>T16</f>
        <v>58.333333333333336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f>JUNI!R16</f>
        <v>495650160</v>
      </c>
      <c r="O16" s="137">
        <f>N16/M16*100</f>
        <v>42.785588206046143</v>
      </c>
      <c r="P16" s="168">
        <v>83941200</v>
      </c>
      <c r="Q16" s="137">
        <f>P16/M16*100</f>
        <v>7.2459849840891017</v>
      </c>
      <c r="R16" s="133">
        <f t="shared" si="0"/>
        <v>579591360</v>
      </c>
      <c r="S16" s="137">
        <f>R16/M16*100</f>
        <v>50.031573190135248</v>
      </c>
      <c r="T16" s="137">
        <f>7/12%</f>
        <v>58.333333333333336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219786670</v>
      </c>
      <c r="O18" s="134">
        <f t="shared" ref="O18:O24" si="1">N18/M18*100</f>
        <v>32.194306916190115</v>
      </c>
      <c r="P18" s="133">
        <f>P19+P30+P34+P39+P42+P46+P50+P53+P56+P60+P66+P70+P74+P77</f>
        <v>31225200</v>
      </c>
      <c r="Q18" s="134">
        <f t="shared" ref="Q18:Q28" si="2">P18/M18*100</f>
        <v>4.5738609730945905</v>
      </c>
      <c r="R18" s="133">
        <f t="shared" ref="R18:R85" si="3">N18+P18</f>
        <v>251011870</v>
      </c>
      <c r="S18" s="134">
        <f t="shared" ref="S18:S28" si="4">R18/M18*100</f>
        <v>36.768167889284712</v>
      </c>
      <c r="T18" s="134">
        <f>(T19+T30+T34+T39+T42+T46+T50+T53+T56+T60+T66+T70+T74+T77)/14</f>
        <v>25.332665170624939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37410670</v>
      </c>
      <c r="O19" s="134">
        <f t="shared" si="1"/>
        <v>16.693372907654147</v>
      </c>
      <c r="P19" s="133">
        <f>SUM(P20:P28)</f>
        <v>14030000</v>
      </c>
      <c r="Q19" s="134">
        <f t="shared" si="2"/>
        <v>6.2604605021612194</v>
      </c>
      <c r="R19" s="133">
        <f>N19+P19</f>
        <v>51440670</v>
      </c>
      <c r="S19" s="134">
        <f t="shared" si="4"/>
        <v>22.953833409815367</v>
      </c>
      <c r="T19" s="134">
        <f>SUM(T20:T28)/9</f>
        <v>50.697864896974274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f>JUNI!R20</f>
        <v>26500000</v>
      </c>
      <c r="O20" s="137">
        <f t="shared" si="1"/>
        <v>96.366579924623153</v>
      </c>
      <c r="P20" s="136">
        <v>0</v>
      </c>
      <c r="Q20" s="137">
        <f t="shared" si="2"/>
        <v>0</v>
      </c>
      <c r="R20" s="138">
        <f t="shared" si="3"/>
        <v>26500000</v>
      </c>
      <c r="S20" s="137">
        <f t="shared" si="4"/>
        <v>96.366579924623153</v>
      </c>
      <c r="T20" s="137">
        <f>S20</f>
        <v>96.366579924623153</v>
      </c>
      <c r="U20" s="135"/>
      <c r="V20" s="135"/>
    </row>
    <row r="21" spans="1:22" s="43" customFormat="1" ht="28.5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f>JUNI!R21</f>
        <v>0</v>
      </c>
      <c r="O21" s="137">
        <f t="shared" si="1"/>
        <v>0</v>
      </c>
      <c r="P21" s="136">
        <v>720000</v>
      </c>
      <c r="Q21" s="137">
        <f t="shared" si="2"/>
        <v>50</v>
      </c>
      <c r="R21" s="138">
        <f t="shared" si="3"/>
        <v>720000</v>
      </c>
      <c r="S21" s="137">
        <f t="shared" si="4"/>
        <v>50</v>
      </c>
      <c r="T21" s="137">
        <f>S21</f>
        <v>50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f>JUNI!R22</f>
        <v>540000</v>
      </c>
      <c r="O22" s="137">
        <f t="shared" si="1"/>
        <v>51.428571428571423</v>
      </c>
      <c r="P22" s="136">
        <v>510000</v>
      </c>
      <c r="Q22" s="137">
        <f t="shared" si="2"/>
        <v>48.571428571428569</v>
      </c>
      <c r="R22" s="138">
        <f t="shared" si="3"/>
        <v>1050000</v>
      </c>
      <c r="S22" s="137">
        <f t="shared" si="4"/>
        <v>100</v>
      </c>
      <c r="T22" s="137">
        <f>S22</f>
        <v>100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f>JUNI!R23</f>
        <v>7151190</v>
      </c>
      <c r="O23" s="137">
        <f t="shared" si="1"/>
        <v>99.936135365076524</v>
      </c>
      <c r="P23" s="136">
        <v>0</v>
      </c>
      <c r="Q23" s="137">
        <f t="shared" si="2"/>
        <v>0</v>
      </c>
      <c r="R23" s="138">
        <f t="shared" si="3"/>
        <v>7151190</v>
      </c>
      <c r="S23" s="137">
        <f t="shared" si="4"/>
        <v>99.936135365076524</v>
      </c>
      <c r="T23" s="137">
        <f>S23</f>
        <v>99.936135365076524</v>
      </c>
      <c r="U23" s="135"/>
      <c r="V23" s="135"/>
    </row>
    <row r="24" spans="1:22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f>JUNI!R24</f>
        <v>0</v>
      </c>
      <c r="O24" s="137">
        <f t="shared" si="1"/>
        <v>0</v>
      </c>
      <c r="P24" s="136">
        <v>0</v>
      </c>
      <c r="Q24" s="137">
        <f t="shared" si="2"/>
        <v>0</v>
      </c>
      <c r="R24" s="138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f>JUNI!R25</f>
        <v>0</v>
      </c>
      <c r="O25" s="137">
        <f>N25/M25*100</f>
        <v>0</v>
      </c>
      <c r="P25" s="136">
        <v>0</v>
      </c>
      <c r="Q25" s="137">
        <f t="shared" si="2"/>
        <v>0</v>
      </c>
      <c r="R25" s="138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f>JUNI!R26</f>
        <v>1909480</v>
      </c>
      <c r="O26" s="137">
        <f>N26/M26*100</f>
        <v>8.8401851851851863</v>
      </c>
      <c r="P26" s="136">
        <v>400000</v>
      </c>
      <c r="Q26" s="137">
        <f t="shared" si="2"/>
        <v>1.8518518518518516</v>
      </c>
      <c r="R26" s="138">
        <f t="shared" si="3"/>
        <v>2309480</v>
      </c>
      <c r="S26" s="137">
        <f t="shared" si="4"/>
        <v>10.692037037037037</v>
      </c>
      <c r="T26" s="137">
        <f>S26</f>
        <v>10.692037037037037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f>JUNI!R27</f>
        <v>1310000</v>
      </c>
      <c r="O27" s="137">
        <f t="shared" ref="O27:O28" si="5">N27/M27*100</f>
        <v>0.87333333333333329</v>
      </c>
      <c r="P27" s="136">
        <v>0</v>
      </c>
      <c r="Q27" s="137">
        <f t="shared" si="2"/>
        <v>0</v>
      </c>
      <c r="R27" s="138">
        <f t="shared" si="3"/>
        <v>1310000</v>
      </c>
      <c r="S27" s="137">
        <f t="shared" si="4"/>
        <v>0.87333333333333329</v>
      </c>
      <c r="T27" s="137">
        <f>S27</f>
        <v>0.87333333333333329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f>JUNI!R28</f>
        <v>0</v>
      </c>
      <c r="O28" s="137">
        <f t="shared" si="5"/>
        <v>0</v>
      </c>
      <c r="P28" s="136">
        <v>12400000</v>
      </c>
      <c r="Q28" s="137">
        <f t="shared" si="2"/>
        <v>98.412698412698404</v>
      </c>
      <c r="R28" s="138">
        <f t="shared" si="3"/>
        <v>12400000</v>
      </c>
      <c r="S28" s="137">
        <f t="shared" si="4"/>
        <v>98.412698412698404</v>
      </c>
      <c r="T28" s="137">
        <f>S28</f>
        <v>98.412698412698404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1620000</v>
      </c>
      <c r="O30" s="134">
        <f>N30/M30*100</f>
        <v>3.0223880597014925</v>
      </c>
      <c r="P30" s="133">
        <f>SUM(P31:P32)</f>
        <v>270000</v>
      </c>
      <c r="Q30" s="134">
        <f>P30/M30*100</f>
        <v>0.50373134328358204</v>
      </c>
      <c r="R30" s="133">
        <f t="shared" si="3"/>
        <v>1890000</v>
      </c>
      <c r="S30" s="134">
        <f>R30/M30*100</f>
        <v>3.5261194029850751</v>
      </c>
      <c r="T30" s="134">
        <f>SUM(T31:T32)/2</f>
        <v>29.166666666666668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f>JUNI!R31</f>
        <v>0</v>
      </c>
      <c r="O31" s="137">
        <f>N31/M31*100</f>
        <v>0</v>
      </c>
      <c r="P31" s="136">
        <v>0</v>
      </c>
      <c r="Q31" s="137">
        <f>P31/M31*100</f>
        <v>0</v>
      </c>
      <c r="R31" s="138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f>JUNI!R32</f>
        <v>1620000</v>
      </c>
      <c r="O32" s="137">
        <f>N32/M32*100</f>
        <v>45</v>
      </c>
      <c r="P32" s="136">
        <v>270000</v>
      </c>
      <c r="Q32" s="137">
        <f>P32/M32*100</f>
        <v>7.5</v>
      </c>
      <c r="R32" s="138">
        <f t="shared" si="3"/>
        <v>1890000</v>
      </c>
      <c r="S32" s="137">
        <f>R32/M32*100</f>
        <v>52.5</v>
      </c>
      <c r="T32" s="137">
        <f>7/12*100</f>
        <v>58.333333333333336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4850700</v>
      </c>
      <c r="O34" s="134">
        <f>N34/M34*100</f>
        <v>16.415228426395938</v>
      </c>
      <c r="P34" s="133">
        <f>SUM(P35:P37)</f>
        <v>1017200</v>
      </c>
      <c r="Q34" s="134">
        <f>P34/M34*100</f>
        <v>3.4423011844331644</v>
      </c>
      <c r="R34" s="133">
        <f t="shared" si="3"/>
        <v>5867900</v>
      </c>
      <c r="S34" s="134">
        <f>R34/M34*100</f>
        <v>19.857529610829104</v>
      </c>
      <c r="T34" s="134">
        <f>SUM(T35:T37)/3</f>
        <v>41.349673202614376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f>JUNI!R35</f>
        <v>3830900</v>
      </c>
      <c r="O35" s="137">
        <f>N35/M35*100</f>
        <v>31.924166666666665</v>
      </c>
      <c r="P35" s="136">
        <v>759300</v>
      </c>
      <c r="Q35" s="137">
        <f>P35/M35*100</f>
        <v>6.3274999999999997</v>
      </c>
      <c r="R35" s="138">
        <f t="shared" si="3"/>
        <v>4590200</v>
      </c>
      <c r="S35" s="137">
        <f>R35/M35*100</f>
        <v>38.251666666666665</v>
      </c>
      <c r="T35" s="137">
        <f>7/12*100</f>
        <v>58.333333333333336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f>JUNI!R36</f>
        <v>19800</v>
      </c>
      <c r="O36" s="137">
        <f>N36/M36*100</f>
        <v>3.5999999999999996</v>
      </c>
      <c r="P36" s="136">
        <v>2900</v>
      </c>
      <c r="Q36" s="137">
        <f>P36/M36*100</f>
        <v>0.52727272727272723</v>
      </c>
      <c r="R36" s="138">
        <f t="shared" si="3"/>
        <v>22700</v>
      </c>
      <c r="S36" s="137">
        <f>R36/M36*100</f>
        <v>4.127272727272727</v>
      </c>
      <c r="T36" s="137">
        <f>7/12*100</f>
        <v>58.333333333333336</v>
      </c>
      <c r="U36" s="135"/>
      <c r="V36" s="135"/>
    </row>
    <row r="37" spans="1:22" s="43" customFormat="1" ht="26.25" customHeight="1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f>JUNI!R37</f>
        <v>1000000</v>
      </c>
      <c r="O37" s="137">
        <f>N37/M37*100</f>
        <v>5.8823529411764701</v>
      </c>
      <c r="P37" s="136">
        <v>255000</v>
      </c>
      <c r="Q37" s="137">
        <f>P37/M37*100</f>
        <v>1.5</v>
      </c>
      <c r="R37" s="138">
        <f t="shared" si="3"/>
        <v>1255000</v>
      </c>
      <c r="S37" s="137">
        <f>R37/M37*100</f>
        <v>7.3823529411764701</v>
      </c>
      <c r="T37" s="137">
        <f>S37</f>
        <v>7.3823529411764701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f>JUNI!R40</f>
        <v>0</v>
      </c>
      <c r="O40" s="137">
        <f>N40/M40*100</f>
        <v>0</v>
      </c>
      <c r="P40" s="141">
        <v>0</v>
      </c>
      <c r="Q40" s="137">
        <f>P40/M40*100</f>
        <v>0</v>
      </c>
      <c r="R40" s="138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f>JUNI!R43</f>
        <v>0</v>
      </c>
      <c r="O43" s="134">
        <f t="shared" ref="O43:O44" si="6">N43/M43*100</f>
        <v>0</v>
      </c>
      <c r="P43" s="141">
        <v>0</v>
      </c>
      <c r="Q43" s="134">
        <f t="shared" ref="Q43:Q44" si="7">P43/M43*100</f>
        <v>0</v>
      </c>
      <c r="R43" s="133">
        <f t="shared" ref="R43:R44" si="8">N43+P43</f>
        <v>0</v>
      </c>
      <c r="S43" s="134">
        <f t="shared" ref="S43:S44" si="9">R43/M43*100</f>
        <v>0</v>
      </c>
      <c r="T43" s="137"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f>JUNI!R44</f>
        <v>0</v>
      </c>
      <c r="O44" s="134">
        <f t="shared" si="6"/>
        <v>0</v>
      </c>
      <c r="P44" s="141">
        <v>0</v>
      </c>
      <c r="Q44" s="134">
        <f t="shared" si="7"/>
        <v>0</v>
      </c>
      <c r="R44" s="133">
        <f t="shared" si="8"/>
        <v>0</v>
      </c>
      <c r="S44" s="134">
        <f t="shared" si="9"/>
        <v>0</v>
      </c>
      <c r="T44" s="137"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147007800</v>
      </c>
      <c r="O46" s="134">
        <f>N46/M46*100</f>
        <v>90.250293144411216</v>
      </c>
      <c r="P46" s="133">
        <f>SUM(P47:P48)</f>
        <v>182000</v>
      </c>
      <c r="Q46" s="134">
        <f>P46/M46*100</f>
        <v>0.11173252951396349</v>
      </c>
      <c r="R46" s="133">
        <f t="shared" si="3"/>
        <v>147189800</v>
      </c>
      <c r="S46" s="134">
        <f>R46/M46*100</f>
        <v>90.362025673925189</v>
      </c>
      <c r="T46" s="134">
        <f>SUM(T47:T48)/2</f>
        <v>50.981872861311068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f>JUNI!R47</f>
        <v>146600000</v>
      </c>
      <c r="O47" s="137">
        <f>N47/M47*100</f>
        <v>94.770185532355029</v>
      </c>
      <c r="P47" s="136">
        <v>0</v>
      </c>
      <c r="Q47" s="137">
        <f>P47/M47*100</f>
        <v>0</v>
      </c>
      <c r="R47" s="138">
        <f t="shared" si="3"/>
        <v>146600000</v>
      </c>
      <c r="S47" s="137">
        <f>R47/M47*100</f>
        <v>94.770185532355029</v>
      </c>
      <c r="T47" s="137">
        <f>S47</f>
        <v>94.770185532355029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f>JUNI!R48</f>
        <v>407800</v>
      </c>
      <c r="O48" s="137">
        <f>N48/M48*100</f>
        <v>4.9737772899134036</v>
      </c>
      <c r="P48" s="136">
        <v>182000</v>
      </c>
      <c r="Q48" s="137">
        <f>P48/M48*100</f>
        <v>2.2197829003537017</v>
      </c>
      <c r="R48" s="138">
        <f t="shared" si="3"/>
        <v>589800</v>
      </c>
      <c r="S48" s="137">
        <f>R48/M48*100</f>
        <v>7.1935601902671049</v>
      </c>
      <c r="T48" s="137">
        <f>S48</f>
        <v>7.1935601902671049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23.25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1200000</v>
      </c>
      <c r="O50" s="134">
        <f>N50/M50*100</f>
        <v>3.0226700251889169</v>
      </c>
      <c r="P50" s="133">
        <f>P51</f>
        <v>3500000</v>
      </c>
      <c r="Q50" s="134">
        <f>P50/M50*100</f>
        <v>8.8161209068010074</v>
      </c>
      <c r="R50" s="133">
        <f t="shared" si="3"/>
        <v>4700000</v>
      </c>
      <c r="S50" s="134">
        <f>R50/M50*100</f>
        <v>11.838790931989925</v>
      </c>
      <c r="T50" s="134">
        <f>T51</f>
        <v>11.838790931989925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f>JUNI!R51</f>
        <v>1200000</v>
      </c>
      <c r="O51" s="137">
        <f>N51/M51*100</f>
        <v>3.0226700251889169</v>
      </c>
      <c r="P51" s="136">
        <v>3500000</v>
      </c>
      <c r="Q51" s="137">
        <f>P51/M51*100</f>
        <v>8.8161209068010074</v>
      </c>
      <c r="R51" s="138">
        <f t="shared" si="3"/>
        <v>4700000</v>
      </c>
      <c r="S51" s="137">
        <f>R51/M51*100</f>
        <v>11.838790931989925</v>
      </c>
      <c r="T51" s="137">
        <f>S51</f>
        <v>11.838790931989925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9268200</v>
      </c>
      <c r="O53" s="134">
        <f>N53/M53*100</f>
        <v>35.646923076923073</v>
      </c>
      <c r="P53" s="133">
        <f>SUM(P54:P54)</f>
        <v>0</v>
      </c>
      <c r="Q53" s="134">
        <f>P53/M53*100</f>
        <v>0</v>
      </c>
      <c r="R53" s="133">
        <f t="shared" si="3"/>
        <v>9268200</v>
      </c>
      <c r="S53" s="134">
        <f>R53/M53*100</f>
        <v>35.646923076923073</v>
      </c>
      <c r="T53" s="134">
        <f>T54</f>
        <v>35.646923076923073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f>JUNI!R54</f>
        <v>9268200</v>
      </c>
      <c r="O54" s="137">
        <f>N54/M54*100</f>
        <v>35.646923076923073</v>
      </c>
      <c r="P54" s="136">
        <v>0</v>
      </c>
      <c r="Q54" s="137">
        <f>P54/M54*100</f>
        <v>0</v>
      </c>
      <c r="R54" s="138">
        <f t="shared" si="3"/>
        <v>9268200</v>
      </c>
      <c r="S54" s="137">
        <f>R54/M54*100</f>
        <v>35.646923076923073</v>
      </c>
      <c r="T54" s="137">
        <f>S54</f>
        <v>35.646923076923073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15000000</v>
      </c>
      <c r="O56" s="134">
        <f>N56/M56*100</f>
        <v>37.5</v>
      </c>
      <c r="P56" s="133">
        <f>P57</f>
        <v>0</v>
      </c>
      <c r="Q56" s="134">
        <f>P56/M56*100</f>
        <v>0</v>
      </c>
      <c r="R56" s="133">
        <f t="shared" si="3"/>
        <v>15000000</v>
      </c>
      <c r="S56" s="134">
        <f>R56/M56*100</f>
        <v>37.5</v>
      </c>
      <c r="T56" s="134">
        <f>SUM(T57:T58)/2</f>
        <v>37.5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f>JUNI!R57</f>
        <v>15000000</v>
      </c>
      <c r="O57" s="137">
        <f>N57/M57*100</f>
        <v>75</v>
      </c>
      <c r="P57" s="136">
        <v>0</v>
      </c>
      <c r="Q57" s="137">
        <f>P57/M57*100</f>
        <v>0</v>
      </c>
      <c r="R57" s="138">
        <f t="shared" si="3"/>
        <v>15000000</v>
      </c>
      <c r="S57" s="137">
        <f>R57/M57*100</f>
        <v>75</v>
      </c>
      <c r="T57" s="137">
        <f>S57</f>
        <v>75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f>JUNI!R58</f>
        <v>0</v>
      </c>
      <c r="O58" s="137">
        <f>N58/M58*100</f>
        <v>0</v>
      </c>
      <c r="P58" s="136">
        <v>0</v>
      </c>
      <c r="Q58" s="137">
        <f>P58/M58*100</f>
        <v>0</v>
      </c>
      <c r="R58" s="138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31.5" customHeight="1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1529300</v>
      </c>
      <c r="O60" s="134">
        <f>N60/M60*100</f>
        <v>2.8415573064422506</v>
      </c>
      <c r="P60" s="142">
        <f>SUM(P61:P64)</f>
        <v>1976000</v>
      </c>
      <c r="Q60" s="134">
        <f>P60/M60*100</f>
        <v>3.6715603462563835</v>
      </c>
      <c r="R60" s="133">
        <f t="shared" si="3"/>
        <v>3505300</v>
      </c>
      <c r="S60" s="134">
        <f>R60/M60*100</f>
        <v>6.5131176526986341</v>
      </c>
      <c r="T60" s="134">
        <f>SUM(T61:T64)/4</f>
        <v>15.238166666666666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f>JUNI!R61</f>
        <v>770000</v>
      </c>
      <c r="O61" s="137">
        <f>N61/M61*100</f>
        <v>12.833333333333332</v>
      </c>
      <c r="P61" s="136">
        <v>1976000</v>
      </c>
      <c r="Q61" s="137">
        <f>P61/M61*100</f>
        <v>32.93333333333333</v>
      </c>
      <c r="R61" s="138">
        <f t="shared" si="3"/>
        <v>2746000</v>
      </c>
      <c r="S61" s="137">
        <f>R61/M61*100</f>
        <v>45.766666666666666</v>
      </c>
      <c r="T61" s="137">
        <f>S61</f>
        <v>45.766666666666666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f>JUNI!R62</f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8">
        <f t="shared" si="3"/>
        <v>0</v>
      </c>
      <c r="S62" s="137">
        <f t="shared" ref="S62:S63" si="12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f>JUNI!R63</f>
        <v>0</v>
      </c>
      <c r="O63" s="137">
        <f t="shared" si="10"/>
        <v>0</v>
      </c>
      <c r="P63" s="136">
        <v>0</v>
      </c>
      <c r="Q63" s="137">
        <f t="shared" si="11"/>
        <v>0</v>
      </c>
      <c r="R63" s="138">
        <f t="shared" si="3"/>
        <v>0</v>
      </c>
      <c r="S63" s="137">
        <f t="shared" si="12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f>JUNI!R64</f>
        <v>759300</v>
      </c>
      <c r="O64" s="137">
        <f>N64/M64*100</f>
        <v>15.186</v>
      </c>
      <c r="P64" s="136">
        <v>0</v>
      </c>
      <c r="Q64" s="137">
        <f>P64/M64*100</f>
        <v>0</v>
      </c>
      <c r="R64" s="138">
        <f t="shared" si="3"/>
        <v>759300</v>
      </c>
      <c r="S64" s="137">
        <f>R64/M64*100</f>
        <v>15.186</v>
      </c>
      <c r="T64" s="137">
        <f>S64</f>
        <v>15.186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1300000</v>
      </c>
      <c r="O66" s="134">
        <f>N66/M66*100</f>
        <v>21.666666666666668</v>
      </c>
      <c r="P66" s="133">
        <f>SUM(P68:P68)</f>
        <v>0</v>
      </c>
      <c r="Q66" s="134">
        <f>P66/M66*100</f>
        <v>0</v>
      </c>
      <c r="R66" s="133">
        <f t="shared" si="3"/>
        <v>1300000</v>
      </c>
      <c r="S66" s="134">
        <f>R66/M66*100</f>
        <v>21.666666666666668</v>
      </c>
      <c r="T66" s="134">
        <f>SUM(T67:T68)/2</f>
        <v>21.666666666666668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f>JUNI!R67</f>
        <v>0</v>
      </c>
      <c r="O67" s="137">
        <f>N67/M67*100</f>
        <v>0</v>
      </c>
      <c r="P67" s="138">
        <v>0</v>
      </c>
      <c r="Q67" s="137">
        <f>P67/M67*100</f>
        <v>0</v>
      </c>
      <c r="R67" s="138">
        <f t="shared" si="3"/>
        <v>0</v>
      </c>
      <c r="S67" s="137">
        <f>R67/M67*100</f>
        <v>0</v>
      </c>
      <c r="T67" s="137"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8">
        <f>JUNI!R68</f>
        <v>1300000</v>
      </c>
      <c r="O68" s="137">
        <f>N68/M68*100</f>
        <v>43.333333333333336</v>
      </c>
      <c r="P68" s="136">
        <v>0</v>
      </c>
      <c r="Q68" s="137">
        <f>P68/M68*100</f>
        <v>0</v>
      </c>
      <c r="R68" s="138">
        <f t="shared" si="3"/>
        <v>1300000</v>
      </c>
      <c r="S68" s="137">
        <f>R68/M68*100</f>
        <v>43.333333333333336</v>
      </c>
      <c r="T68" s="137">
        <f>S68</f>
        <v>43.333333333333336</v>
      </c>
      <c r="U68" s="135"/>
      <c r="V68" s="135"/>
    </row>
    <row r="69" spans="1:27" s="43" customFormat="1" ht="26.25" customHeigh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600000</v>
      </c>
      <c r="O70" s="134">
        <f>N70/M70*100</f>
        <v>4.4117647058823533</v>
      </c>
      <c r="P70" s="133">
        <f>SUM(P71:P72)</f>
        <v>5000000</v>
      </c>
      <c r="Q70" s="134">
        <f>P70/M70*100</f>
        <v>36.764705882352942</v>
      </c>
      <c r="R70" s="133">
        <f t="shared" ref="R70:R72" si="13">N70+P70</f>
        <v>5600000</v>
      </c>
      <c r="S70" s="134">
        <f>R70/M70*100</f>
        <v>41.17647058823529</v>
      </c>
      <c r="T70" s="134">
        <f>SUM(T71:T72)/2</f>
        <v>33.333333333333329</v>
      </c>
      <c r="U70" s="135"/>
      <c r="V70" s="135"/>
    </row>
    <row r="71" spans="1:27" s="45" customFormat="1" ht="26.25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JUNI!R71</f>
        <v>600000</v>
      </c>
      <c r="O71" s="137">
        <f>N71/M71*100</f>
        <v>16.666666666666664</v>
      </c>
      <c r="P71" s="136">
        <v>0</v>
      </c>
      <c r="Q71" s="137">
        <f>P71/M71*100</f>
        <v>0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f>JUNI!R72</f>
        <v>0</v>
      </c>
      <c r="O72" s="137">
        <f>N72/M72*100</f>
        <v>0</v>
      </c>
      <c r="P72" s="136">
        <v>5000000</v>
      </c>
      <c r="Q72" s="137">
        <f>P72/M72*100</f>
        <v>50</v>
      </c>
      <c r="R72" s="138">
        <f t="shared" si="13"/>
        <v>5000000</v>
      </c>
      <c r="S72" s="137">
        <f>R72/M72*100</f>
        <v>50</v>
      </c>
      <c r="T72" s="137">
        <f>S72</f>
        <v>50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5250000</v>
      </c>
      <c r="Q74" s="134">
        <f>P74/M74*100</f>
        <v>27.237354085603112</v>
      </c>
      <c r="R74" s="133">
        <f t="shared" si="3"/>
        <v>5250000</v>
      </c>
      <c r="S74" s="134">
        <f>R74/M74*100</f>
        <v>27.237354085603112</v>
      </c>
      <c r="T74" s="134">
        <f>T75</f>
        <v>27.237354085603112</v>
      </c>
      <c r="U74" s="135"/>
      <c r="V74" s="135"/>
    </row>
    <row r="75" spans="1:27" s="43" customFormat="1" ht="24.75" customHeight="1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f>JUNI!R75</f>
        <v>0</v>
      </c>
      <c r="O75" s="137">
        <f>N75/M75*100</f>
        <v>0</v>
      </c>
      <c r="P75" s="136">
        <v>5250000</v>
      </c>
      <c r="Q75" s="137">
        <f>P75/M75*100</f>
        <v>27.237354085603112</v>
      </c>
      <c r="R75" s="138">
        <f t="shared" si="3"/>
        <v>5250000</v>
      </c>
      <c r="S75" s="137">
        <f>R75/M75*100</f>
        <v>27.237354085603112</v>
      </c>
      <c r="T75" s="137">
        <f>S75</f>
        <v>27.237354085603112</v>
      </c>
      <c r="U75" s="135"/>
      <c r="V75" s="135"/>
    </row>
    <row r="76" spans="1:27" s="43" customFormat="1" ht="30" customHeight="1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43">
        <f>SUM(N78)</f>
        <v>0</v>
      </c>
      <c r="O77" s="134">
        <f>N77/M77*100</f>
        <v>0</v>
      </c>
      <c r="P77" s="143">
        <f>P78</f>
        <v>0</v>
      </c>
      <c r="Q77" s="134">
        <f>P77/M77*100</f>
        <v>0</v>
      </c>
      <c r="R77" s="133">
        <f>N77+P77</f>
        <v>0</v>
      </c>
      <c r="S77" s="134">
        <f>R77/M77*100</f>
        <v>0</v>
      </c>
      <c r="T77" s="134"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f>JUNI!R78</f>
        <v>0</v>
      </c>
      <c r="O78" s="137">
        <f>N78/M78*100</f>
        <v>0</v>
      </c>
      <c r="P78" s="136">
        <v>0</v>
      </c>
      <c r="Q78" s="137">
        <f>P78/M78*100</f>
        <v>0</v>
      </c>
      <c r="R78" s="138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>
        <f>JUNI!R82</f>
        <v>0</v>
      </c>
      <c r="O82" s="137">
        <f>N82/M82*100</f>
        <v>0</v>
      </c>
      <c r="P82" s="136">
        <v>0</v>
      </c>
      <c r="Q82" s="137">
        <f>P82/M82*100</f>
        <v>0</v>
      </c>
      <c r="R82" s="138">
        <f t="shared" si="3"/>
        <v>0</v>
      </c>
      <c r="S82" s="137">
        <f>R82/M82*100</f>
        <v>0</v>
      </c>
      <c r="T82" s="137"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15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f>JUNI!R85</f>
        <v>0</v>
      </c>
      <c r="O85" s="137">
        <f>N85/M85*100</f>
        <v>0</v>
      </c>
      <c r="P85" s="136">
        <v>0</v>
      </c>
      <c r="Q85" s="137">
        <f>P85/M85*100</f>
        <v>0</v>
      </c>
      <c r="R85" s="138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120</v>
      </c>
      <c r="Q89" s="208"/>
      <c r="R89" s="208"/>
      <c r="S89" s="208"/>
      <c r="T89" s="208"/>
      <c r="U89" s="208"/>
      <c r="V89" s="82"/>
    </row>
    <row r="90" spans="1:27" ht="16.5" x14ac:dyDescent="0.25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A3:V3"/>
    <mergeCell ref="A4:V4"/>
    <mergeCell ref="A5:V5"/>
    <mergeCell ref="A89:L89"/>
    <mergeCell ref="P89:U89"/>
    <mergeCell ref="A10:J10"/>
    <mergeCell ref="L10:L11"/>
    <mergeCell ref="A11:J11"/>
    <mergeCell ref="P90:U90"/>
    <mergeCell ref="P95:U95"/>
    <mergeCell ref="P96:U96"/>
    <mergeCell ref="A90:L90"/>
    <mergeCell ref="A95:L95"/>
    <mergeCell ref="A96:L96"/>
  </mergeCells>
  <pageMargins left="0.31496062992125984" right="0.31496062992125984" top="0.74803149606299213" bottom="0.74803149606299213" header="0.31496062992125984" footer="0.31496062992125984"/>
  <pageSetup paperSize="256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A96"/>
  <sheetViews>
    <sheetView tabSelected="1" topLeftCell="A77" zoomScale="69" zoomScaleNormal="69" workbookViewId="0">
      <selection activeCell="J106" sqref="J106"/>
    </sheetView>
  </sheetViews>
  <sheetFormatPr defaultColWidth="9.140625" defaultRowHeight="12.75" x14ac:dyDescent="0.25"/>
  <cols>
    <col min="1" max="3" width="3.28515625" style="27" customWidth="1"/>
    <col min="4" max="4" width="4.28515625" style="27" customWidth="1"/>
    <col min="5" max="8" width="3.28515625" style="27" customWidth="1"/>
    <col min="9" max="9" width="3.85546875" style="27" customWidth="1"/>
    <col min="10" max="10" width="4.28515625" style="32" customWidth="1"/>
    <col min="11" max="11" width="47.7109375" style="31" customWidth="1"/>
    <col min="12" max="12" width="13.28515625" style="31" customWidth="1"/>
    <col min="13" max="13" width="19.85546875" style="28" customWidth="1"/>
    <col min="14" max="14" width="18.7109375" style="41" customWidth="1"/>
    <col min="15" max="15" width="8.5703125" style="42" customWidth="1"/>
    <col min="16" max="16" width="23.28515625" style="41" customWidth="1"/>
    <col min="17" max="17" width="6.7109375" style="42" customWidth="1"/>
    <col min="18" max="18" width="22.28515625" style="41" customWidth="1"/>
    <col min="19" max="19" width="8.7109375" style="42" customWidth="1"/>
    <col min="20" max="20" width="8.28515625" style="42" customWidth="1"/>
    <col min="21" max="21" width="10.7109375" style="11" customWidth="1"/>
    <col min="22" max="22" width="10.5703125" style="11" customWidth="1"/>
    <col min="23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122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20.2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33.75" customHeight="1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818203230</v>
      </c>
      <c r="O12" s="134">
        <f>N12/M12*100</f>
        <v>42.377437910202865</v>
      </c>
      <c r="P12" s="133">
        <f>P18+P13</f>
        <v>178898400</v>
      </c>
      <c r="Q12" s="134">
        <f>P12/M12*100</f>
        <v>9.2657368735083523</v>
      </c>
      <c r="R12" s="133">
        <f>R18+R13</f>
        <v>997101630</v>
      </c>
      <c r="S12" s="134">
        <f>R12/M12*100</f>
        <v>51.643174783711224</v>
      </c>
      <c r="T12" s="134">
        <f>(T13+T18)/2</f>
        <v>46.782837944608147</v>
      </c>
      <c r="U12" s="135"/>
      <c r="V12" s="135"/>
    </row>
    <row r="13" spans="1:22" s="43" customFormat="1" ht="23.25" customHeight="1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579591360</v>
      </c>
      <c r="O13" s="134">
        <f>N13/M13*100</f>
        <v>50.031573190135248</v>
      </c>
      <c r="P13" s="133">
        <f>P15</f>
        <v>83530800</v>
      </c>
      <c r="Q13" s="134">
        <f>P13/M13*100</f>
        <v>7.2105583731105805</v>
      </c>
      <c r="R13" s="133">
        <f>N13+P13</f>
        <v>663122160</v>
      </c>
      <c r="S13" s="134">
        <f>R13/M13*100</f>
        <v>57.24213156324582</v>
      </c>
      <c r="T13" s="134">
        <f>T15</f>
        <v>66.666666666666671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579591360</v>
      </c>
      <c r="O15" s="134">
        <f>N15/M15*100</f>
        <v>50.031573190135248</v>
      </c>
      <c r="P15" s="133">
        <f>P16</f>
        <v>83530800</v>
      </c>
      <c r="Q15" s="134">
        <f>P15/M15*100</f>
        <v>7.2105583731105805</v>
      </c>
      <c r="R15" s="133">
        <f t="shared" ref="R15:R16" si="0">N15+P15</f>
        <v>663122160</v>
      </c>
      <c r="S15" s="134">
        <f>R15/M15*100</f>
        <v>57.24213156324582</v>
      </c>
      <c r="T15" s="134">
        <f>T16</f>
        <v>66.666666666666671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f>JULI!R16</f>
        <v>579591360</v>
      </c>
      <c r="O16" s="137">
        <f>N16/M16*100</f>
        <v>50.031573190135248</v>
      </c>
      <c r="P16" s="136">
        <v>83530800</v>
      </c>
      <c r="Q16" s="137">
        <f>P16/M16*100</f>
        <v>7.2105583731105805</v>
      </c>
      <c r="R16" s="138">
        <f t="shared" si="0"/>
        <v>663122160</v>
      </c>
      <c r="S16" s="137">
        <f>R16/M16*100</f>
        <v>57.24213156324582</v>
      </c>
      <c r="T16" s="137">
        <f>8/12%</f>
        <v>66.666666666666671</v>
      </c>
      <c r="U16" s="135"/>
      <c r="V16" s="135"/>
    </row>
    <row r="17" spans="1:22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2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238611870</v>
      </c>
      <c r="O18" s="134">
        <f t="shared" ref="O18:O24" si="1">N18/M18*100</f>
        <v>34.951818400206243</v>
      </c>
      <c r="P18" s="133">
        <f>P19+P30+P34+P39+P42+P46+P50+P53+P56+P60+P66+P70+P74+P77</f>
        <v>95367600</v>
      </c>
      <c r="Q18" s="134">
        <f t="shared" ref="Q18:Q28" si="2">P18/M18*100</f>
        <v>13.969426736664477</v>
      </c>
      <c r="R18" s="133">
        <f t="shared" ref="R18:R85" si="3">N18+P18</f>
        <v>333979470</v>
      </c>
      <c r="S18" s="134">
        <f t="shared" ref="S18:S28" si="4">R18/M18*100</f>
        <v>48.921245136870724</v>
      </c>
      <c r="T18" s="134">
        <f>(T19+T30+T34+T39+T42+T46+T50+T53+T56+T60+T66+T70+T74+T77)/14</f>
        <v>26.899009222549619</v>
      </c>
      <c r="U18" s="135"/>
      <c r="V18" s="135"/>
    </row>
    <row r="19" spans="1:22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39040670</v>
      </c>
      <c r="O19" s="134">
        <f t="shared" si="1"/>
        <v>17.420710799209584</v>
      </c>
      <c r="P19" s="133">
        <f>SUM(P20:P27)</f>
        <v>93115000</v>
      </c>
      <c r="Q19" s="134">
        <f t="shared" si="2"/>
        <v>41.549734829561082</v>
      </c>
      <c r="R19" s="133">
        <f>N19+P19</f>
        <v>132155670</v>
      </c>
      <c r="S19" s="134">
        <f t="shared" si="4"/>
        <v>58.970445628770662</v>
      </c>
      <c r="T19" s="134">
        <f>SUM(T20:T28)/9</f>
        <v>58.151476613265736</v>
      </c>
      <c r="U19" s="135"/>
      <c r="V19" s="135"/>
    </row>
    <row r="20" spans="1:22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f>JULI!R20</f>
        <v>26500000</v>
      </c>
      <c r="O20" s="137">
        <f t="shared" si="1"/>
        <v>96.366579924623153</v>
      </c>
      <c r="P20" s="136">
        <v>0</v>
      </c>
      <c r="Q20" s="137">
        <f t="shared" si="2"/>
        <v>0</v>
      </c>
      <c r="R20" s="138">
        <f t="shared" si="3"/>
        <v>26500000</v>
      </c>
      <c r="S20" s="137">
        <f t="shared" si="4"/>
        <v>96.366579924623153</v>
      </c>
      <c r="T20" s="137">
        <f>S20</f>
        <v>96.366579924623153</v>
      </c>
      <c r="U20" s="135"/>
      <c r="V20" s="135"/>
    </row>
    <row r="21" spans="1:22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f>JULI!R21</f>
        <v>720000</v>
      </c>
      <c r="O21" s="137">
        <f t="shared" si="1"/>
        <v>50</v>
      </c>
      <c r="P21" s="136">
        <v>0</v>
      </c>
      <c r="Q21" s="137">
        <f t="shared" si="2"/>
        <v>0</v>
      </c>
      <c r="R21" s="138">
        <f t="shared" si="3"/>
        <v>720000</v>
      </c>
      <c r="S21" s="137">
        <f t="shared" si="4"/>
        <v>50</v>
      </c>
      <c r="T21" s="137">
        <f>S21</f>
        <v>50</v>
      </c>
      <c r="U21" s="135"/>
      <c r="V21" s="135"/>
    </row>
    <row r="22" spans="1:22" s="43" customFormat="1" ht="28.5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f>JULI!R22</f>
        <v>1050000</v>
      </c>
      <c r="O22" s="137">
        <f t="shared" si="1"/>
        <v>100</v>
      </c>
      <c r="P22" s="136">
        <v>0</v>
      </c>
      <c r="Q22" s="137">
        <f t="shared" si="2"/>
        <v>0</v>
      </c>
      <c r="R22" s="138">
        <f t="shared" si="3"/>
        <v>1050000</v>
      </c>
      <c r="S22" s="137">
        <f t="shared" si="4"/>
        <v>100</v>
      </c>
      <c r="T22" s="137">
        <f>S22</f>
        <v>100</v>
      </c>
      <c r="U22" s="135"/>
      <c r="V22" s="135"/>
    </row>
    <row r="23" spans="1:22" s="43" customFormat="1" ht="28.5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f>JULI!R23</f>
        <v>7151190</v>
      </c>
      <c r="O23" s="137">
        <f t="shared" si="1"/>
        <v>99.936135365076524</v>
      </c>
      <c r="P23" s="136">
        <v>0</v>
      </c>
      <c r="Q23" s="137">
        <f t="shared" si="2"/>
        <v>0</v>
      </c>
      <c r="R23" s="138">
        <f t="shared" si="3"/>
        <v>7151190</v>
      </c>
      <c r="S23" s="137">
        <f t="shared" si="4"/>
        <v>99.936135365076524</v>
      </c>
      <c r="T23" s="137">
        <f>S23</f>
        <v>99.936135365076524</v>
      </c>
      <c r="U23" s="135"/>
      <c r="V23" s="135"/>
    </row>
    <row r="24" spans="1:22" s="43" customFormat="1" ht="27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f>JULI!R24</f>
        <v>0</v>
      </c>
      <c r="O24" s="137">
        <f t="shared" si="1"/>
        <v>0</v>
      </c>
      <c r="P24" s="136">
        <v>0</v>
      </c>
      <c r="Q24" s="137">
        <f t="shared" si="2"/>
        <v>0</v>
      </c>
      <c r="R24" s="138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2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f>JULI!R25</f>
        <v>0</v>
      </c>
      <c r="O25" s="137">
        <f>N25/M25*100</f>
        <v>0</v>
      </c>
      <c r="P25" s="136">
        <v>60000</v>
      </c>
      <c r="Q25" s="137">
        <f t="shared" si="2"/>
        <v>4.4117647058823533</v>
      </c>
      <c r="R25" s="138">
        <f t="shared" si="3"/>
        <v>60000</v>
      </c>
      <c r="S25" s="137">
        <f t="shared" si="4"/>
        <v>4.4117647058823533</v>
      </c>
      <c r="T25" s="137">
        <f>S25</f>
        <v>4.4117647058823533</v>
      </c>
      <c r="U25" s="135"/>
      <c r="V25" s="135"/>
    </row>
    <row r="26" spans="1:22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f>JULI!R26</f>
        <v>2309480</v>
      </c>
      <c r="O26" s="137">
        <f>N26/M26*100</f>
        <v>10.692037037037037</v>
      </c>
      <c r="P26" s="136">
        <v>160000</v>
      </c>
      <c r="Q26" s="137">
        <f t="shared" si="2"/>
        <v>0.74074074074074081</v>
      </c>
      <c r="R26" s="138">
        <f t="shared" si="3"/>
        <v>2469480</v>
      </c>
      <c r="S26" s="137">
        <f t="shared" si="4"/>
        <v>11.432777777777778</v>
      </c>
      <c r="T26" s="137">
        <f>S26</f>
        <v>11.432777777777778</v>
      </c>
      <c r="U26" s="135"/>
      <c r="V26" s="135"/>
    </row>
    <row r="27" spans="1:22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f>JULI!R27</f>
        <v>1310000</v>
      </c>
      <c r="O27" s="137">
        <f t="shared" ref="O27:O28" si="5">N27/M27*100</f>
        <v>0.87333333333333329</v>
      </c>
      <c r="P27" s="169">
        <v>92895000</v>
      </c>
      <c r="Q27" s="137">
        <f t="shared" si="2"/>
        <v>61.929999999999993</v>
      </c>
      <c r="R27" s="138">
        <f t="shared" si="3"/>
        <v>94205000</v>
      </c>
      <c r="S27" s="137">
        <f t="shared" si="4"/>
        <v>62.803333333333335</v>
      </c>
      <c r="T27" s="137">
        <f>S27</f>
        <v>62.803333333333335</v>
      </c>
      <c r="U27" s="135"/>
      <c r="V27" s="135"/>
    </row>
    <row r="28" spans="1:22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f>JULI!R28</f>
        <v>12400000</v>
      </c>
      <c r="O28" s="137">
        <f t="shared" si="5"/>
        <v>98.412698412698404</v>
      </c>
      <c r="P28" s="136">
        <v>0</v>
      </c>
      <c r="Q28" s="137">
        <f t="shared" si="2"/>
        <v>0</v>
      </c>
      <c r="R28" s="138">
        <f t="shared" si="3"/>
        <v>12400000</v>
      </c>
      <c r="S28" s="137">
        <f t="shared" si="4"/>
        <v>98.412698412698404</v>
      </c>
      <c r="T28" s="137">
        <f>S28</f>
        <v>98.412698412698404</v>
      </c>
      <c r="U28" s="135"/>
      <c r="V28" s="135"/>
    </row>
    <row r="29" spans="1:22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2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1890000</v>
      </c>
      <c r="O30" s="134">
        <f>N30/M30*100</f>
        <v>3.5261194029850751</v>
      </c>
      <c r="P30" s="133">
        <f>SUM(P31:P32)</f>
        <v>270000</v>
      </c>
      <c r="Q30" s="134">
        <f>P30/M30*100</f>
        <v>0.50373134328358204</v>
      </c>
      <c r="R30" s="133">
        <f t="shared" si="3"/>
        <v>2160000</v>
      </c>
      <c r="S30" s="134">
        <f>R30/M30*100</f>
        <v>4.0298507462686564</v>
      </c>
      <c r="T30" s="134">
        <f>SUM(T31:T32)/2</f>
        <v>33.333333333333329</v>
      </c>
      <c r="U30" s="135"/>
      <c r="V30" s="135"/>
    </row>
    <row r="31" spans="1:22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f>JULI!R31</f>
        <v>0</v>
      </c>
      <c r="O31" s="137">
        <f>N31/M31*100</f>
        <v>0</v>
      </c>
      <c r="P31" s="136">
        <v>0</v>
      </c>
      <c r="Q31" s="137">
        <f>P31/M31*100</f>
        <v>0</v>
      </c>
      <c r="R31" s="138">
        <f t="shared" si="3"/>
        <v>0</v>
      </c>
      <c r="S31" s="137">
        <f>R31/M31*100</f>
        <v>0</v>
      </c>
      <c r="T31" s="137">
        <v>0</v>
      </c>
      <c r="U31" s="135"/>
      <c r="V31" s="135"/>
    </row>
    <row r="32" spans="1:22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f>JULI!R32</f>
        <v>1890000</v>
      </c>
      <c r="O32" s="137">
        <f>N32/M32*100</f>
        <v>52.5</v>
      </c>
      <c r="P32" s="136">
        <v>270000</v>
      </c>
      <c r="Q32" s="137">
        <f>P32/M32*100</f>
        <v>7.5</v>
      </c>
      <c r="R32" s="138">
        <f t="shared" si="3"/>
        <v>2160000</v>
      </c>
      <c r="S32" s="137">
        <f>R32/M32*100</f>
        <v>60</v>
      </c>
      <c r="T32" s="137">
        <f>8/12*100</f>
        <v>66.666666666666657</v>
      </c>
      <c r="U32" s="135"/>
      <c r="V32" s="135"/>
    </row>
    <row r="33" spans="1:22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2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5867900</v>
      </c>
      <c r="O34" s="134">
        <f>N34/M34*100</f>
        <v>19.857529610829104</v>
      </c>
      <c r="P34" s="133">
        <f>SUM(P35:P37)</f>
        <v>1412200</v>
      </c>
      <c r="Q34" s="134">
        <f>P34/M34*100</f>
        <v>4.7790186125211509</v>
      </c>
      <c r="R34" s="133">
        <f t="shared" si="3"/>
        <v>7280100</v>
      </c>
      <c r="S34" s="134">
        <f>R34/M34*100</f>
        <v>24.636548223350253</v>
      </c>
      <c r="T34" s="134">
        <f>SUM(T35:T37)/3</f>
        <v>48.179738562091501</v>
      </c>
      <c r="U34" s="135"/>
      <c r="V34" s="135"/>
    </row>
    <row r="35" spans="1:22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f>JULI!R35</f>
        <v>4590200</v>
      </c>
      <c r="O35" s="137">
        <f>N35/M35*100</f>
        <v>38.251666666666665</v>
      </c>
      <c r="P35" s="136">
        <v>759300</v>
      </c>
      <c r="Q35" s="137">
        <f>P35/M35*100</f>
        <v>6.3274999999999997</v>
      </c>
      <c r="R35" s="138">
        <f t="shared" si="3"/>
        <v>5349500</v>
      </c>
      <c r="S35" s="137">
        <f>R35/M35*100</f>
        <v>44.579166666666666</v>
      </c>
      <c r="T35" s="137">
        <f>8/12*100</f>
        <v>66.666666666666657</v>
      </c>
      <c r="U35" s="135"/>
      <c r="V35" s="135"/>
    </row>
    <row r="36" spans="1:22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f>JULI!R36</f>
        <v>22700</v>
      </c>
      <c r="O36" s="137">
        <f>N36/M36*100</f>
        <v>4.127272727272727</v>
      </c>
      <c r="P36" s="136">
        <v>2900</v>
      </c>
      <c r="Q36" s="137">
        <f>P36/M36*100</f>
        <v>0.52727272727272723</v>
      </c>
      <c r="R36" s="138">
        <f t="shared" si="3"/>
        <v>25600</v>
      </c>
      <c r="S36" s="137">
        <f>R36/M36*100</f>
        <v>4.6545454545454543</v>
      </c>
      <c r="T36" s="137">
        <f>8/12*100</f>
        <v>66.666666666666657</v>
      </c>
      <c r="U36" s="135"/>
      <c r="V36" s="135"/>
    </row>
    <row r="37" spans="1:22" s="43" customFormat="1" ht="26.25" customHeight="1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f>JULI!R37</f>
        <v>1255000</v>
      </c>
      <c r="O37" s="137">
        <f>N37/M37*100</f>
        <v>7.3823529411764701</v>
      </c>
      <c r="P37" s="136">
        <v>650000</v>
      </c>
      <c r="Q37" s="137">
        <f>P37/M37*100</f>
        <v>3.8235294117647061</v>
      </c>
      <c r="R37" s="138">
        <f t="shared" si="3"/>
        <v>1905000</v>
      </c>
      <c r="S37" s="137">
        <f>R37/M37*100</f>
        <v>11.205882352941178</v>
      </c>
      <c r="T37" s="137">
        <f>S37</f>
        <v>11.205882352941178</v>
      </c>
      <c r="U37" s="135"/>
      <c r="V37" s="135"/>
    </row>
    <row r="38" spans="1:22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2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4">
        <f>P39/M39*100</f>
        <v>0</v>
      </c>
      <c r="R39" s="133">
        <f>P39+N39</f>
        <v>0</v>
      </c>
      <c r="S39" s="134">
        <f>R39/M39*100</f>
        <v>0</v>
      </c>
      <c r="T39" s="134">
        <v>0</v>
      </c>
      <c r="U39" s="140"/>
      <c r="V39" s="140"/>
    </row>
    <row r="40" spans="1:22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f>JULI!R40</f>
        <v>0</v>
      </c>
      <c r="O40" s="137">
        <f>N40/M40*100</f>
        <v>0</v>
      </c>
      <c r="P40" s="141">
        <v>0</v>
      </c>
      <c r="Q40" s="137">
        <f>P40/M40*100</f>
        <v>0</v>
      </c>
      <c r="R40" s="138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2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</row>
    <row r="42" spans="1:22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2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f>JULI!R43</f>
        <v>0</v>
      </c>
      <c r="O43" s="137">
        <f t="shared" ref="O43:O44" si="6">N43/M43*100</f>
        <v>0</v>
      </c>
      <c r="P43" s="141">
        <v>0</v>
      </c>
      <c r="Q43" s="137">
        <f t="shared" ref="Q43:Q44" si="7">P43/M43*100</f>
        <v>0</v>
      </c>
      <c r="R43" s="138">
        <f t="shared" ref="R43:R44" si="8">N43+P43</f>
        <v>0</v>
      </c>
      <c r="S43" s="137">
        <f t="shared" ref="S43:S44" si="9">R43/M43*100</f>
        <v>0</v>
      </c>
      <c r="T43" s="137">
        <v>0</v>
      </c>
      <c r="U43" s="135"/>
      <c r="V43" s="135"/>
    </row>
    <row r="44" spans="1:22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f>JULI!R44</f>
        <v>0</v>
      </c>
      <c r="O44" s="137">
        <f t="shared" si="6"/>
        <v>0</v>
      </c>
      <c r="P44" s="141">
        <v>0</v>
      </c>
      <c r="Q44" s="137">
        <f t="shared" si="7"/>
        <v>0</v>
      </c>
      <c r="R44" s="138">
        <f t="shared" si="8"/>
        <v>0</v>
      </c>
      <c r="S44" s="137">
        <f t="shared" si="9"/>
        <v>0</v>
      </c>
      <c r="T44" s="137">
        <v>0</v>
      </c>
      <c r="U44" s="135"/>
      <c r="V44" s="135"/>
    </row>
    <row r="45" spans="1:22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2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147189800</v>
      </c>
      <c r="O46" s="134">
        <f>N46/M46*100</f>
        <v>90.362025673925189</v>
      </c>
      <c r="P46" s="133">
        <f>SUM(P47:P48)</f>
        <v>570400</v>
      </c>
      <c r="Q46" s="134">
        <f>P46/M46*100</f>
        <v>0.35017711447672956</v>
      </c>
      <c r="R46" s="133">
        <f t="shared" si="3"/>
        <v>147760200</v>
      </c>
      <c r="S46" s="134">
        <f>R46/M46*100</f>
        <v>90.712202788401925</v>
      </c>
      <c r="T46" s="134">
        <f>SUM(T47:T48)/2</f>
        <v>54.460345845821372</v>
      </c>
      <c r="U46" s="135"/>
      <c r="V46" s="135"/>
    </row>
    <row r="47" spans="1:22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f>JULI!R47</f>
        <v>146600000</v>
      </c>
      <c r="O47" s="137">
        <f>N47/M47*100</f>
        <v>94.770185532355029</v>
      </c>
      <c r="P47" s="136">
        <v>0</v>
      </c>
      <c r="Q47" s="137">
        <f>P47/M47*100</f>
        <v>0</v>
      </c>
      <c r="R47" s="138">
        <f t="shared" si="3"/>
        <v>146600000</v>
      </c>
      <c r="S47" s="137">
        <f>R47/M47*100</f>
        <v>94.770185532355029</v>
      </c>
      <c r="T47" s="137">
        <f>S47</f>
        <v>94.770185532355029</v>
      </c>
      <c r="U47" s="135"/>
      <c r="V47" s="135"/>
    </row>
    <row r="48" spans="1:22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f>JULI!R48</f>
        <v>589800</v>
      </c>
      <c r="O48" s="137">
        <f>N48/M48*100</f>
        <v>7.1935601902671049</v>
      </c>
      <c r="P48" s="136">
        <v>570400</v>
      </c>
      <c r="Q48" s="137">
        <f>P48/M48*100</f>
        <v>6.9569459690206132</v>
      </c>
      <c r="R48" s="138">
        <f t="shared" si="3"/>
        <v>1160200</v>
      </c>
      <c r="S48" s="137">
        <f>R48/M48*100</f>
        <v>14.150506159287717</v>
      </c>
      <c r="T48" s="137">
        <f>S48</f>
        <v>14.150506159287717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23.25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4700000</v>
      </c>
      <c r="O50" s="134">
        <f>N50/M50*100</f>
        <v>11.838790931989925</v>
      </c>
      <c r="P50" s="133">
        <f>P51</f>
        <v>0</v>
      </c>
      <c r="Q50" s="134">
        <f>P50/M50*100</f>
        <v>0</v>
      </c>
      <c r="R50" s="133">
        <f t="shared" si="3"/>
        <v>4700000</v>
      </c>
      <c r="S50" s="134">
        <f>R50/M50*100</f>
        <v>11.838790931989925</v>
      </c>
      <c r="T50" s="134">
        <f>T51</f>
        <v>11.838790931989925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f>JULI!R51</f>
        <v>4700000</v>
      </c>
      <c r="O51" s="137">
        <f>N51/M51*100</f>
        <v>11.838790931989925</v>
      </c>
      <c r="P51" s="136">
        <v>0</v>
      </c>
      <c r="Q51" s="137">
        <f>P51/M51*100</f>
        <v>0</v>
      </c>
      <c r="R51" s="138">
        <f t="shared" si="3"/>
        <v>4700000</v>
      </c>
      <c r="S51" s="137">
        <f>R51/M51*100</f>
        <v>11.838790931989925</v>
      </c>
      <c r="T51" s="137">
        <f>S51</f>
        <v>11.838790931989925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9268200</v>
      </c>
      <c r="O53" s="134">
        <f>N53/M53*100</f>
        <v>35.646923076923073</v>
      </c>
      <c r="P53" s="133">
        <f>SUM(P54:P54)</f>
        <v>0</v>
      </c>
      <c r="Q53" s="134">
        <f>P53/M53*100</f>
        <v>0</v>
      </c>
      <c r="R53" s="133">
        <f t="shared" si="3"/>
        <v>9268200</v>
      </c>
      <c r="S53" s="134">
        <f>R53/M53*100</f>
        <v>35.646923076923073</v>
      </c>
      <c r="T53" s="134">
        <f>T54</f>
        <v>35.646923076923073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f>JULI!R54</f>
        <v>9268200</v>
      </c>
      <c r="O54" s="137">
        <f>N54/M54*100</f>
        <v>35.646923076923073</v>
      </c>
      <c r="P54" s="136">
        <v>0</v>
      </c>
      <c r="Q54" s="137">
        <f>P54/M54*100</f>
        <v>0</v>
      </c>
      <c r="R54" s="138">
        <f t="shared" si="3"/>
        <v>9268200</v>
      </c>
      <c r="S54" s="137">
        <f>R54/M54*100</f>
        <v>35.646923076923073</v>
      </c>
      <c r="T54" s="137">
        <f>S54</f>
        <v>35.646923076923073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15000000</v>
      </c>
      <c r="O56" s="134">
        <f>N56/M56*100</f>
        <v>37.5</v>
      </c>
      <c r="P56" s="133">
        <f>P57</f>
        <v>0</v>
      </c>
      <c r="Q56" s="134">
        <f>P56/M56*100</f>
        <v>0</v>
      </c>
      <c r="R56" s="133">
        <f t="shared" si="3"/>
        <v>15000000</v>
      </c>
      <c r="S56" s="134">
        <f>R56/M56*100</f>
        <v>37.5</v>
      </c>
      <c r="T56" s="134">
        <f>SUM(T57:T58)/2</f>
        <v>37.5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f>JULI!R57</f>
        <v>15000000</v>
      </c>
      <c r="O57" s="137">
        <f>N57/M57*100</f>
        <v>75</v>
      </c>
      <c r="P57" s="136">
        <v>0</v>
      </c>
      <c r="Q57" s="137">
        <f>P57/M57*100</f>
        <v>0</v>
      </c>
      <c r="R57" s="138">
        <f t="shared" si="3"/>
        <v>15000000</v>
      </c>
      <c r="S57" s="137">
        <f>R57/M57*100</f>
        <v>75</v>
      </c>
      <c r="T57" s="137">
        <f>S57</f>
        <v>75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f>JULI!R58</f>
        <v>0</v>
      </c>
      <c r="O58" s="137">
        <f>N58/M58*100</f>
        <v>0</v>
      </c>
      <c r="P58" s="136">
        <v>0</v>
      </c>
      <c r="Q58" s="137">
        <f>P58/M58*100</f>
        <v>0</v>
      </c>
      <c r="R58" s="138">
        <f t="shared" si="3"/>
        <v>0</v>
      </c>
      <c r="S58" s="137">
        <f>R58/M58*100</f>
        <v>0</v>
      </c>
      <c r="T58" s="137">
        <f>S58</f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31.5" customHeight="1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3505300</v>
      </c>
      <c r="O60" s="134">
        <f>N60/M60*100</f>
        <v>6.5131176526986341</v>
      </c>
      <c r="P60" s="142">
        <f>SUM(P61:P64)</f>
        <v>0</v>
      </c>
      <c r="Q60" s="134">
        <f>P60/M60*100</f>
        <v>0</v>
      </c>
      <c r="R60" s="133">
        <f t="shared" si="3"/>
        <v>3505300</v>
      </c>
      <c r="S60" s="134">
        <f>R60/M60*100</f>
        <v>6.5131176526986341</v>
      </c>
      <c r="T60" s="134">
        <f>SUM(T61:T64)/4</f>
        <v>15.238166666666666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f>JULI!R61</f>
        <v>2746000</v>
      </c>
      <c r="O61" s="137">
        <f>N61/M61*100</f>
        <v>45.766666666666666</v>
      </c>
      <c r="P61" s="136">
        <v>0</v>
      </c>
      <c r="Q61" s="137">
        <f>P61/M61*100</f>
        <v>0</v>
      </c>
      <c r="R61" s="138">
        <f t="shared" si="3"/>
        <v>2746000</v>
      </c>
      <c r="S61" s="137">
        <f>R61/M61*100</f>
        <v>45.766666666666666</v>
      </c>
      <c r="T61" s="137">
        <f>S61</f>
        <v>45.766666666666666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f>JULI!R62</f>
        <v>0</v>
      </c>
      <c r="O62" s="137">
        <f t="shared" ref="O62:O63" si="10">N62/M62*100</f>
        <v>0</v>
      </c>
      <c r="P62" s="136">
        <v>0</v>
      </c>
      <c r="Q62" s="137">
        <f t="shared" ref="Q62:Q63" si="11">P62/M62*100</f>
        <v>0</v>
      </c>
      <c r="R62" s="138">
        <f t="shared" si="3"/>
        <v>0</v>
      </c>
      <c r="S62" s="137">
        <f t="shared" ref="S62:S63" si="12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f>JULI!R63</f>
        <v>0</v>
      </c>
      <c r="O63" s="137">
        <f t="shared" si="10"/>
        <v>0</v>
      </c>
      <c r="P63" s="136">
        <v>0</v>
      </c>
      <c r="Q63" s="137">
        <f t="shared" si="11"/>
        <v>0</v>
      </c>
      <c r="R63" s="138">
        <f t="shared" si="3"/>
        <v>0</v>
      </c>
      <c r="S63" s="137">
        <f t="shared" si="12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f>JULI!R64</f>
        <v>759300</v>
      </c>
      <c r="O64" s="137">
        <f>N64/M64*100</f>
        <v>15.186</v>
      </c>
      <c r="P64" s="136">
        <v>0</v>
      </c>
      <c r="Q64" s="137">
        <f>P64/M64*100</f>
        <v>0</v>
      </c>
      <c r="R64" s="138">
        <f t="shared" si="3"/>
        <v>759300</v>
      </c>
      <c r="S64" s="137">
        <f>R64/M64*100</f>
        <v>15.186</v>
      </c>
      <c r="T64" s="137">
        <f>S64</f>
        <v>15.186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1300000</v>
      </c>
      <c r="O66" s="134">
        <f>N66/M66*100</f>
        <v>21.666666666666668</v>
      </c>
      <c r="P66" s="133">
        <f>SUM(P68:P68)</f>
        <v>0</v>
      </c>
      <c r="Q66" s="134">
        <f>P66/M66*100</f>
        <v>0</v>
      </c>
      <c r="R66" s="133">
        <f t="shared" si="3"/>
        <v>1300000</v>
      </c>
      <c r="S66" s="134">
        <f>R66/M66*100</f>
        <v>21.666666666666668</v>
      </c>
      <c r="T66" s="134">
        <f>SUM(T67:T68)/2</f>
        <v>21.666666666666668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f>JULI!R67</f>
        <v>0</v>
      </c>
      <c r="O67" s="134">
        <f>N67/M67*100</f>
        <v>0</v>
      </c>
      <c r="P67" s="138">
        <v>0</v>
      </c>
      <c r="Q67" s="134">
        <f>P67/M67*100</f>
        <v>0</v>
      </c>
      <c r="R67" s="138">
        <f t="shared" si="3"/>
        <v>0</v>
      </c>
      <c r="S67" s="137">
        <f>R67/M67*100</f>
        <v>0</v>
      </c>
      <c r="T67" s="137"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8">
        <f>JULI!R68</f>
        <v>1300000</v>
      </c>
      <c r="O68" s="137">
        <f>N68/M68*100</f>
        <v>43.333333333333336</v>
      </c>
      <c r="P68" s="136">
        <v>0</v>
      </c>
      <c r="Q68" s="137">
        <f>P68/M68*100</f>
        <v>0</v>
      </c>
      <c r="R68" s="138">
        <f t="shared" si="3"/>
        <v>1300000</v>
      </c>
      <c r="S68" s="137">
        <f>R68/M68*100</f>
        <v>43.333333333333336</v>
      </c>
      <c r="T68" s="137">
        <f>S68</f>
        <v>43.333333333333336</v>
      </c>
      <c r="U68" s="135"/>
      <c r="V68" s="135"/>
    </row>
    <row r="69" spans="1:27" s="43" customFormat="1" ht="26.25" customHeigh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5600000</v>
      </c>
      <c r="O70" s="134">
        <f>N70/M70*100</f>
        <v>41.17647058823529</v>
      </c>
      <c r="P70" s="133">
        <f>SUM(P71:P72)</f>
        <v>0</v>
      </c>
      <c r="Q70" s="134">
        <f>P70/M70*100</f>
        <v>0</v>
      </c>
      <c r="R70" s="133">
        <f t="shared" ref="R70:R72" si="13">N70+P70</f>
        <v>5600000</v>
      </c>
      <c r="S70" s="134">
        <f>R70/M70*100</f>
        <v>41.17647058823529</v>
      </c>
      <c r="T70" s="134">
        <f>SUM(T71:T72)/2</f>
        <v>33.333333333333329</v>
      </c>
      <c r="U70" s="135"/>
      <c r="V70" s="135"/>
    </row>
    <row r="71" spans="1:27" s="45" customFormat="1" ht="26.25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f>JULI!R71</f>
        <v>600000</v>
      </c>
      <c r="O71" s="137">
        <f>N71/M71*100</f>
        <v>16.666666666666664</v>
      </c>
      <c r="P71" s="136">
        <v>0</v>
      </c>
      <c r="Q71" s="137">
        <f>P71/M71*100</f>
        <v>0</v>
      </c>
      <c r="R71" s="138">
        <f t="shared" si="13"/>
        <v>600000</v>
      </c>
      <c r="S71" s="137">
        <f>R71/M71*100</f>
        <v>16.666666666666664</v>
      </c>
      <c r="T71" s="137">
        <f>S71</f>
        <v>16.666666666666664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f>JULI!R72</f>
        <v>5000000</v>
      </c>
      <c r="O72" s="137">
        <f>N72/M72*100</f>
        <v>50</v>
      </c>
      <c r="P72" s="136">
        <v>0</v>
      </c>
      <c r="Q72" s="137">
        <f>P72/M72*100</f>
        <v>0</v>
      </c>
      <c r="R72" s="138">
        <f t="shared" si="13"/>
        <v>5000000</v>
      </c>
      <c r="S72" s="137">
        <f>R72/M72*100</f>
        <v>50</v>
      </c>
      <c r="T72" s="137">
        <f>S72</f>
        <v>50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5250000</v>
      </c>
      <c r="O74" s="134">
        <f>N74/M74*100</f>
        <v>27.237354085603112</v>
      </c>
      <c r="P74" s="133">
        <f>SUM(P75:P75)</f>
        <v>0</v>
      </c>
      <c r="Q74" s="134">
        <f>P74/M74*100</f>
        <v>0</v>
      </c>
      <c r="R74" s="133">
        <f t="shared" si="3"/>
        <v>5250000</v>
      </c>
      <c r="S74" s="134">
        <f>R74/M74*100</f>
        <v>27.237354085603112</v>
      </c>
      <c r="T74" s="134">
        <f>T75</f>
        <v>27.237354085603112</v>
      </c>
      <c r="U74" s="135"/>
      <c r="V74" s="135"/>
    </row>
    <row r="75" spans="1:27" s="43" customFormat="1" ht="24.75" customHeight="1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f>JULI!R75</f>
        <v>5250000</v>
      </c>
      <c r="O75" s="137">
        <f>N75/M75*100</f>
        <v>27.237354085603112</v>
      </c>
      <c r="P75" s="136">
        <v>0</v>
      </c>
      <c r="Q75" s="137">
        <f>P75/M75*100</f>
        <v>0</v>
      </c>
      <c r="R75" s="138">
        <f t="shared" si="3"/>
        <v>5250000</v>
      </c>
      <c r="S75" s="137">
        <f>R75/M75*100</f>
        <v>27.237354085603112</v>
      </c>
      <c r="T75" s="137">
        <f>S75</f>
        <v>27.237354085603112</v>
      </c>
      <c r="U75" s="135"/>
      <c r="V75" s="135"/>
    </row>
    <row r="76" spans="1:27" s="43" customFormat="1" ht="30" customHeight="1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43">
        <f>SUM(N78)</f>
        <v>0</v>
      </c>
      <c r="O77" s="134">
        <f>N77/M77*100</f>
        <v>0</v>
      </c>
      <c r="P77" s="143">
        <f>P78</f>
        <v>0</v>
      </c>
      <c r="Q77" s="134">
        <f>P77/M77*100</f>
        <v>0</v>
      </c>
      <c r="R77" s="133">
        <f>N77+P77</f>
        <v>0</v>
      </c>
      <c r="S77" s="134">
        <f>R77/M77*100</f>
        <v>0</v>
      </c>
      <c r="T77" s="134"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f>JULI!R78</f>
        <v>0</v>
      </c>
      <c r="O78" s="137">
        <f>N78/M78*100</f>
        <v>0</v>
      </c>
      <c r="P78" s="136">
        <v>0</v>
      </c>
      <c r="Q78" s="137">
        <f>P78/M78*100</f>
        <v>0</v>
      </c>
      <c r="R78" s="138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4">N80+P80</f>
        <v>0</v>
      </c>
      <c r="S80" s="134">
        <f>R80/M80*100</f>
        <v>0</v>
      </c>
      <c r="T80" s="134"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>
        <f>JULI!R82</f>
        <v>0</v>
      </c>
      <c r="O82" s="137">
        <f>N82/M82*100</f>
        <v>0</v>
      </c>
      <c r="P82" s="136">
        <v>0</v>
      </c>
      <c r="Q82" s="137">
        <f>P82/M82*100</f>
        <v>0</v>
      </c>
      <c r="R82" s="138">
        <f t="shared" si="3"/>
        <v>0</v>
      </c>
      <c r="S82" s="137">
        <f>R82/M82*100</f>
        <v>0</v>
      </c>
      <c r="T82" s="137"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30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f>JULI!R85</f>
        <v>0</v>
      </c>
      <c r="O85" s="137">
        <f>N85/M85*100</f>
        <v>0</v>
      </c>
      <c r="P85" s="136">
        <v>0</v>
      </c>
      <c r="Q85" s="137">
        <f>P85/M85*100</f>
        <v>0</v>
      </c>
      <c r="R85" s="138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123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A3:V3"/>
    <mergeCell ref="A4:V4"/>
    <mergeCell ref="A5:V5"/>
    <mergeCell ref="A89:L89"/>
    <mergeCell ref="P89:U89"/>
    <mergeCell ref="R8:S8"/>
    <mergeCell ref="A10:J10"/>
    <mergeCell ref="L10:L11"/>
    <mergeCell ref="A11:J11"/>
    <mergeCell ref="A90:K90"/>
    <mergeCell ref="P90:U90"/>
    <mergeCell ref="A95:K95"/>
    <mergeCell ref="P95:U95"/>
    <mergeCell ref="A96:K96"/>
    <mergeCell ref="P96:U96"/>
  </mergeCells>
  <pageMargins left="0.31496062992125984" right="0.31496062992125984" top="0.74803149606299213" bottom="0.74803149606299213" header="0.31496062992125984" footer="0.31496062992125984"/>
  <pageSetup paperSize="256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6"/>
  <sheetViews>
    <sheetView zoomScale="86" zoomScaleNormal="86" workbookViewId="0">
      <selection sqref="A1:V96"/>
    </sheetView>
  </sheetViews>
  <sheetFormatPr defaultColWidth="9.140625" defaultRowHeight="12.75" x14ac:dyDescent="0.25"/>
  <cols>
    <col min="1" max="9" width="3.28515625" style="27" customWidth="1"/>
    <col min="10" max="10" width="3.28515625" style="32" customWidth="1"/>
    <col min="11" max="11" width="47.7109375" style="31" customWidth="1"/>
    <col min="12" max="12" width="11.5703125" style="31" customWidth="1"/>
    <col min="13" max="13" width="26.28515625" style="28" bestFit="1" customWidth="1"/>
    <col min="14" max="14" width="13.7109375" style="41" bestFit="1" customWidth="1"/>
    <col min="15" max="15" width="6.7109375" style="42" customWidth="1"/>
    <col min="16" max="16" width="12" style="41" customWidth="1"/>
    <col min="17" max="17" width="6.7109375" style="42" customWidth="1"/>
    <col min="18" max="18" width="12.140625" style="41" customWidth="1"/>
    <col min="19" max="19" width="6.7109375" style="42" customWidth="1"/>
    <col min="20" max="20" width="7" style="42" customWidth="1"/>
    <col min="21" max="21" width="10.7109375" style="11" customWidth="1"/>
    <col min="22" max="22" width="10.5703125" style="11" customWidth="1"/>
    <col min="23" max="24" width="9.140625" style="11"/>
    <col min="25" max="26" width="12.28515625" style="11" bestFit="1" customWidth="1"/>
    <col min="27" max="27" width="10.85546875" style="11" bestFit="1" customWidth="1"/>
    <col min="28" max="16384" width="9.140625" style="11"/>
  </cols>
  <sheetData>
    <row r="1" spans="1:22" ht="16.5" x14ac:dyDescent="0.25">
      <c r="A1" s="180" t="s">
        <v>66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22" ht="16.5" x14ac:dyDescent="0.25">
      <c r="A2" s="180" t="s">
        <v>58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</row>
    <row r="3" spans="1:22" ht="16.5" x14ac:dyDescent="0.25">
      <c r="A3" s="180" t="s">
        <v>76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</row>
    <row r="4" spans="1:22" ht="16.5" x14ac:dyDescent="0.25">
      <c r="A4" s="180" t="s">
        <v>78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</row>
    <row r="5" spans="1:22" ht="12" x14ac:dyDescent="0.25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</row>
    <row r="6" spans="1:22" s="43" customFormat="1" ht="20.25" customHeight="1" x14ac:dyDescent="0.2">
      <c r="A6" s="184" t="s">
        <v>0</v>
      </c>
      <c r="B6" s="185"/>
      <c r="C6" s="185"/>
      <c r="D6" s="185"/>
      <c r="E6" s="185"/>
      <c r="F6" s="185"/>
      <c r="G6" s="185"/>
      <c r="H6" s="185"/>
      <c r="I6" s="185"/>
      <c r="J6" s="185"/>
      <c r="K6" s="190" t="s">
        <v>57</v>
      </c>
      <c r="L6" s="174" t="s">
        <v>44</v>
      </c>
      <c r="M6" s="193" t="s">
        <v>45</v>
      </c>
      <c r="N6" s="196" t="s">
        <v>46</v>
      </c>
      <c r="O6" s="197"/>
      <c r="P6" s="197"/>
      <c r="Q6" s="197"/>
      <c r="R6" s="197"/>
      <c r="S6" s="197"/>
      <c r="T6" s="198"/>
      <c r="U6" s="181" t="s">
        <v>47</v>
      </c>
      <c r="V6" s="181" t="s">
        <v>48</v>
      </c>
    </row>
    <row r="7" spans="1:22" s="44" customFormat="1" ht="19.5" customHeight="1" x14ac:dyDescent="0.25">
      <c r="A7" s="186"/>
      <c r="B7" s="187"/>
      <c r="C7" s="187"/>
      <c r="D7" s="187"/>
      <c r="E7" s="187"/>
      <c r="F7" s="187"/>
      <c r="G7" s="187"/>
      <c r="H7" s="187"/>
      <c r="I7" s="187"/>
      <c r="J7" s="187"/>
      <c r="K7" s="191"/>
      <c r="L7" s="175"/>
      <c r="M7" s="194"/>
      <c r="N7" s="170" t="s">
        <v>49</v>
      </c>
      <c r="O7" s="171"/>
      <c r="P7" s="170" t="s">
        <v>50</v>
      </c>
      <c r="Q7" s="171"/>
      <c r="R7" s="199" t="s">
        <v>51</v>
      </c>
      <c r="S7" s="200"/>
      <c r="T7" s="201"/>
      <c r="U7" s="182"/>
      <c r="V7" s="182"/>
    </row>
    <row r="8" spans="1:22" s="43" customFormat="1" ht="15.75" customHeight="1" x14ac:dyDescent="0.2">
      <c r="A8" s="186"/>
      <c r="B8" s="187"/>
      <c r="C8" s="187"/>
      <c r="D8" s="187"/>
      <c r="E8" s="187"/>
      <c r="F8" s="187"/>
      <c r="G8" s="187"/>
      <c r="H8" s="187"/>
      <c r="I8" s="187"/>
      <c r="J8" s="187"/>
      <c r="K8" s="191"/>
      <c r="L8" s="175"/>
      <c r="M8" s="194"/>
      <c r="N8" s="170" t="s">
        <v>52</v>
      </c>
      <c r="O8" s="171"/>
      <c r="P8" s="170" t="s">
        <v>52</v>
      </c>
      <c r="Q8" s="171"/>
      <c r="R8" s="170" t="s">
        <v>52</v>
      </c>
      <c r="S8" s="171"/>
      <c r="T8" s="124" t="s">
        <v>53</v>
      </c>
      <c r="U8" s="182"/>
      <c r="V8" s="182"/>
    </row>
    <row r="9" spans="1:22" s="43" customFormat="1" ht="15.75" customHeight="1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92"/>
      <c r="L9" s="176"/>
      <c r="M9" s="195"/>
      <c r="N9" s="101" t="s">
        <v>54</v>
      </c>
      <c r="O9" s="58" t="s">
        <v>55</v>
      </c>
      <c r="P9" s="101" t="s">
        <v>54</v>
      </c>
      <c r="Q9" s="59" t="s">
        <v>55</v>
      </c>
      <c r="R9" s="101" t="s">
        <v>54</v>
      </c>
      <c r="S9" s="59" t="s">
        <v>55</v>
      </c>
      <c r="T9" s="124" t="s">
        <v>55</v>
      </c>
      <c r="U9" s="183"/>
      <c r="V9" s="183"/>
    </row>
    <row r="10" spans="1:22" s="43" customFormat="1" ht="15.75" customHeight="1" x14ac:dyDescent="0.2">
      <c r="A10" s="177" t="s">
        <v>60</v>
      </c>
      <c r="B10" s="178"/>
      <c r="C10" s="178"/>
      <c r="D10" s="178"/>
      <c r="E10" s="178"/>
      <c r="F10" s="178"/>
      <c r="G10" s="178"/>
      <c r="H10" s="178"/>
      <c r="I10" s="178"/>
      <c r="J10" s="179"/>
      <c r="K10" s="60" t="s">
        <v>58</v>
      </c>
      <c r="L10" s="172" t="s">
        <v>56</v>
      </c>
      <c r="M10" s="104"/>
      <c r="N10" s="105"/>
      <c r="O10" s="61"/>
      <c r="P10" s="105"/>
      <c r="Q10" s="103"/>
      <c r="R10" s="105"/>
      <c r="S10" s="103"/>
      <c r="T10" s="132"/>
      <c r="U10" s="106"/>
      <c r="V10" s="106"/>
    </row>
    <row r="11" spans="1:22" s="43" customFormat="1" ht="26.25" customHeight="1" x14ac:dyDescent="0.2">
      <c r="A11" s="177" t="s">
        <v>61</v>
      </c>
      <c r="B11" s="178"/>
      <c r="C11" s="178"/>
      <c r="D11" s="178"/>
      <c r="E11" s="178"/>
      <c r="F11" s="178"/>
      <c r="G11" s="178"/>
      <c r="H11" s="178"/>
      <c r="I11" s="178"/>
      <c r="J11" s="179"/>
      <c r="K11" s="60" t="s">
        <v>59</v>
      </c>
      <c r="L11" s="173"/>
      <c r="M11" s="104"/>
      <c r="N11" s="105"/>
      <c r="O11" s="61"/>
      <c r="P11" s="105"/>
      <c r="Q11" s="103"/>
      <c r="R11" s="102"/>
      <c r="S11" s="103"/>
      <c r="T11" s="132"/>
      <c r="U11" s="106"/>
      <c r="V11" s="106"/>
    </row>
    <row r="12" spans="1:22" s="43" customFormat="1" ht="15" x14ac:dyDescent="0.2">
      <c r="A12" s="14">
        <v>1</v>
      </c>
      <c r="B12" s="15" t="s">
        <v>1</v>
      </c>
      <c r="C12" s="15" t="s">
        <v>2</v>
      </c>
      <c r="D12" s="16">
        <v>38</v>
      </c>
      <c r="E12" s="15" t="s">
        <v>9</v>
      </c>
      <c r="F12" s="16">
        <v>5</v>
      </c>
      <c r="G12" s="16">
        <v>2</v>
      </c>
      <c r="H12" s="16"/>
      <c r="I12" s="16"/>
      <c r="J12" s="17"/>
      <c r="K12" s="18" t="s">
        <v>3</v>
      </c>
      <c r="L12" s="18"/>
      <c r="M12" s="107">
        <v>1930752000</v>
      </c>
      <c r="N12" s="133">
        <f>N18+N13</f>
        <v>0</v>
      </c>
      <c r="O12" s="134">
        <f>N12/M12*100</f>
        <v>0</v>
      </c>
      <c r="P12" s="133">
        <f>P18+P13</f>
        <v>0</v>
      </c>
      <c r="Q12" s="134">
        <f>P12/M12*100</f>
        <v>0</v>
      </c>
      <c r="R12" s="133">
        <f>R18+R13</f>
        <v>0</v>
      </c>
      <c r="S12" s="134">
        <f>R12/M12*100</f>
        <v>0</v>
      </c>
      <c r="T12" s="134">
        <f>(T13+T18)/2</f>
        <v>4.5138888888888893</v>
      </c>
      <c r="U12" s="135"/>
      <c r="V12" s="135"/>
    </row>
    <row r="13" spans="1:22" s="43" customFormat="1" ht="23.25" customHeight="1" x14ac:dyDescent="0.2">
      <c r="A13" s="14">
        <v>1</v>
      </c>
      <c r="B13" s="15" t="s">
        <v>1</v>
      </c>
      <c r="C13" s="15" t="s">
        <v>2</v>
      </c>
      <c r="D13" s="16">
        <v>38</v>
      </c>
      <c r="E13" s="15" t="s">
        <v>9</v>
      </c>
      <c r="F13" s="16">
        <v>5</v>
      </c>
      <c r="G13" s="16">
        <v>2</v>
      </c>
      <c r="H13" s="16">
        <v>1</v>
      </c>
      <c r="I13" s="16"/>
      <c r="J13" s="17"/>
      <c r="K13" s="18" t="s">
        <v>4</v>
      </c>
      <c r="L13" s="18"/>
      <c r="M13" s="107">
        <v>1158451200</v>
      </c>
      <c r="N13" s="133">
        <f>N15</f>
        <v>0</v>
      </c>
      <c r="O13" s="134">
        <f>N13/M13*100</f>
        <v>0</v>
      </c>
      <c r="P13" s="133">
        <f>P15</f>
        <v>0</v>
      </c>
      <c r="Q13" s="134">
        <f>P13/M13*100</f>
        <v>0</v>
      </c>
      <c r="R13" s="133">
        <f>N13+P13</f>
        <v>0</v>
      </c>
      <c r="S13" s="134">
        <f>R13/M13*100</f>
        <v>0</v>
      </c>
      <c r="T13" s="134">
        <f>T15</f>
        <v>8.3333333333333339</v>
      </c>
      <c r="U13" s="135"/>
      <c r="V13" s="135"/>
    </row>
    <row r="14" spans="1:22" s="43" customFormat="1" ht="15" x14ac:dyDescent="0.2">
      <c r="A14" s="14"/>
      <c r="B14" s="15"/>
      <c r="C14" s="15"/>
      <c r="D14" s="16"/>
      <c r="E14" s="16"/>
      <c r="F14" s="16"/>
      <c r="G14" s="16"/>
      <c r="H14" s="16"/>
      <c r="I14" s="16"/>
      <c r="J14" s="17"/>
      <c r="K14" s="18"/>
      <c r="L14" s="18"/>
      <c r="M14" s="107"/>
      <c r="N14" s="136"/>
      <c r="O14" s="137"/>
      <c r="P14" s="136"/>
      <c r="Q14" s="137"/>
      <c r="R14" s="136"/>
      <c r="S14" s="137"/>
      <c r="T14" s="137"/>
      <c r="U14" s="135"/>
      <c r="V14" s="135"/>
    </row>
    <row r="15" spans="1:22" s="43" customFormat="1" ht="15.75" customHeight="1" x14ac:dyDescent="0.2">
      <c r="A15" s="14">
        <v>1</v>
      </c>
      <c r="B15" s="15" t="s">
        <v>1</v>
      </c>
      <c r="C15" s="15" t="s">
        <v>2</v>
      </c>
      <c r="D15" s="16">
        <v>38</v>
      </c>
      <c r="E15" s="15" t="s">
        <v>9</v>
      </c>
      <c r="F15" s="16">
        <v>5</v>
      </c>
      <c r="G15" s="16">
        <v>2</v>
      </c>
      <c r="H15" s="16">
        <v>1</v>
      </c>
      <c r="I15" s="15" t="s">
        <v>5</v>
      </c>
      <c r="J15" s="19"/>
      <c r="K15" s="20" t="s">
        <v>11</v>
      </c>
      <c r="L15" s="20"/>
      <c r="M15" s="107">
        <f>M16</f>
        <v>1158451200</v>
      </c>
      <c r="N15" s="133">
        <f>N16</f>
        <v>0</v>
      </c>
      <c r="O15" s="134">
        <f>N15/M15*100</f>
        <v>0</v>
      </c>
      <c r="P15" s="133">
        <f>P16</f>
        <v>0</v>
      </c>
      <c r="Q15" s="134">
        <f>P15/M15*100</f>
        <v>0</v>
      </c>
      <c r="R15" s="133">
        <f t="shared" ref="R15:R16" si="0">N15+P15</f>
        <v>0</v>
      </c>
      <c r="S15" s="134">
        <f>R15/M15*100</f>
        <v>0</v>
      </c>
      <c r="T15" s="134">
        <f>T16</f>
        <v>8.3333333333333339</v>
      </c>
      <c r="U15" s="135"/>
      <c r="V15" s="135"/>
    </row>
    <row r="16" spans="1:22" s="43" customFormat="1" ht="15.75" customHeight="1" x14ac:dyDescent="0.2">
      <c r="A16" s="21">
        <v>1</v>
      </c>
      <c r="B16" s="22" t="s">
        <v>1</v>
      </c>
      <c r="C16" s="22" t="s">
        <v>2</v>
      </c>
      <c r="D16" s="16">
        <v>38</v>
      </c>
      <c r="E16" s="15" t="s">
        <v>9</v>
      </c>
      <c r="F16" s="23">
        <v>5</v>
      </c>
      <c r="G16" s="23">
        <v>2</v>
      </c>
      <c r="H16" s="23">
        <v>1</v>
      </c>
      <c r="I16" s="22" t="s">
        <v>5</v>
      </c>
      <c r="J16" s="19" t="s">
        <v>2</v>
      </c>
      <c r="K16" s="24" t="s">
        <v>12</v>
      </c>
      <c r="L16" s="24"/>
      <c r="M16" s="108">
        <v>1158451200</v>
      </c>
      <c r="N16" s="136">
        <v>0</v>
      </c>
      <c r="O16" s="137">
        <f>N16/M16*100</f>
        <v>0</v>
      </c>
      <c r="P16" s="136">
        <v>0</v>
      </c>
      <c r="Q16" s="137">
        <f>P16/M16*100</f>
        <v>0</v>
      </c>
      <c r="R16" s="133">
        <f t="shared" si="0"/>
        <v>0</v>
      </c>
      <c r="S16" s="137">
        <f>R16/M16*100</f>
        <v>0</v>
      </c>
      <c r="T16" s="137">
        <f>1/12%</f>
        <v>8.3333333333333339</v>
      </c>
      <c r="U16" s="135"/>
      <c r="V16" s="135"/>
    </row>
    <row r="17" spans="1:25" s="43" customFormat="1" ht="15.75" customHeight="1" x14ac:dyDescent="0.2">
      <c r="A17" s="21"/>
      <c r="B17" s="22"/>
      <c r="C17" s="22"/>
      <c r="D17" s="23"/>
      <c r="E17" s="23"/>
      <c r="F17" s="23"/>
      <c r="G17" s="23"/>
      <c r="H17" s="23"/>
      <c r="I17" s="22"/>
      <c r="J17" s="19"/>
      <c r="K17" s="24"/>
      <c r="L17" s="24"/>
      <c r="M17" s="109"/>
      <c r="N17" s="136"/>
      <c r="O17" s="137"/>
      <c r="P17" s="136"/>
      <c r="Q17" s="137"/>
      <c r="R17" s="136"/>
      <c r="S17" s="137"/>
      <c r="T17" s="137"/>
      <c r="U17" s="135"/>
      <c r="V17" s="135"/>
    </row>
    <row r="18" spans="1:25" s="43" customFormat="1" ht="15.75" customHeight="1" x14ac:dyDescent="0.2">
      <c r="A18" s="14">
        <v>1</v>
      </c>
      <c r="B18" s="15" t="s">
        <v>1</v>
      </c>
      <c r="C18" s="15" t="s">
        <v>2</v>
      </c>
      <c r="D18" s="16">
        <v>38</v>
      </c>
      <c r="E18" s="15" t="s">
        <v>9</v>
      </c>
      <c r="F18" s="16">
        <v>5</v>
      </c>
      <c r="G18" s="16">
        <v>2</v>
      </c>
      <c r="H18" s="16">
        <v>2</v>
      </c>
      <c r="I18" s="16"/>
      <c r="J18" s="17"/>
      <c r="K18" s="18" t="s">
        <v>13</v>
      </c>
      <c r="L18" s="18"/>
      <c r="M18" s="107">
        <f>M19+M30+M34+M39+M42+M46+M50+M53+M56+M60+M66+M70+M74+M77</f>
        <v>682688000</v>
      </c>
      <c r="N18" s="133">
        <f>N19+N30+N34+N39+N42+N46+N50+N53+N56+N60+N66+N70+N74+N77</f>
        <v>0</v>
      </c>
      <c r="O18" s="134">
        <f t="shared" ref="O18:O24" si="1">N18/M18*100</f>
        <v>0</v>
      </c>
      <c r="P18" s="133">
        <f>P19+P30+P34+P39+P42+P46+P50+P53+P56+P60+P66+P70+P74+P77</f>
        <v>0</v>
      </c>
      <c r="Q18" s="134">
        <f t="shared" ref="Q18:Q28" si="2">P18/M18*100</f>
        <v>0</v>
      </c>
      <c r="R18" s="133">
        <f t="shared" ref="R18:R85" si="3">N18+P18</f>
        <v>0</v>
      </c>
      <c r="S18" s="134">
        <f t="shared" ref="S18:S28" si="4">R18/M18*100</f>
        <v>0</v>
      </c>
      <c r="T18" s="134">
        <f>(T19+T30+T34+T39+T42+T46+T50+T53+T56+T60+T66+T70+T74+T77)/14</f>
        <v>0.69444444444444442</v>
      </c>
      <c r="U18" s="135"/>
      <c r="V18" s="135"/>
    </row>
    <row r="19" spans="1:25" s="43" customFormat="1" ht="15.75" customHeight="1" x14ac:dyDescent="0.2">
      <c r="A19" s="14">
        <v>1</v>
      </c>
      <c r="B19" s="15" t="s">
        <v>1</v>
      </c>
      <c r="C19" s="15" t="s">
        <v>2</v>
      </c>
      <c r="D19" s="16">
        <v>38</v>
      </c>
      <c r="E19" s="15" t="s">
        <v>9</v>
      </c>
      <c r="F19" s="16">
        <v>5</v>
      </c>
      <c r="G19" s="16">
        <v>2</v>
      </c>
      <c r="H19" s="16">
        <v>2</v>
      </c>
      <c r="I19" s="15" t="s">
        <v>2</v>
      </c>
      <c r="J19" s="25"/>
      <c r="K19" s="20" t="s">
        <v>14</v>
      </c>
      <c r="L19" s="20"/>
      <c r="M19" s="107">
        <f>SUM(M20:M28)</f>
        <v>224104920</v>
      </c>
      <c r="N19" s="133">
        <f>SUM(N20:N27)</f>
        <v>0</v>
      </c>
      <c r="O19" s="134">
        <f t="shared" si="1"/>
        <v>0</v>
      </c>
      <c r="P19" s="133">
        <f>SUM(P20:P27)</f>
        <v>0</v>
      </c>
      <c r="Q19" s="134">
        <f t="shared" si="2"/>
        <v>0</v>
      </c>
      <c r="R19" s="133">
        <f>N19+P19</f>
        <v>0</v>
      </c>
      <c r="S19" s="134">
        <f t="shared" si="4"/>
        <v>0</v>
      </c>
      <c r="T19" s="134">
        <f>S19/9</f>
        <v>0</v>
      </c>
      <c r="U19" s="135"/>
      <c r="V19" s="135"/>
    </row>
    <row r="20" spans="1:25" s="43" customFormat="1" ht="15.75" customHeight="1" x14ac:dyDescent="0.2">
      <c r="A20" s="21">
        <v>1</v>
      </c>
      <c r="B20" s="22" t="s">
        <v>1</v>
      </c>
      <c r="C20" s="22" t="s">
        <v>2</v>
      </c>
      <c r="D20" s="16">
        <v>38</v>
      </c>
      <c r="E20" s="15" t="s">
        <v>9</v>
      </c>
      <c r="F20" s="23">
        <v>5</v>
      </c>
      <c r="G20" s="23">
        <v>2</v>
      </c>
      <c r="H20" s="23">
        <v>2</v>
      </c>
      <c r="I20" s="22" t="s">
        <v>2</v>
      </c>
      <c r="J20" s="19" t="s">
        <v>2</v>
      </c>
      <c r="K20" s="24" t="s">
        <v>15</v>
      </c>
      <c r="L20" s="24"/>
      <c r="M20" s="110">
        <v>27499160</v>
      </c>
      <c r="N20" s="136">
        <v>0</v>
      </c>
      <c r="O20" s="137">
        <f t="shared" si="1"/>
        <v>0</v>
      </c>
      <c r="P20" s="136">
        <v>0</v>
      </c>
      <c r="Q20" s="137">
        <f t="shared" si="2"/>
        <v>0</v>
      </c>
      <c r="R20" s="133">
        <f t="shared" si="3"/>
        <v>0</v>
      </c>
      <c r="S20" s="137">
        <f t="shared" si="4"/>
        <v>0</v>
      </c>
      <c r="T20" s="137">
        <v>0</v>
      </c>
      <c r="U20" s="135"/>
      <c r="V20" s="135"/>
    </row>
    <row r="21" spans="1:25" s="43" customFormat="1" ht="15.75" customHeight="1" x14ac:dyDescent="0.2">
      <c r="A21" s="21">
        <v>1</v>
      </c>
      <c r="B21" s="22" t="s">
        <v>1</v>
      </c>
      <c r="C21" s="22" t="s">
        <v>2</v>
      </c>
      <c r="D21" s="16">
        <v>38</v>
      </c>
      <c r="E21" s="15" t="s">
        <v>9</v>
      </c>
      <c r="F21" s="23">
        <v>5</v>
      </c>
      <c r="G21" s="23">
        <v>2</v>
      </c>
      <c r="H21" s="23">
        <v>2</v>
      </c>
      <c r="I21" s="22" t="s">
        <v>2</v>
      </c>
      <c r="J21" s="19" t="s">
        <v>6</v>
      </c>
      <c r="K21" s="62" t="s">
        <v>16</v>
      </c>
      <c r="L21" s="63"/>
      <c r="M21" s="110">
        <v>1440000</v>
      </c>
      <c r="N21" s="136">
        <v>0</v>
      </c>
      <c r="O21" s="137">
        <f t="shared" si="1"/>
        <v>0</v>
      </c>
      <c r="P21" s="136">
        <v>0</v>
      </c>
      <c r="Q21" s="137">
        <f t="shared" si="2"/>
        <v>0</v>
      </c>
      <c r="R21" s="133">
        <f t="shared" si="3"/>
        <v>0</v>
      </c>
      <c r="S21" s="137">
        <f t="shared" si="4"/>
        <v>0</v>
      </c>
      <c r="T21" s="137">
        <v>0</v>
      </c>
      <c r="U21" s="135"/>
      <c r="V21" s="135"/>
    </row>
    <row r="22" spans="1:25" s="43" customFormat="1" ht="15.75" customHeight="1" x14ac:dyDescent="0.2">
      <c r="A22" s="21">
        <v>1</v>
      </c>
      <c r="B22" s="22" t="s">
        <v>1</v>
      </c>
      <c r="C22" s="22" t="s">
        <v>2</v>
      </c>
      <c r="D22" s="16">
        <v>38</v>
      </c>
      <c r="E22" s="15" t="s">
        <v>9</v>
      </c>
      <c r="F22" s="23">
        <v>5</v>
      </c>
      <c r="G22" s="23">
        <v>2</v>
      </c>
      <c r="H22" s="23">
        <v>2</v>
      </c>
      <c r="I22" s="22" t="s">
        <v>2</v>
      </c>
      <c r="J22" s="19" t="s">
        <v>17</v>
      </c>
      <c r="K22" s="24" t="s">
        <v>18</v>
      </c>
      <c r="L22" s="24"/>
      <c r="M22" s="109">
        <v>1050000</v>
      </c>
      <c r="N22" s="136">
        <v>0</v>
      </c>
      <c r="O22" s="137">
        <f t="shared" si="1"/>
        <v>0</v>
      </c>
      <c r="P22" s="136">
        <v>0</v>
      </c>
      <c r="Q22" s="137">
        <f t="shared" si="2"/>
        <v>0</v>
      </c>
      <c r="R22" s="133">
        <f t="shared" si="3"/>
        <v>0</v>
      </c>
      <c r="S22" s="137">
        <f t="shared" si="4"/>
        <v>0</v>
      </c>
      <c r="T22" s="137">
        <v>0</v>
      </c>
      <c r="U22" s="135"/>
      <c r="V22" s="135"/>
    </row>
    <row r="23" spans="1:25" s="43" customFormat="1" ht="15.75" customHeight="1" x14ac:dyDescent="0.2">
      <c r="A23" s="21">
        <v>1</v>
      </c>
      <c r="B23" s="22" t="s">
        <v>1</v>
      </c>
      <c r="C23" s="22" t="s">
        <v>2</v>
      </c>
      <c r="D23" s="16">
        <v>38</v>
      </c>
      <c r="E23" s="15" t="s">
        <v>9</v>
      </c>
      <c r="F23" s="23">
        <v>5</v>
      </c>
      <c r="G23" s="23">
        <v>2</v>
      </c>
      <c r="H23" s="23">
        <v>2</v>
      </c>
      <c r="I23" s="22" t="s">
        <v>2</v>
      </c>
      <c r="J23" s="19" t="s">
        <v>7</v>
      </c>
      <c r="K23" s="24" t="s">
        <v>19</v>
      </c>
      <c r="L23" s="24"/>
      <c r="M23" s="109">
        <v>7155760</v>
      </c>
      <c r="N23" s="136">
        <v>0</v>
      </c>
      <c r="O23" s="137">
        <f t="shared" si="1"/>
        <v>0</v>
      </c>
      <c r="P23" s="136">
        <v>0</v>
      </c>
      <c r="Q23" s="137">
        <f t="shared" si="2"/>
        <v>0</v>
      </c>
      <c r="R23" s="133">
        <f t="shared" si="3"/>
        <v>0</v>
      </c>
      <c r="S23" s="137">
        <f t="shared" si="4"/>
        <v>0</v>
      </c>
      <c r="T23" s="137">
        <v>0</v>
      </c>
      <c r="U23" s="135"/>
      <c r="V23" s="135"/>
    </row>
    <row r="24" spans="1:25" s="43" customFormat="1" ht="15.75" customHeight="1" x14ac:dyDescent="0.2">
      <c r="A24" s="21">
        <v>1</v>
      </c>
      <c r="B24" s="22" t="s">
        <v>1</v>
      </c>
      <c r="C24" s="22" t="s">
        <v>2</v>
      </c>
      <c r="D24" s="16">
        <v>38</v>
      </c>
      <c r="E24" s="15" t="s">
        <v>9</v>
      </c>
      <c r="F24" s="23">
        <v>5</v>
      </c>
      <c r="G24" s="23">
        <v>2</v>
      </c>
      <c r="H24" s="23">
        <v>2</v>
      </c>
      <c r="I24" s="22" t="s">
        <v>2</v>
      </c>
      <c r="J24" s="19" t="s">
        <v>9</v>
      </c>
      <c r="K24" s="24" t="s">
        <v>20</v>
      </c>
      <c r="L24" s="24"/>
      <c r="M24" s="109">
        <v>1400000</v>
      </c>
      <c r="N24" s="136">
        <v>0</v>
      </c>
      <c r="O24" s="137">
        <f t="shared" si="1"/>
        <v>0</v>
      </c>
      <c r="P24" s="136">
        <v>0</v>
      </c>
      <c r="Q24" s="137">
        <f t="shared" si="2"/>
        <v>0</v>
      </c>
      <c r="R24" s="133">
        <f t="shared" si="3"/>
        <v>0</v>
      </c>
      <c r="S24" s="137">
        <f t="shared" si="4"/>
        <v>0</v>
      </c>
      <c r="T24" s="137">
        <v>0</v>
      </c>
      <c r="U24" s="135"/>
      <c r="V24" s="135"/>
    </row>
    <row r="25" spans="1:25" s="43" customFormat="1" ht="15.75" customHeight="1" x14ac:dyDescent="0.2">
      <c r="A25" s="21">
        <v>1</v>
      </c>
      <c r="B25" s="22" t="s">
        <v>1</v>
      </c>
      <c r="C25" s="22" t="s">
        <v>2</v>
      </c>
      <c r="D25" s="16">
        <v>38</v>
      </c>
      <c r="E25" s="15" t="s">
        <v>9</v>
      </c>
      <c r="F25" s="23">
        <v>5</v>
      </c>
      <c r="G25" s="23">
        <v>2</v>
      </c>
      <c r="H25" s="23">
        <v>2</v>
      </c>
      <c r="I25" s="22" t="s">
        <v>2</v>
      </c>
      <c r="J25" s="19" t="s">
        <v>5</v>
      </c>
      <c r="K25" s="24" t="s">
        <v>21</v>
      </c>
      <c r="L25" s="24"/>
      <c r="M25" s="109">
        <v>1360000</v>
      </c>
      <c r="N25" s="136">
        <v>0</v>
      </c>
      <c r="O25" s="137">
        <f>N25/M25*100</f>
        <v>0</v>
      </c>
      <c r="P25" s="136">
        <v>0</v>
      </c>
      <c r="Q25" s="137">
        <f t="shared" si="2"/>
        <v>0</v>
      </c>
      <c r="R25" s="133">
        <f t="shared" si="3"/>
        <v>0</v>
      </c>
      <c r="S25" s="137">
        <f t="shared" si="4"/>
        <v>0</v>
      </c>
      <c r="T25" s="137">
        <v>0</v>
      </c>
      <c r="U25" s="135"/>
      <c r="V25" s="135"/>
    </row>
    <row r="26" spans="1:25" s="43" customFormat="1" ht="15.75" customHeight="1" x14ac:dyDescent="0.2">
      <c r="A26" s="21">
        <v>1</v>
      </c>
      <c r="B26" s="22" t="s">
        <v>1</v>
      </c>
      <c r="C26" s="22" t="s">
        <v>2</v>
      </c>
      <c r="D26" s="16">
        <v>38</v>
      </c>
      <c r="E26" s="15" t="s">
        <v>9</v>
      </c>
      <c r="F26" s="23">
        <v>5</v>
      </c>
      <c r="G26" s="23">
        <v>2</v>
      </c>
      <c r="H26" s="23">
        <v>2</v>
      </c>
      <c r="I26" s="22" t="s">
        <v>2</v>
      </c>
      <c r="J26" s="19" t="s">
        <v>71</v>
      </c>
      <c r="K26" s="24" t="s">
        <v>82</v>
      </c>
      <c r="L26" s="24"/>
      <c r="M26" s="109">
        <v>21600000</v>
      </c>
      <c r="N26" s="136">
        <v>0</v>
      </c>
      <c r="O26" s="137">
        <f>N26/M26*100</f>
        <v>0</v>
      </c>
      <c r="P26" s="136">
        <v>0</v>
      </c>
      <c r="Q26" s="137">
        <f t="shared" si="2"/>
        <v>0</v>
      </c>
      <c r="R26" s="138">
        <f t="shared" si="3"/>
        <v>0</v>
      </c>
      <c r="S26" s="137">
        <f t="shared" si="4"/>
        <v>0</v>
      </c>
      <c r="T26" s="137">
        <f>S26</f>
        <v>0</v>
      </c>
      <c r="U26" s="135"/>
      <c r="V26" s="135"/>
    </row>
    <row r="27" spans="1:25" s="43" customFormat="1" ht="15.75" customHeight="1" x14ac:dyDescent="0.2">
      <c r="A27" s="21">
        <v>1</v>
      </c>
      <c r="B27" s="22" t="s">
        <v>1</v>
      </c>
      <c r="C27" s="22" t="s">
        <v>2</v>
      </c>
      <c r="D27" s="16">
        <v>38</v>
      </c>
      <c r="E27" s="15" t="s">
        <v>9</v>
      </c>
      <c r="F27" s="23">
        <v>5</v>
      </c>
      <c r="G27" s="23">
        <v>2</v>
      </c>
      <c r="H27" s="23">
        <v>2</v>
      </c>
      <c r="I27" s="22" t="s">
        <v>2</v>
      </c>
      <c r="J27" s="19" t="s">
        <v>83</v>
      </c>
      <c r="K27" s="24" t="s">
        <v>41</v>
      </c>
      <c r="L27" s="24"/>
      <c r="M27" s="109">
        <v>150000000</v>
      </c>
      <c r="N27" s="136">
        <v>0</v>
      </c>
      <c r="O27" s="137">
        <f t="shared" ref="O27:O28" si="5">N27/M27*100</f>
        <v>0</v>
      </c>
      <c r="P27" s="136">
        <v>0</v>
      </c>
      <c r="Q27" s="137">
        <f t="shared" si="2"/>
        <v>0</v>
      </c>
      <c r="R27" s="133">
        <f t="shared" si="3"/>
        <v>0</v>
      </c>
      <c r="S27" s="137">
        <f t="shared" si="4"/>
        <v>0</v>
      </c>
      <c r="T27" s="137">
        <v>0</v>
      </c>
      <c r="U27" s="135"/>
      <c r="V27" s="135"/>
    </row>
    <row r="28" spans="1:25" s="43" customFormat="1" ht="15.75" customHeight="1" x14ac:dyDescent="0.2">
      <c r="A28" s="21">
        <v>1</v>
      </c>
      <c r="B28" s="22" t="s">
        <v>1</v>
      </c>
      <c r="C28" s="22" t="s">
        <v>2</v>
      </c>
      <c r="D28" s="16">
        <v>39</v>
      </c>
      <c r="E28" s="15" t="s">
        <v>9</v>
      </c>
      <c r="F28" s="23">
        <v>5</v>
      </c>
      <c r="G28" s="23">
        <v>2</v>
      </c>
      <c r="H28" s="23">
        <v>2</v>
      </c>
      <c r="I28" s="22" t="s">
        <v>2</v>
      </c>
      <c r="J28" s="19" t="s">
        <v>84</v>
      </c>
      <c r="K28" s="24" t="s">
        <v>85</v>
      </c>
      <c r="L28" s="24"/>
      <c r="M28" s="109">
        <v>12600000</v>
      </c>
      <c r="N28" s="136">
        <v>0</v>
      </c>
      <c r="O28" s="137">
        <f t="shared" si="5"/>
        <v>0</v>
      </c>
      <c r="P28" s="136">
        <v>0</v>
      </c>
      <c r="Q28" s="137">
        <f t="shared" si="2"/>
        <v>0</v>
      </c>
      <c r="R28" s="133">
        <f t="shared" si="3"/>
        <v>0</v>
      </c>
      <c r="S28" s="137">
        <f t="shared" si="4"/>
        <v>0</v>
      </c>
      <c r="T28" s="137">
        <v>0</v>
      </c>
      <c r="U28" s="135"/>
      <c r="V28" s="135"/>
    </row>
    <row r="29" spans="1:25" s="43" customFormat="1" ht="15.75" customHeight="1" x14ac:dyDescent="0.2">
      <c r="A29" s="21"/>
      <c r="B29" s="22"/>
      <c r="C29" s="22"/>
      <c r="D29" s="23"/>
      <c r="E29" s="23"/>
      <c r="F29" s="23"/>
      <c r="G29" s="23"/>
      <c r="H29" s="23"/>
      <c r="I29" s="22"/>
      <c r="J29" s="19"/>
      <c r="K29" s="24"/>
      <c r="L29" s="24"/>
      <c r="M29" s="109"/>
      <c r="N29" s="136"/>
      <c r="O29" s="137"/>
      <c r="P29" s="136"/>
      <c r="Q29" s="137"/>
      <c r="R29" s="133"/>
      <c r="S29" s="137"/>
      <c r="T29" s="137"/>
      <c r="U29" s="135"/>
      <c r="V29" s="135"/>
    </row>
    <row r="30" spans="1:25" s="43" customFormat="1" ht="15.75" customHeight="1" x14ac:dyDescent="0.2">
      <c r="A30" s="14">
        <v>1</v>
      </c>
      <c r="B30" s="15" t="s">
        <v>1</v>
      </c>
      <c r="C30" s="15" t="s">
        <v>2</v>
      </c>
      <c r="D30" s="16">
        <v>38</v>
      </c>
      <c r="E30" s="15" t="s">
        <v>9</v>
      </c>
      <c r="F30" s="16">
        <v>5</v>
      </c>
      <c r="G30" s="16">
        <v>2</v>
      </c>
      <c r="H30" s="16">
        <v>2</v>
      </c>
      <c r="I30" s="15" t="s">
        <v>1</v>
      </c>
      <c r="J30" s="19"/>
      <c r="K30" s="20" t="s">
        <v>22</v>
      </c>
      <c r="L30" s="20"/>
      <c r="M30" s="107">
        <f>M31+M32</f>
        <v>53600000</v>
      </c>
      <c r="N30" s="133">
        <f>SUM(N31:N32)</f>
        <v>0</v>
      </c>
      <c r="O30" s="134">
        <f>N30/M30*100</f>
        <v>0</v>
      </c>
      <c r="P30" s="133">
        <f>SUM(P31:P32)</f>
        <v>0</v>
      </c>
      <c r="Q30" s="134">
        <f>P30/M30*100</f>
        <v>0</v>
      </c>
      <c r="R30" s="133">
        <f t="shared" si="3"/>
        <v>0</v>
      </c>
      <c r="S30" s="134">
        <f>R30/M30*100</f>
        <v>0</v>
      </c>
      <c r="T30" s="134">
        <f>SUM(T31:T32)/2</f>
        <v>4.1666666666666661</v>
      </c>
      <c r="U30" s="135"/>
      <c r="V30" s="135"/>
    </row>
    <row r="31" spans="1:25" s="43" customFormat="1" ht="15.75" customHeight="1" x14ac:dyDescent="0.2">
      <c r="A31" s="21">
        <v>1</v>
      </c>
      <c r="B31" s="22" t="s">
        <v>1</v>
      </c>
      <c r="C31" s="22" t="s">
        <v>2</v>
      </c>
      <c r="D31" s="16">
        <v>38</v>
      </c>
      <c r="E31" s="15" t="s">
        <v>9</v>
      </c>
      <c r="F31" s="23">
        <v>5</v>
      </c>
      <c r="G31" s="23">
        <v>2</v>
      </c>
      <c r="H31" s="23">
        <v>2</v>
      </c>
      <c r="I31" s="22" t="s">
        <v>1</v>
      </c>
      <c r="J31" s="19" t="s">
        <v>17</v>
      </c>
      <c r="K31" s="24" t="s">
        <v>86</v>
      </c>
      <c r="L31" s="24"/>
      <c r="M31" s="109">
        <v>50000000</v>
      </c>
      <c r="N31" s="136">
        <v>0</v>
      </c>
      <c r="O31" s="137">
        <f>N31/M31*100</f>
        <v>0</v>
      </c>
      <c r="P31" s="136">
        <v>0</v>
      </c>
      <c r="Q31" s="137">
        <f>P31/M31*100</f>
        <v>0</v>
      </c>
      <c r="R31" s="133">
        <f t="shared" si="3"/>
        <v>0</v>
      </c>
      <c r="S31" s="137">
        <f>R31/M31*100</f>
        <v>0</v>
      </c>
      <c r="T31" s="137">
        <v>0</v>
      </c>
      <c r="U31" s="135"/>
      <c r="V31" s="135"/>
      <c r="Y31" s="43" t="s">
        <v>77</v>
      </c>
    </row>
    <row r="32" spans="1:25" s="43" customFormat="1" ht="15.75" customHeight="1" x14ac:dyDescent="0.2">
      <c r="A32" s="21">
        <v>1</v>
      </c>
      <c r="B32" s="22" t="s">
        <v>1</v>
      </c>
      <c r="C32" s="22" t="s">
        <v>2</v>
      </c>
      <c r="D32" s="16">
        <v>38</v>
      </c>
      <c r="E32" s="15" t="s">
        <v>9</v>
      </c>
      <c r="F32" s="23">
        <v>5</v>
      </c>
      <c r="G32" s="23">
        <v>2</v>
      </c>
      <c r="H32" s="23">
        <v>2</v>
      </c>
      <c r="I32" s="22" t="s">
        <v>1</v>
      </c>
      <c r="J32" s="19" t="s">
        <v>8</v>
      </c>
      <c r="K32" s="24" t="s">
        <v>23</v>
      </c>
      <c r="L32" s="24"/>
      <c r="M32" s="109">
        <v>3600000</v>
      </c>
      <c r="N32" s="136">
        <v>0</v>
      </c>
      <c r="O32" s="137">
        <f>N32/M32*100</f>
        <v>0</v>
      </c>
      <c r="P32" s="136">
        <v>0</v>
      </c>
      <c r="Q32" s="137">
        <f>P32/M32*100</f>
        <v>0</v>
      </c>
      <c r="R32" s="138">
        <f t="shared" si="3"/>
        <v>0</v>
      </c>
      <c r="S32" s="137">
        <f>R32/M32*100</f>
        <v>0</v>
      </c>
      <c r="T32" s="137">
        <f>1/12*100</f>
        <v>8.3333333333333321</v>
      </c>
      <c r="U32" s="135"/>
      <c r="V32" s="135"/>
    </row>
    <row r="33" spans="1:27" s="43" customFormat="1" ht="15.75" customHeight="1" x14ac:dyDescent="0.2">
      <c r="A33" s="21"/>
      <c r="B33" s="22"/>
      <c r="C33" s="22"/>
      <c r="D33" s="23"/>
      <c r="E33" s="23"/>
      <c r="F33" s="23"/>
      <c r="G33" s="23"/>
      <c r="H33" s="23"/>
      <c r="I33" s="22"/>
      <c r="J33" s="19"/>
      <c r="K33" s="24"/>
      <c r="L33" s="24"/>
      <c r="M33" s="109"/>
      <c r="N33" s="136"/>
      <c r="O33" s="137"/>
      <c r="P33" s="136"/>
      <c r="Q33" s="137"/>
      <c r="R33" s="133"/>
      <c r="S33" s="137"/>
      <c r="T33" s="137"/>
      <c r="U33" s="135"/>
      <c r="V33" s="135"/>
    </row>
    <row r="34" spans="1:27" s="43" customFormat="1" ht="15.75" customHeight="1" x14ac:dyDescent="0.2">
      <c r="A34" s="14">
        <v>1</v>
      </c>
      <c r="B34" s="15" t="s">
        <v>1</v>
      </c>
      <c r="C34" s="15" t="s">
        <v>2</v>
      </c>
      <c r="D34" s="16">
        <v>38</v>
      </c>
      <c r="E34" s="15" t="s">
        <v>9</v>
      </c>
      <c r="F34" s="16">
        <v>5</v>
      </c>
      <c r="G34" s="16">
        <v>2</v>
      </c>
      <c r="H34" s="16">
        <v>2</v>
      </c>
      <c r="I34" s="15" t="s">
        <v>6</v>
      </c>
      <c r="J34" s="25"/>
      <c r="K34" s="20" t="s">
        <v>24</v>
      </c>
      <c r="L34" s="20"/>
      <c r="M34" s="107">
        <f>SUM(M35:M37)</f>
        <v>29550000</v>
      </c>
      <c r="N34" s="133">
        <f>SUM(N35:N37)</f>
        <v>0</v>
      </c>
      <c r="O34" s="134">
        <f>N34/M34*100</f>
        <v>0</v>
      </c>
      <c r="P34" s="133">
        <f>SUM(P35:P37)</f>
        <v>0</v>
      </c>
      <c r="Q34" s="134">
        <f>P34/M34*100</f>
        <v>0</v>
      </c>
      <c r="R34" s="133">
        <f t="shared" si="3"/>
        <v>0</v>
      </c>
      <c r="S34" s="134">
        <f>R34/M34*100</f>
        <v>0</v>
      </c>
      <c r="T34" s="134">
        <f>SUM(T35:T37)/3</f>
        <v>5.5555555555555545</v>
      </c>
      <c r="U34" s="135"/>
      <c r="V34" s="135"/>
      <c r="Y34" s="43">
        <v>2603500</v>
      </c>
      <c r="Z34" s="43">
        <v>2500000</v>
      </c>
      <c r="AA34" s="43">
        <v>103500</v>
      </c>
    </row>
    <row r="35" spans="1:27" s="43" customFormat="1" ht="15.75" customHeight="1" x14ac:dyDescent="0.2">
      <c r="A35" s="21">
        <v>1</v>
      </c>
      <c r="B35" s="22" t="s">
        <v>1</v>
      </c>
      <c r="C35" s="22" t="s">
        <v>2</v>
      </c>
      <c r="D35" s="16">
        <v>38</v>
      </c>
      <c r="E35" s="15" t="s">
        <v>9</v>
      </c>
      <c r="F35" s="23">
        <v>5</v>
      </c>
      <c r="G35" s="23">
        <v>2</v>
      </c>
      <c r="H35" s="23">
        <v>2</v>
      </c>
      <c r="I35" s="22" t="s">
        <v>6</v>
      </c>
      <c r="J35" s="19" t="s">
        <v>8</v>
      </c>
      <c r="K35" s="24" t="s">
        <v>25</v>
      </c>
      <c r="L35" s="24"/>
      <c r="M35" s="109">
        <v>12000000</v>
      </c>
      <c r="N35" s="136">
        <v>0</v>
      </c>
      <c r="O35" s="137">
        <f>N35/M35*100</f>
        <v>0</v>
      </c>
      <c r="P35" s="136">
        <v>0</v>
      </c>
      <c r="Q35" s="137">
        <f>P35/M35*100</f>
        <v>0</v>
      </c>
      <c r="R35" s="138">
        <f t="shared" si="3"/>
        <v>0</v>
      </c>
      <c r="S35" s="137">
        <f>R35/M35*100</f>
        <v>0</v>
      </c>
      <c r="T35" s="137">
        <f t="shared" ref="T35:T36" si="6">1/12*100</f>
        <v>8.3333333333333321</v>
      </c>
      <c r="U35" s="135"/>
      <c r="V35" s="135"/>
    </row>
    <row r="36" spans="1:27" s="43" customFormat="1" ht="15.75" customHeight="1" x14ac:dyDescent="0.2">
      <c r="A36" s="21">
        <v>1</v>
      </c>
      <c r="B36" s="22" t="s">
        <v>1</v>
      </c>
      <c r="C36" s="22" t="s">
        <v>2</v>
      </c>
      <c r="D36" s="16">
        <v>38</v>
      </c>
      <c r="E36" s="15" t="s">
        <v>9</v>
      </c>
      <c r="F36" s="23">
        <v>5</v>
      </c>
      <c r="G36" s="23">
        <v>2</v>
      </c>
      <c r="H36" s="23">
        <v>2</v>
      </c>
      <c r="I36" s="22" t="s">
        <v>6</v>
      </c>
      <c r="J36" s="19" t="s">
        <v>10</v>
      </c>
      <c r="K36" s="24" t="s">
        <v>26</v>
      </c>
      <c r="L36" s="24"/>
      <c r="M36" s="109">
        <v>550000</v>
      </c>
      <c r="N36" s="136">
        <v>0</v>
      </c>
      <c r="O36" s="137">
        <f>N36/M36*100</f>
        <v>0</v>
      </c>
      <c r="P36" s="136">
        <v>0</v>
      </c>
      <c r="Q36" s="137">
        <f>P36/M36*100</f>
        <v>0</v>
      </c>
      <c r="R36" s="138">
        <f t="shared" si="3"/>
        <v>0</v>
      </c>
      <c r="S36" s="137">
        <f>R36/M36*100</f>
        <v>0</v>
      </c>
      <c r="T36" s="137">
        <f t="shared" si="6"/>
        <v>8.3333333333333321</v>
      </c>
      <c r="U36" s="135"/>
      <c r="V36" s="135"/>
    </row>
    <row r="37" spans="1:27" s="43" customFormat="1" ht="26.25" customHeight="1" x14ac:dyDescent="0.2">
      <c r="A37" s="21">
        <v>1</v>
      </c>
      <c r="B37" s="22" t="s">
        <v>1</v>
      </c>
      <c r="C37" s="22" t="s">
        <v>2</v>
      </c>
      <c r="D37" s="16">
        <v>38</v>
      </c>
      <c r="E37" s="15" t="s">
        <v>9</v>
      </c>
      <c r="F37" s="23">
        <v>5</v>
      </c>
      <c r="G37" s="23">
        <v>2</v>
      </c>
      <c r="H37" s="23">
        <v>2</v>
      </c>
      <c r="I37" s="22" t="s">
        <v>6</v>
      </c>
      <c r="J37" s="19" t="s">
        <v>70</v>
      </c>
      <c r="K37" s="24" t="s">
        <v>27</v>
      </c>
      <c r="L37" s="24"/>
      <c r="M37" s="109">
        <v>17000000</v>
      </c>
      <c r="N37" s="136">
        <v>0</v>
      </c>
      <c r="O37" s="137">
        <f>N37/M37*100</f>
        <v>0</v>
      </c>
      <c r="P37" s="136">
        <v>0</v>
      </c>
      <c r="Q37" s="137">
        <f>P37/M37*100</f>
        <v>0</v>
      </c>
      <c r="R37" s="133">
        <f t="shared" si="3"/>
        <v>0</v>
      </c>
      <c r="S37" s="137">
        <f>R37/M37*100</f>
        <v>0</v>
      </c>
      <c r="T37" s="137">
        <v>0</v>
      </c>
      <c r="U37" s="135"/>
      <c r="V37" s="135"/>
      <c r="Y37" s="50">
        <f>R37</f>
        <v>0</v>
      </c>
      <c r="Z37" s="50">
        <v>2500000</v>
      </c>
      <c r="AA37" s="51">
        <f>Y37-Z37</f>
        <v>-2500000</v>
      </c>
    </row>
    <row r="38" spans="1:27" s="43" customFormat="1" ht="12" customHeight="1" x14ac:dyDescent="0.2">
      <c r="A38" s="21"/>
      <c r="B38" s="22"/>
      <c r="C38" s="22"/>
      <c r="D38" s="23"/>
      <c r="E38" s="23"/>
      <c r="F38" s="23"/>
      <c r="G38" s="23"/>
      <c r="H38" s="23"/>
      <c r="I38" s="22"/>
      <c r="J38" s="19"/>
      <c r="K38" s="24"/>
      <c r="L38" s="24"/>
      <c r="M38" s="109"/>
      <c r="N38" s="136"/>
      <c r="O38" s="137"/>
      <c r="P38" s="136"/>
      <c r="Q38" s="137"/>
      <c r="R38" s="133"/>
      <c r="S38" s="137"/>
      <c r="T38" s="137"/>
      <c r="U38" s="135"/>
      <c r="V38" s="135"/>
    </row>
    <row r="39" spans="1:27" s="43" customFormat="1" ht="15.75" customHeight="1" x14ac:dyDescent="0.2">
      <c r="A39" s="14">
        <v>1</v>
      </c>
      <c r="B39" s="15" t="s">
        <v>1</v>
      </c>
      <c r="C39" s="15" t="s">
        <v>2</v>
      </c>
      <c r="D39" s="16">
        <v>38</v>
      </c>
      <c r="E39" s="15" t="s">
        <v>9</v>
      </c>
      <c r="F39" s="16">
        <v>5</v>
      </c>
      <c r="G39" s="16">
        <v>2</v>
      </c>
      <c r="H39" s="16">
        <v>2</v>
      </c>
      <c r="I39" s="15" t="s">
        <v>17</v>
      </c>
      <c r="J39" s="25"/>
      <c r="K39" s="20" t="s">
        <v>87</v>
      </c>
      <c r="L39" s="20"/>
      <c r="M39" s="107">
        <f>M40</f>
        <v>4200000</v>
      </c>
      <c r="N39" s="139">
        <f>N40</f>
        <v>0</v>
      </c>
      <c r="O39" s="134">
        <f>N39/M39*100</f>
        <v>0</v>
      </c>
      <c r="P39" s="139">
        <v>0</v>
      </c>
      <c r="Q39" s="137">
        <f>P39/M39*100</f>
        <v>0</v>
      </c>
      <c r="R39" s="133">
        <f>P39+N39</f>
        <v>0</v>
      </c>
      <c r="S39" s="137">
        <f>R39/M39*100</f>
        <v>0</v>
      </c>
      <c r="T39" s="134">
        <v>0</v>
      </c>
      <c r="U39" s="140"/>
      <c r="V39" s="140"/>
    </row>
    <row r="40" spans="1:27" s="43" customFormat="1" ht="15.75" customHeight="1" x14ac:dyDescent="0.2">
      <c r="A40" s="21">
        <v>1</v>
      </c>
      <c r="B40" s="22" t="s">
        <v>1</v>
      </c>
      <c r="C40" s="22" t="s">
        <v>2</v>
      </c>
      <c r="D40" s="23">
        <v>38</v>
      </c>
      <c r="E40" s="22" t="s">
        <v>9</v>
      </c>
      <c r="F40" s="23">
        <v>5</v>
      </c>
      <c r="G40" s="23">
        <v>2</v>
      </c>
      <c r="H40" s="23">
        <v>2</v>
      </c>
      <c r="I40" s="22" t="s">
        <v>17</v>
      </c>
      <c r="J40" s="19" t="s">
        <v>1</v>
      </c>
      <c r="K40" s="24" t="s">
        <v>88</v>
      </c>
      <c r="L40" s="24"/>
      <c r="M40" s="109">
        <v>4200000</v>
      </c>
      <c r="N40" s="141">
        <v>0</v>
      </c>
      <c r="O40" s="137">
        <f>N40/M40*100</f>
        <v>0</v>
      </c>
      <c r="P40" s="141">
        <v>0</v>
      </c>
      <c r="Q40" s="137">
        <f>P40/M40*100</f>
        <v>0</v>
      </c>
      <c r="R40" s="133">
        <f>N40+P40</f>
        <v>0</v>
      </c>
      <c r="S40" s="137">
        <f>R40/M40*100</f>
        <v>0</v>
      </c>
      <c r="T40" s="137">
        <v>0</v>
      </c>
      <c r="U40" s="135"/>
      <c r="V40" s="135"/>
    </row>
    <row r="41" spans="1:27" s="43" customFormat="1" ht="15.75" customHeight="1" x14ac:dyDescent="0.2">
      <c r="A41" s="14"/>
      <c r="B41" s="15"/>
      <c r="C41" s="15"/>
      <c r="D41" s="16"/>
      <c r="E41" s="15"/>
      <c r="F41" s="16"/>
      <c r="G41" s="16"/>
      <c r="H41" s="16"/>
      <c r="I41" s="15"/>
      <c r="J41" s="25"/>
      <c r="K41" s="24"/>
      <c r="L41" s="24"/>
      <c r="M41" s="109"/>
      <c r="N41" s="141"/>
      <c r="O41" s="137"/>
      <c r="P41" s="141"/>
      <c r="Q41" s="137"/>
      <c r="R41" s="133"/>
      <c r="S41" s="137"/>
      <c r="T41" s="137"/>
      <c r="U41" s="135"/>
      <c r="V41" s="135"/>
      <c r="Y41" s="50">
        <f>P41</f>
        <v>0</v>
      </c>
      <c r="Z41" s="50">
        <f>AA37</f>
        <v>-2500000</v>
      </c>
      <c r="AA41" s="51">
        <f>Y41+Z41</f>
        <v>-2500000</v>
      </c>
    </row>
    <row r="42" spans="1:27" s="43" customFormat="1" ht="15.75" customHeight="1" x14ac:dyDescent="0.2">
      <c r="A42" s="14">
        <v>1</v>
      </c>
      <c r="B42" s="15" t="s">
        <v>1</v>
      </c>
      <c r="C42" s="15" t="s">
        <v>2</v>
      </c>
      <c r="D42" s="16">
        <v>38</v>
      </c>
      <c r="E42" s="15" t="s">
        <v>9</v>
      </c>
      <c r="F42" s="16">
        <v>5</v>
      </c>
      <c r="G42" s="16">
        <v>2</v>
      </c>
      <c r="H42" s="16">
        <v>2</v>
      </c>
      <c r="I42" s="15" t="s">
        <v>7</v>
      </c>
      <c r="J42" s="25"/>
      <c r="K42" s="20" t="s">
        <v>89</v>
      </c>
      <c r="L42" s="20"/>
      <c r="M42" s="107">
        <f>SUM(M43:M44)</f>
        <v>4700000</v>
      </c>
      <c r="N42" s="139">
        <f>SUM(N43:N44)</f>
        <v>0</v>
      </c>
      <c r="O42" s="134">
        <f>N42/M42*100</f>
        <v>0</v>
      </c>
      <c r="P42" s="139">
        <f>SUM(P43:P44)</f>
        <v>0</v>
      </c>
      <c r="Q42" s="134">
        <f>P42/M42*100</f>
        <v>0</v>
      </c>
      <c r="R42" s="133">
        <f>N42+P42</f>
        <v>0</v>
      </c>
      <c r="S42" s="134">
        <f>R42/M42*100</f>
        <v>0</v>
      </c>
      <c r="T42" s="134">
        <v>0</v>
      </c>
      <c r="U42" s="140"/>
      <c r="V42" s="140"/>
    </row>
    <row r="43" spans="1:27" s="43" customFormat="1" ht="15.75" customHeight="1" x14ac:dyDescent="0.2">
      <c r="A43" s="21">
        <v>1</v>
      </c>
      <c r="B43" s="22" t="s">
        <v>1</v>
      </c>
      <c r="C43" s="22" t="s">
        <v>2</v>
      </c>
      <c r="D43" s="23">
        <v>38</v>
      </c>
      <c r="E43" s="22" t="s">
        <v>9</v>
      </c>
      <c r="F43" s="23">
        <v>5</v>
      </c>
      <c r="G43" s="23">
        <v>2</v>
      </c>
      <c r="H43" s="23">
        <v>2</v>
      </c>
      <c r="I43" s="22" t="s">
        <v>7</v>
      </c>
      <c r="J43" s="19" t="s">
        <v>2</v>
      </c>
      <c r="K43" s="24" t="s">
        <v>90</v>
      </c>
      <c r="L43" s="24"/>
      <c r="M43" s="109">
        <v>1200000</v>
      </c>
      <c r="N43" s="141">
        <v>0</v>
      </c>
      <c r="O43" s="134">
        <f t="shared" ref="O43:O44" si="7">N43/M43*100</f>
        <v>0</v>
      </c>
      <c r="P43" s="141">
        <v>0</v>
      </c>
      <c r="Q43" s="134">
        <f t="shared" ref="Q43:Q44" si="8">P43/M43*100</f>
        <v>0</v>
      </c>
      <c r="R43" s="133">
        <f t="shared" ref="R43:R44" si="9">N43+P43</f>
        <v>0</v>
      </c>
      <c r="S43" s="134">
        <f t="shared" ref="S43:S44" si="10">R43/M43*100</f>
        <v>0</v>
      </c>
      <c r="T43" s="137">
        <v>0</v>
      </c>
      <c r="U43" s="135"/>
      <c r="V43" s="135"/>
    </row>
    <row r="44" spans="1:27" s="43" customFormat="1" ht="15.75" customHeight="1" x14ac:dyDescent="0.2">
      <c r="A44" s="21">
        <v>1</v>
      </c>
      <c r="B44" s="22" t="s">
        <v>1</v>
      </c>
      <c r="C44" s="22" t="s">
        <v>2</v>
      </c>
      <c r="D44" s="23">
        <v>38</v>
      </c>
      <c r="E44" s="22" t="s">
        <v>9</v>
      </c>
      <c r="F44" s="23">
        <v>5</v>
      </c>
      <c r="G44" s="23">
        <v>2</v>
      </c>
      <c r="H44" s="23">
        <v>2</v>
      </c>
      <c r="I44" s="22" t="s">
        <v>7</v>
      </c>
      <c r="J44" s="19" t="s">
        <v>17</v>
      </c>
      <c r="K44" s="24" t="s">
        <v>91</v>
      </c>
      <c r="L44" s="24"/>
      <c r="M44" s="109">
        <v>3500000</v>
      </c>
      <c r="N44" s="141">
        <v>0</v>
      </c>
      <c r="O44" s="134">
        <f t="shared" si="7"/>
        <v>0</v>
      </c>
      <c r="P44" s="141">
        <v>0</v>
      </c>
      <c r="Q44" s="134">
        <f t="shared" si="8"/>
        <v>0</v>
      </c>
      <c r="R44" s="133">
        <f t="shared" si="9"/>
        <v>0</v>
      </c>
      <c r="S44" s="134">
        <f t="shared" si="10"/>
        <v>0</v>
      </c>
      <c r="T44" s="137">
        <v>0</v>
      </c>
      <c r="U44" s="135"/>
      <c r="V44" s="135"/>
    </row>
    <row r="45" spans="1:27" s="43" customFormat="1" ht="15.75" customHeight="1" x14ac:dyDescent="0.2">
      <c r="A45" s="21"/>
      <c r="B45" s="22"/>
      <c r="C45" s="22"/>
      <c r="D45" s="23"/>
      <c r="E45" s="23"/>
      <c r="F45" s="23"/>
      <c r="G45" s="23"/>
      <c r="H45" s="23"/>
      <c r="I45" s="22"/>
      <c r="J45" s="19"/>
      <c r="K45" s="24"/>
      <c r="L45" s="24"/>
      <c r="M45" s="109"/>
      <c r="N45" s="141"/>
      <c r="O45" s="137"/>
      <c r="P45" s="141"/>
      <c r="Q45" s="137"/>
      <c r="R45" s="133"/>
      <c r="S45" s="137"/>
      <c r="T45" s="137"/>
      <c r="U45" s="135"/>
      <c r="V45" s="135"/>
    </row>
    <row r="46" spans="1:27" s="43" customFormat="1" ht="18" customHeight="1" x14ac:dyDescent="0.2">
      <c r="A46" s="14">
        <v>1</v>
      </c>
      <c r="B46" s="15" t="s">
        <v>1</v>
      </c>
      <c r="C46" s="15" t="s">
        <v>2</v>
      </c>
      <c r="D46" s="16">
        <v>38</v>
      </c>
      <c r="E46" s="15" t="s">
        <v>9</v>
      </c>
      <c r="F46" s="16">
        <v>5</v>
      </c>
      <c r="G46" s="16">
        <v>2</v>
      </c>
      <c r="H46" s="16">
        <v>2</v>
      </c>
      <c r="I46" s="15" t="s">
        <v>8</v>
      </c>
      <c r="J46" s="25"/>
      <c r="K46" s="20" t="s">
        <v>28</v>
      </c>
      <c r="L46" s="20"/>
      <c r="M46" s="107">
        <f>SUM(M47:M48)</f>
        <v>162889000</v>
      </c>
      <c r="N46" s="133">
        <f>SUM(N47:N48)</f>
        <v>0</v>
      </c>
      <c r="O46" s="134">
        <f>N46/M46*100</f>
        <v>0</v>
      </c>
      <c r="P46" s="133">
        <f>SUM(P47:P48)</f>
        <v>0</v>
      </c>
      <c r="Q46" s="134">
        <f>P46/M46*100</f>
        <v>0</v>
      </c>
      <c r="R46" s="133">
        <f t="shared" si="3"/>
        <v>0</v>
      </c>
      <c r="S46" s="134">
        <f>R46/M46*100</f>
        <v>0</v>
      </c>
      <c r="T46" s="134">
        <f>SUM(T47:T48)/2</f>
        <v>0</v>
      </c>
      <c r="U46" s="135"/>
      <c r="V46" s="135"/>
    </row>
    <row r="47" spans="1:27" s="43" customFormat="1" ht="18" customHeight="1" x14ac:dyDescent="0.2">
      <c r="A47" s="21">
        <v>1</v>
      </c>
      <c r="B47" s="22" t="s">
        <v>1</v>
      </c>
      <c r="C47" s="22" t="s">
        <v>2</v>
      </c>
      <c r="D47" s="16">
        <v>38</v>
      </c>
      <c r="E47" s="15" t="s">
        <v>9</v>
      </c>
      <c r="F47" s="23">
        <v>5</v>
      </c>
      <c r="G47" s="23">
        <v>2</v>
      </c>
      <c r="H47" s="23">
        <v>2</v>
      </c>
      <c r="I47" s="22" t="s">
        <v>8</v>
      </c>
      <c r="J47" s="19" t="s">
        <v>2</v>
      </c>
      <c r="K47" s="24" t="s">
        <v>29</v>
      </c>
      <c r="L47" s="24"/>
      <c r="M47" s="109">
        <v>154690000</v>
      </c>
      <c r="N47" s="136">
        <v>0</v>
      </c>
      <c r="O47" s="137">
        <f>N47/M47*100</f>
        <v>0</v>
      </c>
      <c r="P47" s="136">
        <v>0</v>
      </c>
      <c r="Q47" s="137">
        <f>P47/M47*100</f>
        <v>0</v>
      </c>
      <c r="R47" s="133">
        <f t="shared" si="3"/>
        <v>0</v>
      </c>
      <c r="S47" s="137">
        <f>R47/M47*100</f>
        <v>0</v>
      </c>
      <c r="T47" s="137">
        <v>0</v>
      </c>
      <c r="U47" s="135"/>
      <c r="V47" s="135"/>
    </row>
    <row r="48" spans="1:27" s="43" customFormat="1" ht="18" customHeight="1" x14ac:dyDescent="0.2">
      <c r="A48" s="21">
        <v>1</v>
      </c>
      <c r="B48" s="22" t="s">
        <v>1</v>
      </c>
      <c r="C48" s="22" t="s">
        <v>2</v>
      </c>
      <c r="D48" s="16">
        <v>38</v>
      </c>
      <c r="E48" s="15" t="s">
        <v>9</v>
      </c>
      <c r="F48" s="23">
        <v>5</v>
      </c>
      <c r="G48" s="23">
        <v>2</v>
      </c>
      <c r="H48" s="23">
        <v>2</v>
      </c>
      <c r="I48" s="22" t="s">
        <v>8</v>
      </c>
      <c r="J48" s="19" t="s">
        <v>1</v>
      </c>
      <c r="K48" s="24" t="s">
        <v>30</v>
      </c>
      <c r="L48" s="24"/>
      <c r="M48" s="109">
        <v>8199000</v>
      </c>
      <c r="N48" s="136">
        <v>0</v>
      </c>
      <c r="O48" s="137">
        <f>N48/M48*100</f>
        <v>0</v>
      </c>
      <c r="P48" s="136">
        <v>0</v>
      </c>
      <c r="Q48" s="137">
        <f>P48/M48*100</f>
        <v>0</v>
      </c>
      <c r="R48" s="138">
        <f t="shared" si="3"/>
        <v>0</v>
      </c>
      <c r="S48" s="137">
        <f>R48/M48*100</f>
        <v>0</v>
      </c>
      <c r="T48" s="137">
        <f>S48</f>
        <v>0</v>
      </c>
      <c r="U48" s="135"/>
      <c r="V48" s="135"/>
    </row>
    <row r="49" spans="1:22" s="43" customFormat="1" ht="18" customHeight="1" x14ac:dyDescent="0.2">
      <c r="A49" s="21"/>
      <c r="B49" s="22"/>
      <c r="C49" s="22"/>
      <c r="D49" s="23"/>
      <c r="E49" s="23"/>
      <c r="F49" s="23"/>
      <c r="G49" s="23"/>
      <c r="H49" s="23"/>
      <c r="I49" s="22"/>
      <c r="J49" s="19"/>
      <c r="K49" s="24"/>
      <c r="L49" s="24"/>
      <c r="M49" s="109"/>
      <c r="N49" s="136"/>
      <c r="O49" s="137"/>
      <c r="P49" s="136"/>
      <c r="Q49" s="137"/>
      <c r="R49" s="133"/>
      <c r="S49" s="137"/>
      <c r="T49" s="137"/>
      <c r="U49" s="135"/>
      <c r="V49" s="135"/>
    </row>
    <row r="50" spans="1:22" s="43" customFormat="1" ht="23.25" customHeight="1" x14ac:dyDescent="0.2">
      <c r="A50" s="14">
        <v>1</v>
      </c>
      <c r="B50" s="15" t="s">
        <v>1</v>
      </c>
      <c r="C50" s="15" t="s">
        <v>2</v>
      </c>
      <c r="D50" s="16">
        <v>38</v>
      </c>
      <c r="E50" s="15" t="s">
        <v>9</v>
      </c>
      <c r="F50" s="16">
        <v>5</v>
      </c>
      <c r="G50" s="16">
        <v>2</v>
      </c>
      <c r="H50" s="16">
        <v>2</v>
      </c>
      <c r="I50" s="15">
        <v>11</v>
      </c>
      <c r="J50" s="25"/>
      <c r="K50" s="20" t="s">
        <v>31</v>
      </c>
      <c r="L50" s="20"/>
      <c r="M50" s="107">
        <f>M51</f>
        <v>39700000</v>
      </c>
      <c r="N50" s="133">
        <f>N51</f>
        <v>0</v>
      </c>
      <c r="O50" s="134">
        <f>N50/M50*100</f>
        <v>0</v>
      </c>
      <c r="P50" s="133">
        <f>P51</f>
        <v>0</v>
      </c>
      <c r="Q50" s="134">
        <f>P50/M50*100</f>
        <v>0</v>
      </c>
      <c r="R50" s="133">
        <f t="shared" si="3"/>
        <v>0</v>
      </c>
      <c r="S50" s="134">
        <f>R50/M50*100</f>
        <v>0</v>
      </c>
      <c r="T50" s="134">
        <f>T51</f>
        <v>0</v>
      </c>
      <c r="U50" s="135"/>
      <c r="V50" s="135"/>
    </row>
    <row r="51" spans="1:22" s="43" customFormat="1" ht="18" customHeight="1" x14ac:dyDescent="0.2">
      <c r="A51" s="21">
        <v>1</v>
      </c>
      <c r="B51" s="22" t="s">
        <v>1</v>
      </c>
      <c r="C51" s="22" t="s">
        <v>2</v>
      </c>
      <c r="D51" s="16">
        <v>38</v>
      </c>
      <c r="E51" s="15" t="s">
        <v>9</v>
      </c>
      <c r="F51" s="23">
        <v>5</v>
      </c>
      <c r="G51" s="23">
        <v>2</v>
      </c>
      <c r="H51" s="23">
        <v>2</v>
      </c>
      <c r="I51" s="22">
        <v>11</v>
      </c>
      <c r="J51" s="19" t="s">
        <v>1</v>
      </c>
      <c r="K51" s="24" t="s">
        <v>32</v>
      </c>
      <c r="L51" s="24"/>
      <c r="M51" s="109">
        <v>39700000</v>
      </c>
      <c r="N51" s="136">
        <v>0</v>
      </c>
      <c r="O51" s="137">
        <f>N51/M51*100</f>
        <v>0</v>
      </c>
      <c r="P51" s="136">
        <v>0</v>
      </c>
      <c r="Q51" s="137">
        <f>P51/M51*100</f>
        <v>0</v>
      </c>
      <c r="R51" s="138">
        <f t="shared" si="3"/>
        <v>0</v>
      </c>
      <c r="S51" s="137">
        <f>R51/M51*100</f>
        <v>0</v>
      </c>
      <c r="T51" s="137">
        <f>S51</f>
        <v>0</v>
      </c>
      <c r="U51" s="135"/>
      <c r="V51" s="135"/>
    </row>
    <row r="52" spans="1:22" s="43" customFormat="1" ht="18" customHeight="1" x14ac:dyDescent="0.2">
      <c r="A52" s="21"/>
      <c r="B52" s="22"/>
      <c r="C52" s="22"/>
      <c r="D52" s="23"/>
      <c r="E52" s="23"/>
      <c r="F52" s="23"/>
      <c r="G52" s="23"/>
      <c r="H52" s="23"/>
      <c r="I52" s="22"/>
      <c r="J52" s="19"/>
      <c r="K52" s="24"/>
      <c r="L52" s="24"/>
      <c r="M52" s="109"/>
      <c r="N52" s="136"/>
      <c r="O52" s="137"/>
      <c r="P52" s="136"/>
      <c r="Q52" s="137"/>
      <c r="R52" s="133"/>
      <c r="S52" s="137"/>
      <c r="T52" s="137"/>
      <c r="U52" s="135"/>
      <c r="V52" s="135"/>
    </row>
    <row r="53" spans="1:22" s="43" customFormat="1" ht="18" customHeight="1" x14ac:dyDescent="0.2">
      <c r="A53" s="14">
        <v>1</v>
      </c>
      <c r="B53" s="15" t="s">
        <v>1</v>
      </c>
      <c r="C53" s="15" t="s">
        <v>2</v>
      </c>
      <c r="D53" s="16">
        <v>38</v>
      </c>
      <c r="E53" s="15" t="s">
        <v>9</v>
      </c>
      <c r="F53" s="16">
        <v>5</v>
      </c>
      <c r="G53" s="16">
        <v>2</v>
      </c>
      <c r="H53" s="16">
        <v>2</v>
      </c>
      <c r="I53" s="15">
        <v>15</v>
      </c>
      <c r="J53" s="25"/>
      <c r="K53" s="20" t="s">
        <v>33</v>
      </c>
      <c r="L53" s="20"/>
      <c r="M53" s="107">
        <f>SUM(M54:M54)</f>
        <v>26000000</v>
      </c>
      <c r="N53" s="133">
        <f>SUM(N54:N54)</f>
        <v>0</v>
      </c>
      <c r="O53" s="134">
        <f>N53/M53*100</f>
        <v>0</v>
      </c>
      <c r="P53" s="133">
        <f>SUM(P54:P54)</f>
        <v>0</v>
      </c>
      <c r="Q53" s="134">
        <f>P53/M53*100</f>
        <v>0</v>
      </c>
      <c r="R53" s="133">
        <f t="shared" si="3"/>
        <v>0</v>
      </c>
      <c r="S53" s="134">
        <f>R53/M53*100</f>
        <v>0</v>
      </c>
      <c r="T53" s="134">
        <f>SUM(T54:T54)/2</f>
        <v>0</v>
      </c>
      <c r="U53" s="135"/>
      <c r="V53" s="135"/>
    </row>
    <row r="54" spans="1:22" s="43" customFormat="1" ht="18" customHeight="1" x14ac:dyDescent="0.2">
      <c r="A54" s="21">
        <v>1</v>
      </c>
      <c r="B54" s="22" t="s">
        <v>1</v>
      </c>
      <c r="C54" s="22" t="s">
        <v>2</v>
      </c>
      <c r="D54" s="16">
        <v>38</v>
      </c>
      <c r="E54" s="15" t="s">
        <v>9</v>
      </c>
      <c r="F54" s="23">
        <v>5</v>
      </c>
      <c r="G54" s="23">
        <v>2</v>
      </c>
      <c r="H54" s="23">
        <v>2</v>
      </c>
      <c r="I54" s="22">
        <v>15</v>
      </c>
      <c r="J54" s="19" t="s">
        <v>1</v>
      </c>
      <c r="K54" s="24" t="s">
        <v>34</v>
      </c>
      <c r="L54" s="24"/>
      <c r="M54" s="111">
        <v>26000000</v>
      </c>
      <c r="N54" s="136">
        <v>0</v>
      </c>
      <c r="O54" s="137">
        <f>N54/M54*100</f>
        <v>0</v>
      </c>
      <c r="P54" s="136">
        <v>0</v>
      </c>
      <c r="Q54" s="137">
        <f>P54/M54*100</f>
        <v>0</v>
      </c>
      <c r="R54" s="138">
        <f t="shared" si="3"/>
        <v>0</v>
      </c>
      <c r="S54" s="137">
        <f>R54/M54*100</f>
        <v>0</v>
      </c>
      <c r="T54" s="137">
        <v>0</v>
      </c>
      <c r="U54" s="135"/>
      <c r="V54" s="135"/>
    </row>
    <row r="55" spans="1:22" s="43" customFormat="1" ht="18" customHeight="1" x14ac:dyDescent="0.2">
      <c r="A55" s="21"/>
      <c r="B55" s="22"/>
      <c r="C55" s="22"/>
      <c r="D55" s="23"/>
      <c r="E55" s="23"/>
      <c r="F55" s="23"/>
      <c r="G55" s="23"/>
      <c r="H55" s="23"/>
      <c r="I55" s="22"/>
      <c r="J55" s="19"/>
      <c r="K55" s="24"/>
      <c r="L55" s="24"/>
      <c r="M55" s="109"/>
      <c r="N55" s="136"/>
      <c r="O55" s="137"/>
      <c r="P55" s="136"/>
      <c r="Q55" s="137"/>
      <c r="R55" s="133">
        <f t="shared" si="3"/>
        <v>0</v>
      </c>
      <c r="S55" s="137"/>
      <c r="T55" s="137"/>
      <c r="U55" s="135"/>
      <c r="V55" s="135"/>
    </row>
    <row r="56" spans="1:22" s="43" customFormat="1" ht="18" customHeight="1" x14ac:dyDescent="0.2">
      <c r="A56" s="14">
        <v>1</v>
      </c>
      <c r="B56" s="15" t="s">
        <v>1</v>
      </c>
      <c r="C56" s="15" t="s">
        <v>2</v>
      </c>
      <c r="D56" s="16">
        <v>38</v>
      </c>
      <c r="E56" s="15" t="s">
        <v>9</v>
      </c>
      <c r="F56" s="16">
        <v>5</v>
      </c>
      <c r="G56" s="16">
        <v>2</v>
      </c>
      <c r="H56" s="16">
        <v>2</v>
      </c>
      <c r="I56" s="15">
        <v>17</v>
      </c>
      <c r="J56" s="26"/>
      <c r="K56" s="64" t="s">
        <v>35</v>
      </c>
      <c r="L56" s="65"/>
      <c r="M56" s="107">
        <f>SUM(M57:M58)</f>
        <v>40000000</v>
      </c>
      <c r="N56" s="133">
        <f>SUM(N57:N58)</f>
        <v>0</v>
      </c>
      <c r="O56" s="134">
        <f>N56/M56*100</f>
        <v>0</v>
      </c>
      <c r="P56" s="133">
        <f>P57</f>
        <v>0</v>
      </c>
      <c r="Q56" s="134">
        <f>P56/M56*100</f>
        <v>0</v>
      </c>
      <c r="R56" s="133">
        <f t="shared" si="3"/>
        <v>0</v>
      </c>
      <c r="S56" s="134">
        <f>R56/M56*100</f>
        <v>0</v>
      </c>
      <c r="T56" s="134">
        <v>0</v>
      </c>
      <c r="U56" s="135"/>
      <c r="V56" s="135"/>
    </row>
    <row r="57" spans="1:22" s="43" customFormat="1" ht="18" customHeight="1" x14ac:dyDescent="0.2">
      <c r="A57" s="21">
        <v>1</v>
      </c>
      <c r="B57" s="22" t="s">
        <v>1</v>
      </c>
      <c r="C57" s="22" t="s">
        <v>2</v>
      </c>
      <c r="D57" s="16">
        <v>38</v>
      </c>
      <c r="E57" s="15" t="s">
        <v>9</v>
      </c>
      <c r="F57" s="23">
        <v>5</v>
      </c>
      <c r="G57" s="23">
        <v>2</v>
      </c>
      <c r="H57" s="23">
        <v>2</v>
      </c>
      <c r="I57" s="22">
        <v>17</v>
      </c>
      <c r="J57" s="66" t="s">
        <v>2</v>
      </c>
      <c r="K57" s="67" t="s">
        <v>36</v>
      </c>
      <c r="L57" s="68"/>
      <c r="M57" s="112">
        <v>20000000</v>
      </c>
      <c r="N57" s="136">
        <v>0</v>
      </c>
      <c r="O57" s="137">
        <f>N57/M57*100</f>
        <v>0</v>
      </c>
      <c r="P57" s="136">
        <v>0</v>
      </c>
      <c r="Q57" s="137">
        <f>P57/M57*100</f>
        <v>0</v>
      </c>
      <c r="R57" s="133">
        <f t="shared" si="3"/>
        <v>0</v>
      </c>
      <c r="S57" s="137">
        <f>R57/M57*100</f>
        <v>0</v>
      </c>
      <c r="T57" s="137">
        <v>0</v>
      </c>
      <c r="U57" s="135"/>
      <c r="V57" s="135"/>
    </row>
    <row r="58" spans="1:22" s="43" customFormat="1" ht="18" customHeight="1" x14ac:dyDescent="0.2">
      <c r="A58" s="21">
        <v>1</v>
      </c>
      <c r="B58" s="22" t="s">
        <v>1</v>
      </c>
      <c r="C58" s="22" t="s">
        <v>2</v>
      </c>
      <c r="D58" s="16">
        <v>39</v>
      </c>
      <c r="E58" s="15" t="s">
        <v>9</v>
      </c>
      <c r="F58" s="23">
        <v>5</v>
      </c>
      <c r="G58" s="23">
        <v>2</v>
      </c>
      <c r="H58" s="23">
        <v>2</v>
      </c>
      <c r="I58" s="22">
        <v>17</v>
      </c>
      <c r="J58" s="66" t="s">
        <v>6</v>
      </c>
      <c r="K58" s="67" t="s">
        <v>92</v>
      </c>
      <c r="L58" s="68"/>
      <c r="M58" s="112">
        <v>20000000</v>
      </c>
      <c r="N58" s="136">
        <v>0</v>
      </c>
      <c r="O58" s="137">
        <f>N58/M58*100</f>
        <v>0</v>
      </c>
      <c r="P58" s="136">
        <v>0</v>
      </c>
      <c r="Q58" s="137">
        <f>P58/M58*100</f>
        <v>0</v>
      </c>
      <c r="R58" s="133">
        <f t="shared" si="3"/>
        <v>0</v>
      </c>
      <c r="S58" s="137">
        <f>R58/M58*100</f>
        <v>0</v>
      </c>
      <c r="T58" s="137">
        <v>0</v>
      </c>
      <c r="U58" s="135"/>
      <c r="V58" s="135"/>
    </row>
    <row r="59" spans="1:22" s="43" customFormat="1" ht="18" customHeight="1" x14ac:dyDescent="0.2">
      <c r="A59" s="21"/>
      <c r="B59" s="22"/>
      <c r="C59" s="22"/>
      <c r="D59" s="23"/>
      <c r="E59" s="23"/>
      <c r="F59" s="23"/>
      <c r="G59" s="23"/>
      <c r="H59" s="23"/>
      <c r="I59" s="22"/>
      <c r="J59" s="69"/>
      <c r="K59" s="67"/>
      <c r="L59" s="68"/>
      <c r="M59" s="112"/>
      <c r="N59" s="136"/>
      <c r="O59" s="137"/>
      <c r="P59" s="136"/>
      <c r="Q59" s="137"/>
      <c r="R59" s="133"/>
      <c r="S59" s="137"/>
      <c r="T59" s="137"/>
      <c r="U59" s="135"/>
      <c r="V59" s="135"/>
    </row>
    <row r="60" spans="1:22" s="43" customFormat="1" ht="19.5" customHeight="1" x14ac:dyDescent="0.2">
      <c r="A60" s="14">
        <v>1</v>
      </c>
      <c r="B60" s="15" t="s">
        <v>1</v>
      </c>
      <c r="C60" s="15" t="s">
        <v>2</v>
      </c>
      <c r="D60" s="16">
        <v>38</v>
      </c>
      <c r="E60" s="15" t="s">
        <v>9</v>
      </c>
      <c r="F60" s="16">
        <v>5</v>
      </c>
      <c r="G60" s="16">
        <v>2</v>
      </c>
      <c r="H60" s="16">
        <v>2</v>
      </c>
      <c r="I60" s="15">
        <v>20</v>
      </c>
      <c r="J60" s="69"/>
      <c r="K60" s="70" t="s">
        <v>37</v>
      </c>
      <c r="L60" s="71"/>
      <c r="M60" s="113">
        <f>SUM(M61:M64)</f>
        <v>53819080</v>
      </c>
      <c r="N60" s="142">
        <f>SUM(N61:N64)</f>
        <v>0</v>
      </c>
      <c r="O60" s="134">
        <f>N60/M60*100</f>
        <v>0</v>
      </c>
      <c r="P60" s="142">
        <f>SUM(P61:P64)</f>
        <v>0</v>
      </c>
      <c r="Q60" s="134">
        <f>P60/M60*100</f>
        <v>0</v>
      </c>
      <c r="R60" s="133">
        <f t="shared" si="3"/>
        <v>0</v>
      </c>
      <c r="S60" s="134">
        <f>R60/M60*100</f>
        <v>0</v>
      </c>
      <c r="T60" s="134">
        <v>0</v>
      </c>
      <c r="U60" s="135"/>
      <c r="V60" s="135"/>
    </row>
    <row r="61" spans="1:22" s="43" customFormat="1" ht="18" customHeight="1" x14ac:dyDescent="0.2">
      <c r="A61" s="21">
        <v>1</v>
      </c>
      <c r="B61" s="22" t="s">
        <v>1</v>
      </c>
      <c r="C61" s="22" t="s">
        <v>2</v>
      </c>
      <c r="D61" s="16">
        <v>38</v>
      </c>
      <c r="E61" s="15" t="s">
        <v>9</v>
      </c>
      <c r="F61" s="23">
        <v>5</v>
      </c>
      <c r="G61" s="23">
        <v>2</v>
      </c>
      <c r="H61" s="23">
        <v>2</v>
      </c>
      <c r="I61" s="22">
        <v>20</v>
      </c>
      <c r="J61" s="72" t="s">
        <v>6</v>
      </c>
      <c r="K61" s="67" t="s">
        <v>42</v>
      </c>
      <c r="L61" s="68"/>
      <c r="M61" s="112">
        <v>6000000</v>
      </c>
      <c r="N61" s="136">
        <v>0</v>
      </c>
      <c r="O61" s="137">
        <f>N61/M61*100</f>
        <v>0</v>
      </c>
      <c r="P61" s="136">
        <v>0</v>
      </c>
      <c r="Q61" s="137">
        <f>P61/M61*100</f>
        <v>0</v>
      </c>
      <c r="R61" s="133">
        <f t="shared" si="3"/>
        <v>0</v>
      </c>
      <c r="S61" s="137">
        <f>R61/M61*100</f>
        <v>0</v>
      </c>
      <c r="T61" s="137">
        <v>0</v>
      </c>
      <c r="U61" s="135"/>
      <c r="V61" s="135"/>
    </row>
    <row r="62" spans="1:22" s="43" customFormat="1" ht="18" customHeight="1" x14ac:dyDescent="0.2">
      <c r="A62" s="21">
        <v>1</v>
      </c>
      <c r="B62" s="22" t="s">
        <v>1</v>
      </c>
      <c r="C62" s="22" t="s">
        <v>2</v>
      </c>
      <c r="D62" s="16">
        <v>38</v>
      </c>
      <c r="E62" s="15" t="s">
        <v>9</v>
      </c>
      <c r="F62" s="23">
        <v>5</v>
      </c>
      <c r="G62" s="23">
        <v>2</v>
      </c>
      <c r="H62" s="23">
        <v>2</v>
      </c>
      <c r="I62" s="22">
        <v>20</v>
      </c>
      <c r="J62" s="72" t="s">
        <v>17</v>
      </c>
      <c r="K62" s="67" t="s">
        <v>93</v>
      </c>
      <c r="L62" s="68"/>
      <c r="M62" s="112">
        <v>32819080</v>
      </c>
      <c r="N62" s="136">
        <v>0</v>
      </c>
      <c r="O62" s="137">
        <f t="shared" ref="O62:O63" si="11">N62/M62*100</f>
        <v>0</v>
      </c>
      <c r="P62" s="136">
        <v>0</v>
      </c>
      <c r="Q62" s="137">
        <f t="shared" ref="Q62:Q63" si="12">P62/M62*100</f>
        <v>0</v>
      </c>
      <c r="R62" s="133">
        <f t="shared" si="3"/>
        <v>0</v>
      </c>
      <c r="S62" s="137">
        <f t="shared" ref="S62:S63" si="13">R62/M62*100</f>
        <v>0</v>
      </c>
      <c r="T62" s="137">
        <v>0</v>
      </c>
      <c r="U62" s="135"/>
      <c r="V62" s="135"/>
    </row>
    <row r="63" spans="1:22" s="43" customFormat="1" ht="18" customHeight="1" x14ac:dyDescent="0.2">
      <c r="A63" s="21">
        <v>1</v>
      </c>
      <c r="B63" s="22" t="s">
        <v>1</v>
      </c>
      <c r="C63" s="22" t="s">
        <v>2</v>
      </c>
      <c r="D63" s="16">
        <v>38</v>
      </c>
      <c r="E63" s="15" t="s">
        <v>9</v>
      </c>
      <c r="F63" s="23">
        <v>5</v>
      </c>
      <c r="G63" s="23">
        <v>2</v>
      </c>
      <c r="H63" s="23">
        <v>2</v>
      </c>
      <c r="I63" s="22">
        <v>20</v>
      </c>
      <c r="J63" s="72" t="s">
        <v>9</v>
      </c>
      <c r="K63" s="67" t="s">
        <v>94</v>
      </c>
      <c r="L63" s="68"/>
      <c r="M63" s="112">
        <v>10000000</v>
      </c>
      <c r="N63" s="136">
        <v>0</v>
      </c>
      <c r="O63" s="137">
        <f t="shared" si="11"/>
        <v>0</v>
      </c>
      <c r="P63" s="136">
        <v>0</v>
      </c>
      <c r="Q63" s="137">
        <f t="shared" si="12"/>
        <v>0</v>
      </c>
      <c r="R63" s="133">
        <f t="shared" si="3"/>
        <v>0</v>
      </c>
      <c r="S63" s="137">
        <f t="shared" si="13"/>
        <v>0</v>
      </c>
      <c r="T63" s="137">
        <v>0</v>
      </c>
      <c r="U63" s="135"/>
      <c r="V63" s="135"/>
    </row>
    <row r="64" spans="1:22" s="43" customFormat="1" ht="18" customHeight="1" x14ac:dyDescent="0.2">
      <c r="A64" s="21">
        <v>1</v>
      </c>
      <c r="B64" s="22" t="s">
        <v>1</v>
      </c>
      <c r="C64" s="22" t="s">
        <v>2</v>
      </c>
      <c r="D64" s="16">
        <v>38</v>
      </c>
      <c r="E64" s="15" t="s">
        <v>9</v>
      </c>
      <c r="F64" s="23">
        <v>5</v>
      </c>
      <c r="G64" s="23">
        <v>2</v>
      </c>
      <c r="H64" s="23">
        <v>2</v>
      </c>
      <c r="I64" s="22">
        <v>20</v>
      </c>
      <c r="J64" s="72" t="s">
        <v>71</v>
      </c>
      <c r="K64" s="73" t="s">
        <v>72</v>
      </c>
      <c r="L64" s="68"/>
      <c r="M64" s="112">
        <v>5000000</v>
      </c>
      <c r="N64" s="136">
        <v>0</v>
      </c>
      <c r="O64" s="137">
        <f>N64/M64*100</f>
        <v>0</v>
      </c>
      <c r="P64" s="136">
        <v>0</v>
      </c>
      <c r="Q64" s="137">
        <f>P64/M64*100</f>
        <v>0</v>
      </c>
      <c r="R64" s="133">
        <f t="shared" si="3"/>
        <v>0</v>
      </c>
      <c r="S64" s="137">
        <f>R64/M64*100</f>
        <v>0</v>
      </c>
      <c r="T64" s="137">
        <v>0</v>
      </c>
      <c r="U64" s="135"/>
      <c r="V64" s="135"/>
    </row>
    <row r="65" spans="1:27" s="43" customFormat="1" ht="18" customHeight="1" x14ac:dyDescent="0.2">
      <c r="A65" s="21"/>
      <c r="B65" s="22"/>
      <c r="C65" s="22"/>
      <c r="D65" s="23"/>
      <c r="E65" s="23"/>
      <c r="F65" s="23"/>
      <c r="G65" s="23"/>
      <c r="H65" s="23"/>
      <c r="I65" s="22"/>
      <c r="J65" s="19"/>
      <c r="K65" s="24"/>
      <c r="L65" s="24"/>
      <c r="M65" s="109"/>
      <c r="N65" s="136"/>
      <c r="O65" s="137"/>
      <c r="P65" s="136"/>
      <c r="Q65" s="137"/>
      <c r="R65" s="133"/>
      <c r="S65" s="137"/>
      <c r="T65" s="137"/>
      <c r="U65" s="135"/>
      <c r="V65" s="135"/>
    </row>
    <row r="66" spans="1:27" s="43" customFormat="1" ht="15.75" customHeight="1" x14ac:dyDescent="0.2">
      <c r="A66" s="14">
        <v>1</v>
      </c>
      <c r="B66" s="15" t="s">
        <v>1</v>
      </c>
      <c r="C66" s="15" t="s">
        <v>2</v>
      </c>
      <c r="D66" s="16">
        <v>38</v>
      </c>
      <c r="E66" s="15" t="s">
        <v>9</v>
      </c>
      <c r="F66" s="16">
        <v>5</v>
      </c>
      <c r="G66" s="16">
        <v>2</v>
      </c>
      <c r="H66" s="16">
        <v>2</v>
      </c>
      <c r="I66" s="15">
        <v>25</v>
      </c>
      <c r="J66" s="25"/>
      <c r="K66" s="20" t="s">
        <v>38</v>
      </c>
      <c r="L66" s="20"/>
      <c r="M66" s="107">
        <f>SUM(M67:M68)</f>
        <v>6000000</v>
      </c>
      <c r="N66" s="133">
        <f>SUM(N67:N68)</f>
        <v>0</v>
      </c>
      <c r="O66" s="134">
        <f>N66/M66*100</f>
        <v>0</v>
      </c>
      <c r="P66" s="133">
        <f>SUM(P68:P68)</f>
        <v>0</v>
      </c>
      <c r="Q66" s="134">
        <f>P66/M66*100</f>
        <v>0</v>
      </c>
      <c r="R66" s="133">
        <f t="shared" si="3"/>
        <v>0</v>
      </c>
      <c r="S66" s="134">
        <f>R66/M66*100</f>
        <v>0</v>
      </c>
      <c r="T66" s="134">
        <v>0</v>
      </c>
      <c r="U66" s="135"/>
      <c r="V66" s="135"/>
    </row>
    <row r="67" spans="1:27" s="43" customFormat="1" ht="15.75" customHeight="1" x14ac:dyDescent="0.2">
      <c r="A67" s="21">
        <v>1</v>
      </c>
      <c r="B67" s="22" t="s">
        <v>1</v>
      </c>
      <c r="C67" s="22" t="s">
        <v>2</v>
      </c>
      <c r="D67" s="16">
        <v>38</v>
      </c>
      <c r="E67" s="15" t="s">
        <v>9</v>
      </c>
      <c r="F67" s="23">
        <v>5</v>
      </c>
      <c r="G67" s="23">
        <v>2</v>
      </c>
      <c r="H67" s="23">
        <v>2</v>
      </c>
      <c r="I67" s="22">
        <v>25</v>
      </c>
      <c r="J67" s="19" t="s">
        <v>5</v>
      </c>
      <c r="K67" s="24" t="s">
        <v>96</v>
      </c>
      <c r="L67" s="24"/>
      <c r="M67" s="109">
        <v>3000000</v>
      </c>
      <c r="N67" s="138">
        <v>0</v>
      </c>
      <c r="O67" s="134">
        <f>N67/M67*100</f>
        <v>0</v>
      </c>
      <c r="P67" s="138">
        <v>0</v>
      </c>
      <c r="Q67" s="134">
        <f>P67/M67*100</f>
        <v>0</v>
      </c>
      <c r="R67" s="133">
        <f t="shared" si="3"/>
        <v>0</v>
      </c>
      <c r="S67" s="134">
        <f>R67/M67*100</f>
        <v>0</v>
      </c>
      <c r="T67" s="137">
        <v>0</v>
      </c>
      <c r="U67" s="135"/>
      <c r="V67" s="135"/>
    </row>
    <row r="68" spans="1:27" s="43" customFormat="1" ht="15.75" customHeight="1" x14ac:dyDescent="0.2">
      <c r="A68" s="21">
        <v>1</v>
      </c>
      <c r="B68" s="22" t="s">
        <v>1</v>
      </c>
      <c r="C68" s="22" t="s">
        <v>2</v>
      </c>
      <c r="D68" s="16">
        <v>38</v>
      </c>
      <c r="E68" s="15" t="s">
        <v>9</v>
      </c>
      <c r="F68" s="23">
        <v>5</v>
      </c>
      <c r="G68" s="23">
        <v>2</v>
      </c>
      <c r="H68" s="23">
        <v>2</v>
      </c>
      <c r="I68" s="22">
        <v>25</v>
      </c>
      <c r="J68" s="19" t="s">
        <v>75</v>
      </c>
      <c r="K68" s="73" t="s">
        <v>95</v>
      </c>
      <c r="L68" s="68"/>
      <c r="M68" s="109">
        <v>3000000</v>
      </c>
      <c r="N68" s="136">
        <v>0</v>
      </c>
      <c r="O68" s="137">
        <f>N68/M68*100</f>
        <v>0</v>
      </c>
      <c r="P68" s="136">
        <v>0</v>
      </c>
      <c r="Q68" s="137">
        <f>P68/M68*100</f>
        <v>0</v>
      </c>
      <c r="R68" s="133">
        <f t="shared" si="3"/>
        <v>0</v>
      </c>
      <c r="S68" s="137">
        <f>R68/M68*100</f>
        <v>0</v>
      </c>
      <c r="T68" s="137">
        <v>0</v>
      </c>
      <c r="U68" s="135"/>
      <c r="V68" s="135"/>
    </row>
    <row r="69" spans="1:27" s="43" customFormat="1" ht="26.25" customHeight="1" x14ac:dyDescent="0.2">
      <c r="A69" s="21"/>
      <c r="B69" s="22"/>
      <c r="C69" s="22"/>
      <c r="D69" s="23"/>
      <c r="E69" s="23"/>
      <c r="F69" s="23"/>
      <c r="G69" s="23"/>
      <c r="H69" s="23"/>
      <c r="I69" s="22"/>
      <c r="J69" s="19"/>
      <c r="K69" s="24"/>
      <c r="L69" s="24"/>
      <c r="M69" s="109"/>
      <c r="N69" s="136"/>
      <c r="O69" s="137"/>
      <c r="P69" s="136"/>
      <c r="Q69" s="137"/>
      <c r="R69" s="133"/>
      <c r="S69" s="137"/>
      <c r="T69" s="137"/>
      <c r="U69" s="135"/>
      <c r="V69" s="135"/>
    </row>
    <row r="70" spans="1:27" s="43" customFormat="1" ht="15.75" customHeight="1" x14ac:dyDescent="0.2">
      <c r="A70" s="14">
        <v>1</v>
      </c>
      <c r="B70" s="15" t="s">
        <v>1</v>
      </c>
      <c r="C70" s="15" t="s">
        <v>2</v>
      </c>
      <c r="D70" s="16">
        <v>38</v>
      </c>
      <c r="E70" s="15" t="s">
        <v>9</v>
      </c>
      <c r="F70" s="16">
        <v>5</v>
      </c>
      <c r="G70" s="16">
        <v>2</v>
      </c>
      <c r="H70" s="16">
        <v>2</v>
      </c>
      <c r="I70" s="15">
        <v>31</v>
      </c>
      <c r="J70" s="25"/>
      <c r="K70" s="64" t="s">
        <v>39</v>
      </c>
      <c r="L70" s="71"/>
      <c r="M70" s="107">
        <f>SUM(M71:M72)</f>
        <v>13600000</v>
      </c>
      <c r="N70" s="133">
        <f>SUM(N71:N72)</f>
        <v>0</v>
      </c>
      <c r="O70" s="134">
        <f>N70/M70*100</f>
        <v>0</v>
      </c>
      <c r="P70" s="133">
        <f>SUM(P71:P72)</f>
        <v>0</v>
      </c>
      <c r="Q70" s="134">
        <f>P70/M70*100</f>
        <v>0</v>
      </c>
      <c r="R70" s="133">
        <f t="shared" ref="R70:R72" si="14">N70+P70</f>
        <v>0</v>
      </c>
      <c r="S70" s="134">
        <f>R70/M70*100</f>
        <v>0</v>
      </c>
      <c r="T70" s="134">
        <f>SUM(T71:T72)/2</f>
        <v>0</v>
      </c>
      <c r="U70" s="135"/>
      <c r="V70" s="135"/>
    </row>
    <row r="71" spans="1:27" s="45" customFormat="1" ht="26.25" customHeight="1" x14ac:dyDescent="0.2">
      <c r="A71" s="21">
        <v>1</v>
      </c>
      <c r="B71" s="22" t="s">
        <v>1</v>
      </c>
      <c r="C71" s="22" t="s">
        <v>2</v>
      </c>
      <c r="D71" s="16">
        <v>38</v>
      </c>
      <c r="E71" s="15" t="s">
        <v>9</v>
      </c>
      <c r="F71" s="23">
        <v>5</v>
      </c>
      <c r="G71" s="23">
        <v>2</v>
      </c>
      <c r="H71" s="23">
        <v>2</v>
      </c>
      <c r="I71" s="22">
        <v>31</v>
      </c>
      <c r="J71" s="19" t="s">
        <v>1</v>
      </c>
      <c r="K71" s="73" t="s">
        <v>43</v>
      </c>
      <c r="L71" s="68"/>
      <c r="M71" s="109">
        <v>3600000</v>
      </c>
      <c r="N71" s="136">
        <v>0</v>
      </c>
      <c r="O71" s="137">
        <f>N71/M71*100</f>
        <v>0</v>
      </c>
      <c r="P71" s="136">
        <v>0</v>
      </c>
      <c r="Q71" s="137">
        <f>P71/M71*100</f>
        <v>0</v>
      </c>
      <c r="R71" s="138">
        <f t="shared" si="14"/>
        <v>0</v>
      </c>
      <c r="S71" s="137">
        <f>R71/M71*100</f>
        <v>0</v>
      </c>
      <c r="T71" s="137">
        <f>S71</f>
        <v>0</v>
      </c>
      <c r="U71" s="135"/>
      <c r="V71" s="135"/>
    </row>
    <row r="72" spans="1:27" s="43" customFormat="1" ht="15.75" customHeight="1" x14ac:dyDescent="0.2">
      <c r="A72" s="21">
        <v>1</v>
      </c>
      <c r="B72" s="22" t="s">
        <v>1</v>
      </c>
      <c r="C72" s="22" t="s">
        <v>2</v>
      </c>
      <c r="D72" s="16">
        <v>38</v>
      </c>
      <c r="E72" s="15" t="s">
        <v>9</v>
      </c>
      <c r="F72" s="23">
        <v>5</v>
      </c>
      <c r="G72" s="23">
        <v>2</v>
      </c>
      <c r="H72" s="23">
        <v>2</v>
      </c>
      <c r="I72" s="22">
        <v>31</v>
      </c>
      <c r="J72" s="19" t="s">
        <v>6</v>
      </c>
      <c r="K72" s="73" t="s">
        <v>40</v>
      </c>
      <c r="L72" s="68"/>
      <c r="M72" s="109">
        <v>10000000</v>
      </c>
      <c r="N72" s="136">
        <v>0</v>
      </c>
      <c r="O72" s="137">
        <f>N72/M72*100</f>
        <v>0</v>
      </c>
      <c r="P72" s="136">
        <v>0</v>
      </c>
      <c r="Q72" s="137">
        <f>P72/M72*100</f>
        <v>0</v>
      </c>
      <c r="R72" s="133">
        <f t="shared" si="14"/>
        <v>0</v>
      </c>
      <c r="S72" s="137">
        <f>R72/M72*100</f>
        <v>0</v>
      </c>
      <c r="T72" s="137">
        <v>0</v>
      </c>
      <c r="U72" s="135"/>
      <c r="V72" s="135"/>
    </row>
    <row r="73" spans="1:27" s="43" customFormat="1" ht="15.75" customHeight="1" x14ac:dyDescent="0.2">
      <c r="A73" s="21"/>
      <c r="B73" s="22"/>
      <c r="C73" s="22"/>
      <c r="D73" s="23"/>
      <c r="E73" s="23"/>
      <c r="F73" s="23"/>
      <c r="G73" s="23"/>
      <c r="H73" s="23"/>
      <c r="I73" s="22"/>
      <c r="J73" s="19"/>
      <c r="K73" s="73"/>
      <c r="L73" s="68"/>
      <c r="M73" s="109"/>
      <c r="N73" s="141"/>
      <c r="O73" s="137"/>
      <c r="P73" s="141"/>
      <c r="Q73" s="137"/>
      <c r="R73" s="133"/>
      <c r="S73" s="137"/>
      <c r="T73" s="137"/>
      <c r="U73" s="135"/>
      <c r="V73" s="135"/>
    </row>
    <row r="74" spans="1:27" s="43" customFormat="1" ht="15.75" customHeight="1" x14ac:dyDescent="0.2">
      <c r="A74" s="14">
        <v>1</v>
      </c>
      <c r="B74" s="15" t="s">
        <v>1</v>
      </c>
      <c r="C74" s="15" t="s">
        <v>2</v>
      </c>
      <c r="D74" s="16">
        <v>38</v>
      </c>
      <c r="E74" s="15" t="s">
        <v>9</v>
      </c>
      <c r="F74" s="16">
        <v>5</v>
      </c>
      <c r="G74" s="16">
        <v>2</v>
      </c>
      <c r="H74" s="16">
        <v>2</v>
      </c>
      <c r="I74" s="15">
        <v>33</v>
      </c>
      <c r="J74" s="25"/>
      <c r="K74" s="64" t="s">
        <v>73</v>
      </c>
      <c r="L74" s="71"/>
      <c r="M74" s="107">
        <f>SUM(M75:M75)</f>
        <v>19275000</v>
      </c>
      <c r="N74" s="133">
        <f>SUM(N75)</f>
        <v>0</v>
      </c>
      <c r="O74" s="134">
        <f>N74/M74*100</f>
        <v>0</v>
      </c>
      <c r="P74" s="133">
        <f>SUM(P75:P75)</f>
        <v>0</v>
      </c>
      <c r="Q74" s="134">
        <f>P74/M74*100</f>
        <v>0</v>
      </c>
      <c r="R74" s="133">
        <f t="shared" si="3"/>
        <v>0</v>
      </c>
      <c r="S74" s="134">
        <f>R74/M74*100</f>
        <v>0</v>
      </c>
      <c r="T74" s="134">
        <v>0</v>
      </c>
      <c r="U74" s="135"/>
      <c r="V74" s="135"/>
    </row>
    <row r="75" spans="1:27" s="43" customFormat="1" ht="24.75" customHeight="1" x14ac:dyDescent="0.2">
      <c r="A75" s="21">
        <v>1</v>
      </c>
      <c r="B75" s="22" t="s">
        <v>1</v>
      </c>
      <c r="C75" s="22" t="s">
        <v>2</v>
      </c>
      <c r="D75" s="16">
        <v>38</v>
      </c>
      <c r="E75" s="15" t="s">
        <v>9</v>
      </c>
      <c r="F75" s="23">
        <v>5</v>
      </c>
      <c r="G75" s="23">
        <v>2</v>
      </c>
      <c r="H75" s="23">
        <v>2</v>
      </c>
      <c r="I75" s="22">
        <v>33</v>
      </c>
      <c r="J75" s="19" t="s">
        <v>2</v>
      </c>
      <c r="K75" s="73" t="s">
        <v>74</v>
      </c>
      <c r="L75" s="68"/>
      <c r="M75" s="109">
        <v>19275000</v>
      </c>
      <c r="N75" s="136">
        <v>0</v>
      </c>
      <c r="O75" s="137">
        <f>N75/M75*100</f>
        <v>0</v>
      </c>
      <c r="P75" s="136">
        <v>0</v>
      </c>
      <c r="Q75" s="137">
        <f>P75/M75*100</f>
        <v>0</v>
      </c>
      <c r="R75" s="133">
        <f t="shared" si="3"/>
        <v>0</v>
      </c>
      <c r="S75" s="137">
        <f>R75/M75*100</f>
        <v>0</v>
      </c>
      <c r="T75" s="137">
        <v>0</v>
      </c>
      <c r="U75" s="135"/>
      <c r="V75" s="135"/>
    </row>
    <row r="76" spans="1:27" s="43" customFormat="1" ht="30" customHeight="1" x14ac:dyDescent="0.2">
      <c r="A76" s="21"/>
      <c r="B76" s="22"/>
      <c r="C76" s="22"/>
      <c r="D76" s="16"/>
      <c r="E76" s="15"/>
      <c r="F76" s="23"/>
      <c r="G76" s="23"/>
      <c r="H76" s="23"/>
      <c r="I76" s="22"/>
      <c r="J76" s="19"/>
      <c r="K76" s="67"/>
      <c r="L76" s="68"/>
      <c r="M76" s="109"/>
      <c r="N76" s="136"/>
      <c r="O76" s="137"/>
      <c r="P76" s="136"/>
      <c r="Q76" s="137"/>
      <c r="R76" s="133"/>
      <c r="S76" s="137"/>
      <c r="T76" s="137"/>
      <c r="U76" s="135"/>
      <c r="V76" s="135"/>
    </row>
    <row r="77" spans="1:27" s="43" customFormat="1" ht="30" x14ac:dyDescent="0.2">
      <c r="A77" s="14">
        <v>1</v>
      </c>
      <c r="B77" s="15" t="s">
        <v>1</v>
      </c>
      <c r="C77" s="15" t="s">
        <v>2</v>
      </c>
      <c r="D77" s="16">
        <v>38</v>
      </c>
      <c r="E77" s="15" t="s">
        <v>9</v>
      </c>
      <c r="F77" s="16">
        <v>5</v>
      </c>
      <c r="G77" s="16">
        <v>2</v>
      </c>
      <c r="H77" s="16">
        <v>2</v>
      </c>
      <c r="I77" s="15">
        <v>35</v>
      </c>
      <c r="J77" s="25"/>
      <c r="K77" s="70" t="s">
        <v>97</v>
      </c>
      <c r="L77" s="68"/>
      <c r="M77" s="107">
        <f>M78</f>
        <v>5250000</v>
      </c>
      <c r="N77" s="136">
        <f>SUM(N78)</f>
        <v>0</v>
      </c>
      <c r="O77" s="137">
        <f>N77/M77*100</f>
        <v>0</v>
      </c>
      <c r="P77" s="136">
        <f>P78</f>
        <v>0</v>
      </c>
      <c r="Q77" s="137">
        <f>P77/M77*100</f>
        <v>0</v>
      </c>
      <c r="R77" s="133">
        <f>N77+P77</f>
        <v>0</v>
      </c>
      <c r="S77" s="137">
        <f>R77/M77*100</f>
        <v>0</v>
      </c>
      <c r="T77" s="137">
        <v>0</v>
      </c>
      <c r="U77" s="135"/>
      <c r="V77" s="135"/>
    </row>
    <row r="78" spans="1:27" ht="28.5" x14ac:dyDescent="0.25">
      <c r="A78" s="21">
        <v>1</v>
      </c>
      <c r="B78" s="22" t="s">
        <v>1</v>
      </c>
      <c r="C78" s="22" t="s">
        <v>2</v>
      </c>
      <c r="D78" s="16">
        <v>38</v>
      </c>
      <c r="E78" s="15" t="s">
        <v>9</v>
      </c>
      <c r="F78" s="23">
        <v>5</v>
      </c>
      <c r="G78" s="23">
        <v>2</v>
      </c>
      <c r="H78" s="23">
        <v>2</v>
      </c>
      <c r="I78" s="22">
        <v>35</v>
      </c>
      <c r="J78" s="19" t="s">
        <v>1</v>
      </c>
      <c r="K78" s="67" t="s">
        <v>98</v>
      </c>
      <c r="L78" s="68"/>
      <c r="M78" s="109">
        <v>5250000</v>
      </c>
      <c r="N78" s="136">
        <v>0</v>
      </c>
      <c r="O78" s="137">
        <f>N78/M78*100</f>
        <v>0</v>
      </c>
      <c r="P78" s="136">
        <v>0</v>
      </c>
      <c r="Q78" s="137">
        <f>P78/M78*100</f>
        <v>0</v>
      </c>
      <c r="R78" s="133">
        <f>N78+P78</f>
        <v>0</v>
      </c>
      <c r="S78" s="137">
        <f>R78/M78*100</f>
        <v>0</v>
      </c>
      <c r="T78" s="137">
        <v>0</v>
      </c>
      <c r="U78" s="135"/>
      <c r="V78" s="135"/>
    </row>
    <row r="79" spans="1:27" s="1" customFormat="1" ht="14.25" x14ac:dyDescent="0.25">
      <c r="A79" s="21"/>
      <c r="B79" s="22"/>
      <c r="C79" s="22"/>
      <c r="D79" s="23"/>
      <c r="E79" s="23"/>
      <c r="F79" s="23"/>
      <c r="G79" s="23"/>
      <c r="H79" s="23"/>
      <c r="I79" s="22"/>
      <c r="J79" s="19"/>
      <c r="K79" s="24"/>
      <c r="L79" s="24"/>
      <c r="M79" s="109"/>
      <c r="N79" s="136"/>
      <c r="O79" s="137"/>
      <c r="P79" s="136"/>
      <c r="Q79" s="137"/>
      <c r="R79" s="133"/>
      <c r="S79" s="137"/>
      <c r="T79" s="137"/>
      <c r="U79" s="135"/>
      <c r="V79" s="135"/>
      <c r="Y79" s="2"/>
      <c r="Z79" s="2"/>
      <c r="AA79" s="2"/>
    </row>
    <row r="80" spans="1:27" s="1" customFormat="1" ht="15" x14ac:dyDescent="0.25">
      <c r="A80" s="14">
        <v>1</v>
      </c>
      <c r="B80" s="15" t="s">
        <v>1</v>
      </c>
      <c r="C80" s="15" t="s">
        <v>2</v>
      </c>
      <c r="D80" s="16">
        <v>38</v>
      </c>
      <c r="E80" s="15" t="s">
        <v>9</v>
      </c>
      <c r="F80" s="16">
        <v>5</v>
      </c>
      <c r="G80" s="16">
        <v>2</v>
      </c>
      <c r="H80" s="16">
        <v>3</v>
      </c>
      <c r="I80" s="15"/>
      <c r="J80" s="25"/>
      <c r="K80" s="20" t="s">
        <v>67</v>
      </c>
      <c r="L80" s="20"/>
      <c r="M80" s="107">
        <f>M81+M84</f>
        <v>89612800</v>
      </c>
      <c r="N80" s="143">
        <f>N81+N84</f>
        <v>0</v>
      </c>
      <c r="O80" s="134">
        <f>N80/M80*100</f>
        <v>0</v>
      </c>
      <c r="P80" s="143">
        <f>P81</f>
        <v>0</v>
      </c>
      <c r="Q80" s="134">
        <f>P80/M80*100</f>
        <v>0</v>
      </c>
      <c r="R80" s="133">
        <f t="shared" ref="R80" si="15">N80+P80</f>
        <v>0</v>
      </c>
      <c r="S80" s="134">
        <f>R80/M80*100</f>
        <v>0</v>
      </c>
      <c r="T80" s="134">
        <v>0</v>
      </c>
      <c r="U80" s="135"/>
      <c r="V80" s="135"/>
      <c r="Y80" s="2"/>
      <c r="Z80" s="2"/>
      <c r="AA80" s="2"/>
    </row>
    <row r="81" spans="1:27" s="1" customFormat="1" ht="15" x14ac:dyDescent="0.25">
      <c r="A81" s="14">
        <v>1</v>
      </c>
      <c r="B81" s="15" t="s">
        <v>1</v>
      </c>
      <c r="C81" s="15" t="s">
        <v>2</v>
      </c>
      <c r="D81" s="16">
        <v>38</v>
      </c>
      <c r="E81" s="15" t="s">
        <v>9</v>
      </c>
      <c r="F81" s="16">
        <v>5</v>
      </c>
      <c r="G81" s="16">
        <v>2</v>
      </c>
      <c r="H81" s="16">
        <v>3</v>
      </c>
      <c r="I81" s="15" t="s">
        <v>99</v>
      </c>
      <c r="J81" s="25"/>
      <c r="K81" s="20" t="s">
        <v>100</v>
      </c>
      <c r="L81" s="20"/>
      <c r="M81" s="107">
        <f>M82</f>
        <v>10000000</v>
      </c>
      <c r="N81" s="143">
        <f>N82</f>
        <v>0</v>
      </c>
      <c r="O81" s="134">
        <f>N81/M81*100</f>
        <v>0</v>
      </c>
      <c r="P81" s="143">
        <v>0</v>
      </c>
      <c r="Q81" s="134">
        <f>P81/M81*100</f>
        <v>0</v>
      </c>
      <c r="R81" s="133">
        <f t="shared" si="3"/>
        <v>0</v>
      </c>
      <c r="S81" s="134">
        <f>R81/M81*100</f>
        <v>0</v>
      </c>
      <c r="T81" s="134">
        <v>0</v>
      </c>
      <c r="U81" s="135"/>
      <c r="V81" s="135"/>
      <c r="Y81" s="2"/>
      <c r="Z81" s="2"/>
      <c r="AA81" s="2"/>
    </row>
    <row r="82" spans="1:27" s="1" customFormat="1" ht="15" x14ac:dyDescent="0.25">
      <c r="A82" s="21">
        <v>1</v>
      </c>
      <c r="B82" s="22" t="s">
        <v>1</v>
      </c>
      <c r="C82" s="22" t="s">
        <v>2</v>
      </c>
      <c r="D82" s="16">
        <v>38</v>
      </c>
      <c r="E82" s="15" t="s">
        <v>9</v>
      </c>
      <c r="F82" s="23">
        <v>5</v>
      </c>
      <c r="G82" s="23">
        <v>2</v>
      </c>
      <c r="H82" s="23">
        <v>3</v>
      </c>
      <c r="I82" s="22" t="s">
        <v>99</v>
      </c>
      <c r="J82" s="19" t="s">
        <v>101</v>
      </c>
      <c r="K82" s="24" t="s">
        <v>102</v>
      </c>
      <c r="L82" s="24"/>
      <c r="M82" s="109">
        <v>10000000</v>
      </c>
      <c r="N82" s="136"/>
      <c r="O82" s="137">
        <f>N82/M82*100</f>
        <v>0</v>
      </c>
      <c r="P82" s="136">
        <v>0</v>
      </c>
      <c r="Q82" s="137">
        <f>P82/M82*100</f>
        <v>0</v>
      </c>
      <c r="R82" s="133">
        <f t="shared" si="3"/>
        <v>0</v>
      </c>
      <c r="S82" s="137">
        <f>R82/M82*100</f>
        <v>0</v>
      </c>
      <c r="T82" s="137">
        <v>0</v>
      </c>
      <c r="U82" s="135"/>
      <c r="V82" s="135"/>
      <c r="Y82" s="2"/>
      <c r="Z82" s="2"/>
      <c r="AA82" s="2"/>
    </row>
    <row r="83" spans="1:27" s="4" customFormat="1" ht="14.25" x14ac:dyDescent="0.25">
      <c r="A83" s="21"/>
      <c r="B83" s="22"/>
      <c r="C83" s="22"/>
      <c r="D83" s="23"/>
      <c r="E83" s="23"/>
      <c r="F83" s="23"/>
      <c r="G83" s="23"/>
      <c r="H83" s="23"/>
      <c r="I83" s="22"/>
      <c r="J83" s="19"/>
      <c r="K83" s="74"/>
      <c r="L83" s="74"/>
      <c r="M83" s="109"/>
      <c r="N83" s="136"/>
      <c r="O83" s="137"/>
      <c r="P83" s="136"/>
      <c r="Q83" s="137"/>
      <c r="R83" s="133"/>
      <c r="S83" s="137"/>
      <c r="T83" s="137"/>
      <c r="U83" s="135"/>
      <c r="V83" s="135"/>
      <c r="Y83" s="3"/>
      <c r="Z83" s="3"/>
      <c r="AA83" s="3"/>
    </row>
    <row r="84" spans="1:27" s="9" customFormat="1" ht="30" x14ac:dyDescent="0.25">
      <c r="A84" s="14">
        <v>1</v>
      </c>
      <c r="B84" s="15" t="s">
        <v>1</v>
      </c>
      <c r="C84" s="15" t="s">
        <v>2</v>
      </c>
      <c r="D84" s="16">
        <v>38</v>
      </c>
      <c r="E84" s="15" t="s">
        <v>9</v>
      </c>
      <c r="F84" s="16">
        <v>5</v>
      </c>
      <c r="G84" s="16">
        <v>2</v>
      </c>
      <c r="H84" s="16">
        <v>3</v>
      </c>
      <c r="I84" s="15" t="s">
        <v>103</v>
      </c>
      <c r="J84" s="25"/>
      <c r="K84" s="20" t="s">
        <v>104</v>
      </c>
      <c r="L84" s="20"/>
      <c r="M84" s="107">
        <f>M85</f>
        <v>79612800</v>
      </c>
      <c r="N84" s="143">
        <f>N85</f>
        <v>0</v>
      </c>
      <c r="O84" s="134">
        <f>N84/M84*100</f>
        <v>0</v>
      </c>
      <c r="P84" s="143">
        <f>P85</f>
        <v>0</v>
      </c>
      <c r="Q84" s="134">
        <f>P84/M84*100</f>
        <v>0</v>
      </c>
      <c r="R84" s="133">
        <f t="shared" si="3"/>
        <v>0</v>
      </c>
      <c r="S84" s="134">
        <f>R84/M84*100</f>
        <v>0</v>
      </c>
      <c r="T84" s="134">
        <v>0</v>
      </c>
      <c r="U84" s="140"/>
      <c r="V84" s="140"/>
      <c r="Y84" s="10"/>
      <c r="Z84" s="10"/>
      <c r="AA84" s="10"/>
    </row>
    <row r="85" spans="1:27" s="4" customFormat="1" ht="15" x14ac:dyDescent="0.25">
      <c r="A85" s="21">
        <v>1</v>
      </c>
      <c r="B85" s="22" t="s">
        <v>1</v>
      </c>
      <c r="C85" s="22" t="s">
        <v>2</v>
      </c>
      <c r="D85" s="16">
        <v>38</v>
      </c>
      <c r="E85" s="15" t="s">
        <v>9</v>
      </c>
      <c r="F85" s="23">
        <v>5</v>
      </c>
      <c r="G85" s="23">
        <v>2</v>
      </c>
      <c r="H85" s="23">
        <v>3</v>
      </c>
      <c r="I85" s="22" t="s">
        <v>103</v>
      </c>
      <c r="J85" s="19" t="s">
        <v>105</v>
      </c>
      <c r="K85" s="75" t="s">
        <v>106</v>
      </c>
      <c r="L85" s="74"/>
      <c r="M85" s="109">
        <v>79612800</v>
      </c>
      <c r="N85" s="136">
        <v>0</v>
      </c>
      <c r="O85" s="137">
        <f>N85/M85*100</f>
        <v>0</v>
      </c>
      <c r="P85" s="136">
        <v>0</v>
      </c>
      <c r="Q85" s="137">
        <f>P85/M85*100</f>
        <v>0</v>
      </c>
      <c r="R85" s="133">
        <f t="shared" si="3"/>
        <v>0</v>
      </c>
      <c r="S85" s="137">
        <f>R85/M85*100</f>
        <v>0</v>
      </c>
      <c r="T85" s="137">
        <v>0</v>
      </c>
      <c r="U85" s="135"/>
      <c r="V85" s="135"/>
      <c r="Y85" s="3"/>
      <c r="Z85" s="3"/>
      <c r="AA85" s="3"/>
    </row>
    <row r="86" spans="1:27" ht="14.25" x14ac:dyDescent="0.25">
      <c r="A86" s="21"/>
      <c r="B86" s="22"/>
      <c r="C86" s="22"/>
      <c r="D86" s="23"/>
      <c r="E86" s="23"/>
      <c r="F86" s="23"/>
      <c r="G86" s="23"/>
      <c r="H86" s="23"/>
      <c r="I86" s="22"/>
      <c r="J86" s="19"/>
      <c r="K86" s="24"/>
      <c r="L86" s="24"/>
      <c r="M86" s="109"/>
      <c r="N86" s="144"/>
      <c r="O86" s="145"/>
      <c r="P86" s="144"/>
      <c r="Q86" s="146"/>
      <c r="R86" s="133"/>
      <c r="S86" s="146"/>
      <c r="T86" s="145"/>
      <c r="U86" s="135"/>
      <c r="V86" s="135"/>
    </row>
    <row r="87" spans="1:27" ht="14.25" x14ac:dyDescent="0.25">
      <c r="A87" s="149"/>
      <c r="B87" s="150"/>
      <c r="C87" s="150"/>
      <c r="D87" s="149"/>
      <c r="E87" s="149"/>
      <c r="F87" s="149"/>
      <c r="G87" s="149"/>
      <c r="H87" s="149"/>
      <c r="I87" s="150"/>
      <c r="J87" s="151"/>
      <c r="K87" s="152"/>
      <c r="L87" s="152"/>
      <c r="M87" s="153"/>
      <c r="N87" s="154"/>
      <c r="O87" s="155"/>
      <c r="P87" s="154"/>
      <c r="Q87" s="156"/>
      <c r="R87" s="157"/>
      <c r="S87" s="156"/>
      <c r="T87" s="155"/>
      <c r="U87" s="158"/>
      <c r="V87" s="158"/>
    </row>
    <row r="88" spans="1:27" ht="14.25" x14ac:dyDescent="0.25">
      <c r="A88" s="76"/>
      <c r="B88" s="77"/>
      <c r="C88" s="77"/>
      <c r="D88" s="76"/>
      <c r="E88" s="76"/>
      <c r="F88" s="76"/>
      <c r="G88" s="76"/>
      <c r="H88" s="76"/>
      <c r="I88" s="78"/>
      <c r="J88" s="79"/>
      <c r="K88" s="80"/>
      <c r="L88" s="81"/>
      <c r="M88" s="114"/>
      <c r="N88" s="115"/>
      <c r="O88" s="116"/>
      <c r="P88" s="115"/>
      <c r="Q88" s="116"/>
      <c r="R88" s="115"/>
      <c r="S88" s="116"/>
      <c r="T88" s="116"/>
      <c r="U88" s="117"/>
      <c r="V88" s="117"/>
    </row>
    <row r="89" spans="1:27" ht="16.5" x14ac:dyDescent="0.25">
      <c r="A89" s="204" t="s">
        <v>107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118"/>
      <c r="N89" s="119"/>
      <c r="O89" s="82"/>
      <c r="P89" s="208" t="s">
        <v>108</v>
      </c>
      <c r="Q89" s="208"/>
      <c r="R89" s="208"/>
      <c r="S89" s="208"/>
      <c r="T89" s="208"/>
      <c r="U89" s="208"/>
      <c r="V89" s="82"/>
    </row>
    <row r="90" spans="1:27" ht="16.5" x14ac:dyDescent="0.3">
      <c r="A90" s="203" t="s">
        <v>62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5"/>
      <c r="M90" s="118"/>
      <c r="N90" s="119"/>
      <c r="O90" s="82"/>
      <c r="P90" s="208" t="s">
        <v>63</v>
      </c>
      <c r="Q90" s="208"/>
      <c r="R90" s="208"/>
      <c r="S90" s="208"/>
      <c r="T90" s="208"/>
      <c r="U90" s="208"/>
      <c r="V90" s="82"/>
    </row>
    <row r="91" spans="1:27" ht="16.5" x14ac:dyDescent="0.3">
      <c r="A91" s="100"/>
      <c r="B91" s="86"/>
      <c r="C91" s="86"/>
      <c r="D91" s="100"/>
      <c r="E91" s="87"/>
      <c r="F91" s="34"/>
      <c r="G91" s="34"/>
      <c r="H91" s="34"/>
      <c r="I91" s="34"/>
      <c r="J91" s="34"/>
      <c r="K91" s="35"/>
      <c r="L91" s="5"/>
      <c r="M91" s="118"/>
      <c r="N91" s="119"/>
      <c r="O91" s="82"/>
      <c r="P91" s="125"/>
      <c r="Q91" s="126"/>
      <c r="R91" s="125"/>
      <c r="S91" s="127"/>
      <c r="T91" s="128"/>
      <c r="U91" s="131"/>
      <c r="V91" s="147"/>
    </row>
    <row r="92" spans="1:27" ht="16.5" x14ac:dyDescent="0.3">
      <c r="A92" s="100"/>
      <c r="B92" s="86"/>
      <c r="C92" s="86"/>
      <c r="D92" s="100"/>
      <c r="E92" s="100"/>
      <c r="F92" s="34"/>
      <c r="G92" s="34"/>
      <c r="H92" s="34"/>
      <c r="I92" s="34"/>
      <c r="J92" s="34"/>
      <c r="K92" s="35"/>
      <c r="L92" s="5"/>
      <c r="M92" s="118"/>
      <c r="N92" s="120"/>
      <c r="O92" s="89"/>
      <c r="P92" s="125"/>
      <c r="Q92" s="130"/>
      <c r="R92" s="125"/>
      <c r="S92" s="127"/>
      <c r="T92" s="128"/>
      <c r="U92" s="131"/>
      <c r="V92" s="147"/>
    </row>
    <row r="93" spans="1:27" ht="16.5" x14ac:dyDescent="0.3">
      <c r="A93" s="100"/>
      <c r="B93" s="86"/>
      <c r="C93" s="86"/>
      <c r="D93" s="100"/>
      <c r="E93" s="100"/>
      <c r="F93" s="34"/>
      <c r="G93" s="34"/>
      <c r="H93" s="34"/>
      <c r="I93" s="34"/>
      <c r="J93" s="34"/>
      <c r="K93" s="35"/>
      <c r="L93" s="5"/>
      <c r="M93" s="118"/>
      <c r="N93" s="120"/>
      <c r="O93" s="89"/>
      <c r="P93" s="125"/>
      <c r="Q93" s="130"/>
      <c r="R93" s="125"/>
      <c r="S93" s="127"/>
      <c r="T93" s="128"/>
      <c r="U93" s="131"/>
      <c r="V93" s="147"/>
    </row>
    <row r="94" spans="1:27" ht="16.5" x14ac:dyDescent="0.3">
      <c r="A94" s="100"/>
      <c r="B94" s="86"/>
      <c r="C94" s="86"/>
      <c r="D94" s="100"/>
      <c r="E94" s="100"/>
      <c r="F94" s="36"/>
      <c r="G94" s="36"/>
      <c r="H94" s="36"/>
      <c r="I94" s="36"/>
      <c r="J94" s="36"/>
      <c r="K94" s="37"/>
      <c r="L94" s="7"/>
      <c r="M94" s="121"/>
      <c r="N94" s="120"/>
      <c r="O94" s="89"/>
      <c r="P94" s="125"/>
      <c r="Q94" s="130"/>
      <c r="R94" s="125"/>
      <c r="S94" s="127"/>
      <c r="T94" s="130"/>
      <c r="U94" s="131"/>
      <c r="V94" s="147"/>
    </row>
    <row r="95" spans="1:27" ht="15" x14ac:dyDescent="0.25">
      <c r="A95" s="205" t="s">
        <v>64</v>
      </c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8"/>
      <c r="M95" s="122"/>
      <c r="N95" s="123"/>
      <c r="O95" s="92"/>
      <c r="P95" s="207" t="s">
        <v>68</v>
      </c>
      <c r="Q95" s="207"/>
      <c r="R95" s="207"/>
      <c r="S95" s="207"/>
      <c r="T95" s="207"/>
      <c r="U95" s="207"/>
      <c r="V95" s="148"/>
    </row>
    <row r="96" spans="1:27" ht="16.5" x14ac:dyDescent="0.25">
      <c r="A96" s="203" t="s">
        <v>65</v>
      </c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88"/>
      <c r="M96" s="118"/>
      <c r="N96" s="119"/>
      <c r="O96" s="82"/>
      <c r="P96" s="206" t="s">
        <v>69</v>
      </c>
      <c r="Q96" s="206"/>
      <c r="R96" s="206"/>
      <c r="S96" s="206"/>
      <c r="T96" s="206"/>
      <c r="U96" s="206"/>
      <c r="V96" s="147"/>
    </row>
  </sheetData>
  <mergeCells count="29">
    <mergeCell ref="A1:V1"/>
    <mergeCell ref="A2:V2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A3:V3"/>
    <mergeCell ref="A4:V4"/>
    <mergeCell ref="A5:V5"/>
    <mergeCell ref="A89:L89"/>
    <mergeCell ref="P89:U89"/>
    <mergeCell ref="A10:J10"/>
    <mergeCell ref="L10:L11"/>
    <mergeCell ref="A11:J11"/>
    <mergeCell ref="A90:K90"/>
    <mergeCell ref="P90:U90"/>
    <mergeCell ref="A95:K95"/>
    <mergeCell ref="P95:U95"/>
    <mergeCell ref="A96:K96"/>
    <mergeCell ref="P96:U96"/>
  </mergeCells>
  <pageMargins left="0.31496062992125984" right="0.31496062992125984" top="0.74803149606299213" bottom="0.74803149606299213" header="0.31496062992125984" footer="0.31496062992125984"/>
  <pageSetup paperSize="256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</vt:lpstr>
      <vt:lpstr>OKT</vt:lpstr>
      <vt:lpstr>NOV</vt:lpstr>
      <vt:lpstr>DES</vt:lpstr>
      <vt:lpstr>Sheet1</vt:lpstr>
      <vt:lpstr>APRIL!Print_Area</vt:lpstr>
      <vt:lpstr>FEBRUARI!Print_Area</vt:lpstr>
      <vt:lpstr>MARET!Print_Area</vt:lpstr>
      <vt:lpstr>MEI!Print_Area</vt:lpstr>
      <vt:lpstr>AGUSTUS!Print_Titles</vt:lpstr>
      <vt:lpstr>APRIL!Print_Titles</vt:lpstr>
      <vt:lpstr>DES!Print_Titles</vt:lpstr>
      <vt:lpstr>FEBRUARI!Print_Titles</vt:lpstr>
      <vt:lpstr>JANUARI!Print_Titles</vt:lpstr>
      <vt:lpstr>JULI!Print_Titles</vt:lpstr>
      <vt:lpstr>JUNI!Print_Titles</vt:lpstr>
      <vt:lpstr>MARET!Print_Titles</vt:lpstr>
      <vt:lpstr>MEI!Print_Titles</vt:lpstr>
      <vt:lpstr>NOV!Print_Titles</vt:lpstr>
      <vt:lpstr>OKT!Print_Titles</vt:lpstr>
      <vt:lpstr>SEPT!Print_Titles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RizkyNPratama_</cp:lastModifiedBy>
  <cp:lastPrinted>2020-07-04T15:28:55Z</cp:lastPrinted>
  <dcterms:created xsi:type="dcterms:W3CDTF">2018-03-12T03:00:22Z</dcterms:created>
  <dcterms:modified xsi:type="dcterms:W3CDTF">2020-09-17T05:21:07Z</dcterms:modified>
</cp:coreProperties>
</file>