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F:\MAMI\CIBEUREUM\BOK\"/>
    </mc:Choice>
  </mc:AlternateContent>
  <xr:revisionPtr revIDLastSave="0" documentId="8_{E52383B1-2A3E-42D3-B407-9065B4A7F4A7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Feb 20" sheetId="1" r:id="rId1"/>
    <sheet name="Mar 20" sheetId="3" r:id="rId2"/>
    <sheet name="Apr 20" sheetId="4" r:id="rId3"/>
    <sheet name="Mei 20" sheetId="5" r:id="rId4"/>
    <sheet name="Jul 20" sheetId="6" r:id="rId5"/>
    <sheet name="Agt 20" sheetId="7" r:id="rId6"/>
    <sheet name="Sept 20" sheetId="8" r:id="rId7"/>
    <sheet name="REKAP TAHUN" sheetId="2" r:id="rId8"/>
  </sheets>
  <definedNames>
    <definedName name="_xlnm.Print_Titles" localSheetId="7">'REKAP TAHUN'!$6:$7</definedName>
  </definedNames>
  <calcPr calcId="181029"/>
</workbook>
</file>

<file path=xl/calcChain.xml><?xml version="1.0" encoding="utf-8"?>
<calcChain xmlns="http://schemas.openxmlformats.org/spreadsheetml/2006/main">
  <c r="G340" i="8" l="1"/>
  <c r="I170" i="8"/>
  <c r="H170" i="8"/>
  <c r="E61" i="8"/>
  <c r="F61" i="8" s="1"/>
  <c r="F146" i="8"/>
  <c r="F123" i="8"/>
  <c r="F136" i="8"/>
  <c r="E340" i="8"/>
  <c r="C340" i="8"/>
  <c r="F338" i="8"/>
  <c r="F337" i="8"/>
  <c r="F340" i="8" s="1"/>
  <c r="C327" i="8"/>
  <c r="E323" i="8"/>
  <c r="E320" i="8"/>
  <c r="E316" i="8"/>
  <c r="E310" i="8"/>
  <c r="F310" i="8" s="1"/>
  <c r="E304" i="8"/>
  <c r="C302" i="8"/>
  <c r="C304" i="8" s="1"/>
  <c r="F296" i="8"/>
  <c r="E296" i="8"/>
  <c r="C296" i="8"/>
  <c r="F284" i="8"/>
  <c r="E284" i="8"/>
  <c r="C284" i="8"/>
  <c r="F279" i="8"/>
  <c r="E273" i="8"/>
  <c r="F273" i="8" s="1"/>
  <c r="C273" i="8"/>
  <c r="E260" i="8"/>
  <c r="C260" i="8"/>
  <c r="F254" i="8"/>
  <c r="F253" i="8"/>
  <c r="E245" i="8"/>
  <c r="C245" i="8"/>
  <c r="E233" i="8"/>
  <c r="C233" i="8"/>
  <c r="E221" i="8"/>
  <c r="C221" i="8"/>
  <c r="E206" i="8"/>
  <c r="I206" i="8" s="1"/>
  <c r="C206" i="8"/>
  <c r="G199" i="8"/>
  <c r="E199" i="8"/>
  <c r="H206" i="8" s="1"/>
  <c r="G181" i="8"/>
  <c r="E181" i="8"/>
  <c r="H181" i="8" s="1"/>
  <c r="C181" i="8"/>
  <c r="I171" i="8"/>
  <c r="H171" i="8"/>
  <c r="E161" i="8"/>
  <c r="C161" i="8"/>
  <c r="E146" i="8"/>
  <c r="C146" i="8"/>
  <c r="E128" i="8"/>
  <c r="F128" i="8" s="1"/>
  <c r="C128" i="8"/>
  <c r="E113" i="8"/>
  <c r="C113" i="8"/>
  <c r="E102" i="8"/>
  <c r="C102" i="8"/>
  <c r="G85" i="8"/>
  <c r="E85" i="8"/>
  <c r="H85" i="8" s="1"/>
  <c r="I85" i="8" s="1"/>
  <c r="C85" i="8"/>
  <c r="E68" i="8"/>
  <c r="F68" i="8" s="1"/>
  <c r="C68" i="8"/>
  <c r="F63" i="8"/>
  <c r="F62" i="8"/>
  <c r="H52" i="8"/>
  <c r="G52" i="8"/>
  <c r="E52" i="8"/>
  <c r="C52" i="8"/>
  <c r="I48" i="8"/>
  <c r="I52" i="8" s="1"/>
  <c r="G40" i="8"/>
  <c r="E40" i="8"/>
  <c r="C40" i="8"/>
  <c r="E22" i="8"/>
  <c r="F22" i="8" s="1"/>
  <c r="C22" i="8"/>
  <c r="F16" i="8"/>
  <c r="C340" i="7"/>
  <c r="F338" i="7"/>
  <c r="F337" i="7"/>
  <c r="C327" i="7"/>
  <c r="E323" i="7"/>
  <c r="E320" i="7"/>
  <c r="E316" i="7"/>
  <c r="F316" i="7" s="1"/>
  <c r="E310" i="7"/>
  <c r="F310" i="7" s="1"/>
  <c r="F327" i="7" s="1"/>
  <c r="E304" i="7"/>
  <c r="F302" i="7"/>
  <c r="F304" i="7" s="1"/>
  <c r="C302" i="7"/>
  <c r="C304" i="7" s="1"/>
  <c r="F296" i="7"/>
  <c r="E296" i="7"/>
  <c r="C296" i="7"/>
  <c r="E284" i="7"/>
  <c r="C284" i="7"/>
  <c r="F279" i="7"/>
  <c r="F284" i="7" s="1"/>
  <c r="E273" i="7"/>
  <c r="F273" i="7" s="1"/>
  <c r="C273" i="7"/>
  <c r="E260" i="7"/>
  <c r="C260" i="7"/>
  <c r="F254" i="7"/>
  <c r="F253" i="7"/>
  <c r="E245" i="7"/>
  <c r="C245" i="7"/>
  <c r="E233" i="7"/>
  <c r="C233" i="7"/>
  <c r="E221" i="7"/>
  <c r="C221" i="7"/>
  <c r="E206" i="7"/>
  <c r="I206" i="7" s="1"/>
  <c r="C206" i="7"/>
  <c r="G199" i="7"/>
  <c r="E199" i="7"/>
  <c r="H206" i="7" s="1"/>
  <c r="G181" i="7"/>
  <c r="E181" i="7"/>
  <c r="H181" i="7" s="1"/>
  <c r="C181" i="7"/>
  <c r="H171" i="7"/>
  <c r="I171" i="7" s="1"/>
  <c r="I181" i="7" s="1"/>
  <c r="E161" i="7"/>
  <c r="C161" i="7"/>
  <c r="E146" i="7"/>
  <c r="C146" i="7"/>
  <c r="E128" i="7"/>
  <c r="C128" i="7"/>
  <c r="E113" i="7"/>
  <c r="C113" i="7"/>
  <c r="E102" i="7"/>
  <c r="C102" i="7"/>
  <c r="G85" i="7"/>
  <c r="E85" i="7"/>
  <c r="H85" i="7" s="1"/>
  <c r="I85" i="7" s="1"/>
  <c r="C85" i="7"/>
  <c r="E68" i="7"/>
  <c r="C68" i="7"/>
  <c r="F63" i="7"/>
  <c r="F62" i="7"/>
  <c r="H52" i="7"/>
  <c r="G52" i="7"/>
  <c r="E52" i="7"/>
  <c r="C52" i="7"/>
  <c r="I48" i="7"/>
  <c r="I52" i="7" s="1"/>
  <c r="G40" i="7"/>
  <c r="E40" i="7"/>
  <c r="C40" i="7"/>
  <c r="E22" i="7"/>
  <c r="F22" i="7" s="1"/>
  <c r="C22" i="7"/>
  <c r="F16" i="7"/>
  <c r="C9" i="2"/>
  <c r="C15" i="2"/>
  <c r="C61" i="2"/>
  <c r="I181" i="8" l="1"/>
  <c r="F260" i="8"/>
  <c r="H40" i="8"/>
  <c r="I33" i="8" s="1"/>
  <c r="I40" i="8" s="1"/>
  <c r="E327" i="8"/>
  <c r="C341" i="8"/>
  <c r="F316" i="8"/>
  <c r="F327" i="8" s="1"/>
  <c r="F302" i="8"/>
  <c r="F304" i="8" s="1"/>
  <c r="E340" i="7"/>
  <c r="F340" i="7"/>
  <c r="F260" i="7"/>
  <c r="F128" i="7"/>
  <c r="F68" i="7"/>
  <c r="H40" i="7"/>
  <c r="I33" i="7" s="1"/>
  <c r="I40" i="7" s="1"/>
  <c r="C341" i="7"/>
  <c r="E327" i="7"/>
  <c r="Q9" i="2"/>
  <c r="G340" i="7" l="1"/>
  <c r="I61" i="2"/>
  <c r="I60" i="2"/>
  <c r="I59" i="2"/>
  <c r="F68" i="6"/>
  <c r="F63" i="6"/>
  <c r="F62" i="6"/>
  <c r="G340" i="6"/>
  <c r="E338" i="6"/>
  <c r="F338" i="6" s="1"/>
  <c r="E337" i="6"/>
  <c r="C340" i="6"/>
  <c r="C327" i="6"/>
  <c r="E323" i="6"/>
  <c r="E320" i="6"/>
  <c r="E316" i="6"/>
  <c r="F316" i="6" s="1"/>
  <c r="E310" i="6"/>
  <c r="F310" i="6" s="1"/>
  <c r="E304" i="6"/>
  <c r="C302" i="6"/>
  <c r="C304" i="6" s="1"/>
  <c r="F296" i="6"/>
  <c r="E296" i="6"/>
  <c r="C296" i="6"/>
  <c r="F284" i="6"/>
  <c r="E284" i="6"/>
  <c r="C284" i="6"/>
  <c r="F279" i="6"/>
  <c r="E273" i="6"/>
  <c r="F273" i="6" s="1"/>
  <c r="C273" i="6"/>
  <c r="E260" i="6"/>
  <c r="C260" i="6"/>
  <c r="F254" i="6"/>
  <c r="F253" i="6"/>
  <c r="F260" i="6" s="1"/>
  <c r="E245" i="6"/>
  <c r="C245" i="6"/>
  <c r="E233" i="6"/>
  <c r="C233" i="6"/>
  <c r="E221" i="6"/>
  <c r="C221" i="6"/>
  <c r="E206" i="6"/>
  <c r="I206" i="6" s="1"/>
  <c r="C206" i="6"/>
  <c r="G199" i="6"/>
  <c r="E199" i="6"/>
  <c r="H206" i="6" s="1"/>
  <c r="G181" i="6"/>
  <c r="E181" i="6"/>
  <c r="H181" i="6" s="1"/>
  <c r="C181" i="6"/>
  <c r="H171" i="6"/>
  <c r="I171" i="6" s="1"/>
  <c r="I181" i="6" s="1"/>
  <c r="E161" i="6"/>
  <c r="C161" i="6"/>
  <c r="E146" i="6"/>
  <c r="C146" i="6"/>
  <c r="E128" i="6"/>
  <c r="F128" i="6" s="1"/>
  <c r="C128" i="6"/>
  <c r="E113" i="6"/>
  <c r="C113" i="6"/>
  <c r="E102" i="6"/>
  <c r="C102" i="6"/>
  <c r="G85" i="6"/>
  <c r="E85" i="6"/>
  <c r="H85" i="6" s="1"/>
  <c r="I85" i="6" s="1"/>
  <c r="C85" i="6"/>
  <c r="E68" i="6"/>
  <c r="C68" i="6"/>
  <c r="I52" i="6"/>
  <c r="G52" i="6"/>
  <c r="E52" i="6"/>
  <c r="H52" i="6" s="1"/>
  <c r="C52" i="6"/>
  <c r="I48" i="6"/>
  <c r="G40" i="6"/>
  <c r="E40" i="6"/>
  <c r="C40" i="6"/>
  <c r="F22" i="6"/>
  <c r="E22" i="6"/>
  <c r="C22" i="6"/>
  <c r="F16" i="6"/>
  <c r="G52" i="2"/>
  <c r="G60" i="2"/>
  <c r="G59" i="2"/>
  <c r="E338" i="5"/>
  <c r="F338" i="5" s="1"/>
  <c r="E337" i="5"/>
  <c r="E316" i="5"/>
  <c r="C340" i="5"/>
  <c r="C327" i="5"/>
  <c r="E323" i="5"/>
  <c r="E320" i="5"/>
  <c r="F316" i="5"/>
  <c r="E310" i="5"/>
  <c r="F310" i="5" s="1"/>
  <c r="E304" i="5"/>
  <c r="C302" i="5"/>
  <c r="C304" i="5" s="1"/>
  <c r="E296" i="5"/>
  <c r="F296" i="5" s="1"/>
  <c r="C296" i="5"/>
  <c r="F284" i="5"/>
  <c r="E284" i="5"/>
  <c r="C284" i="5"/>
  <c r="F279" i="5"/>
  <c r="F273" i="5"/>
  <c r="E273" i="5"/>
  <c r="C273" i="5"/>
  <c r="E260" i="5"/>
  <c r="C260" i="5"/>
  <c r="F254" i="5"/>
  <c r="F253" i="5"/>
  <c r="F260" i="5" s="1"/>
  <c r="E245" i="5"/>
  <c r="C245" i="5"/>
  <c r="E233" i="5"/>
  <c r="C233" i="5"/>
  <c r="E221" i="5"/>
  <c r="C221" i="5"/>
  <c r="E206" i="5"/>
  <c r="I206" i="5" s="1"/>
  <c r="C206" i="5"/>
  <c r="G199" i="5"/>
  <c r="E199" i="5"/>
  <c r="H206" i="5" s="1"/>
  <c r="G181" i="5"/>
  <c r="H181" i="5" s="1"/>
  <c r="E181" i="5"/>
  <c r="C181" i="5"/>
  <c r="H171" i="5"/>
  <c r="I171" i="5" s="1"/>
  <c r="I181" i="5" s="1"/>
  <c r="E161" i="5"/>
  <c r="C161" i="5"/>
  <c r="E146" i="5"/>
  <c r="C146" i="5"/>
  <c r="E128" i="5"/>
  <c r="F128" i="5" s="1"/>
  <c r="C128" i="5"/>
  <c r="E113" i="5"/>
  <c r="C113" i="5"/>
  <c r="E102" i="5"/>
  <c r="C102" i="5"/>
  <c r="G85" i="5"/>
  <c r="H85" i="5" s="1"/>
  <c r="I85" i="5" s="1"/>
  <c r="E85" i="5"/>
  <c r="C85" i="5"/>
  <c r="E68" i="5"/>
  <c r="C68" i="5"/>
  <c r="G52" i="5"/>
  <c r="E52" i="5"/>
  <c r="H52" i="5" s="1"/>
  <c r="C52" i="5"/>
  <c r="I48" i="5"/>
  <c r="I52" i="5" s="1"/>
  <c r="H40" i="5"/>
  <c r="G40" i="5"/>
  <c r="E40" i="5"/>
  <c r="C40" i="5"/>
  <c r="I33" i="5"/>
  <c r="I40" i="5" s="1"/>
  <c r="E22" i="5"/>
  <c r="F22" i="5" s="1"/>
  <c r="C22" i="5"/>
  <c r="F16" i="5"/>
  <c r="H40" i="6" l="1"/>
  <c r="I33" i="6" s="1"/>
  <c r="I40" i="6" s="1"/>
  <c r="E340" i="6"/>
  <c r="F337" i="6"/>
  <c r="F340" i="6" s="1"/>
  <c r="F327" i="6"/>
  <c r="C341" i="6"/>
  <c r="E327" i="6"/>
  <c r="F302" i="6"/>
  <c r="F304" i="6" s="1"/>
  <c r="E340" i="5"/>
  <c r="G340" i="5" s="1"/>
  <c r="F327" i="5"/>
  <c r="E327" i="5"/>
  <c r="C341" i="5"/>
  <c r="F302" i="5"/>
  <c r="F304" i="5" s="1"/>
  <c r="F337" i="5"/>
  <c r="F340" i="5" s="1"/>
  <c r="E337" i="4"/>
  <c r="F60" i="2"/>
  <c r="F59" i="2"/>
  <c r="E338" i="4"/>
  <c r="F291" i="1" l="1"/>
  <c r="F270" i="1"/>
  <c r="I206" i="1"/>
  <c r="H206" i="1"/>
  <c r="I196" i="1"/>
  <c r="I195" i="1"/>
  <c r="I189" i="1"/>
  <c r="H196" i="1"/>
  <c r="H195" i="1"/>
  <c r="H189" i="1"/>
  <c r="I172" i="1"/>
  <c r="I170" i="1"/>
  <c r="H181" i="1"/>
  <c r="H172" i="1"/>
  <c r="H170" i="1"/>
  <c r="F126" i="1"/>
  <c r="F124" i="1"/>
  <c r="I83" i="1"/>
  <c r="I77" i="1"/>
  <c r="I76" i="1"/>
  <c r="H83" i="1"/>
  <c r="H77" i="1"/>
  <c r="H76" i="1"/>
  <c r="H33" i="1"/>
  <c r="F284" i="4" l="1"/>
  <c r="F279" i="4"/>
  <c r="H171" i="4"/>
  <c r="E340" i="4"/>
  <c r="G340" i="4" s="1"/>
  <c r="C340" i="4"/>
  <c r="F338" i="4"/>
  <c r="F337" i="4"/>
  <c r="C327" i="4"/>
  <c r="E323" i="4"/>
  <c r="E320" i="4"/>
  <c r="F316" i="4"/>
  <c r="E316" i="4"/>
  <c r="E310" i="4"/>
  <c r="F310" i="4" s="1"/>
  <c r="F327" i="4" s="1"/>
  <c r="E304" i="4"/>
  <c r="C302" i="4"/>
  <c r="C304" i="4" s="1"/>
  <c r="E296" i="4"/>
  <c r="F296" i="4" s="1"/>
  <c r="C296" i="4"/>
  <c r="E284" i="4"/>
  <c r="C284" i="4"/>
  <c r="E273" i="4"/>
  <c r="F273" i="4" s="1"/>
  <c r="C273" i="4"/>
  <c r="E260" i="4"/>
  <c r="C260" i="4"/>
  <c r="F254" i="4"/>
  <c r="F253" i="4"/>
  <c r="F260" i="4" s="1"/>
  <c r="E245" i="4"/>
  <c r="C245" i="4"/>
  <c r="E233" i="4"/>
  <c r="C233" i="4"/>
  <c r="E221" i="4"/>
  <c r="C221" i="4"/>
  <c r="I206" i="4"/>
  <c r="E206" i="4"/>
  <c r="C206" i="4"/>
  <c r="G199" i="4"/>
  <c r="E199" i="4"/>
  <c r="H206" i="4" s="1"/>
  <c r="G181" i="4"/>
  <c r="H181" i="4" s="1"/>
  <c r="E181" i="4"/>
  <c r="C181" i="4"/>
  <c r="I171" i="4"/>
  <c r="I181" i="4" s="1"/>
  <c r="E161" i="4"/>
  <c r="C161" i="4"/>
  <c r="E146" i="4"/>
  <c r="C146" i="4"/>
  <c r="F128" i="4"/>
  <c r="E128" i="4"/>
  <c r="C128" i="4"/>
  <c r="E113" i="4"/>
  <c r="C113" i="4"/>
  <c r="E102" i="4"/>
  <c r="C102" i="4"/>
  <c r="H85" i="4"/>
  <c r="I85" i="4" s="1"/>
  <c r="G85" i="4"/>
  <c r="E85" i="4"/>
  <c r="C85" i="4"/>
  <c r="E68" i="4"/>
  <c r="C68" i="4"/>
  <c r="G52" i="4"/>
  <c r="H52" i="4" s="1"/>
  <c r="E52" i="4"/>
  <c r="C52" i="4"/>
  <c r="I48" i="4"/>
  <c r="I52" i="4" s="1"/>
  <c r="G40" i="4"/>
  <c r="E40" i="4"/>
  <c r="H40" i="4" s="1"/>
  <c r="I33" i="4" s="1"/>
  <c r="I40" i="4" s="1"/>
  <c r="C40" i="4"/>
  <c r="E22" i="4"/>
  <c r="F22" i="4" s="1"/>
  <c r="C22" i="4"/>
  <c r="F16" i="4"/>
  <c r="G340" i="3"/>
  <c r="I181" i="3"/>
  <c r="I171" i="3"/>
  <c r="H181" i="3"/>
  <c r="E340" i="3"/>
  <c r="C340" i="3"/>
  <c r="C341" i="3" s="1"/>
  <c r="F338" i="3"/>
  <c r="F337" i="3"/>
  <c r="F340" i="3" s="1"/>
  <c r="C327" i="3"/>
  <c r="E323" i="3"/>
  <c r="E320" i="3"/>
  <c r="E316" i="3"/>
  <c r="F316" i="3" s="1"/>
  <c r="E310" i="3"/>
  <c r="E304" i="3"/>
  <c r="C304" i="3"/>
  <c r="C302" i="3"/>
  <c r="F302" i="3" s="1"/>
  <c r="F304" i="3" s="1"/>
  <c r="E296" i="3"/>
  <c r="F296" i="3" s="1"/>
  <c r="C296" i="3"/>
  <c r="E284" i="3"/>
  <c r="C284" i="3"/>
  <c r="E273" i="3"/>
  <c r="F273" i="3" s="1"/>
  <c r="C273" i="3"/>
  <c r="C260" i="3"/>
  <c r="F254" i="3"/>
  <c r="F253" i="3"/>
  <c r="E260" i="3"/>
  <c r="E245" i="3"/>
  <c r="C245" i="3"/>
  <c r="E233" i="3"/>
  <c r="C233" i="3"/>
  <c r="E221" i="3"/>
  <c r="C221" i="3"/>
  <c r="C206" i="3"/>
  <c r="E206" i="3"/>
  <c r="I206" i="3" s="1"/>
  <c r="E199" i="3"/>
  <c r="G199" i="3"/>
  <c r="E181" i="3"/>
  <c r="C181" i="3"/>
  <c r="G181" i="3"/>
  <c r="E161" i="3"/>
  <c r="C161" i="3"/>
  <c r="E146" i="3"/>
  <c r="C146" i="3"/>
  <c r="E128" i="3"/>
  <c r="F128" i="3" s="1"/>
  <c r="C128" i="3"/>
  <c r="E113" i="3"/>
  <c r="C113" i="3"/>
  <c r="E102" i="3"/>
  <c r="C102" i="3"/>
  <c r="G85" i="3"/>
  <c r="C85" i="3"/>
  <c r="E85" i="3"/>
  <c r="H85" i="3" s="1"/>
  <c r="I85" i="3" s="1"/>
  <c r="E68" i="3"/>
  <c r="C68" i="3"/>
  <c r="G52" i="3"/>
  <c r="H52" i="3" s="1"/>
  <c r="E52" i="3"/>
  <c r="C52" i="3"/>
  <c r="I48" i="3"/>
  <c r="I52" i="3" s="1"/>
  <c r="G40" i="3"/>
  <c r="E40" i="3"/>
  <c r="H40" i="3" s="1"/>
  <c r="I33" i="3" s="1"/>
  <c r="I40" i="3" s="1"/>
  <c r="C40" i="3"/>
  <c r="F22" i="3"/>
  <c r="E22" i="3"/>
  <c r="C22" i="3"/>
  <c r="F16" i="3"/>
  <c r="C341" i="1"/>
  <c r="F327" i="1"/>
  <c r="F310" i="1"/>
  <c r="F316" i="1"/>
  <c r="F304" i="1"/>
  <c r="F302" i="1"/>
  <c r="F260" i="1"/>
  <c r="F254" i="1"/>
  <c r="F253" i="1"/>
  <c r="I52" i="1"/>
  <c r="I40" i="1"/>
  <c r="D36" i="2"/>
  <c r="G340" i="1"/>
  <c r="G189" i="1"/>
  <c r="E202" i="1"/>
  <c r="E206" i="1" s="1"/>
  <c r="D33" i="2"/>
  <c r="D29" i="2"/>
  <c r="D24" i="2"/>
  <c r="D19" i="2"/>
  <c r="C302" i="1"/>
  <c r="E304" i="1"/>
  <c r="E196" i="1"/>
  <c r="E199" i="1" s="1"/>
  <c r="G172" i="1"/>
  <c r="E291" i="1"/>
  <c r="E126" i="1"/>
  <c r="E253" i="1"/>
  <c r="E311" i="1"/>
  <c r="F338" i="1"/>
  <c r="F337" i="1"/>
  <c r="F340" i="1" s="1"/>
  <c r="E327" i="4" l="1"/>
  <c r="F340" i="4"/>
  <c r="C341" i="4"/>
  <c r="F302" i="4"/>
  <c r="F304" i="4" s="1"/>
  <c r="F260" i="3"/>
  <c r="H206" i="3"/>
  <c r="E327" i="3"/>
  <c r="F310" i="3"/>
  <c r="F327" i="3" s="1"/>
  <c r="G170" i="1"/>
  <c r="E128" i="1"/>
  <c r="E76" i="1"/>
  <c r="I48" i="1"/>
  <c r="E33" i="1"/>
  <c r="F16" i="1"/>
  <c r="C340" i="1" l="1"/>
  <c r="C327" i="1"/>
  <c r="E340" i="1" l="1"/>
  <c r="E323" i="1"/>
  <c r="E320" i="1"/>
  <c r="E316" i="1"/>
  <c r="E310" i="1"/>
  <c r="E296" i="1"/>
  <c r="E284" i="1"/>
  <c r="E273" i="1"/>
  <c r="E260" i="1"/>
  <c r="E245" i="1"/>
  <c r="E233" i="1"/>
  <c r="E221" i="1"/>
  <c r="G199" i="1"/>
  <c r="G181" i="1"/>
  <c r="E181" i="1"/>
  <c r="E161" i="1"/>
  <c r="E146" i="1"/>
  <c r="E113" i="1"/>
  <c r="E102" i="1"/>
  <c r="E68" i="1"/>
  <c r="O56" i="2"/>
  <c r="O57" i="2"/>
  <c r="O58" i="2"/>
  <c r="O59" i="2"/>
  <c r="O60" i="2"/>
  <c r="D55" i="2"/>
  <c r="E55" i="2"/>
  <c r="F55" i="2"/>
  <c r="F8" i="2" s="1"/>
  <c r="G55" i="2"/>
  <c r="H55" i="2"/>
  <c r="I55" i="2"/>
  <c r="J55" i="2"/>
  <c r="K55" i="2"/>
  <c r="L55" i="2"/>
  <c r="M55" i="2"/>
  <c r="N55" i="2"/>
  <c r="C55" i="2"/>
  <c r="O45" i="2"/>
  <c r="D44" i="2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E36" i="2"/>
  <c r="F36" i="2"/>
  <c r="G36" i="2"/>
  <c r="H36" i="2"/>
  <c r="I36" i="2"/>
  <c r="J36" i="2"/>
  <c r="K36" i="2"/>
  <c r="L36" i="2"/>
  <c r="M36" i="2"/>
  <c r="N36" i="2"/>
  <c r="O34" i="2"/>
  <c r="O35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L29" i="2"/>
  <c r="M29" i="2"/>
  <c r="N29" i="2"/>
  <c r="O25" i="2"/>
  <c r="O26" i="2"/>
  <c r="E24" i="2"/>
  <c r="F24" i="2"/>
  <c r="G24" i="2"/>
  <c r="H24" i="2"/>
  <c r="I24" i="2"/>
  <c r="J24" i="2"/>
  <c r="K24" i="2"/>
  <c r="L24" i="2"/>
  <c r="M24" i="2"/>
  <c r="N24" i="2"/>
  <c r="O23" i="2"/>
  <c r="D22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M19" i="2"/>
  <c r="N19" i="2"/>
  <c r="O17" i="2"/>
  <c r="O18" i="2"/>
  <c r="E16" i="2"/>
  <c r="F16" i="2"/>
  <c r="G16" i="2"/>
  <c r="H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327" i="1" l="1"/>
  <c r="C304" i="1"/>
  <c r="D43" i="2" l="1"/>
  <c r="E43" i="2"/>
  <c r="F43" i="2"/>
  <c r="G43" i="2"/>
  <c r="H43" i="2"/>
  <c r="I43" i="2"/>
  <c r="J43" i="2"/>
  <c r="K43" i="2"/>
  <c r="L43" i="2"/>
  <c r="M43" i="2"/>
  <c r="N43" i="2"/>
  <c r="D50" i="2"/>
  <c r="E50" i="2"/>
  <c r="F50" i="2"/>
  <c r="G50" i="2"/>
  <c r="H50" i="2"/>
  <c r="I50" i="2"/>
  <c r="J50" i="2"/>
  <c r="K50" i="2"/>
  <c r="L50" i="2"/>
  <c r="M50" i="2"/>
  <c r="N50" i="2"/>
  <c r="O16" i="2"/>
  <c r="O19" i="2"/>
  <c r="O22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E15" i="2"/>
  <c r="E61" i="2" s="1"/>
  <c r="F15" i="2"/>
  <c r="G15" i="2"/>
  <c r="H15" i="2"/>
  <c r="H61" i="2" s="1"/>
  <c r="I15" i="2"/>
  <c r="J15" i="2"/>
  <c r="J61" i="2" s="1"/>
  <c r="K15" i="2"/>
  <c r="L15" i="2"/>
  <c r="L61" i="2" s="1"/>
  <c r="M15" i="2"/>
  <c r="M61" i="2" s="1"/>
  <c r="N15" i="2"/>
  <c r="N61" i="2" s="1"/>
  <c r="O9" i="2"/>
  <c r="C50" i="2"/>
  <c r="C43" i="2"/>
  <c r="O15" i="2" l="1"/>
  <c r="F61" i="2"/>
  <c r="K61" i="2"/>
  <c r="G61" i="2"/>
  <c r="E8" i="2"/>
  <c r="I8" i="2"/>
  <c r="N8" i="2"/>
  <c r="M8" i="2"/>
  <c r="L8" i="2"/>
  <c r="H8" i="2"/>
  <c r="O55" i="2"/>
  <c r="O43" i="2"/>
  <c r="K8" i="2"/>
  <c r="G8" i="2"/>
  <c r="O50" i="2"/>
  <c r="J8" i="2"/>
  <c r="C8" i="2"/>
  <c r="O8" i="2" l="1"/>
  <c r="Q8" i="2" s="1"/>
  <c r="C296" i="1"/>
  <c r="F296" i="1" s="1"/>
  <c r="C284" i="1"/>
  <c r="C273" i="1"/>
  <c r="F273" i="1" s="1"/>
  <c r="C260" i="1"/>
  <c r="C245" i="1"/>
  <c r="C233" i="1"/>
  <c r="C221" i="1"/>
  <c r="C206" i="1"/>
  <c r="C181" i="1"/>
  <c r="I181" i="1" s="1"/>
  <c r="C161" i="1"/>
  <c r="C146" i="1"/>
  <c r="C128" i="1"/>
  <c r="F128" i="1" s="1"/>
  <c r="C113" i="1"/>
  <c r="C102" i="1"/>
  <c r="C85" i="1"/>
  <c r="C68" i="1"/>
  <c r="C52" i="1"/>
  <c r="C22" i="1"/>
  <c r="G85" i="1" l="1"/>
  <c r="E85" i="1"/>
  <c r="G52" i="1"/>
  <c r="E52" i="1"/>
  <c r="E22" i="1"/>
  <c r="F22" i="1" s="1"/>
  <c r="G40" i="1"/>
  <c r="E40" i="1"/>
  <c r="C40" i="1"/>
  <c r="H85" i="1" l="1"/>
  <c r="H40" i="1"/>
  <c r="I33" i="1" s="1"/>
  <c r="H52" i="1"/>
  <c r="O24" i="2"/>
  <c r="D15" i="2"/>
  <c r="I85" i="1" l="1"/>
  <c r="D61" i="2"/>
  <c r="O61" i="2" s="1"/>
  <c r="D8" i="2"/>
</calcChain>
</file>

<file path=xl/sharedStrings.xml><?xml version="1.0" encoding="utf-8"?>
<sst xmlns="http://schemas.openxmlformats.org/spreadsheetml/2006/main" count="3192" uniqueCount="303">
  <si>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</si>
  <si>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</si>
  <si>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</si>
  <si>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</si>
  <si>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</si>
  <si>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</si>
  <si>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</si>
  <si>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</si>
  <si>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</si>
  <si>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: FEBRUARI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</si>
  <si>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</si>
  <si>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</si>
  <si>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</si>
  <si>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</si>
  <si>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</si>
  <si>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</si>
  <si>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</si>
  <si>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</si>
  <si>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</si>
  <si>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</si>
  <si>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</si>
  <si>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</si>
  <si>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</si>
  <si>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</si>
  <si>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</si>
  <si>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</si>
  <si>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</si>
  <si>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</si>
  <si>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</si>
  <si>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</si>
  <si>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</si>
  <si>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</si>
  <si>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</si>
  <si>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</si>
  <si>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</si>
  <si>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</si>
  <si>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</si>
  <si>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</si>
  <si>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</si>
  <si>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</si>
  <si>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</si>
  <si>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</si>
  <si>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</si>
  <si>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</si>
  <si>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</si>
  <si>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</si>
  <si>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</si>
  <si>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</si>
  <si>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</si>
  <si>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</si>
  <si>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</si>
  <si>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</si>
  <si>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</si>
  <si>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</si>
  <si>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</si>
  <si>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</si>
  <si>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</si>
  <si>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</si>
  <si>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</si>
  <si>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</si>
  <si>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</si>
  <si>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</si>
  <si>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</si>
  <si>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</si>
  <si>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</si>
  <si>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</si>
  <si>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</si>
  <si>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</si>
  <si>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</si>
  <si>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</si>
  <si>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</si>
  <si>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</si>
  <si>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</si>
  <si>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</si>
  <si>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</si>
  <si>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</si>
  <si>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</si>
  <si>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</si>
  <si>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</si>
  <si>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</si>
  <si>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</si>
  <si>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</si>
  <si>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</si>
  <si>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</si>
  <si>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</si>
  <si>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</si>
  <si>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</si>
  <si>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</si>
  <si>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</si>
  <si>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</si>
  <si>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</si>
  <si>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</si>
  <si>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</si>
  <si>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</si>
  <si>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</si>
  <si>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</si>
  <si>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</si>
  <si>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</si>
  <si>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</si>
  <si>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</si>
  <si>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</si>
  <si>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</si>
  <si>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</si>
  <si>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</si>
  <si>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</si>
  <si>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</si>
  <si>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</si>
  <si>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</si>
  <si>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</si>
  <si>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</si>
  <si>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</si>
  <si>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</si>
  <si>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</si>
  <si>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</si>
  <si>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</si>
  <si>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</si>
  <si>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</si>
  <si>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</si>
  <si>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</si>
  <si>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</si>
  <si>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</si>
  <si>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</si>
  <si>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</si>
  <si>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</si>
  <si>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</si>
  <si>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</si>
  <si>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</si>
  <si>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</si>
  <si>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</si>
  <si>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</si>
  <si>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</si>
  <si>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</si>
  <si>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</si>
  <si>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</si>
  <si>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</si>
  <si>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</si>
  <si>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</si>
  <si>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</si>
  <si>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</si>
  <si>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</si>
  <si>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</si>
  <si>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</si>
  <si>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</si>
  <si>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</si>
  <si>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</si>
  <si>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</si>
  <si>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</si>
  <si>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</si>
  <si>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</si>
  <si>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</si>
  <si>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</si>
  <si>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</si>
  <si>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</si>
  <si>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</si>
  <si>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</si>
  <si>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</si>
  <si>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</si>
  <si>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</si>
  <si>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</si>
  <si>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</si>
  <si>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</si>
  <si>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</si>
  <si>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</si>
  <si>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</si>
  <si>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</si>
  <si>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</si>
  <si>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</si>
  <si>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</si>
  <si>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</si>
  <si>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</si>
  <si>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</si>
  <si>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</si>
  <si>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</si>
  <si>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</si>
  <si>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</si>
  <si>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</si>
  <si>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</si>
  <si>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</si>
  <si>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</si>
  <si>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</si>
  <si>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</si>
  <si>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</si>
  <si>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</si>
  <si>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</si>
  <si>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</si>
  <si>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</si>
  <si>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</si>
  <si>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</si>
  <si>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</si>
  <si>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</si>
  <si>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</si>
  <si>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</si>
  <si>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</si>
  <si>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</si>
  <si>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</si>
  <si>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</si>
  <si>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</si>
  <si>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</si>
  <si>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</si>
  <si>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</si>
  <si>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</si>
  <si>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</si>
  <si>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</si>
  <si>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</si>
  <si>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</si>
  <si>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</si>
  <si>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</si>
  <si>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</si>
  <si>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</si>
  <si>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</si>
  <si>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</si>
  <si>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</si>
  <si>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</si>
  <si>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</si>
  <si>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</si>
  <si>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</si>
  <si>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</si>
  <si>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</si>
  <si>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</si>
  <si>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</si>
  <si>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</si>
  <si>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</si>
  <si>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</si>
  <si>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</si>
  <si>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</si>
  <si>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</si>
  <si>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</si>
  <si>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</si>
  <si>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</si>
  <si>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</si>
  <si>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</si>
  <si>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</si>
  <si>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</si>
  <si>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</si>
  <si>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</si>
  <si>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</si>
  <si>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</si>
  <si>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</si>
  <si>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</si>
  <si>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</si>
  <si>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</si>
  <si>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</si>
  <si>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</si>
  <si>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</si>
  <si>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</si>
  <si>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</si>
  <si>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</si>
  <si>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</si>
  <si>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</si>
  <si>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</si>
  <si>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</si>
  <si>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</si>
  <si>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</si>
  <si>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</si>
  <si>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</si>
  <si>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</si>
  <si>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</si>
  <si>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</si>
  <si>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</si>
  <si>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</si>
  <si>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</si>
  <si>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</si>
  <si>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</si>
  <si>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</si>
  <si>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</si>
  <si>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</si>
  <si>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: Rp. 6.235.834.000</t>
  </si>
  <si>
    <t>Kesmas</t>
  </si>
  <si>
    <t>Pengelola Keuangan</t>
  </si>
  <si>
    <t>Pelayanan Kesehatan anak usia pendidikan dasar (5)</t>
  </si>
  <si>
    <t xml:space="preserve">Catt : utk uraian kegiatan bisa ditambahkan kegiatan lain selama keg tsb ada dalam juknis, dan diperhatikan penempatan sesuai kamarnya </t>
  </si>
  <si>
    <t>TAHUN 2020</t>
  </si>
  <si>
    <t>CIBEUREUM</t>
  </si>
  <si>
    <t>Pelayanan Kesehatan Usia Reproduksi</t>
  </si>
  <si>
    <t>Kelas Lanjut Usia Hipertensi</t>
  </si>
  <si>
    <t>Kesehatan Lingkungan</t>
  </si>
  <si>
    <t>Pelatihan PTM oleh Karang Taruna</t>
  </si>
  <si>
    <t>UPAYA PENCEGAHAN DAN PENGENDALIAN PENYAKIT TULAR VEKTOR</t>
  </si>
  <si>
    <t>Pemeriksaan kebugaran Haji</t>
  </si>
  <si>
    <t xml:space="preserve"> PROGRAM INDONESIA SEHAT-PENDEKATAN KELUARGA (PIS-PK)</t>
  </si>
  <si>
    <t>Intervensi pada kelompok masyarakat</t>
  </si>
  <si>
    <t>Validasi Data PISPK</t>
  </si>
  <si>
    <t>Cimahi, 25 Februari 2020</t>
  </si>
  <si>
    <t>Kepala Puskesmas Cibeureum</t>
  </si>
  <si>
    <t>dr. Mami Rosmala Dewi</t>
  </si>
  <si>
    <t>NIP. 198105112010012011</t>
  </si>
  <si>
    <t>Pembinaan UKGM</t>
  </si>
  <si>
    <t>Skrining /pelacakan PTM</t>
  </si>
  <si>
    <t>Penyuluhan indera</t>
  </si>
  <si>
    <t>Penyuluhan dan sosialisasi penyakit tidak menular kepada masyarakat/ KBIH</t>
  </si>
  <si>
    <t>: MARET</t>
  </si>
  <si>
    <t>Pendampingan kepatuhan minum obat pasien TB</t>
  </si>
  <si>
    <t>Cimahi, 31 Maret 2020</t>
  </si>
  <si>
    <t>: APRIL</t>
  </si>
  <si>
    <t>Cimahi, 18 April 2020</t>
  </si>
  <si>
    <t>: MEI</t>
  </si>
  <si>
    <t>Fotokopi kebutuhan manajemen</t>
  </si>
  <si>
    <t>Cimahi, 31 Mei 2020</t>
  </si>
  <si>
    <t>: JULI</t>
  </si>
  <si>
    <t>PUSKESMAS : CIBEUREUM</t>
  </si>
  <si>
    <t>: AGUSTUS</t>
  </si>
  <si>
    <t>: SEPTEMBER</t>
  </si>
  <si>
    <t>Cimahi,   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</si>
</sst>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[$Rp-421]* #,##0_-;\-[$Rp-421]* #,##0_-;_-[$Rp-421]* &quot;-&quot;??_-;_-@_-"/>
    <numFmt numFmtId="168" formatCode="0.000"/>
    <numFmt numFmtId="169" formatCode="_(* #,##0.000_);_(* \(#,##0.000\);_(* &quot;-&quot;_);_(@_)"/>
    <numFmt numFmtId="170" formatCode="_(* #,##0.00000_);_(* \(#,##0.00000\);_(* &quot;-&quot;??_);_(@_)"/>
    <numFmt numFmtId="171" formatCode="_(* #,##0.00_);_(* \(#,##0.00\);_(* &quot;-&quot;_);_(@_)"/>
    <numFmt numFmtId="172" formatCode="_(* #,##0.000_);_(* \(#,##0.0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sz val="12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20" fillId="0" borderId="0">
      <alignment vertical="center"/>
    </xf>
    <xf numFmtId="165" fontId="19" fillId="0" borderId="0" applyFont="0" applyFill="0" applyBorder="0" applyAlignment="0" applyProtection="0"/>
    <xf numFmtId="0" fontId="2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/>
    <xf numFmtId="0" fontId="2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>
      <alignment vertical="center"/>
    </xf>
    <xf numFmtId="167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0" fontId="21" fillId="0" borderId="0">
      <alignment vertical="center"/>
    </xf>
    <xf numFmtId="165" fontId="19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64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9" fillId="0" borderId="1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2" borderId="3" xfId="2" applyFont="1" applyFill="1" applyBorder="1" applyAlignment="1">
      <alignment vertical="top" wrapText="1"/>
    </xf>
    <xf numFmtId="0" fontId="8" fillId="0" borderId="3" xfId="2" applyFont="1" applyBorder="1" applyAlignment="1">
      <alignment horizontal="center" vertical="center"/>
    </xf>
    <xf numFmtId="164" fontId="12" fillId="0" borderId="4" xfId="1" applyFont="1" applyBorder="1" applyAlignment="1">
      <alignment vertical="center" wrapText="1"/>
    </xf>
    <xf numFmtId="3" fontId="10" fillId="0" borderId="7" xfId="2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4" fillId="3" borderId="3" xfId="2" applyFont="1" applyFill="1" applyBorder="1" applyAlignment="1">
      <alignment horizontal="center" vertical="top"/>
    </xf>
    <xf numFmtId="0" fontId="14" fillId="3" borderId="3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vertical="top"/>
    </xf>
    <xf numFmtId="0" fontId="14" fillId="4" borderId="3" xfId="2" applyFont="1" applyFill="1" applyBorder="1" applyAlignment="1">
      <alignment horizontal="center" vertical="top"/>
    </xf>
    <xf numFmtId="0" fontId="14" fillId="4" borderId="3" xfId="2" applyFont="1" applyFill="1" applyBorder="1" applyAlignment="1">
      <alignment vertical="top" wrapText="1"/>
    </xf>
    <xf numFmtId="0" fontId="15" fillId="0" borderId="3" xfId="2" applyFont="1" applyBorder="1" applyAlignment="1">
      <alignment horizontal="center" vertical="top"/>
    </xf>
    <xf numFmtId="0" fontId="15" fillId="0" borderId="3" xfId="7" applyFont="1" applyFill="1" applyBorder="1" applyAlignment="1">
      <alignment vertical="top"/>
    </xf>
    <xf numFmtId="0" fontId="15" fillId="0" borderId="3" xfId="7" applyFont="1" applyFill="1" applyBorder="1" applyAlignment="1">
      <alignment vertical="top" wrapText="1"/>
    </xf>
    <xf numFmtId="0" fontId="15" fillId="0" borderId="3" xfId="2" applyFont="1" applyBorder="1" applyAlignment="1">
      <alignment vertical="top" wrapText="1"/>
    </xf>
    <xf numFmtId="0" fontId="15" fillId="0" borderId="3" xfId="2" applyFont="1" applyBorder="1" applyAlignment="1">
      <alignment vertical="top"/>
    </xf>
    <xf numFmtId="0" fontId="14" fillId="5" borderId="3" xfId="2" applyFont="1" applyFill="1" applyBorder="1" applyAlignment="1">
      <alignment horizontal="center" vertical="top"/>
    </xf>
    <xf numFmtId="0" fontId="14" fillId="5" borderId="3" xfId="2" applyFont="1" applyFill="1" applyBorder="1" applyAlignment="1">
      <alignment vertical="top" wrapText="1"/>
    </xf>
    <xf numFmtId="0" fontId="15" fillId="2" borderId="3" xfId="2" applyFont="1" applyFill="1" applyBorder="1" applyAlignment="1">
      <alignment horizontal="center" vertical="top"/>
    </xf>
    <xf numFmtId="0" fontId="15" fillId="2" borderId="3" xfId="2" applyFont="1" applyFill="1" applyBorder="1" applyAlignment="1">
      <alignment vertical="top" wrapText="1"/>
    </xf>
    <xf numFmtId="0" fontId="14" fillId="6" borderId="3" xfId="2" applyFont="1" applyFill="1" applyBorder="1" applyAlignment="1">
      <alignment horizontal="center" vertical="top"/>
    </xf>
    <xf numFmtId="0" fontId="14" fillId="6" borderId="3" xfId="2" applyFont="1" applyFill="1" applyBorder="1" applyAlignment="1">
      <alignment vertical="top" wrapText="1"/>
    </xf>
    <xf numFmtId="0" fontId="14" fillId="7" borderId="3" xfId="2" applyFont="1" applyFill="1" applyBorder="1" applyAlignment="1">
      <alignment horizontal="center" vertical="top"/>
    </xf>
    <xf numFmtId="0" fontId="14" fillId="7" borderId="3" xfId="2" applyFont="1" applyFill="1" applyBorder="1" applyAlignment="1">
      <alignment vertical="top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16" fillId="0" borderId="7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5" fillId="0" borderId="3" xfId="0" applyFont="1" applyBorder="1"/>
    <xf numFmtId="0" fontId="17" fillId="8" borderId="3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top" wrapText="1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0" borderId="3" xfId="0" applyFont="1" applyBorder="1" applyAlignment="1">
      <alignment vertical="top"/>
    </xf>
    <xf numFmtId="0" fontId="1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166" fontId="8" fillId="0" borderId="3" xfId="0" applyNumberFormat="1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64" fontId="10" fillId="0" borderId="4" xfId="1" applyFont="1" applyBorder="1" applyAlignment="1">
      <alignment vertical="center" wrapText="1"/>
    </xf>
    <xf numFmtId="164" fontId="10" fillId="0" borderId="4" xfId="1" applyFont="1" applyBorder="1" applyAlignment="1">
      <alignment horizontal="left" vertical="center" wrapText="1"/>
    </xf>
    <xf numFmtId="165" fontId="8" fillId="0" borderId="3" xfId="0" applyNumberFormat="1" applyFont="1" applyBorder="1"/>
    <xf numFmtId="0" fontId="0" fillId="0" borderId="3" xfId="0" applyBorder="1"/>
    <xf numFmtId="0" fontId="11" fillId="0" borderId="3" xfId="2" applyFont="1" applyBorder="1" applyAlignment="1">
      <alignment horizontal="left" vertical="center"/>
    </xf>
    <xf numFmtId="0" fontId="11" fillId="0" borderId="3" xfId="2" applyFont="1" applyBorder="1" applyAlignment="1">
      <alignment horizontal="left" vertical="center" wrapText="1"/>
    </xf>
    <xf numFmtId="0" fontId="8" fillId="0" borderId="9" xfId="3" applyNumberFormat="1" applyFont="1" applyBorder="1" applyAlignment="1">
      <alignment horizontal="center" vertical="center"/>
    </xf>
    <xf numFmtId="165" fontId="9" fillId="0" borderId="3" xfId="0" applyNumberFormat="1" applyFont="1" applyBorder="1"/>
    <xf numFmtId="0" fontId="6" fillId="0" borderId="4" xfId="2" applyFont="1" applyBorder="1" applyAlignment="1">
      <alignment horizontal="center" vertical="center"/>
    </xf>
    <xf numFmtId="0" fontId="7" fillId="0" borderId="0" xfId="3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 wrapText="1"/>
    </xf>
    <xf numFmtId="168" fontId="8" fillId="0" borderId="3" xfId="0" applyNumberFormat="1" applyFont="1" applyBorder="1"/>
    <xf numFmtId="164" fontId="8" fillId="0" borderId="0" xfId="0" applyNumberFormat="1" applyFont="1"/>
    <xf numFmtId="164" fontId="22" fillId="0" borderId="4" xfId="1" applyFont="1" applyBorder="1" applyAlignment="1">
      <alignment vertical="center" wrapText="1"/>
    </xf>
    <xf numFmtId="164" fontId="22" fillId="0" borderId="3" xfId="1" applyFont="1" applyBorder="1" applyAlignment="1">
      <alignment vertical="center" wrapText="1"/>
    </xf>
    <xf numFmtId="2" fontId="10" fillId="0" borderId="3" xfId="2" applyNumberFormat="1" applyFont="1" applyFill="1" applyBorder="1" applyAlignment="1">
      <alignment vertical="center"/>
    </xf>
    <xf numFmtId="164" fontId="8" fillId="0" borderId="3" xfId="0" applyNumberFormat="1" applyFont="1" applyBorder="1"/>
    <xf numFmtId="166" fontId="0" fillId="0" borderId="0" xfId="0" applyNumberFormat="1"/>
    <xf numFmtId="169" fontId="8" fillId="0" borderId="3" xfId="0" applyNumberFormat="1" applyFont="1" applyBorder="1"/>
    <xf numFmtId="170" fontId="8" fillId="0" borderId="3" xfId="0" applyNumberFormat="1" applyFont="1" applyBorder="1"/>
    <xf numFmtId="171" fontId="8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16" fillId="0" borderId="7" xfId="2" applyNumberFormat="1" applyFont="1" applyBorder="1" applyAlignment="1">
      <alignment horizontal="center" vertical="center" wrapText="1"/>
    </xf>
    <xf numFmtId="0" fontId="8" fillId="0" borderId="3" xfId="5" applyFont="1" applyBorder="1" applyAlignment="1">
      <alignment vertical="center"/>
    </xf>
    <xf numFmtId="172" fontId="8" fillId="0" borderId="3" xfId="0" applyNumberFormat="1" applyFont="1" applyBorder="1"/>
    <xf numFmtId="1" fontId="15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0" borderId="7" xfId="2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</cellXfs>
  <cellStyles count="70">
    <cellStyle name="Comma" xfId="6" builtinId="3"/>
    <cellStyle name="Comma [0]" xfId="1" builtinId="6"/>
    <cellStyle name="Comma [0] 10" xfId="32" xr:uid="{00000000-0005-0000-0000-000002000000}"/>
    <cellStyle name="Comma [0] 10 2" xfId="13" xr:uid="{00000000-0005-0000-0000-000003000000}"/>
    <cellStyle name="Comma [0] 12 2" xfId="33" xr:uid="{00000000-0005-0000-0000-000004000000}"/>
    <cellStyle name="Comma [0] 13" xfId="20" xr:uid="{00000000-0005-0000-0000-000005000000}"/>
    <cellStyle name="Comma [0] 13 2" xfId="31" xr:uid="{00000000-0005-0000-0000-000006000000}"/>
    <cellStyle name="Comma [0] 14" xfId="24" xr:uid="{00000000-0005-0000-0000-000007000000}"/>
    <cellStyle name="Comma [0] 14 2" xfId="34" xr:uid="{00000000-0005-0000-0000-000008000000}"/>
    <cellStyle name="Comma [0] 2" xfId="3" xr:uid="{00000000-0005-0000-0000-000009000000}"/>
    <cellStyle name="Comma [0] 2 2" xfId="16" xr:uid="{00000000-0005-0000-0000-00000A000000}"/>
    <cellStyle name="Comma [0] 3" xfId="67" xr:uid="{00000000-0005-0000-0000-00000B000000}"/>
    <cellStyle name="Comma [0] 5" xfId="15" xr:uid="{00000000-0005-0000-0000-00000C000000}"/>
    <cellStyle name="Comma [0] 5 2" xfId="35" xr:uid="{00000000-0005-0000-0000-00000D000000}"/>
    <cellStyle name="Comma [0] 6 2" xfId="36" xr:uid="{00000000-0005-0000-0000-00000E000000}"/>
    <cellStyle name="Comma [0] 7" xfId="27" xr:uid="{00000000-0005-0000-0000-00000F000000}"/>
    <cellStyle name="Comma [0] 7 2" xfId="28" xr:uid="{00000000-0005-0000-0000-000010000000}"/>
    <cellStyle name="Comma [0] 8" xfId="37" xr:uid="{00000000-0005-0000-0000-000011000000}"/>
    <cellStyle name="Comma [0] 8 2" xfId="38" xr:uid="{00000000-0005-0000-0000-000012000000}"/>
    <cellStyle name="Comma [0] 9 2" xfId="39" xr:uid="{00000000-0005-0000-0000-000013000000}"/>
    <cellStyle name="Comma 15" xfId="40" xr:uid="{00000000-0005-0000-0000-000014000000}"/>
    <cellStyle name="Comma 2" xfId="41" xr:uid="{00000000-0005-0000-0000-000015000000}"/>
    <cellStyle name="Comma 2 2" xfId="42" xr:uid="{00000000-0005-0000-0000-000016000000}"/>
    <cellStyle name="Comma 3" xfId="43" xr:uid="{00000000-0005-0000-0000-000017000000}"/>
    <cellStyle name="Comma 4" xfId="11" xr:uid="{00000000-0005-0000-0000-000018000000}"/>
    <cellStyle name="Comma 5" xfId="69" xr:uid="{00000000-0005-0000-0000-000019000000}"/>
    <cellStyle name="Normal" xfId="0" builtinId="0"/>
    <cellStyle name="Normal 10" xfId="44" xr:uid="{00000000-0005-0000-0000-00001B000000}"/>
    <cellStyle name="Normal 10 2" xfId="12" xr:uid="{00000000-0005-0000-0000-00001C000000}"/>
    <cellStyle name="Normal 12" xfId="45" xr:uid="{00000000-0005-0000-0000-00001D000000}"/>
    <cellStyle name="Normal 12 2" xfId="46" xr:uid="{00000000-0005-0000-0000-00001E000000}"/>
    <cellStyle name="Normal 12 3" xfId="22" xr:uid="{00000000-0005-0000-0000-00001F000000}"/>
    <cellStyle name="Normal 13" xfId="19" xr:uid="{00000000-0005-0000-0000-000020000000}"/>
    <cellStyle name="Normal 13 2" xfId="30" xr:uid="{00000000-0005-0000-0000-000021000000}"/>
    <cellStyle name="Normal 14" xfId="47" xr:uid="{00000000-0005-0000-0000-000022000000}"/>
    <cellStyle name="Normal 14 2" xfId="17" xr:uid="{00000000-0005-0000-0000-000023000000}"/>
    <cellStyle name="Normal 2" xfId="2" xr:uid="{00000000-0005-0000-0000-000024000000}"/>
    <cellStyle name="Normal 2 10" xfId="48" xr:uid="{00000000-0005-0000-0000-000025000000}"/>
    <cellStyle name="Normal 2 10 2" xfId="49" xr:uid="{00000000-0005-0000-0000-000026000000}"/>
    <cellStyle name="Normal 2 11" xfId="50" xr:uid="{00000000-0005-0000-0000-000027000000}"/>
    <cellStyle name="Normal 2 12" xfId="51" xr:uid="{00000000-0005-0000-0000-000028000000}"/>
    <cellStyle name="Normal 2 13" xfId="52" xr:uid="{00000000-0005-0000-0000-000029000000}"/>
    <cellStyle name="Normal 2 14" xfId="53" xr:uid="{00000000-0005-0000-0000-00002A000000}"/>
    <cellStyle name="Normal 2 15" xfId="10" xr:uid="{00000000-0005-0000-0000-00002B000000}"/>
    <cellStyle name="Normal 2 2" xfId="7" xr:uid="{00000000-0005-0000-0000-00002C000000}"/>
    <cellStyle name="Normal 2 2 2" xfId="54" xr:uid="{00000000-0005-0000-0000-00002D000000}"/>
    <cellStyle name="Normal 2 3" xfId="4" xr:uid="{00000000-0005-0000-0000-00002E000000}"/>
    <cellStyle name="Normal 2 3 2" xfId="55" xr:uid="{00000000-0005-0000-0000-00002F000000}"/>
    <cellStyle name="Normal 2 4" xfId="56" xr:uid="{00000000-0005-0000-0000-000030000000}"/>
    <cellStyle name="Normal 2 5" xfId="57" xr:uid="{00000000-0005-0000-0000-000031000000}"/>
    <cellStyle name="Normal 2 6" xfId="58" xr:uid="{00000000-0005-0000-0000-000032000000}"/>
    <cellStyle name="Normal 2 7" xfId="59" xr:uid="{00000000-0005-0000-0000-000033000000}"/>
    <cellStyle name="Normal 2 8" xfId="60" xr:uid="{00000000-0005-0000-0000-000034000000}"/>
    <cellStyle name="Normal 2 9" xfId="61" xr:uid="{00000000-0005-0000-0000-000035000000}"/>
    <cellStyle name="Normal 3" xfId="5" xr:uid="{00000000-0005-0000-0000-000036000000}"/>
    <cellStyle name="Normal 3 2" xfId="18" xr:uid="{00000000-0005-0000-0000-000037000000}"/>
    <cellStyle name="Normal 3 3" xfId="68" xr:uid="{00000000-0005-0000-0000-000038000000}"/>
    <cellStyle name="Normal 3 4" xfId="21" xr:uid="{00000000-0005-0000-0000-000039000000}"/>
    <cellStyle name="Normal 4" xfId="9" xr:uid="{00000000-0005-0000-0000-00003A000000}"/>
    <cellStyle name="Normal 5" xfId="14" xr:uid="{00000000-0005-0000-0000-00003B000000}"/>
    <cellStyle name="Normal 5 2" xfId="62" xr:uid="{00000000-0005-0000-0000-00003C000000}"/>
    <cellStyle name="Normal 6" xfId="25" xr:uid="{00000000-0005-0000-0000-00003D000000}"/>
    <cellStyle name="Normal 6 2" xfId="63" xr:uid="{00000000-0005-0000-0000-00003E000000}"/>
    <cellStyle name="Normal 7" xfId="23" xr:uid="{00000000-0005-0000-0000-00003F000000}"/>
    <cellStyle name="Normal 7 2" xfId="29" xr:uid="{00000000-0005-0000-0000-000040000000}"/>
    <cellStyle name="Normal 8" xfId="26" xr:uid="{00000000-0005-0000-0000-000041000000}"/>
    <cellStyle name="Normal 8 2" xfId="64" xr:uid="{00000000-0005-0000-0000-000042000000}"/>
    <cellStyle name="Normal 9" xfId="8" xr:uid="{00000000-0005-0000-0000-000043000000}"/>
    <cellStyle name="Normal 9 2" xfId="65" xr:uid="{00000000-0005-0000-0000-000044000000}"/>
    <cellStyle name="Percent 2" xfId="66" xr:uid="{00000000-0005-0000-0000-00004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9"/>
  <sheetViews>
    <sheetView topLeftCell="A327" zoomScale="85" zoomScaleNormal="85" workbookViewId="0">
      <selection activeCell="F327" sqref="F327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12"/>
      <c r="B4" s="12"/>
      <c r="C4" s="12"/>
      <c r="D4" s="12"/>
      <c r="E4" s="12"/>
      <c r="F4" s="12"/>
    </row>
    <row r="5" spans="1:9">
      <c r="A5" s="1"/>
      <c r="B5" s="1"/>
      <c r="C5" s="1"/>
      <c r="D5" s="1"/>
      <c r="E5" s="1"/>
      <c r="F5" s="1"/>
    </row>
    <row r="6" spans="1:9">
      <c r="A6" s="216" t="s">
        <v>2</v>
      </c>
      <c r="B6" s="216"/>
      <c r="C6" s="216"/>
      <c r="D6" s="2" t="s">
        <v>3</v>
      </c>
      <c r="E6" s="3"/>
      <c r="F6" s="3"/>
    </row>
    <row r="7" spans="1:9">
      <c r="A7" s="211" t="s">
        <v>4</v>
      </c>
      <c r="B7" s="211"/>
      <c r="C7" s="211"/>
      <c r="D7" s="2" t="s">
        <v>5</v>
      </c>
      <c r="E7" s="3"/>
      <c r="F7" s="3"/>
    </row>
    <row r="8" spans="1:9">
      <c r="A8" s="211" t="s">
        <v>6</v>
      </c>
      <c r="B8" s="211"/>
      <c r="C8" s="211"/>
      <c r="D8" s="2" t="s">
        <v>5</v>
      </c>
      <c r="E8" s="3"/>
      <c r="F8" s="3"/>
    </row>
    <row r="9" spans="1:9">
      <c r="A9" s="211" t="s">
        <v>7</v>
      </c>
      <c r="B9" s="211"/>
      <c r="C9" s="211"/>
      <c r="D9" s="125" t="s">
        <v>266</v>
      </c>
      <c r="E9" s="3"/>
      <c r="F9" s="3"/>
    </row>
    <row r="10" spans="1:9">
      <c r="A10" s="211" t="s">
        <v>8</v>
      </c>
      <c r="B10" s="211"/>
      <c r="C10" s="211"/>
      <c r="D10" s="2" t="s">
        <v>9</v>
      </c>
      <c r="E10" s="3"/>
      <c r="F10" s="1"/>
    </row>
    <row r="11" spans="1:9">
      <c r="A11" s="4"/>
      <c r="B11" s="4"/>
      <c r="C11" s="4"/>
      <c r="D11" s="2"/>
      <c r="E11" s="3"/>
      <c r="F11" s="1"/>
    </row>
    <row r="12" spans="1:9">
      <c r="A12" s="5" t="s">
        <v>10</v>
      </c>
      <c r="B12" s="6"/>
      <c r="C12" s="5"/>
      <c r="D12" s="1"/>
      <c r="E12" s="3"/>
      <c r="F12" s="1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/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/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>
        <f>3500000+900000</f>
        <v>4400000</v>
      </c>
      <c r="F33" s="61"/>
      <c r="G33" s="53"/>
      <c r="H33" s="19">
        <f>E33</f>
        <v>4400000</v>
      </c>
      <c r="I33" s="20">
        <f>H40/C40*100</f>
        <v>14.182111200644643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4400000</v>
      </c>
      <c r="F40" s="127"/>
      <c r="G40" s="127">
        <f>G29+G30+G31</f>
        <v>0</v>
      </c>
      <c r="H40" s="34">
        <f>E40+G40</f>
        <v>4400000</v>
      </c>
      <c r="I40" s="35">
        <f>SUM(I29:I39)</f>
        <v>14.182111200644643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/>
      <c r="F48" s="77" t="s">
        <v>47</v>
      </c>
      <c r="G48" s="74">
        <v>4350000</v>
      </c>
      <c r="H48" s="74"/>
      <c r="I48" s="175">
        <f>G48/C46*100</f>
        <v>19.674355495251017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0</v>
      </c>
      <c r="F52" s="82" t="s">
        <v>22</v>
      </c>
      <c r="G52" s="83">
        <f>SUM(G47:G50)</f>
        <v>4350000</v>
      </c>
      <c r="H52" s="83">
        <f>E52+G52</f>
        <v>4350000</v>
      </c>
      <c r="I52" s="74">
        <f>SUM(I47:I51)</f>
        <v>19.674355495251017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/>
      <c r="F61" s="74"/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/>
      <c r="F62" s="74"/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/>
      <c r="F63" s="74"/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0</v>
      </c>
      <c r="F68" s="74"/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>
        <f>555000+150000</f>
        <v>705000</v>
      </c>
      <c r="F76" s="62" t="s">
        <v>66</v>
      </c>
      <c r="G76" s="74"/>
      <c r="H76" s="74">
        <f>G76+E76</f>
        <v>705000</v>
      </c>
      <c r="I76" s="193">
        <f>H76/C75*100</f>
        <v>2.3833671399594318</v>
      </c>
    </row>
    <row r="77" spans="1:9" ht="25.5">
      <c r="A77" s="74"/>
      <c r="B77" s="74"/>
      <c r="C77" s="74"/>
      <c r="D77" s="99" t="s">
        <v>65</v>
      </c>
      <c r="E77" s="74">
        <v>2100000</v>
      </c>
      <c r="F77" s="61" t="s">
        <v>70</v>
      </c>
      <c r="G77" s="74"/>
      <c r="H77" s="74">
        <f>G77+E77</f>
        <v>2100000</v>
      </c>
      <c r="I77" s="193">
        <f>H77/C75*100</f>
        <v>7.0993914807302234</v>
      </c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>
        <v>450000</v>
      </c>
      <c r="F83" s="74"/>
      <c r="G83" s="74"/>
      <c r="H83" s="74">
        <f>E83</f>
        <v>450000</v>
      </c>
      <c r="I83" s="193">
        <f>H83/C75*100</f>
        <v>1.5212981744421907</v>
      </c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3255000</v>
      </c>
      <c r="F85" s="74"/>
      <c r="G85" s="74">
        <f>SUM(G76:G83)</f>
        <v>0</v>
      </c>
      <c r="H85" s="74">
        <f>E85+G85</f>
        <v>3255000</v>
      </c>
      <c r="I85" s="175">
        <f>H85/C85*100</f>
        <v>11.004056795131847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/>
      <c r="F123" s="74"/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>
        <v>150000</v>
      </c>
      <c r="F124" s="191">
        <f>E124/C120*100</f>
        <v>0.62034739454094301</v>
      </c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>
        <f>210000+490000+150000</f>
        <v>850000</v>
      </c>
      <c r="F126" s="191">
        <f>E126/C120*100</f>
        <v>3.5153019023986767</v>
      </c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1000000</v>
      </c>
      <c r="F128" s="175">
        <f>E128/C128*100</f>
        <v>4.1356492969396195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/>
      <c r="F136" s="74"/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0</v>
      </c>
      <c r="F146" s="74"/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/>
      <c r="F170" s="55" t="s">
        <v>124</v>
      </c>
      <c r="G170" s="74">
        <f>150000+600000</f>
        <v>750000</v>
      </c>
      <c r="H170" s="74">
        <f>G170+E170</f>
        <v>750000</v>
      </c>
      <c r="I170" s="193">
        <f>H170/C167*100</f>
        <v>3.1605562579013902</v>
      </c>
    </row>
    <row r="171" spans="1:9" ht="26.25">
      <c r="A171" s="74"/>
      <c r="B171" s="74"/>
      <c r="C171" s="74"/>
      <c r="D171" s="111" t="s">
        <v>120</v>
      </c>
      <c r="E171" s="74"/>
      <c r="F171" s="111" t="s">
        <v>125</v>
      </c>
      <c r="G171" s="74"/>
      <c r="H171" s="74"/>
      <c r="I171" s="74"/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>
        <f>980000+225000</f>
        <v>1205000</v>
      </c>
      <c r="H172" s="74">
        <f>G172+E172</f>
        <v>1205000</v>
      </c>
      <c r="I172" s="193">
        <f>H172/C167*100</f>
        <v>5.0779603876949011</v>
      </c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/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0</v>
      </c>
      <c r="F181" s="82" t="s">
        <v>22</v>
      </c>
      <c r="G181" s="82">
        <f>SUM(G168:G173)</f>
        <v>1955000</v>
      </c>
      <c r="H181" s="74">
        <f>SUM(H168:H180)</f>
        <v>1955000</v>
      </c>
      <c r="I181" s="175">
        <f>G181/C181*100</f>
        <v>8.2385166455962917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>
        <f>1560000+3640000+300000</f>
        <v>5500000</v>
      </c>
      <c r="H189" s="74">
        <f>G189+E189</f>
        <v>5500000</v>
      </c>
      <c r="I189" s="193">
        <f>H189/C188*100</f>
        <v>15.691868758915833</v>
      </c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>
        <v>1125000</v>
      </c>
      <c r="F195" s="74"/>
      <c r="G195" s="74"/>
      <c r="H195" s="74">
        <f>E195</f>
        <v>1125000</v>
      </c>
      <c r="I195" s="193">
        <f>H195/C188*100</f>
        <v>3.2097004279600569</v>
      </c>
    </row>
    <row r="196" spans="1:9" ht="25.5">
      <c r="A196" s="74"/>
      <c r="B196" s="74"/>
      <c r="C196" s="74"/>
      <c r="D196" s="55" t="s">
        <v>276</v>
      </c>
      <c r="E196" s="74">
        <f>700000+225000+1275000</f>
        <v>2200000</v>
      </c>
      <c r="F196" s="74"/>
      <c r="G196" s="74"/>
      <c r="H196" s="74">
        <f>E196</f>
        <v>2200000</v>
      </c>
      <c r="I196" s="193">
        <f>H196/C188*100</f>
        <v>6.2767475035663338</v>
      </c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3325000</v>
      </c>
      <c r="F199" s="112" t="s">
        <v>22</v>
      </c>
      <c r="G199" s="82">
        <f>SUM(G189:G197)</f>
        <v>5500000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>
        <f>330000+770000+150000</f>
        <v>1250000</v>
      </c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1250000</v>
      </c>
      <c r="F206" s="74"/>
      <c r="G206" s="74"/>
      <c r="H206" s="74">
        <f>E199+G199+E206</f>
        <v>10075000</v>
      </c>
      <c r="I206" s="180">
        <f>H206/C188*100</f>
        <v>28.744650499286735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>
        <f>405000+945000+150000</f>
        <v>1500000</v>
      </c>
      <c r="F253" s="189">
        <f>E253/C251*100</f>
        <v>8.6580086580086579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>
        <v>300000</v>
      </c>
      <c r="F254" s="189">
        <f>E254/C251*100</f>
        <v>1.7316017316017316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1800000</v>
      </c>
      <c r="F260" s="74">
        <f>SUM(F252:F259)</f>
        <v>10.38961038961039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>
        <v>300000</v>
      </c>
      <c r="F270" s="193">
        <f>E270/C266*100</f>
        <v>11.214953271028037</v>
      </c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300000</v>
      </c>
      <c r="F273" s="175">
        <f>E273/C273*100</f>
        <v>11.214953271028037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/>
      <c r="F279" s="74"/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0</v>
      </c>
      <c r="F284" s="74"/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>
        <f>825000+1925000+375000</f>
        <v>3125000</v>
      </c>
      <c r="F291" s="193">
        <f>E291/C290*100</f>
        <v>42.08754208754209</v>
      </c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3125000</v>
      </c>
      <c r="F296" s="175">
        <f>E296/C296*100</f>
        <v>42.08754208754209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>
        <v>150000</v>
      </c>
      <c r="F302" s="193">
        <f>E302/C302*100</f>
        <v>3.8216560509554141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150000</v>
      </c>
      <c r="F304" s="193">
        <f>SUM(F302:F303)</f>
        <v>3.8216560509554141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3325000</v>
      </c>
      <c r="F310" s="193">
        <f>E310/C310*100</f>
        <v>6.6331517944421172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>
        <f>1050000+2275000</f>
        <v>3325000</v>
      </c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SUM(E317:E318)</f>
        <v>495000</v>
      </c>
      <c r="F316" s="193">
        <f>E316/C310*100</f>
        <v>0.9874917709019092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>
        <v>495000</v>
      </c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20"/>
      <c r="E319" s="74"/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3820000</v>
      </c>
      <c r="F327" s="193">
        <f>SUM(F310:F317)</f>
        <v>7.6206435653440261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>
        <v>3200000</v>
      </c>
      <c r="F337" s="184">
        <f>E337/C334*100</f>
        <v>4.4631649418393815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>
        <v>3000000</v>
      </c>
      <c r="F338" s="184">
        <f>E338/C334*100</f>
        <v>4.1842171329744202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6200000</v>
      </c>
      <c r="F340" s="184">
        <f>SUM(F337:F339)</f>
        <v>8.6473820748138017</v>
      </c>
      <c r="G340" s="185">
        <f>E340+E296+E273+G181+E128+H85+H52+H40+E327+E260+E304+H206</f>
        <v>40430000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282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A9:C9"/>
    <mergeCell ref="A10:C10"/>
    <mergeCell ref="G16:H16"/>
    <mergeCell ref="A8:C8"/>
    <mergeCell ref="A1:F1"/>
    <mergeCell ref="A2:F2"/>
    <mergeCell ref="A3:F3"/>
    <mergeCell ref="A6:C6"/>
    <mergeCell ref="A7:C7"/>
    <mergeCell ref="D212:E212"/>
    <mergeCell ref="B209:C209"/>
    <mergeCell ref="B237:C237"/>
    <mergeCell ref="B248:C248"/>
    <mergeCell ref="B331:C331"/>
  </mergeCells>
  <pageMargins left="0.39370078740157483" right="0.43307086614173229" top="0.55118110236220474" bottom="1.3385826771653544" header="0.31496062992125984" footer="0.31496062992125984"/>
  <pageSetup paperSize="5" scale="5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DA00-E15D-4FD5-B20C-3F3AD97C3B0B}">
  <dimension ref="A1:I349"/>
  <sheetViews>
    <sheetView topLeftCell="A324" zoomScale="85" zoomScaleNormal="85" workbookViewId="0">
      <selection activeCell="D345" sqref="D345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170"/>
      <c r="B4" s="170"/>
      <c r="C4" s="170"/>
      <c r="D4" s="170"/>
      <c r="E4" s="170"/>
      <c r="F4" s="170"/>
    </row>
    <row r="5" spans="1:9">
      <c r="A5" s="170"/>
      <c r="B5" s="170"/>
      <c r="C5" s="170"/>
      <c r="D5" s="170"/>
      <c r="E5" s="170"/>
      <c r="F5" s="170"/>
    </row>
    <row r="6" spans="1:9">
      <c r="A6" s="216" t="s">
        <v>2</v>
      </c>
      <c r="B6" s="216"/>
      <c r="C6" s="216"/>
      <c r="D6" s="171" t="s">
        <v>3</v>
      </c>
      <c r="E6" s="3"/>
      <c r="F6" s="3"/>
    </row>
    <row r="7" spans="1:9">
      <c r="A7" s="211" t="s">
        <v>4</v>
      </c>
      <c r="B7" s="211"/>
      <c r="C7" s="211"/>
      <c r="D7" s="171" t="s">
        <v>5</v>
      </c>
      <c r="E7" s="3"/>
      <c r="F7" s="3"/>
    </row>
    <row r="8" spans="1:9">
      <c r="A8" s="211" t="s">
        <v>6</v>
      </c>
      <c r="B8" s="211"/>
      <c r="C8" s="211"/>
      <c r="D8" s="171" t="s">
        <v>5</v>
      </c>
      <c r="E8" s="3"/>
      <c r="F8" s="3"/>
    </row>
    <row r="9" spans="1:9">
      <c r="A9" s="211" t="s">
        <v>7</v>
      </c>
      <c r="B9" s="211"/>
      <c r="C9" s="211"/>
      <c r="D9" s="171" t="s">
        <v>266</v>
      </c>
      <c r="E9" s="3"/>
      <c r="F9" s="3"/>
    </row>
    <row r="10" spans="1:9">
      <c r="A10" s="211" t="s">
        <v>8</v>
      </c>
      <c r="B10" s="211"/>
      <c r="C10" s="211"/>
      <c r="D10" s="171" t="s">
        <v>290</v>
      </c>
      <c r="E10" s="3"/>
      <c r="F10" s="170"/>
    </row>
    <row r="11" spans="1:9">
      <c r="A11" s="169"/>
      <c r="B11" s="169"/>
      <c r="C11" s="169"/>
      <c r="D11" s="171"/>
      <c r="E11" s="3"/>
      <c r="F11" s="170"/>
    </row>
    <row r="12" spans="1:9">
      <c r="A12" s="5" t="s">
        <v>10</v>
      </c>
      <c r="B12" s="6"/>
      <c r="C12" s="5"/>
      <c r="D12" s="170"/>
      <c r="E12" s="3"/>
      <c r="F12" s="170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/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/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/>
      <c r="F33" s="61"/>
      <c r="G33" s="53"/>
      <c r="H33" s="19"/>
      <c r="I33" s="20">
        <f>H40/C40*100</f>
        <v>0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0</v>
      </c>
      <c r="F40" s="127"/>
      <c r="G40" s="127">
        <f>G29+G30+G31</f>
        <v>0</v>
      </c>
      <c r="H40" s="34">
        <f>E40+G40</f>
        <v>0</v>
      </c>
      <c r="I40" s="35">
        <f>SUM(I29:I39)</f>
        <v>0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/>
      <c r="F48" s="77" t="s">
        <v>47</v>
      </c>
      <c r="G48" s="74"/>
      <c r="H48" s="74"/>
      <c r="I48" s="175">
        <f>G48/C46*100</f>
        <v>0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0</v>
      </c>
      <c r="F52" s="82" t="s">
        <v>22</v>
      </c>
      <c r="G52" s="83">
        <f>SUM(G47:G50)</f>
        <v>0</v>
      </c>
      <c r="H52" s="83">
        <f>E52+G52</f>
        <v>0</v>
      </c>
      <c r="I52" s="74">
        <f>SUM(I47:I51)</f>
        <v>0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/>
      <c r="F61" s="74"/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/>
      <c r="F62" s="74"/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/>
      <c r="F63" s="74"/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0</v>
      </c>
      <c r="F68" s="74"/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/>
      <c r="F76" s="62" t="s">
        <v>66</v>
      </c>
      <c r="G76" s="74"/>
      <c r="H76" s="74"/>
      <c r="I76" s="74"/>
    </row>
    <row r="77" spans="1:9" ht="25.5">
      <c r="A77" s="74"/>
      <c r="B77" s="74"/>
      <c r="C77" s="74"/>
      <c r="D77" s="99" t="s">
        <v>65</v>
      </c>
      <c r="E77" s="74"/>
      <c r="F77" s="61" t="s">
        <v>70</v>
      </c>
      <c r="G77" s="74"/>
      <c r="H77" s="74"/>
      <c r="I77" s="74"/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/>
      <c r="F83" s="74"/>
      <c r="G83" s="74"/>
      <c r="H83" s="74"/>
      <c r="I83" s="74"/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0</v>
      </c>
      <c r="F85" s="74"/>
      <c r="G85" s="74">
        <f>SUM(G76:G83)</f>
        <v>0</v>
      </c>
      <c r="H85" s="74">
        <f>E85+G85</f>
        <v>0</v>
      </c>
      <c r="I85" s="175">
        <f>H85/C85*100</f>
        <v>0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/>
      <c r="F123" s="74"/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/>
      <c r="F124" s="74"/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/>
      <c r="F126" s="74"/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0</v>
      </c>
      <c r="F128" s="175">
        <f>E128/C128*100</f>
        <v>0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/>
      <c r="F136" s="74"/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0</v>
      </c>
      <c r="F146" s="74"/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/>
      <c r="F170" s="55" t="s">
        <v>124</v>
      </c>
      <c r="G170" s="74"/>
      <c r="H170" s="74"/>
      <c r="I170" s="74"/>
    </row>
    <row r="171" spans="1:9" ht="26.25">
      <c r="A171" s="74"/>
      <c r="B171" s="74"/>
      <c r="C171" s="74"/>
      <c r="D171" s="111" t="s">
        <v>291</v>
      </c>
      <c r="E171" s="74">
        <v>75000</v>
      </c>
      <c r="F171" s="111" t="s">
        <v>125</v>
      </c>
      <c r="G171" s="74"/>
      <c r="H171" s="74">
        <v>75000</v>
      </c>
      <c r="I171" s="191">
        <f>H171/C167*100</f>
        <v>0.31605562579013907</v>
      </c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/>
      <c r="H172" s="74"/>
      <c r="I172" s="74"/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/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75000</v>
      </c>
      <c r="F181" s="82" t="s">
        <v>22</v>
      </c>
      <c r="G181" s="82">
        <f>SUM(G168:G173)</f>
        <v>0</v>
      </c>
      <c r="H181" s="74">
        <f>G181+E181</f>
        <v>75000</v>
      </c>
      <c r="I181" s="192">
        <f>SUM(I168:I180)</f>
        <v>0.31605562579013907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/>
      <c r="H189" s="74"/>
      <c r="I189" s="74"/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/>
      <c r="F195" s="74"/>
      <c r="G195" s="74"/>
      <c r="H195" s="74"/>
      <c r="I195" s="74"/>
    </row>
    <row r="196" spans="1:9" ht="25.5">
      <c r="A196" s="74"/>
      <c r="B196" s="74"/>
      <c r="C196" s="74"/>
      <c r="D196" s="55" t="s">
        <v>276</v>
      </c>
      <c r="E196" s="74"/>
      <c r="F196" s="74"/>
      <c r="G196" s="74"/>
      <c r="H196" s="74"/>
      <c r="I196" s="74"/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0</v>
      </c>
      <c r="F199" s="112" t="s">
        <v>22</v>
      </c>
      <c r="G199" s="82">
        <f>SUM(G189:G197)</f>
        <v>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/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0</v>
      </c>
      <c r="F206" s="74"/>
      <c r="G206" s="74"/>
      <c r="H206" s="74">
        <f>E199+G199+E206</f>
        <v>0</v>
      </c>
      <c r="I206" s="180">
        <f>E206/C188*100</f>
        <v>0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/>
      <c r="F253" s="189">
        <f>E253/C251*100</f>
        <v>0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/>
      <c r="F254" s="189">
        <f>E254/C251*100</f>
        <v>0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0</v>
      </c>
      <c r="F260" s="74">
        <f>SUM(F252:F259)</f>
        <v>0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/>
      <c r="F270" s="74"/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0</v>
      </c>
      <c r="F273" s="175">
        <f>E273/C273*100</f>
        <v>0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/>
      <c r="F279" s="74"/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0</v>
      </c>
      <c r="F284" s="74"/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/>
      <c r="F291" s="74"/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0</v>
      </c>
      <c r="F296" s="175">
        <f>E296/C296*100</f>
        <v>0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/>
      <c r="F302" s="189">
        <f>E302/C302*100</f>
        <v>0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0</v>
      </c>
      <c r="F304" s="189">
        <f>SUM(F302:F303)</f>
        <v>0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0</v>
      </c>
      <c r="F310" s="189">
        <f>E310/C310*100</f>
        <v>0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/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SUM(E317:E318)</f>
        <v>0</v>
      </c>
      <c r="F316" s="189">
        <f>E316/C310*100</f>
        <v>0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/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20"/>
      <c r="E319" s="74"/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0</v>
      </c>
      <c r="F327" s="189">
        <f>SUM(F310:F317)</f>
        <v>0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/>
      <c r="F337" s="184">
        <f>E337/C334*100</f>
        <v>0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/>
      <c r="F338" s="184">
        <f>E338/C334*100</f>
        <v>0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0</v>
      </c>
      <c r="F340" s="184">
        <f>SUM(F337:F339)</f>
        <v>0</v>
      </c>
      <c r="G340" s="185">
        <f>E340+E296+E273+E128+H85+H52+H40+E327+E260+E304+H206+H181</f>
        <v>75000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292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B248:C248"/>
    <mergeCell ref="B331:C331"/>
    <mergeCell ref="A9:C9"/>
    <mergeCell ref="A10:C10"/>
    <mergeCell ref="G16:H16"/>
    <mergeCell ref="B209:C209"/>
    <mergeCell ref="D212:E212"/>
    <mergeCell ref="B237:C237"/>
    <mergeCell ref="A8:C8"/>
    <mergeCell ref="A1:F1"/>
    <mergeCell ref="A2:F2"/>
    <mergeCell ref="A3:F3"/>
    <mergeCell ref="A6:C6"/>
    <mergeCell ref="A7:C7"/>
  </mergeCells>
  <pageMargins left="0.31496062992125984" right="0.51181102362204722" top="0.55118110236220474" bottom="1.3385826771653544" header="0.31496062992125984" footer="0.31496062992125984"/>
  <pageSetup paperSize="5"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C110-88D7-494D-A221-8BAD8B0EDF2F}">
  <dimension ref="A1:I349"/>
  <sheetViews>
    <sheetView topLeftCell="A329" workbookViewId="0">
      <selection activeCell="A329" sqref="A1:XFD1048576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170"/>
      <c r="B4" s="170"/>
      <c r="C4" s="170"/>
      <c r="D4" s="170"/>
      <c r="E4" s="170"/>
      <c r="F4" s="170"/>
    </row>
    <row r="5" spans="1:9">
      <c r="A5" s="170"/>
      <c r="B5" s="170"/>
      <c r="C5" s="170"/>
      <c r="D5" s="170"/>
      <c r="E5" s="170"/>
      <c r="F5" s="170"/>
    </row>
    <row r="6" spans="1:9">
      <c r="A6" s="216" t="s">
        <v>2</v>
      </c>
      <c r="B6" s="216"/>
      <c r="C6" s="216"/>
      <c r="D6" s="171" t="s">
        <v>3</v>
      </c>
      <c r="E6" s="3"/>
      <c r="F6" s="3"/>
    </row>
    <row r="7" spans="1:9">
      <c r="A7" s="211" t="s">
        <v>4</v>
      </c>
      <c r="B7" s="211"/>
      <c r="C7" s="211"/>
      <c r="D7" s="171" t="s">
        <v>5</v>
      </c>
      <c r="E7" s="3"/>
      <c r="F7" s="3"/>
    </row>
    <row r="8" spans="1:9">
      <c r="A8" s="211" t="s">
        <v>6</v>
      </c>
      <c r="B8" s="211"/>
      <c r="C8" s="211"/>
      <c r="D8" s="171" t="s">
        <v>5</v>
      </c>
      <c r="E8" s="3"/>
      <c r="F8" s="3"/>
    </row>
    <row r="9" spans="1:9">
      <c r="A9" s="211" t="s">
        <v>7</v>
      </c>
      <c r="B9" s="211"/>
      <c r="C9" s="211"/>
      <c r="D9" s="171" t="s">
        <v>266</v>
      </c>
      <c r="E9" s="3"/>
      <c r="F9" s="3"/>
    </row>
    <row r="10" spans="1:9">
      <c r="A10" s="211" t="s">
        <v>8</v>
      </c>
      <c r="B10" s="211"/>
      <c r="C10" s="211"/>
      <c r="D10" s="171" t="s">
        <v>293</v>
      </c>
      <c r="E10" s="3"/>
      <c r="F10" s="170"/>
    </row>
    <row r="11" spans="1:9">
      <c r="A11" s="169"/>
      <c r="B11" s="169"/>
      <c r="C11" s="169"/>
      <c r="D11" s="171"/>
      <c r="E11" s="3"/>
      <c r="F11" s="170"/>
    </row>
    <row r="12" spans="1:9">
      <c r="A12" s="5" t="s">
        <v>10</v>
      </c>
      <c r="B12" s="6"/>
      <c r="C12" s="5"/>
      <c r="D12" s="170"/>
      <c r="E12" s="3"/>
      <c r="F12" s="170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/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/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/>
      <c r="F33" s="61"/>
      <c r="G33" s="53"/>
      <c r="H33" s="19"/>
      <c r="I33" s="20">
        <f>H40/C40*100</f>
        <v>0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0</v>
      </c>
      <c r="F40" s="127"/>
      <c r="G40" s="127">
        <f>G29+G30+G31</f>
        <v>0</v>
      </c>
      <c r="H40" s="34">
        <f>E40+G40</f>
        <v>0</v>
      </c>
      <c r="I40" s="35">
        <f>SUM(I29:I39)</f>
        <v>0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/>
      <c r="F48" s="77" t="s">
        <v>47</v>
      </c>
      <c r="G48" s="74"/>
      <c r="H48" s="74"/>
      <c r="I48" s="175">
        <f>G48/C46*100</f>
        <v>0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0</v>
      </c>
      <c r="F52" s="82" t="s">
        <v>22</v>
      </c>
      <c r="G52" s="83">
        <f>SUM(G47:G50)</f>
        <v>0</v>
      </c>
      <c r="H52" s="83">
        <f>E52+G52</f>
        <v>0</v>
      </c>
      <c r="I52" s="74">
        <f>SUM(I47:I51)</f>
        <v>0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/>
      <c r="F61" s="74"/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/>
      <c r="F62" s="74"/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/>
      <c r="F63" s="74"/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0</v>
      </c>
      <c r="F68" s="74"/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/>
      <c r="F76" s="62" t="s">
        <v>66</v>
      </c>
      <c r="G76" s="74"/>
      <c r="H76" s="74"/>
      <c r="I76" s="74"/>
    </row>
    <row r="77" spans="1:9" ht="25.5">
      <c r="A77" s="74"/>
      <c r="B77" s="74"/>
      <c r="C77" s="74"/>
      <c r="D77" s="99" t="s">
        <v>65</v>
      </c>
      <c r="E77" s="74"/>
      <c r="F77" s="61" t="s">
        <v>70</v>
      </c>
      <c r="G77" s="74"/>
      <c r="H77" s="74"/>
      <c r="I77" s="74"/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/>
      <c r="F83" s="74"/>
      <c r="G83" s="74"/>
      <c r="H83" s="74"/>
      <c r="I83" s="74"/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0</v>
      </c>
      <c r="F85" s="74"/>
      <c r="G85" s="74">
        <f>SUM(G76:G83)</f>
        <v>0</v>
      </c>
      <c r="H85" s="74">
        <f>E85+G85</f>
        <v>0</v>
      </c>
      <c r="I85" s="175">
        <f>H85/C85*100</f>
        <v>0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/>
      <c r="F123" s="74"/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/>
      <c r="F124" s="74"/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/>
      <c r="F126" s="74"/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0</v>
      </c>
      <c r="F128" s="175">
        <f>E128/C128*100</f>
        <v>0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/>
      <c r="F136" s="74"/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0</v>
      </c>
      <c r="F146" s="74"/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/>
      <c r="F170" s="55" t="s">
        <v>124</v>
      </c>
      <c r="G170" s="74"/>
      <c r="H170" s="74"/>
      <c r="I170" s="74"/>
    </row>
    <row r="171" spans="1:9" ht="26.25">
      <c r="A171" s="74"/>
      <c r="B171" s="74"/>
      <c r="C171" s="74"/>
      <c r="D171" s="111" t="s">
        <v>291</v>
      </c>
      <c r="E171" s="74"/>
      <c r="F171" s="111" t="s">
        <v>125</v>
      </c>
      <c r="G171" s="74"/>
      <c r="H171" s="74">
        <f>E171+G171</f>
        <v>0</v>
      </c>
      <c r="I171" s="191">
        <f>H171/C167*100</f>
        <v>0</v>
      </c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/>
      <c r="H172" s="74"/>
      <c r="I172" s="74"/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/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0</v>
      </c>
      <c r="F181" s="82" t="s">
        <v>22</v>
      </c>
      <c r="G181" s="82">
        <f>SUM(G168:G173)</f>
        <v>0</v>
      </c>
      <c r="H181" s="74">
        <f>G181+E181</f>
        <v>0</v>
      </c>
      <c r="I181" s="192">
        <f>SUM(I168:I180)</f>
        <v>0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/>
      <c r="H189" s="74"/>
      <c r="I189" s="74"/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/>
      <c r="F195" s="74"/>
      <c r="G195" s="74"/>
      <c r="H195" s="74"/>
      <c r="I195" s="74"/>
    </row>
    <row r="196" spans="1:9" ht="25.5">
      <c r="A196" s="74"/>
      <c r="B196" s="74"/>
      <c r="C196" s="74"/>
      <c r="D196" s="55" t="s">
        <v>276</v>
      </c>
      <c r="E196" s="74"/>
      <c r="F196" s="74"/>
      <c r="G196" s="74"/>
      <c r="H196" s="74"/>
      <c r="I196" s="74"/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0</v>
      </c>
      <c r="F199" s="112" t="s">
        <v>22</v>
      </c>
      <c r="G199" s="82">
        <f>SUM(G189:G197)</f>
        <v>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/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0</v>
      </c>
      <c r="F206" s="74"/>
      <c r="G206" s="74"/>
      <c r="H206" s="74">
        <f>E199+G199+E206</f>
        <v>0</v>
      </c>
      <c r="I206" s="180">
        <f>E206/C188*100</f>
        <v>0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/>
      <c r="F253" s="189">
        <f>E253/C251*100</f>
        <v>0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/>
      <c r="F254" s="189">
        <f>E254/C251*100</f>
        <v>0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0</v>
      </c>
      <c r="F260" s="74">
        <f>SUM(F252:F259)</f>
        <v>0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/>
      <c r="F270" s="74"/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0</v>
      </c>
      <c r="F273" s="175">
        <f>E273/C273*100</f>
        <v>0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>
        <v>150000</v>
      </c>
      <c r="F279" s="193">
        <f>E279/C279*100</f>
        <v>10.638297872340425</v>
      </c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150000</v>
      </c>
      <c r="F284" s="193">
        <f>SUM(F279:F283)</f>
        <v>10.638297872340425</v>
      </c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/>
      <c r="F291" s="74"/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0</v>
      </c>
      <c r="F296" s="175">
        <f>E296/C296*100</f>
        <v>0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/>
      <c r="F302" s="189">
        <f>E302/C302*100</f>
        <v>0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0</v>
      </c>
      <c r="F304" s="189">
        <f>SUM(F302:F303)</f>
        <v>0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1050000</v>
      </c>
      <c r="F310" s="193">
        <f>E310/C310*100</f>
        <v>2.094679514034353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>
        <v>1050000</v>
      </c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SUM(E317:E318)</f>
        <v>0</v>
      </c>
      <c r="F316" s="189">
        <f>E316/C310*100</f>
        <v>0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/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20"/>
      <c r="E319" s="74"/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1050000</v>
      </c>
      <c r="F327" s="193">
        <f>SUM(F310:F317)</f>
        <v>2.094679514034353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>
        <f>3200000+127800+30000</f>
        <v>3357800</v>
      </c>
      <c r="F337" s="184">
        <f>E337/C334*100</f>
        <v>4.6832547630338368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>
        <f>3000000+120000+30000</f>
        <v>3150000</v>
      </c>
      <c r="F338" s="184">
        <f>E338/C334*100</f>
        <v>4.3934279896231416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6507800</v>
      </c>
      <c r="F340" s="184">
        <f>SUM(F337:F339)</f>
        <v>9.0766827526569784</v>
      </c>
      <c r="G340" s="185">
        <f>E340+E296+E273+E128+H85+H52+H40+E327+E260+E304+H206+H181+E284</f>
        <v>7707800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294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B248:C248"/>
    <mergeCell ref="B331:C331"/>
    <mergeCell ref="A9:C9"/>
    <mergeCell ref="A10:C10"/>
    <mergeCell ref="G16:H16"/>
    <mergeCell ref="B209:C209"/>
    <mergeCell ref="D212:E212"/>
    <mergeCell ref="B237:C237"/>
    <mergeCell ref="A8:C8"/>
    <mergeCell ref="A1:F1"/>
    <mergeCell ref="A2:F2"/>
    <mergeCell ref="A3:F3"/>
    <mergeCell ref="A6:C6"/>
    <mergeCell ref="A7:C7"/>
  </mergeCells>
  <pageMargins left="0.31496062992125984" right="0.51181102362204722" top="0.55118110236220474" bottom="1.3385826771653544" header="0.31496062992125984" footer="0.31496062992125984"/>
  <pageSetup paperSize="5"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B72E-918E-4E55-8877-E85BE76A28F4}">
  <dimension ref="A1:I349"/>
  <sheetViews>
    <sheetView topLeftCell="A316" workbookViewId="0">
      <selection activeCell="A316" sqref="A1:XFD1048576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195"/>
      <c r="B4" s="195"/>
      <c r="C4" s="195"/>
      <c r="D4" s="195"/>
      <c r="E4" s="195"/>
      <c r="F4" s="195"/>
    </row>
    <row r="5" spans="1:9">
      <c r="A5" s="195"/>
      <c r="B5" s="195"/>
      <c r="C5" s="195"/>
      <c r="D5" s="195"/>
      <c r="E5" s="195"/>
      <c r="F5" s="195"/>
    </row>
    <row r="6" spans="1:9">
      <c r="A6" s="216" t="s">
        <v>2</v>
      </c>
      <c r="B6" s="216"/>
      <c r="C6" s="216"/>
      <c r="D6" s="196" t="s">
        <v>3</v>
      </c>
      <c r="E6" s="3"/>
      <c r="F6" s="3"/>
    </row>
    <row r="7" spans="1:9">
      <c r="A7" s="211" t="s">
        <v>4</v>
      </c>
      <c r="B7" s="211"/>
      <c r="C7" s="211"/>
      <c r="D7" s="196" t="s">
        <v>5</v>
      </c>
      <c r="E7" s="3"/>
      <c r="F7" s="3"/>
    </row>
    <row r="8" spans="1:9" ht="19.5" customHeight="1">
      <c r="A8" s="211" t="s">
        <v>6</v>
      </c>
      <c r="B8" s="211"/>
      <c r="C8" s="211"/>
      <c r="D8" s="196" t="s">
        <v>5</v>
      </c>
      <c r="E8" s="3"/>
      <c r="F8" s="3"/>
    </row>
    <row r="9" spans="1:9">
      <c r="A9" s="211" t="s">
        <v>7</v>
      </c>
      <c r="B9" s="211"/>
      <c r="C9" s="211"/>
      <c r="D9" s="196" t="s">
        <v>266</v>
      </c>
      <c r="E9" s="3"/>
      <c r="F9" s="3"/>
    </row>
    <row r="10" spans="1:9">
      <c r="A10" s="211" t="s">
        <v>8</v>
      </c>
      <c r="B10" s="211"/>
      <c r="C10" s="211"/>
      <c r="D10" s="196" t="s">
        <v>295</v>
      </c>
      <c r="E10" s="3"/>
      <c r="F10" s="195"/>
    </row>
    <row r="11" spans="1:9">
      <c r="A11" s="194"/>
      <c r="B11" s="194"/>
      <c r="C11" s="194"/>
      <c r="D11" s="196"/>
      <c r="E11" s="3"/>
      <c r="F11" s="195"/>
    </row>
    <row r="12" spans="1:9">
      <c r="A12" s="5" t="s">
        <v>10</v>
      </c>
      <c r="B12" s="6"/>
      <c r="C12" s="5"/>
      <c r="D12" s="195"/>
      <c r="E12" s="3"/>
      <c r="F12" s="195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/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/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/>
      <c r="F33" s="61"/>
      <c r="G33" s="53"/>
      <c r="H33" s="19"/>
      <c r="I33" s="20">
        <f>H40/C40*100</f>
        <v>0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0</v>
      </c>
      <c r="F40" s="127"/>
      <c r="G40" s="127">
        <f>G29+G30+G31</f>
        <v>0</v>
      </c>
      <c r="H40" s="34">
        <f>E40+G40</f>
        <v>0</v>
      </c>
      <c r="I40" s="35">
        <f>SUM(I29:I39)</f>
        <v>0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/>
      <c r="F48" s="77" t="s">
        <v>47</v>
      </c>
      <c r="G48" s="74"/>
      <c r="H48" s="74"/>
      <c r="I48" s="175">
        <f>G48/C46*100</f>
        <v>0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0</v>
      </c>
      <c r="F52" s="82" t="s">
        <v>22</v>
      </c>
      <c r="G52" s="83">
        <f>SUM(G47:G50)</f>
        <v>0</v>
      </c>
      <c r="H52" s="83">
        <f>E52+G52</f>
        <v>0</v>
      </c>
      <c r="I52" s="74">
        <f>SUM(I47:I51)</f>
        <v>0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/>
      <c r="F61" s="74"/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/>
      <c r="F62" s="74"/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/>
      <c r="F63" s="74"/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0</v>
      </c>
      <c r="F68" s="74"/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/>
      <c r="F76" s="62" t="s">
        <v>66</v>
      </c>
      <c r="G76" s="74"/>
      <c r="H76" s="74"/>
      <c r="I76" s="74"/>
    </row>
    <row r="77" spans="1:9" ht="25.5">
      <c r="A77" s="74"/>
      <c r="B77" s="74"/>
      <c r="C77" s="74"/>
      <c r="D77" s="99" t="s">
        <v>65</v>
      </c>
      <c r="E77" s="74"/>
      <c r="F77" s="61" t="s">
        <v>70</v>
      </c>
      <c r="G77" s="74"/>
      <c r="H77" s="74"/>
      <c r="I77" s="74"/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/>
      <c r="F83" s="74"/>
      <c r="G83" s="74"/>
      <c r="H83" s="74"/>
      <c r="I83" s="74"/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0</v>
      </c>
      <c r="F85" s="74"/>
      <c r="G85" s="74">
        <f>SUM(G76:G83)</f>
        <v>0</v>
      </c>
      <c r="H85" s="74">
        <f>E85+G85</f>
        <v>0</v>
      </c>
      <c r="I85" s="175">
        <f>H85/C85*100</f>
        <v>0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/>
      <c r="F123" s="74"/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/>
      <c r="F124" s="74"/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/>
      <c r="F126" s="74"/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0</v>
      </c>
      <c r="F128" s="175">
        <f>E128/C128*100</f>
        <v>0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/>
      <c r="F136" s="74"/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0</v>
      </c>
      <c r="F146" s="74"/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/>
      <c r="F170" s="55" t="s">
        <v>124</v>
      </c>
      <c r="G170" s="74"/>
      <c r="H170" s="74"/>
      <c r="I170" s="74"/>
    </row>
    <row r="171" spans="1:9" ht="26.25">
      <c r="A171" s="74"/>
      <c r="B171" s="74"/>
      <c r="C171" s="74"/>
      <c r="D171" s="111" t="s">
        <v>291</v>
      </c>
      <c r="E171" s="74"/>
      <c r="F171" s="111" t="s">
        <v>125</v>
      </c>
      <c r="G171" s="74"/>
      <c r="H171" s="74">
        <f>E171+G171</f>
        <v>0</v>
      </c>
      <c r="I171" s="191">
        <f>H171/C167*100</f>
        <v>0</v>
      </c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/>
      <c r="H172" s="74"/>
      <c r="I172" s="74"/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/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0</v>
      </c>
      <c r="F181" s="82" t="s">
        <v>22</v>
      </c>
      <c r="G181" s="82">
        <f>SUM(G168:G173)</f>
        <v>0</v>
      </c>
      <c r="H181" s="74">
        <f>G181+E181</f>
        <v>0</v>
      </c>
      <c r="I181" s="192">
        <f>SUM(I168:I180)</f>
        <v>0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/>
      <c r="H189" s="74"/>
      <c r="I189" s="74"/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/>
      <c r="F195" s="74"/>
      <c r="G195" s="74"/>
      <c r="H195" s="74"/>
      <c r="I195" s="74"/>
    </row>
    <row r="196" spans="1:9" ht="25.5">
      <c r="A196" s="74"/>
      <c r="B196" s="74"/>
      <c r="C196" s="74"/>
      <c r="D196" s="55" t="s">
        <v>276</v>
      </c>
      <c r="E196" s="74"/>
      <c r="F196" s="74"/>
      <c r="G196" s="74"/>
      <c r="H196" s="74"/>
      <c r="I196" s="74"/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0</v>
      </c>
      <c r="F199" s="112" t="s">
        <v>22</v>
      </c>
      <c r="G199" s="82">
        <f>SUM(G189:G197)</f>
        <v>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/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0</v>
      </c>
      <c r="F206" s="74"/>
      <c r="G206" s="74"/>
      <c r="H206" s="74">
        <f>E199+G199+E206</f>
        <v>0</v>
      </c>
      <c r="I206" s="180">
        <f>E206/C188*100</f>
        <v>0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/>
      <c r="F253" s="189">
        <f>E253/C251*100</f>
        <v>0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/>
      <c r="F254" s="189">
        <f>E254/C251*100</f>
        <v>0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0</v>
      </c>
      <c r="F260" s="74">
        <f>SUM(F252:F259)</f>
        <v>0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/>
      <c r="F270" s="74"/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0</v>
      </c>
      <c r="F273" s="175">
        <f>E273/C273*100</f>
        <v>0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>
        <v>0</v>
      </c>
      <c r="F279" s="193">
        <f>E279/C279*100</f>
        <v>0</v>
      </c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0</v>
      </c>
      <c r="F284" s="193">
        <f>SUM(F279:F283)</f>
        <v>0</v>
      </c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/>
      <c r="F291" s="74"/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0</v>
      </c>
      <c r="F296" s="175">
        <f>E296/C296*100</f>
        <v>0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/>
      <c r="F302" s="189">
        <f>E302/C302*100</f>
        <v>0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0</v>
      </c>
      <c r="F304" s="189">
        <f>SUM(F302:F303)</f>
        <v>0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0</v>
      </c>
      <c r="F310" s="193">
        <f>E310/C310*100</f>
        <v>0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>
        <v>0</v>
      </c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SUM(E317:E319)</f>
        <v>1436000</v>
      </c>
      <c r="F316" s="193">
        <f>E316/C310*100</f>
        <v>2.8647236020507911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/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98" t="s">
        <v>296</v>
      </c>
      <c r="E319" s="74">
        <v>1436000</v>
      </c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1436000</v>
      </c>
      <c r="F327" s="193">
        <f>SUM(F310:F317)</f>
        <v>2.8647236020507911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>
        <f>(3200000+127800+30000)</f>
        <v>3357800</v>
      </c>
      <c r="F337" s="184">
        <f>E337/C334*100</f>
        <v>4.6832547630338368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>
        <f>(3000000+120000+30000)</f>
        <v>3150000</v>
      </c>
      <c r="F338" s="184">
        <f>E338/C334*100</f>
        <v>4.3934279896231416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6507800</v>
      </c>
      <c r="F340" s="184">
        <f>SUM(F337:F339)</f>
        <v>9.0766827526569784</v>
      </c>
      <c r="G340" s="185">
        <f>E340+E296+E273+E128+H85+H52+H40+E327+E260+E304+H206+H181+E284</f>
        <v>7943800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297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A8:C8"/>
    <mergeCell ref="A1:F1"/>
    <mergeCell ref="A2:F2"/>
    <mergeCell ref="A3:F3"/>
    <mergeCell ref="A6:C6"/>
    <mergeCell ref="A7:C7"/>
    <mergeCell ref="B248:C248"/>
    <mergeCell ref="B331:C331"/>
    <mergeCell ref="A9:C9"/>
    <mergeCell ref="A10:C10"/>
    <mergeCell ref="G16:H16"/>
    <mergeCell ref="B209:C209"/>
    <mergeCell ref="D212:E212"/>
    <mergeCell ref="B237:C237"/>
  </mergeCells>
  <pageMargins left="0.31496062992125984" right="0.51181102362204722" top="0.55118110236220474" bottom="1.3385826771653544" header="0.31496062992125984" footer="0.31496062992125984"/>
  <pageSetup paperSize="5"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4A94-65AA-411C-BE09-7A18D5421387}">
  <dimension ref="A1:I349"/>
  <sheetViews>
    <sheetView workbookViewId="0">
      <selection sqref="A1:XFD1048576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195"/>
      <c r="B4" s="195"/>
      <c r="C4" s="195"/>
      <c r="D4" s="195"/>
      <c r="E4" s="195"/>
      <c r="F4" s="195"/>
    </row>
    <row r="5" spans="1:9">
      <c r="A5" s="195"/>
      <c r="B5" s="195"/>
      <c r="C5" s="195"/>
      <c r="D5" s="195"/>
      <c r="E5" s="195"/>
      <c r="F5" s="195"/>
    </row>
    <row r="6" spans="1:9">
      <c r="A6" s="216" t="s">
        <v>2</v>
      </c>
      <c r="B6" s="216"/>
      <c r="C6" s="216"/>
      <c r="D6" s="196" t="s">
        <v>3</v>
      </c>
      <c r="E6" s="3"/>
      <c r="F6" s="3"/>
    </row>
    <row r="7" spans="1:9">
      <c r="A7" s="211" t="s">
        <v>4</v>
      </c>
      <c r="B7" s="211"/>
      <c r="C7" s="211"/>
      <c r="D7" s="196" t="s">
        <v>5</v>
      </c>
      <c r="E7" s="3"/>
      <c r="F7" s="3"/>
    </row>
    <row r="8" spans="1:9" ht="19.5" customHeight="1">
      <c r="A8" s="211" t="s">
        <v>6</v>
      </c>
      <c r="B8" s="211"/>
      <c r="C8" s="211"/>
      <c r="D8" s="196" t="s">
        <v>5</v>
      </c>
      <c r="E8" s="3"/>
      <c r="F8" s="3"/>
    </row>
    <row r="9" spans="1:9">
      <c r="A9" s="211" t="s">
        <v>7</v>
      </c>
      <c r="B9" s="211"/>
      <c r="C9" s="211"/>
      <c r="D9" s="196" t="s">
        <v>266</v>
      </c>
      <c r="E9" s="3"/>
      <c r="F9" s="3"/>
    </row>
    <row r="10" spans="1:9">
      <c r="A10" s="211" t="s">
        <v>8</v>
      </c>
      <c r="B10" s="211"/>
      <c r="C10" s="211"/>
      <c r="D10" s="196" t="s">
        <v>298</v>
      </c>
      <c r="E10" s="3"/>
      <c r="F10" s="195"/>
    </row>
    <row r="11" spans="1:9">
      <c r="A11" s="194"/>
      <c r="B11" s="194"/>
      <c r="C11" s="194"/>
      <c r="D11" s="196"/>
      <c r="E11" s="3"/>
      <c r="F11" s="195"/>
    </row>
    <row r="12" spans="1:9">
      <c r="A12" s="5" t="s">
        <v>10</v>
      </c>
      <c r="B12" s="6"/>
      <c r="C12" s="5"/>
      <c r="D12" s="195"/>
      <c r="E12" s="3"/>
      <c r="F12" s="195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>
        <v>75000</v>
      </c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>
        <v>150000</v>
      </c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/>
      <c r="F33" s="61"/>
      <c r="G33" s="53"/>
      <c r="H33" s="19"/>
      <c r="I33" s="20">
        <f>H40/C40*100</f>
        <v>0.72522159548751008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150000</v>
      </c>
      <c r="F40" s="127"/>
      <c r="G40" s="127">
        <f>G29+G30+G31</f>
        <v>75000</v>
      </c>
      <c r="H40" s="34">
        <f>E40+G40</f>
        <v>225000</v>
      </c>
      <c r="I40" s="35">
        <f>SUM(I29:I39)</f>
        <v>0.72522159548751008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>
        <v>75000</v>
      </c>
      <c r="F48" s="77" t="s">
        <v>47</v>
      </c>
      <c r="G48" s="74"/>
      <c r="H48" s="74"/>
      <c r="I48" s="175">
        <f>G48/C46*100</f>
        <v>0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75000</v>
      </c>
      <c r="F52" s="82" t="s">
        <v>22</v>
      </c>
      <c r="G52" s="83">
        <f>SUM(G47:G50)</f>
        <v>0</v>
      </c>
      <c r="H52" s="83">
        <f>E52+G52</f>
        <v>75000</v>
      </c>
      <c r="I52" s="74">
        <f>SUM(I47:I51)</f>
        <v>0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/>
      <c r="F61" s="74"/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>
        <v>75000</v>
      </c>
      <c r="F62" s="191">
        <f>E62/C58*100</f>
        <v>0.126496879743633</v>
      </c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>
        <v>75000</v>
      </c>
      <c r="F63" s="191">
        <f>E63/C58*100</f>
        <v>0.126496879743633</v>
      </c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150000</v>
      </c>
      <c r="F68" s="199">
        <f>E68/C68*100</f>
        <v>0.25299375948726599</v>
      </c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/>
      <c r="F76" s="62" t="s">
        <v>66</v>
      </c>
      <c r="G76" s="74"/>
      <c r="H76" s="74"/>
      <c r="I76" s="74"/>
    </row>
    <row r="77" spans="1:9" ht="25.5">
      <c r="A77" s="74"/>
      <c r="B77" s="74"/>
      <c r="C77" s="74"/>
      <c r="D77" s="99" t="s">
        <v>65</v>
      </c>
      <c r="E77" s="74"/>
      <c r="F77" s="61" t="s">
        <v>70</v>
      </c>
      <c r="G77" s="74"/>
      <c r="H77" s="74"/>
      <c r="I77" s="74"/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/>
      <c r="F83" s="74"/>
      <c r="G83" s="74"/>
      <c r="H83" s="74"/>
      <c r="I83" s="74"/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0</v>
      </c>
      <c r="F85" s="74"/>
      <c r="G85" s="74">
        <f>SUM(G76:G83)</f>
        <v>0</v>
      </c>
      <c r="H85" s="74">
        <f>E85+G85</f>
        <v>0</v>
      </c>
      <c r="I85" s="175">
        <f>H85/C85*100</f>
        <v>0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>
        <v>300000</v>
      </c>
      <c r="F123" s="74"/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/>
      <c r="F124" s="74"/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/>
      <c r="F126" s="74"/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300000</v>
      </c>
      <c r="F128" s="175">
        <f>E128/C128*100</f>
        <v>1.240694789081886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/>
      <c r="F136" s="74"/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0</v>
      </c>
      <c r="F146" s="74"/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/>
      <c r="F170" s="55" t="s">
        <v>124</v>
      </c>
      <c r="G170" s="74"/>
      <c r="H170" s="74"/>
      <c r="I170" s="74"/>
    </row>
    <row r="171" spans="1:9" ht="26.25">
      <c r="A171" s="74"/>
      <c r="B171" s="74"/>
      <c r="C171" s="74"/>
      <c r="D171" s="111" t="s">
        <v>291</v>
      </c>
      <c r="E171" s="74">
        <v>75000</v>
      </c>
      <c r="F171" s="111" t="s">
        <v>125</v>
      </c>
      <c r="G171" s="74"/>
      <c r="H171" s="74">
        <f>E171+G171</f>
        <v>75000</v>
      </c>
      <c r="I171" s="191">
        <f>H171/C167*100</f>
        <v>0.31605562579013907</v>
      </c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/>
      <c r="H172" s="74"/>
      <c r="I172" s="74"/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/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75000</v>
      </c>
      <c r="F181" s="82" t="s">
        <v>22</v>
      </c>
      <c r="G181" s="82">
        <f>SUM(G168:G173)</f>
        <v>0</v>
      </c>
      <c r="H181" s="74">
        <f>G181+E181</f>
        <v>75000</v>
      </c>
      <c r="I181" s="192">
        <f>SUM(I168:I180)</f>
        <v>0.31605562579013907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/>
      <c r="H189" s="74"/>
      <c r="I189" s="74"/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/>
      <c r="F195" s="74"/>
      <c r="G195" s="74"/>
      <c r="H195" s="74"/>
      <c r="I195" s="74"/>
    </row>
    <row r="196" spans="1:9" ht="25.5">
      <c r="A196" s="74"/>
      <c r="B196" s="74"/>
      <c r="C196" s="74"/>
      <c r="D196" s="55" t="s">
        <v>276</v>
      </c>
      <c r="E196" s="74"/>
      <c r="F196" s="74"/>
      <c r="G196" s="74"/>
      <c r="H196" s="74"/>
      <c r="I196" s="74"/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0</v>
      </c>
      <c r="F199" s="112" t="s">
        <v>22</v>
      </c>
      <c r="G199" s="82">
        <f>SUM(G189:G197)</f>
        <v>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/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0</v>
      </c>
      <c r="F206" s="74"/>
      <c r="G206" s="74"/>
      <c r="H206" s="74">
        <f>E199+G199+E206</f>
        <v>0</v>
      </c>
      <c r="I206" s="180">
        <f>E206/C188*100</f>
        <v>0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/>
      <c r="F253" s="189">
        <f>E253/C251*100</f>
        <v>0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>
        <v>300000</v>
      </c>
      <c r="F254" s="189">
        <f>E254/C251*100</f>
        <v>1.7316017316017316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300000</v>
      </c>
      <c r="F260" s="74">
        <f>SUM(F252:F259)</f>
        <v>1.7316017316017316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/>
      <c r="F270" s="74"/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0</v>
      </c>
      <c r="F273" s="175">
        <f>E273/C273*100</f>
        <v>0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>
        <v>0</v>
      </c>
      <c r="F279" s="193">
        <f>E279/C279*100</f>
        <v>0</v>
      </c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0</v>
      </c>
      <c r="F284" s="193">
        <f>SUM(F279:F283)</f>
        <v>0</v>
      </c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/>
      <c r="F291" s="74"/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0</v>
      </c>
      <c r="F296" s="175">
        <f>E296/C296*100</f>
        <v>0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/>
      <c r="F302" s="189">
        <f>E302/C302*100</f>
        <v>0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0</v>
      </c>
      <c r="F304" s="189">
        <f>SUM(F302:F303)</f>
        <v>0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1050000</v>
      </c>
      <c r="F310" s="193">
        <f>E310/C310*100</f>
        <v>2.094679514034353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>
        <v>1050000</v>
      </c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SUM(E317:E319)</f>
        <v>0</v>
      </c>
      <c r="F316" s="193">
        <f>E316/C310*100</f>
        <v>0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/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98" t="s">
        <v>296</v>
      </c>
      <c r="E319" s="74">
        <v>0</v>
      </c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1050000</v>
      </c>
      <c r="F327" s="193">
        <f>SUM(F310:F317)</f>
        <v>2.094679514034353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>
        <f>(3200000+127800+30000)*2</f>
        <v>6715600</v>
      </c>
      <c r="F337" s="184">
        <f>E337/C334*100</f>
        <v>9.3665095260676736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>
        <f>(3000000+120000+30000)*2</f>
        <v>6300000</v>
      </c>
      <c r="F338" s="184">
        <f>E338/C334*100</f>
        <v>8.7868559792462833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13015600</v>
      </c>
      <c r="F340" s="184">
        <f>SUM(F337:F339)</f>
        <v>18.153365505313957</v>
      </c>
      <c r="G340" s="185">
        <f>E340+E296+E273+E128+H85+H52+H40+E327+E260+E304+H206+H181+E284+E68</f>
        <v>15190600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297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A8:C8"/>
    <mergeCell ref="A1:F1"/>
    <mergeCell ref="A2:F2"/>
    <mergeCell ref="A3:F3"/>
    <mergeCell ref="A6:C6"/>
    <mergeCell ref="A7:C7"/>
    <mergeCell ref="B248:C248"/>
    <mergeCell ref="B331:C331"/>
    <mergeCell ref="A9:C9"/>
    <mergeCell ref="A10:C10"/>
    <mergeCell ref="G16:H16"/>
    <mergeCell ref="B209:C209"/>
    <mergeCell ref="D212:E212"/>
    <mergeCell ref="B237:C237"/>
  </mergeCells>
  <pageMargins left="0.31496062992125984" right="0.51181102362204722" top="0.55118110236220474" bottom="1.3385826771653544" header="0.31496062992125984" footer="0.31496062992125984"/>
  <pageSetup paperSize="5"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FE25-AF8C-450B-BC4E-9D70A7D734B4}">
  <dimension ref="A1:I349"/>
  <sheetViews>
    <sheetView topLeftCell="A310" workbookViewId="0">
      <selection activeCell="A310" sqref="A1:XFD1048576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202"/>
      <c r="B4" s="202"/>
      <c r="C4" s="202"/>
      <c r="D4" s="202"/>
      <c r="E4" s="202"/>
      <c r="F4" s="202"/>
    </row>
    <row r="5" spans="1:9">
      <c r="A5" s="202"/>
      <c r="B5" s="202"/>
      <c r="C5" s="202"/>
      <c r="D5" s="202"/>
      <c r="E5" s="202"/>
      <c r="F5" s="202"/>
    </row>
    <row r="6" spans="1:9">
      <c r="A6" s="216" t="s">
        <v>2</v>
      </c>
      <c r="B6" s="216"/>
      <c r="C6" s="216"/>
      <c r="D6" s="203" t="s">
        <v>3</v>
      </c>
      <c r="E6" s="3"/>
      <c r="F6" s="3"/>
    </row>
    <row r="7" spans="1:9">
      <c r="A7" s="211" t="s">
        <v>4</v>
      </c>
      <c r="B7" s="211"/>
      <c r="C7" s="211"/>
      <c r="D7" s="203" t="s">
        <v>5</v>
      </c>
      <c r="E7" s="3"/>
      <c r="F7" s="3"/>
    </row>
    <row r="8" spans="1:9" ht="19.5" customHeight="1">
      <c r="A8" s="211" t="s">
        <v>6</v>
      </c>
      <c r="B8" s="211"/>
      <c r="C8" s="211"/>
      <c r="D8" s="203" t="s">
        <v>5</v>
      </c>
      <c r="E8" s="3"/>
      <c r="F8" s="3"/>
    </row>
    <row r="9" spans="1:9">
      <c r="A9" s="211" t="s">
        <v>7</v>
      </c>
      <c r="B9" s="211"/>
      <c r="C9" s="211"/>
      <c r="D9" s="203" t="s">
        <v>266</v>
      </c>
      <c r="E9" s="3"/>
      <c r="F9" s="3"/>
    </row>
    <row r="10" spans="1:9">
      <c r="A10" s="211" t="s">
        <v>8</v>
      </c>
      <c r="B10" s="211"/>
      <c r="C10" s="211"/>
      <c r="D10" s="203" t="s">
        <v>300</v>
      </c>
      <c r="E10" s="3"/>
      <c r="F10" s="202"/>
    </row>
    <row r="11" spans="1:9">
      <c r="A11" s="201"/>
      <c r="B11" s="201"/>
      <c r="C11" s="201"/>
      <c r="D11" s="203"/>
      <c r="E11" s="3"/>
      <c r="F11" s="202"/>
    </row>
    <row r="12" spans="1:9">
      <c r="A12" s="5" t="s">
        <v>10</v>
      </c>
      <c r="B12" s="6"/>
      <c r="C12" s="5"/>
      <c r="D12" s="202"/>
      <c r="E12" s="3"/>
      <c r="F12" s="202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>
        <v>0</v>
      </c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>
        <v>150000</v>
      </c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/>
      <c r="F33" s="61"/>
      <c r="G33" s="53"/>
      <c r="H33" s="19"/>
      <c r="I33" s="20">
        <f>H40/C40*100</f>
        <v>0.48348106365834009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150000</v>
      </c>
      <c r="F40" s="127"/>
      <c r="G40" s="127">
        <f>G29+G30+G31</f>
        <v>0</v>
      </c>
      <c r="H40" s="34">
        <f>E40+G40</f>
        <v>150000</v>
      </c>
      <c r="I40" s="35">
        <f>SUM(I29:I39)</f>
        <v>0.48348106365834009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>
        <v>0</v>
      </c>
      <c r="F48" s="77" t="s">
        <v>47</v>
      </c>
      <c r="G48" s="74"/>
      <c r="H48" s="74"/>
      <c r="I48" s="175">
        <f>G48/C46*100</f>
        <v>0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0</v>
      </c>
      <c r="F52" s="82" t="s">
        <v>22</v>
      </c>
      <c r="G52" s="83">
        <f>SUM(G47:G50)</f>
        <v>0</v>
      </c>
      <c r="H52" s="83">
        <f>E52+G52</f>
        <v>0</v>
      </c>
      <c r="I52" s="74">
        <f>SUM(I47:I51)</f>
        <v>0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/>
      <c r="F61" s="74"/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>
        <v>0</v>
      </c>
      <c r="F62" s="191">
        <f>E62/C58*100</f>
        <v>0</v>
      </c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>
        <v>0</v>
      </c>
      <c r="F63" s="191">
        <f>E63/C58*100</f>
        <v>0</v>
      </c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0</v>
      </c>
      <c r="F68" s="199">
        <f>E68/C68*100</f>
        <v>0</v>
      </c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/>
      <c r="F76" s="62" t="s">
        <v>66</v>
      </c>
      <c r="G76" s="74"/>
      <c r="H76" s="74"/>
      <c r="I76" s="74"/>
    </row>
    <row r="77" spans="1:9" ht="25.5">
      <c r="A77" s="74"/>
      <c r="B77" s="74"/>
      <c r="C77" s="74"/>
      <c r="D77" s="99" t="s">
        <v>65</v>
      </c>
      <c r="E77" s="74"/>
      <c r="F77" s="61" t="s">
        <v>70</v>
      </c>
      <c r="G77" s="74"/>
      <c r="H77" s="74"/>
      <c r="I77" s="74"/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/>
      <c r="F83" s="74"/>
      <c r="G83" s="74"/>
      <c r="H83" s="74"/>
      <c r="I83" s="74"/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0</v>
      </c>
      <c r="F85" s="74"/>
      <c r="G85" s="74">
        <f>SUM(G76:G83)</f>
        <v>0</v>
      </c>
      <c r="H85" s="74">
        <f>E85+G85</f>
        <v>0</v>
      </c>
      <c r="I85" s="175">
        <f>H85/C85*100</f>
        <v>0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>
        <v>0</v>
      </c>
      <c r="F123" s="74"/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/>
      <c r="F124" s="74"/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/>
      <c r="F126" s="74"/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0</v>
      </c>
      <c r="F128" s="175">
        <f>E128/C128*100</f>
        <v>0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/>
      <c r="F136" s="74"/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0</v>
      </c>
      <c r="F146" s="74"/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/>
      <c r="F170" s="55" t="s">
        <v>124</v>
      </c>
      <c r="G170" s="74"/>
      <c r="H170" s="74"/>
      <c r="I170" s="74"/>
    </row>
    <row r="171" spans="1:9" ht="26.25">
      <c r="A171" s="74"/>
      <c r="B171" s="74"/>
      <c r="C171" s="74"/>
      <c r="D171" s="111" t="s">
        <v>291</v>
      </c>
      <c r="E171" s="74">
        <v>0</v>
      </c>
      <c r="F171" s="111" t="s">
        <v>125</v>
      </c>
      <c r="G171" s="74"/>
      <c r="H171" s="74">
        <f>E171+G171</f>
        <v>0</v>
      </c>
      <c r="I171" s="191">
        <f>H171/C167*100</f>
        <v>0</v>
      </c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/>
      <c r="H172" s="74"/>
      <c r="I172" s="74"/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>
        <v>75000</v>
      </c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75000</v>
      </c>
      <c r="F181" s="82" t="s">
        <v>22</v>
      </c>
      <c r="G181" s="82">
        <f>SUM(G168:G173)</f>
        <v>0</v>
      </c>
      <c r="H181" s="74">
        <f>G181+E181</f>
        <v>75000</v>
      </c>
      <c r="I181" s="192">
        <f>SUM(I168:I180)</f>
        <v>0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/>
      <c r="H189" s="74"/>
      <c r="I189" s="74"/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/>
      <c r="F195" s="74"/>
      <c r="G195" s="74"/>
      <c r="H195" s="74"/>
      <c r="I195" s="74"/>
    </row>
    <row r="196" spans="1:9" ht="25.5">
      <c r="A196" s="74"/>
      <c r="B196" s="74"/>
      <c r="C196" s="74"/>
      <c r="D196" s="55" t="s">
        <v>276</v>
      </c>
      <c r="E196" s="74"/>
      <c r="F196" s="74"/>
      <c r="G196" s="74"/>
      <c r="H196" s="74"/>
      <c r="I196" s="74"/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0</v>
      </c>
      <c r="F199" s="112" t="s">
        <v>22</v>
      </c>
      <c r="G199" s="82">
        <f>SUM(G189:G197)</f>
        <v>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/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0</v>
      </c>
      <c r="F206" s="74"/>
      <c r="G206" s="74"/>
      <c r="H206" s="74">
        <f>E199+G199+E206</f>
        <v>0</v>
      </c>
      <c r="I206" s="180">
        <f>E206/C188*100</f>
        <v>0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/>
      <c r="F253" s="189">
        <f>E253/C251*100</f>
        <v>0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>
        <v>0</v>
      </c>
      <c r="F254" s="189">
        <f>E254/C251*100</f>
        <v>0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0</v>
      </c>
      <c r="F260" s="74">
        <f>SUM(F252:F259)</f>
        <v>0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/>
      <c r="F270" s="74"/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0</v>
      </c>
      <c r="F273" s="175">
        <f>E273/C273*100</f>
        <v>0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>
        <v>0</v>
      </c>
      <c r="F279" s="193">
        <f>E279/C279*100</f>
        <v>0</v>
      </c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0</v>
      </c>
      <c r="F284" s="193">
        <f>SUM(F279:F283)</f>
        <v>0</v>
      </c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/>
      <c r="F291" s="74"/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0</v>
      </c>
      <c r="F296" s="175">
        <f>E296/C296*100</f>
        <v>0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/>
      <c r="F302" s="189">
        <f>E302/C302*100</f>
        <v>0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0</v>
      </c>
      <c r="F304" s="189">
        <f>SUM(F302:F303)</f>
        <v>0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0</v>
      </c>
      <c r="F310" s="193">
        <f>E310/C310*100</f>
        <v>0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>
        <v>0</v>
      </c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SUM(E317:E319)</f>
        <v>0</v>
      </c>
      <c r="F316" s="193">
        <f>E316/C310*100</f>
        <v>0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/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98" t="s">
        <v>296</v>
      </c>
      <c r="E319" s="74">
        <v>0</v>
      </c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0</v>
      </c>
      <c r="F327" s="193">
        <f>SUM(F310:F317)</f>
        <v>0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>
        <v>0</v>
      </c>
      <c r="F337" s="184">
        <f>E337/C334*100</f>
        <v>0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>
        <v>0</v>
      </c>
      <c r="F338" s="184">
        <f>E338/C334*100</f>
        <v>0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0</v>
      </c>
      <c r="F340" s="184">
        <f>SUM(F337:F339)</f>
        <v>0</v>
      </c>
      <c r="G340" s="185">
        <f>E340+E296+E273+E128+H85+H52+H40+E327+E260+E304+H206+H181+E284+E68</f>
        <v>225000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297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A8:C8"/>
    <mergeCell ref="A1:F1"/>
    <mergeCell ref="A2:F2"/>
    <mergeCell ref="A3:F3"/>
    <mergeCell ref="A6:C6"/>
    <mergeCell ref="A7:C7"/>
    <mergeCell ref="B248:C248"/>
    <mergeCell ref="B331:C331"/>
    <mergeCell ref="A9:C9"/>
    <mergeCell ref="A10:C10"/>
    <mergeCell ref="G16:H16"/>
    <mergeCell ref="B209:C209"/>
    <mergeCell ref="D212:E212"/>
    <mergeCell ref="B237:C2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2EDB-67FD-4D7C-8414-41509B6106DA}">
  <dimension ref="A1:I349"/>
  <sheetViews>
    <sheetView topLeftCell="A304" workbookViewId="0">
      <selection activeCell="G338" sqref="G338"/>
    </sheetView>
  </sheetViews>
  <sheetFormatPr defaultRowHeight="1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214" t="s">
        <v>0</v>
      </c>
      <c r="B1" s="214"/>
      <c r="C1" s="214"/>
      <c r="D1" s="214"/>
      <c r="E1" s="214"/>
      <c r="F1" s="214"/>
    </row>
    <row r="2" spans="1:9">
      <c r="A2" s="215" t="s">
        <v>1</v>
      </c>
      <c r="B2" s="215"/>
      <c r="C2" s="215"/>
      <c r="D2" s="215"/>
      <c r="E2" s="215"/>
      <c r="F2" s="215"/>
    </row>
    <row r="3" spans="1:9">
      <c r="A3" s="215" t="s">
        <v>265</v>
      </c>
      <c r="B3" s="215"/>
      <c r="C3" s="215"/>
      <c r="D3" s="215"/>
      <c r="E3" s="215"/>
      <c r="F3" s="215"/>
    </row>
    <row r="4" spans="1:9">
      <c r="A4" s="202"/>
      <c r="B4" s="202"/>
      <c r="C4" s="202"/>
      <c r="D4" s="202"/>
      <c r="E4" s="202"/>
      <c r="F4" s="202"/>
    </row>
    <row r="5" spans="1:9">
      <c r="A5" s="202"/>
      <c r="B5" s="202"/>
      <c r="C5" s="202"/>
      <c r="D5" s="202"/>
      <c r="E5" s="202"/>
      <c r="F5" s="202"/>
    </row>
    <row r="6" spans="1:9">
      <c r="A6" s="216" t="s">
        <v>2</v>
      </c>
      <c r="B6" s="216"/>
      <c r="C6" s="216"/>
      <c r="D6" s="203" t="s">
        <v>3</v>
      </c>
      <c r="E6" s="3"/>
      <c r="F6" s="3"/>
    </row>
    <row r="7" spans="1:9">
      <c r="A7" s="211" t="s">
        <v>4</v>
      </c>
      <c r="B7" s="211"/>
      <c r="C7" s="211"/>
      <c r="D7" s="203" t="s">
        <v>5</v>
      </c>
      <c r="E7" s="3"/>
      <c r="F7" s="3"/>
    </row>
    <row r="8" spans="1:9" ht="19.5" customHeight="1">
      <c r="A8" s="211" t="s">
        <v>6</v>
      </c>
      <c r="B8" s="211"/>
      <c r="C8" s="211"/>
      <c r="D8" s="203" t="s">
        <v>5</v>
      </c>
      <c r="E8" s="3"/>
      <c r="F8" s="3"/>
    </row>
    <row r="9" spans="1:9">
      <c r="A9" s="211" t="s">
        <v>7</v>
      </c>
      <c r="B9" s="211"/>
      <c r="C9" s="211"/>
      <c r="D9" s="203" t="s">
        <v>266</v>
      </c>
      <c r="E9" s="3"/>
      <c r="F9" s="3"/>
    </row>
    <row r="10" spans="1:9">
      <c r="A10" s="211" t="s">
        <v>8</v>
      </c>
      <c r="B10" s="211"/>
      <c r="C10" s="211"/>
      <c r="D10" s="203" t="s">
        <v>301</v>
      </c>
      <c r="E10" s="3"/>
      <c r="F10" s="202"/>
    </row>
    <row r="11" spans="1:9">
      <c r="A11" s="201"/>
      <c r="B11" s="201"/>
      <c r="C11" s="201"/>
      <c r="D11" s="203"/>
      <c r="E11" s="3"/>
      <c r="F11" s="202"/>
    </row>
    <row r="12" spans="1:9">
      <c r="A12" s="5" t="s">
        <v>10</v>
      </c>
      <c r="B12" s="6"/>
      <c r="C12" s="5"/>
      <c r="D12" s="202"/>
      <c r="E12" s="3"/>
      <c r="F12" s="202"/>
    </row>
    <row r="13" spans="1:9" ht="21">
      <c r="A13" s="7" t="s">
        <v>11</v>
      </c>
      <c r="B13" s="7" t="s">
        <v>12</v>
      </c>
      <c r="C13" s="7" t="s">
        <v>13</v>
      </c>
      <c r="D13" s="7" t="s">
        <v>14</v>
      </c>
      <c r="E13" s="8" t="s">
        <v>15</v>
      </c>
      <c r="F13" s="7" t="s">
        <v>16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21">
      <c r="A15" s="172">
        <v>1</v>
      </c>
      <c r="B15" s="16" t="s">
        <v>272</v>
      </c>
      <c r="C15" s="174">
        <v>38500000</v>
      </c>
      <c r="D15" s="183" t="s">
        <v>279</v>
      </c>
      <c r="E15" s="182"/>
      <c r="F15" s="181"/>
    </row>
    <row r="16" spans="1:9" ht="39.950000000000003" customHeight="1">
      <c r="A16" s="176"/>
      <c r="B16" s="176"/>
      <c r="C16" s="176"/>
      <c r="D16" s="18" t="s">
        <v>17</v>
      </c>
      <c r="E16" s="19"/>
      <c r="F16" s="20">
        <f>E16/C15*100</f>
        <v>0</v>
      </c>
      <c r="G16" s="212" t="s">
        <v>270</v>
      </c>
      <c r="H16" s="213"/>
      <c r="I16" s="13"/>
    </row>
    <row r="17" spans="1:9">
      <c r="A17" s="13"/>
      <c r="B17" s="21"/>
      <c r="C17" s="128"/>
      <c r="D17" s="18" t="s">
        <v>18</v>
      </c>
      <c r="E17" s="19"/>
      <c r="F17" s="20"/>
      <c r="G17" s="13"/>
      <c r="H17" s="13"/>
      <c r="I17" s="13"/>
    </row>
    <row r="18" spans="1:9">
      <c r="A18" s="13"/>
      <c r="B18" s="21"/>
      <c r="C18" s="17"/>
      <c r="D18" s="22" t="s">
        <v>19</v>
      </c>
      <c r="E18" s="19"/>
      <c r="F18" s="20"/>
      <c r="G18" s="13"/>
      <c r="H18" s="13"/>
      <c r="I18" s="13"/>
    </row>
    <row r="19" spans="1:9">
      <c r="A19" s="13"/>
      <c r="B19" s="21"/>
      <c r="C19" s="17"/>
      <c r="D19" s="23" t="s">
        <v>20</v>
      </c>
      <c r="E19" s="19"/>
      <c r="F19" s="20"/>
      <c r="G19" s="13"/>
      <c r="H19" s="13"/>
      <c r="I19" s="13"/>
    </row>
    <row r="20" spans="1:9" ht="25.5">
      <c r="A20" s="13"/>
      <c r="B20" s="21"/>
      <c r="C20" s="17"/>
      <c r="D20" s="24" t="s">
        <v>21</v>
      </c>
      <c r="E20" s="19"/>
      <c r="F20" s="20"/>
      <c r="G20" s="13"/>
      <c r="H20" s="13"/>
      <c r="I20" s="13"/>
    </row>
    <row r="21" spans="1:9">
      <c r="A21" s="25"/>
      <c r="B21" s="26"/>
      <c r="C21" s="27"/>
      <c r="D21" s="28"/>
      <c r="E21" s="29"/>
      <c r="F21" s="20"/>
      <c r="G21" s="13"/>
      <c r="H21" s="13"/>
      <c r="I21" s="13"/>
    </row>
    <row r="22" spans="1:9">
      <c r="A22" s="31"/>
      <c r="B22" s="32"/>
      <c r="C22" s="129">
        <f>C15</f>
        <v>38500000</v>
      </c>
      <c r="D22" s="33" t="s">
        <v>22</v>
      </c>
      <c r="E22" s="34">
        <f>SUM(E16:E20)</f>
        <v>0</v>
      </c>
      <c r="F22" s="188">
        <f t="shared" ref="F22" si="0">E22/C22*100</f>
        <v>0</v>
      </c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  <row r="24" spans="1:9">
      <c r="A24" s="36" t="s">
        <v>23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37" t="s">
        <v>24</v>
      </c>
      <c r="B25" s="38" t="s">
        <v>25</v>
      </c>
      <c r="C25" s="38"/>
      <c r="D25" s="39"/>
      <c r="E25" s="39"/>
      <c r="F25" s="39"/>
      <c r="G25" s="39"/>
      <c r="H25" s="40"/>
      <c r="I25" s="39"/>
    </row>
    <row r="26" spans="1:9" ht="51" customHeight="1">
      <c r="A26" s="41" t="s">
        <v>11</v>
      </c>
      <c r="B26" s="41" t="s">
        <v>26</v>
      </c>
      <c r="C26" s="41" t="s">
        <v>13</v>
      </c>
      <c r="D26" s="42" t="s">
        <v>14</v>
      </c>
      <c r="E26" s="43" t="s">
        <v>15</v>
      </c>
      <c r="F26" s="42" t="s">
        <v>14</v>
      </c>
      <c r="G26" s="43" t="s">
        <v>15</v>
      </c>
      <c r="H26" s="43" t="s">
        <v>215</v>
      </c>
      <c r="I26" s="41" t="s">
        <v>219</v>
      </c>
    </row>
    <row r="27" spans="1:9">
      <c r="A27" s="44">
        <v>1</v>
      </c>
      <c r="B27" s="44">
        <v>2</v>
      </c>
      <c r="C27" s="44">
        <v>3</v>
      </c>
      <c r="D27" s="44">
        <v>4</v>
      </c>
      <c r="E27" s="44">
        <v>5</v>
      </c>
      <c r="F27" s="44">
        <v>6</v>
      </c>
      <c r="G27" s="44">
        <v>7</v>
      </c>
      <c r="H27" s="45">
        <v>8</v>
      </c>
      <c r="I27" s="44">
        <v>9</v>
      </c>
    </row>
    <row r="28" spans="1:9" s="11" customFormat="1" ht="25.5">
      <c r="A28" s="46">
        <v>1</v>
      </c>
      <c r="B28" s="16" t="s">
        <v>272</v>
      </c>
      <c r="C28" s="173">
        <v>31025000</v>
      </c>
      <c r="D28" s="124" t="s">
        <v>181</v>
      </c>
      <c r="E28" s="130"/>
      <c r="F28" s="47" t="s">
        <v>182</v>
      </c>
      <c r="G28" s="167"/>
      <c r="H28" s="48"/>
      <c r="I28" s="49"/>
    </row>
    <row r="29" spans="1:9">
      <c r="A29" s="13"/>
      <c r="B29" s="21"/>
      <c r="C29" s="17"/>
      <c r="D29" s="50" t="s">
        <v>27</v>
      </c>
      <c r="E29" s="51"/>
      <c r="F29" s="52" t="s">
        <v>28</v>
      </c>
      <c r="G29" s="53">
        <v>75000</v>
      </c>
      <c r="H29" s="19"/>
      <c r="I29" s="20"/>
    </row>
    <row r="30" spans="1:9">
      <c r="A30" s="13"/>
      <c r="B30" s="21"/>
      <c r="C30" s="17"/>
      <c r="D30" s="54" t="s">
        <v>29</v>
      </c>
      <c r="E30" s="51"/>
      <c r="F30" s="55" t="s">
        <v>30</v>
      </c>
      <c r="G30" s="56"/>
      <c r="H30" s="19"/>
      <c r="I30" s="20"/>
    </row>
    <row r="31" spans="1:9" ht="38.25">
      <c r="A31" s="13"/>
      <c r="B31" s="21"/>
      <c r="C31" s="17"/>
      <c r="D31" s="57" t="s">
        <v>31</v>
      </c>
      <c r="E31" s="58"/>
      <c r="F31" s="59" t="s">
        <v>32</v>
      </c>
      <c r="G31" s="56"/>
      <c r="H31" s="19"/>
      <c r="I31" s="20"/>
    </row>
    <row r="32" spans="1:9">
      <c r="A32" s="13"/>
      <c r="B32" s="21"/>
      <c r="C32" s="17"/>
      <c r="D32" s="50" t="s">
        <v>33</v>
      </c>
      <c r="E32" s="51">
        <v>150000</v>
      </c>
      <c r="F32" s="60"/>
      <c r="G32" s="53"/>
      <c r="H32" s="19"/>
      <c r="I32" s="20"/>
    </row>
    <row r="33" spans="1:9">
      <c r="A33" s="13"/>
      <c r="B33" s="21"/>
      <c r="C33" s="17"/>
      <c r="D33" s="61" t="s">
        <v>34</v>
      </c>
      <c r="E33" s="61"/>
      <c r="F33" s="61"/>
      <c r="G33" s="53"/>
      <c r="H33" s="19"/>
      <c r="I33" s="20">
        <f>H40/C40*100</f>
        <v>0.72522159548751008</v>
      </c>
    </row>
    <row r="34" spans="1:9">
      <c r="A34" s="13"/>
      <c r="B34" s="21"/>
      <c r="C34" s="17"/>
      <c r="D34" s="51" t="s">
        <v>35</v>
      </c>
      <c r="E34" s="51"/>
      <c r="F34" s="61"/>
      <c r="G34" s="53"/>
      <c r="H34" s="19"/>
      <c r="I34" s="20"/>
    </row>
    <row r="35" spans="1:9">
      <c r="A35" s="13"/>
      <c r="B35" s="21"/>
      <c r="C35" s="17"/>
      <c r="D35" s="57" t="s">
        <v>36</v>
      </c>
      <c r="E35" s="58"/>
      <c r="F35" s="62"/>
      <c r="G35" s="56"/>
      <c r="H35" s="19"/>
      <c r="I35" s="20"/>
    </row>
    <row r="36" spans="1:9">
      <c r="A36" s="25"/>
      <c r="B36" s="26"/>
      <c r="C36" s="27"/>
      <c r="D36" s="24" t="s">
        <v>37</v>
      </c>
      <c r="E36" s="56"/>
      <c r="F36" s="56"/>
      <c r="G36" s="56"/>
      <c r="H36" s="63"/>
      <c r="I36" s="64"/>
    </row>
    <row r="37" spans="1:9" ht="25.5">
      <c r="A37" s="25"/>
      <c r="B37" s="26"/>
      <c r="C37" s="27"/>
      <c r="D37" s="62" t="s">
        <v>38</v>
      </c>
      <c r="E37" s="56"/>
      <c r="F37" s="62"/>
      <c r="G37" s="56"/>
      <c r="H37" s="65"/>
      <c r="I37" s="30"/>
    </row>
    <row r="38" spans="1:9" ht="25.5">
      <c r="A38" s="25"/>
      <c r="B38" s="26"/>
      <c r="C38" s="27"/>
      <c r="D38" s="66" t="s">
        <v>39</v>
      </c>
      <c r="E38" s="23"/>
      <c r="F38" s="53"/>
      <c r="G38" s="23"/>
      <c r="H38" s="65"/>
      <c r="I38" s="30"/>
    </row>
    <row r="39" spans="1:9">
      <c r="A39" s="25"/>
      <c r="B39" s="26"/>
      <c r="C39" s="27"/>
      <c r="D39" s="28"/>
      <c r="E39" s="28"/>
      <c r="F39" s="28"/>
      <c r="G39" s="67"/>
      <c r="H39" s="65"/>
      <c r="I39" s="30"/>
    </row>
    <row r="40" spans="1:9">
      <c r="A40" s="31"/>
      <c r="B40" s="32"/>
      <c r="C40" s="129">
        <f>C28</f>
        <v>31025000</v>
      </c>
      <c r="D40" s="33" t="s">
        <v>22</v>
      </c>
      <c r="E40" s="127">
        <f>SUM(E29:E38)</f>
        <v>150000</v>
      </c>
      <c r="F40" s="127"/>
      <c r="G40" s="127">
        <f>G29+G30+G31</f>
        <v>75000</v>
      </c>
      <c r="H40" s="34">
        <f>E40+G40</f>
        <v>225000</v>
      </c>
      <c r="I40" s="35">
        <f>SUM(I29:I39)</f>
        <v>0.72522159548751008</v>
      </c>
    </row>
    <row r="41" spans="1:9">
      <c r="A41" s="68"/>
      <c r="B41" s="69"/>
      <c r="C41" s="70"/>
      <c r="D41" s="71"/>
      <c r="E41" s="71"/>
      <c r="F41" s="71"/>
      <c r="G41" s="71"/>
      <c r="H41" s="72"/>
      <c r="I41" s="73"/>
    </row>
    <row r="42" spans="1:9">
      <c r="A42" s="13"/>
      <c r="B42" s="13"/>
      <c r="C42" s="13"/>
      <c r="D42" s="13"/>
      <c r="E42" s="13"/>
      <c r="F42" s="13"/>
      <c r="G42" s="13"/>
      <c r="H42" s="13"/>
      <c r="I42" s="13"/>
    </row>
    <row r="43" spans="1:9">
      <c r="A43" s="37" t="s">
        <v>40</v>
      </c>
      <c r="B43" s="38" t="s">
        <v>41</v>
      </c>
      <c r="C43" s="38"/>
      <c r="D43" s="13"/>
      <c r="E43" s="13"/>
      <c r="F43" s="13"/>
      <c r="G43" s="13"/>
      <c r="H43" s="13"/>
      <c r="I43" s="13"/>
    </row>
    <row r="44" spans="1:9" ht="38.25">
      <c r="A44" s="41" t="s">
        <v>11</v>
      </c>
      <c r="B44" s="41" t="s">
        <v>26</v>
      </c>
      <c r="C44" s="41" t="s">
        <v>13</v>
      </c>
      <c r="D44" s="42" t="s">
        <v>14</v>
      </c>
      <c r="E44" s="43" t="s">
        <v>15</v>
      </c>
      <c r="F44" s="42" t="s">
        <v>14</v>
      </c>
      <c r="G44" s="43" t="s">
        <v>15</v>
      </c>
      <c r="H44" s="43" t="s">
        <v>15</v>
      </c>
      <c r="I44" s="41" t="s">
        <v>16</v>
      </c>
    </row>
    <row r="45" spans="1:9">
      <c r="A45" s="44">
        <v>1</v>
      </c>
      <c r="B45" s="44">
        <v>2</v>
      </c>
      <c r="C45" s="44">
        <v>3</v>
      </c>
      <c r="D45" s="44">
        <v>4</v>
      </c>
      <c r="E45" s="44">
        <v>5</v>
      </c>
      <c r="F45" s="44">
        <v>6</v>
      </c>
      <c r="G45" s="44">
        <v>7</v>
      </c>
      <c r="H45" s="45">
        <v>8</v>
      </c>
      <c r="I45" s="44">
        <v>9</v>
      </c>
    </row>
    <row r="46" spans="1:9" ht="25.5">
      <c r="A46" s="74"/>
      <c r="B46" s="16" t="s">
        <v>272</v>
      </c>
      <c r="C46" s="173">
        <v>22110000</v>
      </c>
      <c r="D46" s="47" t="s">
        <v>183</v>
      </c>
      <c r="E46" s="130"/>
      <c r="F46" s="98" t="s">
        <v>42</v>
      </c>
      <c r="G46" s="130"/>
      <c r="H46" s="74"/>
      <c r="I46" s="74"/>
    </row>
    <row r="47" spans="1:9">
      <c r="A47" s="74"/>
      <c r="B47" s="74"/>
      <c r="C47" s="74"/>
      <c r="D47" s="77" t="s">
        <v>43</v>
      </c>
      <c r="E47" s="74"/>
      <c r="F47" s="77" t="s">
        <v>46</v>
      </c>
      <c r="G47" s="74"/>
      <c r="H47" s="74"/>
      <c r="I47" s="74"/>
    </row>
    <row r="48" spans="1:9" ht="51">
      <c r="A48" s="74"/>
      <c r="B48" s="74"/>
      <c r="C48" s="74"/>
      <c r="D48" s="78" t="s">
        <v>44</v>
      </c>
      <c r="E48" s="74">
        <v>0</v>
      </c>
      <c r="F48" s="77" t="s">
        <v>47</v>
      </c>
      <c r="G48" s="74"/>
      <c r="H48" s="74"/>
      <c r="I48" s="175">
        <f>G48/C46*100</f>
        <v>0</v>
      </c>
    </row>
    <row r="49" spans="1:9" ht="38.25">
      <c r="A49" s="74"/>
      <c r="B49" s="74"/>
      <c r="C49" s="74"/>
      <c r="D49" s="78" t="s">
        <v>45</v>
      </c>
      <c r="E49" s="79"/>
      <c r="F49" s="80" t="s">
        <v>48</v>
      </c>
      <c r="G49" s="74"/>
      <c r="H49" s="74"/>
      <c r="I49" s="74"/>
    </row>
    <row r="50" spans="1:9">
      <c r="A50" s="74"/>
      <c r="B50" s="74"/>
      <c r="C50" s="74"/>
      <c r="D50" s="78" t="s">
        <v>184</v>
      </c>
      <c r="E50" s="79"/>
      <c r="F50" s="78"/>
      <c r="G50" s="74"/>
      <c r="H50" s="74"/>
      <c r="I50" s="74"/>
    </row>
    <row r="51" spans="1:9">
      <c r="A51" s="74"/>
      <c r="B51" s="74"/>
      <c r="C51" s="74"/>
      <c r="D51" s="77"/>
      <c r="E51" s="74"/>
      <c r="F51" s="74"/>
      <c r="G51" s="74"/>
      <c r="H51" s="74"/>
      <c r="I51" s="74"/>
    </row>
    <row r="52" spans="1:9">
      <c r="A52" s="74"/>
      <c r="B52" s="74"/>
      <c r="C52" s="81">
        <f>C46</f>
        <v>22110000</v>
      </c>
      <c r="D52" s="82" t="s">
        <v>22</v>
      </c>
      <c r="E52" s="83">
        <f>SUM(E47:E50)</f>
        <v>0</v>
      </c>
      <c r="F52" s="82" t="s">
        <v>22</v>
      </c>
      <c r="G52" s="83">
        <f>SUM(G47:G50)</f>
        <v>0</v>
      </c>
      <c r="H52" s="83">
        <f>E52+G52</f>
        <v>0</v>
      </c>
      <c r="I52" s="74">
        <f>SUM(I47:I51)</f>
        <v>0</v>
      </c>
    </row>
    <row r="53" spans="1:9">
      <c r="A53" s="84"/>
      <c r="B53" s="84"/>
      <c r="C53" s="85"/>
      <c r="D53" s="86"/>
      <c r="E53" s="87"/>
      <c r="F53" s="86"/>
      <c r="G53" s="87"/>
      <c r="H53" s="87"/>
      <c r="I53" s="84"/>
    </row>
    <row r="54" spans="1:9">
      <c r="A54" s="13"/>
      <c r="B54" s="13"/>
      <c r="C54" s="13"/>
      <c r="D54" s="13"/>
      <c r="E54" s="13"/>
      <c r="F54" s="13"/>
      <c r="G54" s="13"/>
      <c r="H54" s="13"/>
      <c r="I54" s="13"/>
    </row>
    <row r="55" spans="1:9">
      <c r="A55" s="88" t="s">
        <v>49</v>
      </c>
      <c r="B55" s="88" t="s">
        <v>50</v>
      </c>
      <c r="C55" s="88"/>
      <c r="D55" s="88"/>
      <c r="E55" s="13"/>
      <c r="F55" s="13"/>
      <c r="G55" s="13"/>
      <c r="H55" s="13"/>
      <c r="I55" s="13"/>
    </row>
    <row r="56" spans="1:9" ht="38.25">
      <c r="A56" s="41" t="s">
        <v>11</v>
      </c>
      <c r="B56" s="41" t="s">
        <v>26</v>
      </c>
      <c r="C56" s="41" t="s">
        <v>13</v>
      </c>
      <c r="D56" s="42" t="s">
        <v>14</v>
      </c>
      <c r="E56" s="43" t="s">
        <v>15</v>
      </c>
      <c r="F56" s="41" t="s">
        <v>16</v>
      </c>
      <c r="G56" s="89"/>
      <c r="H56" s="13"/>
      <c r="I56" s="13"/>
    </row>
    <row r="57" spans="1:9">
      <c r="A57" s="44">
        <v>1</v>
      </c>
      <c r="B57" s="44">
        <v>2</v>
      </c>
      <c r="C57" s="44">
        <v>3</v>
      </c>
      <c r="D57" s="44">
        <v>4</v>
      </c>
      <c r="E57" s="45">
        <v>5</v>
      </c>
      <c r="F57" s="44">
        <v>6</v>
      </c>
      <c r="G57" s="90"/>
      <c r="H57" s="13"/>
      <c r="I57" s="13"/>
    </row>
    <row r="58" spans="1:9">
      <c r="A58" s="74"/>
      <c r="B58" s="16" t="s">
        <v>272</v>
      </c>
      <c r="C58" s="173">
        <v>59290000</v>
      </c>
      <c r="D58" s="76" t="s">
        <v>185</v>
      </c>
      <c r="E58" s="130"/>
      <c r="F58" s="74"/>
      <c r="G58" s="84"/>
      <c r="H58" s="13"/>
      <c r="I58" s="13"/>
    </row>
    <row r="59" spans="1:9" ht="25.5">
      <c r="A59" s="74"/>
      <c r="B59" s="74"/>
      <c r="C59" s="74"/>
      <c r="D59" s="91" t="s">
        <v>51</v>
      </c>
      <c r="E59" s="74"/>
      <c r="F59" s="74"/>
      <c r="G59" s="84"/>
      <c r="H59" s="13"/>
      <c r="I59" s="13"/>
    </row>
    <row r="60" spans="1:9" ht="25.5">
      <c r="A60" s="74"/>
      <c r="B60" s="74"/>
      <c r="C60" s="74"/>
      <c r="D60" s="91" t="s">
        <v>52</v>
      </c>
      <c r="E60" s="74"/>
      <c r="F60" s="74"/>
      <c r="G60" s="84"/>
      <c r="H60" s="13"/>
      <c r="I60" s="13"/>
    </row>
    <row r="61" spans="1:9" ht="64.5">
      <c r="A61" s="74"/>
      <c r="B61" s="74"/>
      <c r="C61" s="74"/>
      <c r="D61" s="92" t="s">
        <v>58</v>
      </c>
      <c r="E61" s="74">
        <f>2100000+4350000</f>
        <v>6450000</v>
      </c>
      <c r="F61" s="193">
        <f>E61/C58*100</f>
        <v>10.878731657952438</v>
      </c>
      <c r="G61" s="84"/>
      <c r="H61" s="13"/>
      <c r="I61" s="13"/>
    </row>
    <row r="62" spans="1:9">
      <c r="A62" s="74"/>
      <c r="B62" s="74"/>
      <c r="C62" s="74"/>
      <c r="D62" s="93" t="s">
        <v>53</v>
      </c>
      <c r="E62" s="74">
        <v>75000</v>
      </c>
      <c r="F62" s="191">
        <f>E62/C58*100</f>
        <v>0.126496879743633</v>
      </c>
      <c r="G62" s="84"/>
      <c r="H62" s="13"/>
      <c r="I62" s="13"/>
    </row>
    <row r="63" spans="1:9" ht="25.5">
      <c r="A63" s="74"/>
      <c r="B63" s="74"/>
      <c r="C63" s="74"/>
      <c r="D63" s="91" t="s">
        <v>54</v>
      </c>
      <c r="E63" s="74">
        <v>75000</v>
      </c>
      <c r="F63" s="191">
        <f>E63/C58*100</f>
        <v>0.126496879743633</v>
      </c>
      <c r="G63" s="84"/>
      <c r="H63" s="13"/>
      <c r="I63" s="13"/>
    </row>
    <row r="64" spans="1:9">
      <c r="A64" s="74"/>
      <c r="B64" s="74"/>
      <c r="C64" s="74"/>
      <c r="D64" s="93" t="s">
        <v>55</v>
      </c>
      <c r="E64" s="74"/>
      <c r="F64" s="74"/>
      <c r="G64" s="84"/>
      <c r="H64" s="13"/>
      <c r="I64" s="13"/>
    </row>
    <row r="65" spans="1:9">
      <c r="A65" s="74"/>
      <c r="B65" s="74"/>
      <c r="C65" s="74"/>
      <c r="D65" s="93" t="s">
        <v>56</v>
      </c>
      <c r="E65" s="74"/>
      <c r="F65" s="74"/>
      <c r="G65" s="84"/>
      <c r="H65" s="13"/>
      <c r="I65" s="13"/>
    </row>
    <row r="66" spans="1:9">
      <c r="A66" s="74"/>
      <c r="B66" s="74"/>
      <c r="C66" s="74"/>
      <c r="D66" s="93" t="s">
        <v>57</v>
      </c>
      <c r="E66" s="74"/>
      <c r="F66" s="74"/>
      <c r="G66" s="84"/>
      <c r="H66" s="13"/>
      <c r="I66" s="13"/>
    </row>
    <row r="67" spans="1:9">
      <c r="A67" s="74"/>
      <c r="B67" s="74"/>
      <c r="C67" s="74"/>
      <c r="D67" s="93"/>
      <c r="E67" s="74"/>
      <c r="F67" s="74"/>
      <c r="G67" s="84"/>
      <c r="H67" s="13"/>
      <c r="I67" s="13"/>
    </row>
    <row r="68" spans="1:9">
      <c r="A68" s="74"/>
      <c r="B68" s="74"/>
      <c r="C68" s="168">
        <f>C58</f>
        <v>59290000</v>
      </c>
      <c r="D68" s="94" t="s">
        <v>22</v>
      </c>
      <c r="E68" s="74">
        <f>SUM(E59:E66)</f>
        <v>6600000</v>
      </c>
      <c r="F68" s="199">
        <f>E68/C68*100</f>
        <v>11.131725417439704</v>
      </c>
      <c r="G68" s="84"/>
      <c r="H68" s="13"/>
      <c r="I68" s="13"/>
    </row>
    <row r="69" spans="1:9">
      <c r="A69" s="84"/>
      <c r="B69" s="84"/>
      <c r="C69" s="84"/>
      <c r="D69" s="95"/>
      <c r="E69" s="84"/>
      <c r="F69" s="84"/>
      <c r="G69" s="84"/>
      <c r="H69" s="84"/>
      <c r="I69" s="84"/>
    </row>
    <row r="70" spans="1:9">
      <c r="A70" s="84"/>
      <c r="B70" s="84"/>
      <c r="C70" s="84"/>
      <c r="D70" s="95"/>
      <c r="E70" s="84"/>
      <c r="F70" s="84"/>
      <c r="G70" s="84"/>
      <c r="H70" s="84"/>
      <c r="I70" s="84"/>
    </row>
    <row r="71" spans="1:9">
      <c r="A71" s="13"/>
      <c r="B71" s="13"/>
      <c r="C71" s="13"/>
      <c r="D71" s="96"/>
      <c r="E71" s="13"/>
      <c r="F71" s="13"/>
      <c r="G71" s="13"/>
      <c r="H71" s="13"/>
      <c r="I71" s="13"/>
    </row>
    <row r="72" spans="1:9">
      <c r="A72" s="88" t="s">
        <v>59</v>
      </c>
      <c r="B72" s="88" t="s">
        <v>60</v>
      </c>
      <c r="C72" s="88"/>
      <c r="D72" s="39"/>
      <c r="E72" s="13"/>
      <c r="F72" s="13"/>
      <c r="G72" s="13"/>
      <c r="H72" s="13"/>
      <c r="I72" s="13"/>
    </row>
    <row r="73" spans="1:9" ht="49.5" customHeight="1">
      <c r="A73" s="41" t="s">
        <v>11</v>
      </c>
      <c r="B73" s="41" t="s">
        <v>26</v>
      </c>
      <c r="C73" s="41" t="s">
        <v>13</v>
      </c>
      <c r="D73" s="42" t="s">
        <v>14</v>
      </c>
      <c r="E73" s="43" t="s">
        <v>15</v>
      </c>
      <c r="F73" s="42" t="s">
        <v>14</v>
      </c>
      <c r="G73" s="43" t="s">
        <v>15</v>
      </c>
      <c r="H73" s="43" t="s">
        <v>215</v>
      </c>
      <c r="I73" s="41" t="s">
        <v>16</v>
      </c>
    </row>
    <row r="74" spans="1:9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  <c r="G74" s="44">
        <v>7</v>
      </c>
      <c r="H74" s="45">
        <v>8</v>
      </c>
      <c r="I74" s="44">
        <v>9</v>
      </c>
    </row>
    <row r="75" spans="1:9" ht="26.25">
      <c r="A75" s="74"/>
      <c r="B75" s="16" t="s">
        <v>272</v>
      </c>
      <c r="C75" s="173">
        <v>29580000</v>
      </c>
      <c r="D75" s="97" t="s">
        <v>269</v>
      </c>
      <c r="E75" s="130"/>
      <c r="F75" s="98" t="s">
        <v>61</v>
      </c>
      <c r="G75" s="130"/>
      <c r="H75" s="74"/>
      <c r="I75" s="74"/>
    </row>
    <row r="76" spans="1:9" ht="25.5">
      <c r="A76" s="74"/>
      <c r="B76" s="74"/>
      <c r="C76" s="74"/>
      <c r="D76" s="99" t="s">
        <v>62</v>
      </c>
      <c r="E76" s="74"/>
      <c r="F76" s="62" t="s">
        <v>66</v>
      </c>
      <c r="G76" s="74"/>
      <c r="H76" s="74"/>
      <c r="I76" s="74"/>
    </row>
    <row r="77" spans="1:9" ht="25.5">
      <c r="A77" s="74"/>
      <c r="B77" s="74"/>
      <c r="C77" s="74"/>
      <c r="D77" s="99" t="s">
        <v>65</v>
      </c>
      <c r="E77" s="74"/>
      <c r="F77" s="61" t="s">
        <v>70</v>
      </c>
      <c r="G77" s="74"/>
      <c r="H77" s="74"/>
      <c r="I77" s="74"/>
    </row>
    <row r="78" spans="1:9" ht="25.5">
      <c r="A78" s="74"/>
      <c r="B78" s="74"/>
      <c r="C78" s="74"/>
      <c r="D78" s="80" t="s">
        <v>63</v>
      </c>
      <c r="E78" s="74"/>
      <c r="F78" s="55" t="s">
        <v>74</v>
      </c>
      <c r="G78" s="74"/>
      <c r="H78" s="74"/>
      <c r="I78" s="74"/>
    </row>
    <row r="79" spans="1:9" ht="38.25">
      <c r="A79" s="74"/>
      <c r="B79" s="74"/>
      <c r="C79" s="74"/>
      <c r="D79" s="80" t="s">
        <v>64</v>
      </c>
      <c r="E79" s="74"/>
      <c r="F79" s="55" t="s">
        <v>72</v>
      </c>
      <c r="G79" s="74"/>
      <c r="H79" s="74"/>
      <c r="I79" s="74"/>
    </row>
    <row r="80" spans="1:9" ht="25.5">
      <c r="A80" s="74"/>
      <c r="B80" s="74"/>
      <c r="C80" s="74"/>
      <c r="D80" s="52" t="s">
        <v>67</v>
      </c>
      <c r="E80" s="74"/>
      <c r="F80" s="100" t="s">
        <v>73</v>
      </c>
      <c r="G80" s="74"/>
      <c r="H80" s="74"/>
      <c r="I80" s="74"/>
    </row>
    <row r="81" spans="1:9">
      <c r="A81" s="74"/>
      <c r="B81" s="74"/>
      <c r="C81" s="74"/>
      <c r="D81" s="52" t="s">
        <v>68</v>
      </c>
      <c r="E81" s="74"/>
      <c r="F81" s="74"/>
      <c r="G81" s="74"/>
      <c r="H81" s="74"/>
      <c r="I81" s="74"/>
    </row>
    <row r="82" spans="1:9">
      <c r="A82" s="74"/>
      <c r="B82" s="74"/>
      <c r="C82" s="74"/>
      <c r="D82" s="52" t="s">
        <v>69</v>
      </c>
      <c r="E82" s="74"/>
      <c r="F82" s="74"/>
      <c r="G82" s="74"/>
      <c r="H82" s="74"/>
      <c r="I82" s="74"/>
    </row>
    <row r="83" spans="1:9">
      <c r="A83" s="74"/>
      <c r="B83" s="74"/>
      <c r="C83" s="74"/>
      <c r="D83" s="52" t="s">
        <v>71</v>
      </c>
      <c r="E83" s="74"/>
      <c r="F83" s="74"/>
      <c r="G83" s="74"/>
      <c r="H83" s="74"/>
      <c r="I83" s="74"/>
    </row>
    <row r="84" spans="1:9">
      <c r="A84" s="74"/>
      <c r="B84" s="74"/>
      <c r="C84" s="74"/>
      <c r="D84" s="74"/>
      <c r="E84" s="74"/>
      <c r="F84" s="74"/>
      <c r="G84" s="74"/>
      <c r="H84" s="74"/>
      <c r="I84" s="74"/>
    </row>
    <row r="85" spans="1:9">
      <c r="A85" s="74"/>
      <c r="B85" s="74"/>
      <c r="C85" s="168">
        <f>C75</f>
        <v>29580000</v>
      </c>
      <c r="D85" s="101" t="s">
        <v>75</v>
      </c>
      <c r="E85" s="74">
        <f>SUM(E76:E83)</f>
        <v>0</v>
      </c>
      <c r="F85" s="74"/>
      <c r="G85" s="74">
        <f>SUM(G76:G83)</f>
        <v>0</v>
      </c>
      <c r="H85" s="74">
        <f>E85+G85</f>
        <v>0</v>
      </c>
      <c r="I85" s="175">
        <f>H85/C85*100</f>
        <v>0</v>
      </c>
    </row>
    <row r="86" spans="1:9">
      <c r="A86" s="13"/>
      <c r="B86" s="13"/>
      <c r="C86" s="13"/>
      <c r="D86" s="13"/>
      <c r="E86" s="13"/>
      <c r="F86" s="13"/>
      <c r="G86" s="13"/>
      <c r="H86" s="13"/>
      <c r="I86" s="13"/>
    </row>
    <row r="87" spans="1:9">
      <c r="A87" s="13"/>
      <c r="B87" s="13"/>
      <c r="C87" s="13"/>
      <c r="D87" s="13"/>
      <c r="E87" s="13"/>
      <c r="F87" s="13"/>
      <c r="G87" s="13"/>
      <c r="H87" s="13"/>
      <c r="I87" s="13"/>
    </row>
    <row r="88" spans="1:9">
      <c r="A88" s="14" t="s">
        <v>76</v>
      </c>
      <c r="B88" s="14" t="s">
        <v>77</v>
      </c>
      <c r="C88" s="13"/>
      <c r="D88" s="13"/>
      <c r="E88" s="13"/>
      <c r="F88" s="13"/>
      <c r="G88" s="13"/>
      <c r="H88" s="13"/>
      <c r="I88" s="13"/>
    </row>
    <row r="89" spans="1:9" ht="38.25">
      <c r="A89" s="102" t="s">
        <v>11</v>
      </c>
      <c r="B89" s="102" t="s">
        <v>26</v>
      </c>
      <c r="C89" s="102" t="s">
        <v>13</v>
      </c>
      <c r="D89" s="102" t="s">
        <v>14</v>
      </c>
      <c r="E89" s="102" t="s">
        <v>15</v>
      </c>
      <c r="F89" s="41" t="s">
        <v>16</v>
      </c>
      <c r="G89" s="89"/>
      <c r="H89" s="89"/>
      <c r="I89" s="89"/>
    </row>
    <row r="90" spans="1:9">
      <c r="A90" s="44">
        <v>1</v>
      </c>
      <c r="B90" s="44">
        <v>2</v>
      </c>
      <c r="C90" s="44">
        <v>3</v>
      </c>
      <c r="D90" s="44">
        <v>4</v>
      </c>
      <c r="E90" s="45">
        <v>5</v>
      </c>
      <c r="F90" s="44">
        <v>6</v>
      </c>
      <c r="G90" s="90"/>
      <c r="H90" s="103"/>
      <c r="I90" s="90"/>
    </row>
    <row r="91" spans="1:9">
      <c r="A91" s="44"/>
      <c r="B91" s="16" t="s">
        <v>272</v>
      </c>
      <c r="C91" s="173">
        <v>11175000</v>
      </c>
      <c r="D91" s="177" t="s">
        <v>239</v>
      </c>
      <c r="E91" s="45"/>
      <c r="F91" s="44"/>
      <c r="G91" s="90"/>
      <c r="H91" s="103"/>
      <c r="I91" s="90"/>
    </row>
    <row r="92" spans="1:9">
      <c r="A92" s="74"/>
      <c r="B92" s="176"/>
      <c r="C92" s="176"/>
      <c r="D92" s="61" t="s">
        <v>78</v>
      </c>
      <c r="E92" s="74"/>
      <c r="F92" s="74"/>
      <c r="G92" s="13"/>
      <c r="H92" s="13"/>
      <c r="I92" s="13"/>
    </row>
    <row r="93" spans="1:9">
      <c r="A93" s="74"/>
      <c r="B93" s="74"/>
      <c r="C93" s="74"/>
      <c r="D93" s="61" t="s">
        <v>79</v>
      </c>
      <c r="E93" s="74"/>
      <c r="F93" s="74"/>
      <c r="G93" s="13"/>
      <c r="H93" s="13"/>
      <c r="I93" s="13"/>
    </row>
    <row r="94" spans="1:9">
      <c r="A94" s="74"/>
      <c r="B94" s="74"/>
      <c r="C94" s="74"/>
      <c r="D94" s="61" t="s">
        <v>80</v>
      </c>
      <c r="E94" s="74"/>
      <c r="F94" s="74"/>
      <c r="G94" s="13"/>
      <c r="H94" s="13"/>
      <c r="I94" s="13"/>
    </row>
    <row r="95" spans="1:9" ht="38.25">
      <c r="A95" s="74"/>
      <c r="B95" s="74"/>
      <c r="C95" s="74"/>
      <c r="D95" s="62" t="s">
        <v>81</v>
      </c>
      <c r="E95" s="74"/>
      <c r="F95" s="74"/>
      <c r="G95" s="13"/>
      <c r="H95" s="13"/>
      <c r="I95" s="13"/>
    </row>
    <row r="96" spans="1:9">
      <c r="A96" s="74"/>
      <c r="B96" s="74"/>
      <c r="C96" s="74"/>
      <c r="D96" s="61" t="s">
        <v>82</v>
      </c>
      <c r="E96" s="74"/>
      <c r="F96" s="74"/>
      <c r="G96" s="13"/>
      <c r="H96" s="13"/>
      <c r="I96" s="13"/>
    </row>
    <row r="97" spans="1:9" ht="25.5">
      <c r="A97" s="74"/>
      <c r="B97" s="74"/>
      <c r="C97" s="74"/>
      <c r="D97" s="62" t="s">
        <v>83</v>
      </c>
      <c r="E97" s="74"/>
      <c r="F97" s="74"/>
      <c r="G97" s="13"/>
      <c r="H97" s="13"/>
      <c r="I97" s="13"/>
    </row>
    <row r="98" spans="1:9">
      <c r="A98" s="74"/>
      <c r="B98" s="74"/>
      <c r="C98" s="74"/>
      <c r="D98" s="62" t="s">
        <v>84</v>
      </c>
      <c r="E98" s="74"/>
      <c r="F98" s="74"/>
      <c r="G98" s="13"/>
      <c r="H98" s="13"/>
      <c r="I98" s="13"/>
    </row>
    <row r="99" spans="1:9">
      <c r="A99" s="74"/>
      <c r="B99" s="74"/>
      <c r="C99" s="74"/>
      <c r="D99" s="62" t="s">
        <v>85</v>
      </c>
      <c r="E99" s="74"/>
      <c r="F99" s="74"/>
      <c r="G99" s="13"/>
      <c r="H99" s="13"/>
      <c r="I99" s="13"/>
    </row>
    <row r="100" spans="1:9">
      <c r="A100" s="74"/>
      <c r="B100" s="74"/>
      <c r="C100" s="74"/>
      <c r="D100" s="62" t="s">
        <v>86</v>
      </c>
      <c r="E100" s="74"/>
      <c r="F100" s="74"/>
      <c r="G100" s="13"/>
      <c r="H100" s="13"/>
      <c r="I100" s="13"/>
    </row>
    <row r="101" spans="1:9">
      <c r="A101" s="74"/>
      <c r="B101" s="74"/>
      <c r="C101" s="74"/>
      <c r="D101" s="74"/>
      <c r="E101" s="74"/>
      <c r="F101" s="74"/>
      <c r="G101" s="13"/>
      <c r="H101" s="13"/>
      <c r="I101" s="13"/>
    </row>
    <row r="102" spans="1:9">
      <c r="A102" s="74"/>
      <c r="B102" s="74"/>
      <c r="C102" s="168">
        <f>C91</f>
        <v>11175000</v>
      </c>
      <c r="D102" s="101" t="s">
        <v>75</v>
      </c>
      <c r="E102" s="74">
        <f>SUM(E92:E100)</f>
        <v>0</v>
      </c>
      <c r="F102" s="74"/>
      <c r="G102" s="13"/>
      <c r="H102" s="13"/>
      <c r="I102" s="13"/>
    </row>
    <row r="103" spans="1:9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>
      <c r="A105" s="14" t="s">
        <v>87</v>
      </c>
      <c r="B105" s="14" t="s">
        <v>88</v>
      </c>
      <c r="C105" s="14"/>
      <c r="D105" s="13"/>
      <c r="E105" s="13"/>
      <c r="F105" s="13"/>
      <c r="G105" s="13"/>
      <c r="H105" s="13"/>
      <c r="I105" s="13"/>
    </row>
    <row r="106" spans="1:9" ht="38.25">
      <c r="A106" s="102" t="s">
        <v>11</v>
      </c>
      <c r="B106" s="102" t="s">
        <v>26</v>
      </c>
      <c r="C106" s="102" t="s">
        <v>13</v>
      </c>
      <c r="D106" s="102" t="s">
        <v>14</v>
      </c>
      <c r="E106" s="102" t="s">
        <v>15</v>
      </c>
      <c r="F106" s="41" t="s">
        <v>16</v>
      </c>
      <c r="G106" s="13"/>
      <c r="H106" s="13"/>
      <c r="I106" s="13"/>
    </row>
    <row r="107" spans="1:9">
      <c r="A107" s="44">
        <v>1</v>
      </c>
      <c r="B107" s="44">
        <v>2</v>
      </c>
      <c r="C107" s="44">
        <v>3</v>
      </c>
      <c r="D107" s="44">
        <v>4</v>
      </c>
      <c r="E107" s="45">
        <v>5</v>
      </c>
      <c r="F107" s="44">
        <v>6</v>
      </c>
      <c r="G107" s="13"/>
      <c r="H107" s="13"/>
      <c r="I107" s="13"/>
    </row>
    <row r="108" spans="1:9" ht="25.5">
      <c r="A108" s="44"/>
      <c r="B108" s="16" t="s">
        <v>272</v>
      </c>
      <c r="C108" s="173">
        <v>1850000</v>
      </c>
      <c r="D108" s="178" t="s">
        <v>273</v>
      </c>
      <c r="E108" s="45"/>
      <c r="F108" s="44"/>
      <c r="G108" s="13"/>
      <c r="H108" s="13"/>
      <c r="I108" s="13"/>
    </row>
    <row r="109" spans="1:9" ht="25.5">
      <c r="A109" s="74"/>
      <c r="B109" s="176"/>
      <c r="C109" s="176"/>
      <c r="D109" s="55" t="s">
        <v>89</v>
      </c>
      <c r="E109" s="74"/>
      <c r="F109" s="74"/>
      <c r="G109" s="13"/>
      <c r="H109" s="13"/>
      <c r="I109" s="13"/>
    </row>
    <row r="110" spans="1:9">
      <c r="A110" s="74"/>
      <c r="B110" s="74"/>
      <c r="C110" s="74"/>
      <c r="D110" s="104" t="s">
        <v>90</v>
      </c>
      <c r="E110" s="74"/>
      <c r="F110" s="74"/>
      <c r="G110" s="13"/>
      <c r="H110" s="13"/>
      <c r="I110" s="13"/>
    </row>
    <row r="111" spans="1:9">
      <c r="A111" s="74"/>
      <c r="B111" s="74"/>
      <c r="C111" s="74"/>
      <c r="D111" s="74"/>
      <c r="E111" s="74"/>
      <c r="F111" s="74"/>
      <c r="G111" s="13"/>
      <c r="H111" s="13"/>
      <c r="I111" s="13"/>
    </row>
    <row r="112" spans="1:9">
      <c r="A112" s="74"/>
      <c r="B112" s="74"/>
      <c r="C112" s="74"/>
      <c r="D112" s="74"/>
      <c r="E112" s="74"/>
      <c r="F112" s="74"/>
      <c r="G112" s="13"/>
      <c r="H112" s="13"/>
      <c r="I112" s="13"/>
    </row>
    <row r="113" spans="1:9">
      <c r="A113" s="74"/>
      <c r="B113" s="74"/>
      <c r="C113" s="80">
        <f>C108</f>
        <v>1850000</v>
      </c>
      <c r="D113" s="101" t="s">
        <v>75</v>
      </c>
      <c r="E113" s="74">
        <f>E109+E110</f>
        <v>0</v>
      </c>
      <c r="F113" s="74"/>
      <c r="G113" s="13"/>
      <c r="H113" s="13"/>
      <c r="I113" s="13"/>
    </row>
    <row r="114" spans="1:9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>
      <c r="A117" s="14" t="s">
        <v>91</v>
      </c>
      <c r="B117" s="14" t="s">
        <v>92</v>
      </c>
      <c r="C117" s="14"/>
      <c r="D117" s="13"/>
      <c r="E117" s="13"/>
      <c r="F117" s="13"/>
      <c r="G117" s="13"/>
      <c r="H117" s="13"/>
      <c r="I117" s="13"/>
    </row>
    <row r="118" spans="1:9" ht="38.25">
      <c r="A118" s="41" t="s">
        <v>11</v>
      </c>
      <c r="B118" s="41" t="s">
        <v>26</v>
      </c>
      <c r="C118" s="41" t="s">
        <v>13</v>
      </c>
      <c r="D118" s="42" t="s">
        <v>14</v>
      </c>
      <c r="E118" s="102" t="s">
        <v>15</v>
      </c>
      <c r="F118" s="41" t="s">
        <v>16</v>
      </c>
      <c r="G118" s="89"/>
      <c r="H118" s="89"/>
      <c r="I118" s="89"/>
    </row>
    <row r="119" spans="1:9">
      <c r="A119" s="44">
        <v>1</v>
      </c>
      <c r="B119" s="44">
        <v>2</v>
      </c>
      <c r="C119" s="44">
        <v>3</v>
      </c>
      <c r="D119" s="44">
        <v>4</v>
      </c>
      <c r="E119" s="45">
        <v>5</v>
      </c>
      <c r="F119" s="44">
        <v>6</v>
      </c>
      <c r="G119" s="90"/>
      <c r="H119" s="103"/>
      <c r="I119" s="90"/>
    </row>
    <row r="120" spans="1:9" ht="23.25" customHeight="1">
      <c r="A120" s="74"/>
      <c r="B120" s="16" t="s">
        <v>272</v>
      </c>
      <c r="C120" s="173">
        <v>24180000</v>
      </c>
      <c r="D120" s="105" t="s">
        <v>187</v>
      </c>
      <c r="E120" s="74"/>
      <c r="F120" s="74"/>
      <c r="G120" s="13"/>
      <c r="H120" s="13"/>
      <c r="I120" s="13"/>
    </row>
    <row r="121" spans="1:9">
      <c r="A121" s="74"/>
      <c r="B121" s="74"/>
      <c r="C121" s="74"/>
      <c r="D121" s="74" t="s">
        <v>93</v>
      </c>
      <c r="E121" s="74"/>
      <c r="F121" s="74"/>
      <c r="G121" s="13"/>
      <c r="H121" s="13"/>
      <c r="I121" s="13"/>
    </row>
    <row r="122" spans="1:9" ht="26.25">
      <c r="A122" s="74"/>
      <c r="B122" s="74"/>
      <c r="C122" s="74"/>
      <c r="D122" s="92" t="s">
        <v>94</v>
      </c>
      <c r="E122" s="74"/>
      <c r="F122" s="74"/>
      <c r="G122" s="13"/>
      <c r="H122" s="13"/>
      <c r="I122" s="13"/>
    </row>
    <row r="123" spans="1:9">
      <c r="A123" s="74"/>
      <c r="B123" s="74"/>
      <c r="C123" s="74"/>
      <c r="D123" s="92" t="s">
        <v>95</v>
      </c>
      <c r="E123" s="74">
        <v>150000</v>
      </c>
      <c r="F123" s="193">
        <f>E123/C120*100</f>
        <v>0.62034739454094301</v>
      </c>
      <c r="G123" s="13"/>
      <c r="H123" s="13"/>
      <c r="I123" s="13"/>
    </row>
    <row r="124" spans="1:9" ht="26.25">
      <c r="A124" s="74"/>
      <c r="B124" s="74"/>
      <c r="C124" s="74"/>
      <c r="D124" s="92" t="s">
        <v>96</v>
      </c>
      <c r="E124" s="74"/>
      <c r="F124" s="74"/>
      <c r="G124" s="13"/>
      <c r="H124" s="13"/>
      <c r="I124" s="13"/>
    </row>
    <row r="125" spans="1:9">
      <c r="A125" s="74"/>
      <c r="B125" s="74"/>
      <c r="C125" s="74"/>
      <c r="D125" s="92" t="s">
        <v>97</v>
      </c>
      <c r="E125" s="74"/>
      <c r="F125" s="74"/>
      <c r="G125" s="13"/>
      <c r="H125" s="13"/>
      <c r="I125" s="13"/>
    </row>
    <row r="126" spans="1:9">
      <c r="A126" s="74"/>
      <c r="B126" s="74"/>
      <c r="C126" s="74"/>
      <c r="D126" s="74" t="s">
        <v>274</v>
      </c>
      <c r="E126" s="74"/>
      <c r="F126" s="74"/>
      <c r="G126" s="13"/>
      <c r="H126" s="13"/>
      <c r="I126" s="13"/>
    </row>
    <row r="127" spans="1:9">
      <c r="A127" s="74"/>
      <c r="B127" s="74"/>
      <c r="C127" s="74"/>
      <c r="D127" s="92"/>
      <c r="E127" s="74"/>
      <c r="F127" s="74"/>
      <c r="G127" s="13"/>
      <c r="H127" s="13"/>
      <c r="I127" s="13"/>
    </row>
    <row r="128" spans="1:9">
      <c r="A128" s="74"/>
      <c r="B128" s="74"/>
      <c r="C128" s="168">
        <f>C120</f>
        <v>24180000</v>
      </c>
      <c r="D128" s="101" t="s">
        <v>75</v>
      </c>
      <c r="E128" s="74">
        <f>SUM(E121:E127)</f>
        <v>150000</v>
      </c>
      <c r="F128" s="175">
        <f>E128/C128*100</f>
        <v>0.62034739454094301</v>
      </c>
      <c r="G128" s="13"/>
      <c r="H128" s="13"/>
      <c r="I128" s="13"/>
    </row>
    <row r="129" spans="1:9">
      <c r="A129" s="84"/>
      <c r="B129" s="84"/>
      <c r="C129" s="84"/>
      <c r="D129" s="106"/>
      <c r="E129" s="84"/>
      <c r="F129" s="13"/>
      <c r="G129" s="13"/>
      <c r="H129" s="13"/>
      <c r="I129" s="13"/>
    </row>
    <row r="130" spans="1:9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>
      <c r="A132" s="14" t="s">
        <v>98</v>
      </c>
      <c r="B132" s="14" t="s">
        <v>214</v>
      </c>
      <c r="C132" s="14"/>
      <c r="D132" s="13"/>
      <c r="E132" s="13"/>
      <c r="F132" s="13"/>
      <c r="G132" s="13"/>
      <c r="H132" s="13"/>
      <c r="I132" s="13"/>
    </row>
    <row r="133" spans="1:9" ht="38.25">
      <c r="A133" s="41" t="s">
        <v>11</v>
      </c>
      <c r="B133" s="41" t="s">
        <v>26</v>
      </c>
      <c r="C133" s="41" t="s">
        <v>13</v>
      </c>
      <c r="D133" s="42" t="s">
        <v>14</v>
      </c>
      <c r="E133" s="102" t="s">
        <v>15</v>
      </c>
      <c r="F133" s="41" t="s">
        <v>16</v>
      </c>
      <c r="G133" s="13"/>
      <c r="H133" s="13"/>
      <c r="I133" s="13"/>
    </row>
    <row r="134" spans="1:9">
      <c r="A134" s="107">
        <v>1</v>
      </c>
      <c r="B134" s="44">
        <v>2</v>
      </c>
      <c r="C134" s="44">
        <v>3</v>
      </c>
      <c r="D134" s="44">
        <v>4</v>
      </c>
      <c r="E134" s="45">
        <v>5</v>
      </c>
      <c r="F134" s="44">
        <v>6</v>
      </c>
      <c r="G134" s="13"/>
      <c r="H134" s="13"/>
      <c r="I134" s="13"/>
    </row>
    <row r="135" spans="1:9">
      <c r="A135" s="107">
        <v>1</v>
      </c>
      <c r="B135" s="16" t="s">
        <v>272</v>
      </c>
      <c r="C135" s="173">
        <v>18075000</v>
      </c>
      <c r="D135" s="177" t="s">
        <v>275</v>
      </c>
      <c r="E135" s="179"/>
      <c r="F135" s="44"/>
      <c r="G135" s="13"/>
      <c r="H135" s="13"/>
      <c r="I135" s="13"/>
    </row>
    <row r="136" spans="1:9" ht="25.5">
      <c r="A136" s="74"/>
      <c r="B136" s="176"/>
      <c r="C136" s="176"/>
      <c r="D136" s="55" t="s">
        <v>99</v>
      </c>
      <c r="E136" s="108">
        <v>75000</v>
      </c>
      <c r="F136" s="193">
        <f>E136/C135*100</f>
        <v>0.41493775933609961</v>
      </c>
      <c r="G136" s="13"/>
      <c r="H136" s="13"/>
      <c r="I136" s="13"/>
    </row>
    <row r="137" spans="1:9" ht="25.5">
      <c r="A137" s="74"/>
      <c r="B137" s="74"/>
      <c r="C137" s="74"/>
      <c r="D137" s="55" t="s">
        <v>100</v>
      </c>
      <c r="E137" s="108"/>
      <c r="F137" s="74"/>
      <c r="G137" s="13"/>
      <c r="H137" s="13"/>
      <c r="I137" s="13"/>
    </row>
    <row r="138" spans="1:9" ht="25.5">
      <c r="A138" s="74"/>
      <c r="B138" s="74"/>
      <c r="C138" s="74"/>
      <c r="D138" s="55" t="s">
        <v>101</v>
      </c>
      <c r="E138" s="108"/>
      <c r="F138" s="74"/>
      <c r="G138" s="13"/>
      <c r="H138" s="13"/>
      <c r="I138" s="13"/>
    </row>
    <row r="139" spans="1:9">
      <c r="A139" s="74"/>
      <c r="B139" s="74"/>
      <c r="C139" s="74"/>
      <c r="D139" s="109" t="s">
        <v>102</v>
      </c>
      <c r="E139" s="108"/>
      <c r="F139" s="74"/>
      <c r="G139" s="13"/>
      <c r="H139" s="13"/>
      <c r="I139" s="13"/>
    </row>
    <row r="140" spans="1:9">
      <c r="A140" s="74"/>
      <c r="B140" s="74"/>
      <c r="C140" s="74"/>
      <c r="D140" s="109" t="s">
        <v>103</v>
      </c>
      <c r="E140" s="108"/>
      <c r="F140" s="74"/>
      <c r="G140" s="13"/>
      <c r="H140" s="13"/>
      <c r="I140" s="13"/>
    </row>
    <row r="141" spans="1:9">
      <c r="A141" s="74"/>
      <c r="B141" s="74"/>
      <c r="C141" s="74"/>
      <c r="D141" s="52" t="s">
        <v>107</v>
      </c>
      <c r="E141" s="108"/>
      <c r="F141" s="74"/>
      <c r="G141" s="13"/>
      <c r="H141" s="13"/>
      <c r="I141" s="13"/>
    </row>
    <row r="142" spans="1:9">
      <c r="A142" s="74"/>
      <c r="B142" s="74"/>
      <c r="C142" s="74"/>
      <c r="D142" s="110" t="s">
        <v>104</v>
      </c>
      <c r="E142" s="108"/>
      <c r="F142" s="74"/>
      <c r="G142" s="13"/>
      <c r="H142" s="13"/>
      <c r="I142" s="13"/>
    </row>
    <row r="143" spans="1:9">
      <c r="A143" s="74"/>
      <c r="B143" s="74"/>
      <c r="C143" s="74"/>
      <c r="D143" s="110" t="s">
        <v>105</v>
      </c>
      <c r="E143" s="108"/>
      <c r="F143" s="74"/>
      <c r="G143" s="13"/>
      <c r="H143" s="13"/>
      <c r="I143" s="13"/>
    </row>
    <row r="144" spans="1:9">
      <c r="A144" s="74"/>
      <c r="B144" s="74"/>
      <c r="C144" s="74"/>
      <c r="D144" s="110" t="s">
        <v>106</v>
      </c>
      <c r="E144" s="108"/>
      <c r="F144" s="74"/>
      <c r="G144" s="13"/>
      <c r="H144" s="13"/>
      <c r="I144" s="13"/>
    </row>
    <row r="145" spans="1:9">
      <c r="A145" s="74"/>
      <c r="B145" s="74"/>
      <c r="C145" s="74"/>
      <c r="D145" s="74"/>
      <c r="E145" s="74"/>
      <c r="F145" s="74"/>
      <c r="G145" s="13"/>
      <c r="H145" s="13"/>
      <c r="I145" s="13"/>
    </row>
    <row r="146" spans="1:9">
      <c r="A146" s="74"/>
      <c r="B146" s="74"/>
      <c r="C146" s="168">
        <f>C135</f>
        <v>18075000</v>
      </c>
      <c r="D146" s="82" t="s">
        <v>22</v>
      </c>
      <c r="E146" s="74">
        <f>SUM(E136:E144)</f>
        <v>75000</v>
      </c>
      <c r="F146" s="175">
        <f>E146/C146*100</f>
        <v>0.41493775933609961</v>
      </c>
      <c r="G146" s="13"/>
      <c r="H146" s="13"/>
      <c r="I146" s="13"/>
    </row>
    <row r="147" spans="1:9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>
      <c r="A149" s="14" t="s">
        <v>108</v>
      </c>
      <c r="B149" s="14" t="s">
        <v>109</v>
      </c>
      <c r="C149" s="14"/>
      <c r="D149" s="13"/>
      <c r="E149" s="13"/>
      <c r="F149" s="13"/>
      <c r="G149" s="13"/>
      <c r="H149" s="13"/>
      <c r="I149" s="13"/>
    </row>
    <row r="150" spans="1:9" ht="38.25">
      <c r="A150" s="41" t="s">
        <v>11</v>
      </c>
      <c r="B150" s="41" t="s">
        <v>26</v>
      </c>
      <c r="C150" s="41" t="s">
        <v>13</v>
      </c>
      <c r="D150" s="42" t="s">
        <v>14</v>
      </c>
      <c r="E150" s="102" t="s">
        <v>15</v>
      </c>
      <c r="F150" s="41" t="s">
        <v>16</v>
      </c>
      <c r="G150" s="13"/>
      <c r="H150" s="13"/>
      <c r="I150" s="13"/>
    </row>
    <row r="151" spans="1:9">
      <c r="A151" s="44">
        <v>1</v>
      </c>
      <c r="B151" s="44">
        <v>2</v>
      </c>
      <c r="C151" s="44">
        <v>3</v>
      </c>
      <c r="D151" s="44">
        <v>4</v>
      </c>
      <c r="E151" s="45">
        <v>5</v>
      </c>
      <c r="F151" s="44">
        <v>6</v>
      </c>
      <c r="G151" s="13"/>
      <c r="H151" s="13"/>
      <c r="I151" s="13"/>
    </row>
    <row r="152" spans="1:9">
      <c r="A152" s="44"/>
      <c r="B152" s="16" t="s">
        <v>272</v>
      </c>
      <c r="C152" s="173">
        <v>7800000</v>
      </c>
      <c r="D152" s="14" t="s">
        <v>109</v>
      </c>
      <c r="E152" s="45"/>
      <c r="F152" s="44"/>
      <c r="G152" s="13"/>
      <c r="H152" s="13"/>
      <c r="I152" s="13"/>
    </row>
    <row r="153" spans="1:9" ht="26.25">
      <c r="A153" s="74"/>
      <c r="B153" s="176"/>
      <c r="C153" s="176"/>
      <c r="D153" s="111" t="s">
        <v>110</v>
      </c>
      <c r="E153" s="74"/>
      <c r="F153" s="74"/>
      <c r="G153" s="13"/>
      <c r="H153" s="13"/>
      <c r="I153" s="13"/>
    </row>
    <row r="154" spans="1:9" ht="26.25">
      <c r="A154" s="74"/>
      <c r="B154" s="74"/>
      <c r="C154" s="74"/>
      <c r="D154" s="111" t="s">
        <v>111</v>
      </c>
      <c r="E154" s="74"/>
      <c r="F154" s="74"/>
      <c r="G154" s="13"/>
      <c r="H154" s="13"/>
      <c r="I154" s="13"/>
    </row>
    <row r="155" spans="1:9">
      <c r="A155" s="74"/>
      <c r="B155" s="74"/>
      <c r="C155" s="74"/>
      <c r="D155" s="109" t="s">
        <v>112</v>
      </c>
      <c r="E155" s="74"/>
      <c r="F155" s="74"/>
      <c r="G155" s="13"/>
      <c r="H155" s="13"/>
      <c r="I155" s="13"/>
    </row>
    <row r="156" spans="1:9">
      <c r="A156" s="74"/>
      <c r="B156" s="74"/>
      <c r="C156" s="74"/>
      <c r="D156" s="109" t="s">
        <v>113</v>
      </c>
      <c r="E156" s="74"/>
      <c r="F156" s="74"/>
      <c r="G156" s="13"/>
      <c r="H156" s="13"/>
      <c r="I156" s="13"/>
    </row>
    <row r="157" spans="1:9">
      <c r="A157" s="74"/>
      <c r="B157" s="74"/>
      <c r="C157" s="74"/>
      <c r="D157" s="109" t="s">
        <v>114</v>
      </c>
      <c r="E157" s="74"/>
      <c r="F157" s="74"/>
      <c r="G157" s="13"/>
      <c r="H157" s="13"/>
      <c r="I157" s="13"/>
    </row>
    <row r="158" spans="1:9">
      <c r="A158" s="74"/>
      <c r="B158" s="74"/>
      <c r="C158" s="74"/>
      <c r="D158" s="109" t="s">
        <v>115</v>
      </c>
      <c r="E158" s="74"/>
      <c r="F158" s="74"/>
      <c r="G158" s="13"/>
      <c r="H158" s="13"/>
      <c r="I158" s="13"/>
    </row>
    <row r="159" spans="1:9" ht="38.25">
      <c r="A159" s="74"/>
      <c r="B159" s="74"/>
      <c r="C159" s="74"/>
      <c r="D159" s="62" t="s">
        <v>116</v>
      </c>
      <c r="E159" s="74"/>
      <c r="F159" s="74"/>
      <c r="G159" s="13"/>
      <c r="H159" s="13"/>
      <c r="I159" s="13"/>
    </row>
    <row r="160" spans="1:9">
      <c r="A160" s="74"/>
      <c r="B160" s="74"/>
      <c r="C160" s="74"/>
      <c r="D160" s="74"/>
      <c r="E160" s="74"/>
      <c r="F160" s="74"/>
      <c r="G160" s="13"/>
      <c r="H160" s="13"/>
      <c r="I160" s="13"/>
    </row>
    <row r="161" spans="1:9">
      <c r="A161" s="74"/>
      <c r="B161" s="74"/>
      <c r="C161" s="168">
        <f>C152</f>
        <v>7800000</v>
      </c>
      <c r="D161" s="82" t="s">
        <v>22</v>
      </c>
      <c r="E161" s="74">
        <f>SUM(E153:E159)</f>
        <v>0</v>
      </c>
      <c r="F161" s="74"/>
      <c r="G161" s="13"/>
      <c r="H161" s="13"/>
      <c r="I161" s="13"/>
    </row>
    <row r="162" spans="1:9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>
      <c r="A164" s="14" t="s">
        <v>147</v>
      </c>
      <c r="B164" s="14" t="s">
        <v>117</v>
      </c>
      <c r="C164" s="13"/>
      <c r="D164" s="13"/>
      <c r="E164" s="13"/>
      <c r="F164" s="13"/>
      <c r="G164" s="13"/>
      <c r="H164" s="13"/>
      <c r="I164" s="13"/>
    </row>
    <row r="165" spans="1:9" ht="38.25" customHeight="1">
      <c r="A165" s="41" t="s">
        <v>11</v>
      </c>
      <c r="B165" s="41" t="s">
        <v>26</v>
      </c>
      <c r="C165" s="41" t="s">
        <v>13</v>
      </c>
      <c r="D165" s="42" t="s">
        <v>14</v>
      </c>
      <c r="E165" s="43" t="s">
        <v>15</v>
      </c>
      <c r="F165" s="42" t="s">
        <v>14</v>
      </c>
      <c r="G165" s="43" t="s">
        <v>15</v>
      </c>
      <c r="H165" s="43" t="s">
        <v>215</v>
      </c>
      <c r="I165" s="41" t="s">
        <v>16</v>
      </c>
    </row>
    <row r="166" spans="1:9">
      <c r="A166" s="44">
        <v>1</v>
      </c>
      <c r="B166" s="44">
        <v>2</v>
      </c>
      <c r="C166" s="44">
        <v>3</v>
      </c>
      <c r="D166" s="44">
        <v>4</v>
      </c>
      <c r="E166" s="44">
        <v>5</v>
      </c>
      <c r="F166" s="44">
        <v>6</v>
      </c>
      <c r="G166" s="44">
        <v>7</v>
      </c>
      <c r="H166" s="45">
        <v>8</v>
      </c>
      <c r="I166" s="44">
        <v>9</v>
      </c>
    </row>
    <row r="167" spans="1:9" ht="38.25">
      <c r="A167" s="74"/>
      <c r="B167" s="16" t="s">
        <v>272</v>
      </c>
      <c r="C167" s="173">
        <v>23730000</v>
      </c>
      <c r="D167" s="47" t="s">
        <v>188</v>
      </c>
      <c r="E167" s="130"/>
      <c r="F167" s="47" t="s">
        <v>189</v>
      </c>
      <c r="G167" s="130"/>
      <c r="H167" s="74"/>
      <c r="I167" s="74"/>
    </row>
    <row r="168" spans="1:9">
      <c r="A168" s="74"/>
      <c r="B168" s="74"/>
      <c r="C168" s="74"/>
      <c r="D168" s="111" t="s">
        <v>118</v>
      </c>
      <c r="E168" s="74"/>
      <c r="F168" s="55" t="s">
        <v>78</v>
      </c>
      <c r="G168" s="74"/>
      <c r="H168" s="74"/>
      <c r="I168" s="74"/>
    </row>
    <row r="169" spans="1:9" ht="24" customHeight="1">
      <c r="A169" s="74"/>
      <c r="B169" s="74"/>
      <c r="C169" s="74"/>
      <c r="D169" s="55" t="s">
        <v>119</v>
      </c>
      <c r="E169" s="74"/>
      <c r="F169" s="55" t="s">
        <v>121</v>
      </c>
      <c r="G169" s="74"/>
      <c r="H169" s="74"/>
      <c r="I169" s="74"/>
    </row>
    <row r="170" spans="1:9" ht="25.5">
      <c r="A170" s="74"/>
      <c r="B170" s="74"/>
      <c r="C170" s="74"/>
      <c r="D170" s="55" t="s">
        <v>130</v>
      </c>
      <c r="E170" s="74">
        <v>150000</v>
      </c>
      <c r="F170" s="55" t="s">
        <v>124</v>
      </c>
      <c r="G170" s="74"/>
      <c r="H170" s="74">
        <f>E170+G170</f>
        <v>150000</v>
      </c>
      <c r="I170" s="193">
        <f>H170/C167*100</f>
        <v>0.63211125158027814</v>
      </c>
    </row>
    <row r="171" spans="1:9" ht="26.25">
      <c r="A171" s="74"/>
      <c r="B171" s="74"/>
      <c r="C171" s="74"/>
      <c r="D171" s="111" t="s">
        <v>291</v>
      </c>
      <c r="E171" s="74">
        <v>75000</v>
      </c>
      <c r="F171" s="111" t="s">
        <v>125</v>
      </c>
      <c r="G171" s="74"/>
      <c r="H171" s="74">
        <f>E171+G171</f>
        <v>75000</v>
      </c>
      <c r="I171" s="191">
        <f>H171/C167*100</f>
        <v>0.31605562579013907</v>
      </c>
    </row>
    <row r="172" spans="1:9">
      <c r="A172" s="74"/>
      <c r="B172" s="74"/>
      <c r="C172" s="74"/>
      <c r="D172" s="55" t="s">
        <v>78</v>
      </c>
      <c r="E172" s="74"/>
      <c r="F172" s="55" t="s">
        <v>127</v>
      </c>
      <c r="G172" s="74"/>
      <c r="H172" s="74"/>
      <c r="I172" s="74"/>
    </row>
    <row r="173" spans="1:9" ht="26.25">
      <c r="A173" s="74"/>
      <c r="B173" s="74"/>
      <c r="C173" s="74"/>
      <c r="D173" s="55" t="s">
        <v>122</v>
      </c>
      <c r="E173" s="74"/>
      <c r="F173" s="111" t="s">
        <v>131</v>
      </c>
      <c r="G173" s="74"/>
      <c r="H173" s="74"/>
      <c r="I173" s="74"/>
    </row>
    <row r="174" spans="1:9">
      <c r="A174" s="74"/>
      <c r="B174" s="74"/>
      <c r="C174" s="74"/>
      <c r="D174" s="55" t="s">
        <v>123</v>
      </c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111" t="s">
        <v>126</v>
      </c>
      <c r="E175" s="74">
        <v>0</v>
      </c>
      <c r="F175" s="74"/>
      <c r="G175" s="74"/>
      <c r="H175" s="74"/>
      <c r="I175" s="74"/>
    </row>
    <row r="176" spans="1:9">
      <c r="A176" s="74"/>
      <c r="B176" s="74"/>
      <c r="C176" s="74"/>
      <c r="D176" s="55" t="s">
        <v>128</v>
      </c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55" t="s">
        <v>129</v>
      </c>
      <c r="E177" s="74"/>
      <c r="F177" s="74"/>
      <c r="G177" s="74"/>
      <c r="H177" s="74"/>
      <c r="I177" s="74"/>
    </row>
    <row r="178" spans="1:9" ht="39">
      <c r="A178" s="74"/>
      <c r="B178" s="74"/>
      <c r="C178" s="74"/>
      <c r="D178" s="111" t="s">
        <v>131</v>
      </c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55" t="s">
        <v>132</v>
      </c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168">
        <f>C167</f>
        <v>23730000</v>
      </c>
      <c r="D181" s="112" t="s">
        <v>22</v>
      </c>
      <c r="E181" s="82">
        <f>SUM(E168:E179)</f>
        <v>225000</v>
      </c>
      <c r="F181" s="82" t="s">
        <v>22</v>
      </c>
      <c r="G181" s="82">
        <f>SUM(G168:G173)</f>
        <v>0</v>
      </c>
      <c r="H181" s="74">
        <f>G181+E181</f>
        <v>225000</v>
      </c>
      <c r="I181" s="192">
        <f>SUM(I168:I180)</f>
        <v>0.94816687737041727</v>
      </c>
    </row>
    <row r="182" spans="1:9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14" t="s">
        <v>150</v>
      </c>
      <c r="B185" s="14" t="s">
        <v>133</v>
      </c>
      <c r="C185" s="13"/>
      <c r="D185" s="13"/>
      <c r="E185" s="13"/>
      <c r="F185" s="13"/>
      <c r="G185" s="13"/>
      <c r="H185" s="13"/>
      <c r="I185" s="13"/>
    </row>
    <row r="186" spans="1:9" ht="54" customHeight="1">
      <c r="A186" s="41" t="s">
        <v>11</v>
      </c>
      <c r="B186" s="41" t="s">
        <v>26</v>
      </c>
      <c r="C186" s="41" t="s">
        <v>13</v>
      </c>
      <c r="D186" s="42" t="s">
        <v>14</v>
      </c>
      <c r="E186" s="43" t="s">
        <v>15</v>
      </c>
      <c r="F186" s="42" t="s">
        <v>14</v>
      </c>
      <c r="G186" s="43" t="s">
        <v>15</v>
      </c>
      <c r="H186" s="43" t="s">
        <v>215</v>
      </c>
      <c r="I186" s="41" t="s">
        <v>219</v>
      </c>
    </row>
    <row r="187" spans="1:9">
      <c r="A187" s="44">
        <v>1</v>
      </c>
      <c r="B187" s="44">
        <v>2</v>
      </c>
      <c r="C187" s="44">
        <v>3</v>
      </c>
      <c r="D187" s="44">
        <v>4</v>
      </c>
      <c r="E187" s="44">
        <v>5</v>
      </c>
      <c r="F187" s="44">
        <v>6</v>
      </c>
      <c r="G187" s="44">
        <v>7</v>
      </c>
      <c r="H187" s="45">
        <v>8</v>
      </c>
      <c r="I187" s="44">
        <v>9</v>
      </c>
    </row>
    <row r="188" spans="1:9" ht="25.5">
      <c r="A188" s="74"/>
      <c r="B188" s="16" t="s">
        <v>272</v>
      </c>
      <c r="C188" s="173">
        <v>35050000</v>
      </c>
      <c r="D188" s="47" t="s">
        <v>190</v>
      </c>
      <c r="E188" s="130"/>
      <c r="F188" s="47" t="s">
        <v>191</v>
      </c>
      <c r="G188" s="130"/>
      <c r="H188" s="74"/>
      <c r="I188" s="74"/>
    </row>
    <row r="189" spans="1:9" ht="38.25">
      <c r="A189" s="74"/>
      <c r="B189" s="74"/>
      <c r="C189" s="74"/>
      <c r="D189" s="55" t="s">
        <v>134</v>
      </c>
      <c r="E189" s="74"/>
      <c r="F189" s="55" t="s">
        <v>289</v>
      </c>
      <c r="G189" s="74"/>
      <c r="H189" s="74"/>
      <c r="I189" s="74"/>
    </row>
    <row r="190" spans="1:9" ht="38.25">
      <c r="A190" s="74"/>
      <c r="B190" s="74"/>
      <c r="C190" s="74"/>
      <c r="D190" s="55" t="s">
        <v>135</v>
      </c>
      <c r="E190" s="74"/>
      <c r="F190" s="55" t="s">
        <v>135</v>
      </c>
      <c r="G190" s="74"/>
      <c r="H190" s="74"/>
      <c r="I190" s="74"/>
    </row>
    <row r="191" spans="1:9" ht="26.25">
      <c r="A191" s="74"/>
      <c r="B191" s="74"/>
      <c r="C191" s="74"/>
      <c r="D191" s="111" t="s">
        <v>137</v>
      </c>
      <c r="E191" s="74"/>
      <c r="F191" s="111" t="s">
        <v>137</v>
      </c>
      <c r="G191" s="74"/>
      <c r="H191" s="74"/>
      <c r="I191" s="74"/>
    </row>
    <row r="192" spans="1:9" ht="26.25">
      <c r="A192" s="74"/>
      <c r="B192" s="74"/>
      <c r="C192" s="74"/>
      <c r="D192" s="111" t="s">
        <v>138</v>
      </c>
      <c r="E192" s="74"/>
      <c r="F192" s="55" t="s">
        <v>136</v>
      </c>
      <c r="G192" s="74"/>
      <c r="H192" s="74"/>
      <c r="I192" s="74"/>
    </row>
    <row r="193" spans="1:9">
      <c r="A193" s="74"/>
      <c r="B193" s="74"/>
      <c r="C193" s="74"/>
      <c r="D193" s="55" t="s">
        <v>139</v>
      </c>
      <c r="E193" s="74"/>
      <c r="F193" s="74"/>
      <c r="G193" s="74"/>
      <c r="H193" s="74"/>
      <c r="I193" s="74"/>
    </row>
    <row r="194" spans="1:9">
      <c r="A194" s="74"/>
      <c r="B194" s="74"/>
      <c r="C194" s="74"/>
      <c r="D194" s="55" t="s">
        <v>140</v>
      </c>
      <c r="E194" s="74"/>
      <c r="F194" s="74"/>
      <c r="G194" s="74"/>
      <c r="H194" s="74"/>
      <c r="I194" s="74"/>
    </row>
    <row r="195" spans="1:9">
      <c r="A195" s="74"/>
      <c r="B195" s="74"/>
      <c r="C195" s="74"/>
      <c r="D195" s="55" t="s">
        <v>287</v>
      </c>
      <c r="E195" s="74"/>
      <c r="F195" s="74"/>
      <c r="G195" s="74"/>
      <c r="H195" s="74"/>
      <c r="I195" s="74"/>
    </row>
    <row r="196" spans="1:9" ht="25.5">
      <c r="A196" s="74"/>
      <c r="B196" s="74"/>
      <c r="C196" s="74"/>
      <c r="D196" s="55" t="s">
        <v>276</v>
      </c>
      <c r="E196" s="74"/>
      <c r="F196" s="74"/>
      <c r="G196" s="74"/>
      <c r="H196" s="74"/>
      <c r="I196" s="74"/>
    </row>
    <row r="197" spans="1:9" ht="25.5">
      <c r="A197" s="74"/>
      <c r="B197" s="74"/>
      <c r="C197" s="74"/>
      <c r="D197" s="55" t="s">
        <v>141</v>
      </c>
      <c r="E197" s="74"/>
      <c r="F197" s="74" t="s">
        <v>142</v>
      </c>
      <c r="G197" s="74"/>
      <c r="H197" s="74"/>
      <c r="I197" s="74"/>
    </row>
    <row r="198" spans="1:9">
      <c r="A198" s="74"/>
      <c r="B198" s="74"/>
      <c r="C198" s="74"/>
      <c r="D198" s="55"/>
      <c r="E198" s="74"/>
      <c r="F198" s="74"/>
      <c r="G198" s="74"/>
      <c r="H198" s="74"/>
      <c r="I198" s="74"/>
    </row>
    <row r="199" spans="1:9">
      <c r="A199" s="74"/>
      <c r="B199" s="74"/>
      <c r="C199" s="81"/>
      <c r="D199" s="112" t="s">
        <v>22</v>
      </c>
      <c r="E199">
        <f>SUM(E189:E198)</f>
        <v>0</v>
      </c>
      <c r="F199" s="112" t="s">
        <v>22</v>
      </c>
      <c r="G199" s="82">
        <f>SUM(G189:G197)</f>
        <v>0</v>
      </c>
      <c r="H199" s="74"/>
    </row>
    <row r="200" spans="1:9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38.25">
      <c r="A201" s="74"/>
      <c r="B201" s="74"/>
      <c r="C201" s="74"/>
      <c r="D201" s="47" t="s">
        <v>192</v>
      </c>
      <c r="E201" s="130"/>
      <c r="F201" s="74"/>
      <c r="G201" s="74"/>
      <c r="H201" s="74"/>
      <c r="I201" s="74"/>
    </row>
    <row r="202" spans="1:9" ht="38.25">
      <c r="A202" s="74"/>
      <c r="B202" s="74"/>
      <c r="C202" s="74"/>
      <c r="D202" s="55" t="s">
        <v>134</v>
      </c>
      <c r="E202" s="74"/>
      <c r="F202" s="74"/>
      <c r="G202" s="74"/>
      <c r="H202" s="74"/>
      <c r="I202" s="74"/>
    </row>
    <row r="203" spans="1:9">
      <c r="A203" s="74"/>
      <c r="B203" s="74"/>
      <c r="C203" s="74"/>
      <c r="D203" s="55"/>
      <c r="E203" s="74"/>
      <c r="F203" s="74"/>
      <c r="G203" s="74"/>
      <c r="H203" s="74"/>
      <c r="I203" s="74"/>
    </row>
    <row r="204" spans="1:9">
      <c r="A204" s="74"/>
      <c r="B204" s="74"/>
      <c r="C204" s="74"/>
      <c r="D204" s="55"/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/>
      <c r="E205" s="74"/>
      <c r="F205" s="74"/>
      <c r="G205" s="74"/>
      <c r="H205" s="74"/>
      <c r="I205" s="74"/>
    </row>
    <row r="206" spans="1:9">
      <c r="A206" s="74"/>
      <c r="B206" s="74"/>
      <c r="C206" s="168">
        <f>C188</f>
        <v>35050000</v>
      </c>
      <c r="D206" s="112" t="s">
        <v>22</v>
      </c>
      <c r="E206" s="82">
        <f>SUM(E202:E205)</f>
        <v>0</v>
      </c>
      <c r="F206" s="74"/>
      <c r="G206" s="74"/>
      <c r="H206" s="74">
        <f>E199+G199+E206</f>
        <v>0</v>
      </c>
      <c r="I206" s="180">
        <f>E206/C188*100</f>
        <v>0</v>
      </c>
    </row>
    <row r="207" spans="1:9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>
      <c r="A209" s="15" t="s">
        <v>154</v>
      </c>
      <c r="B209" s="208" t="s">
        <v>148</v>
      </c>
      <c r="C209" s="208"/>
      <c r="D209" s="13"/>
      <c r="E209" s="13"/>
      <c r="F209" s="13"/>
      <c r="G209" s="13"/>
      <c r="H209" s="13"/>
      <c r="I209" s="13"/>
    </row>
    <row r="210" spans="1:9" ht="38.25">
      <c r="A210" s="41" t="s">
        <v>11</v>
      </c>
      <c r="B210" s="41" t="s">
        <v>26</v>
      </c>
      <c r="C210" s="41" t="s">
        <v>13</v>
      </c>
      <c r="D210" s="42" t="s">
        <v>14</v>
      </c>
      <c r="E210" s="43" t="s">
        <v>15</v>
      </c>
      <c r="F210" s="41" t="s">
        <v>16</v>
      </c>
      <c r="G210" s="13"/>
      <c r="H210" s="13"/>
      <c r="I210" s="13"/>
    </row>
    <row r="211" spans="1:9">
      <c r="A211" s="44">
        <v>1</v>
      </c>
      <c r="B211" s="44">
        <v>2</v>
      </c>
      <c r="C211" s="44">
        <v>3</v>
      </c>
      <c r="D211" s="44">
        <v>4</v>
      </c>
      <c r="E211" s="45">
        <v>5</v>
      </c>
      <c r="F211" s="44">
        <v>6</v>
      </c>
      <c r="G211" s="13"/>
      <c r="H211" s="13"/>
      <c r="I211" s="13"/>
    </row>
    <row r="212" spans="1:9" ht="47.25" customHeight="1">
      <c r="A212" s="44"/>
      <c r="B212" s="16" t="s">
        <v>272</v>
      </c>
      <c r="C212" s="173">
        <v>1050000</v>
      </c>
      <c r="D212" s="206" t="s">
        <v>277</v>
      </c>
      <c r="E212" s="207"/>
      <c r="F212" s="44"/>
      <c r="G212" s="13"/>
      <c r="H212" s="13"/>
      <c r="I212" s="13"/>
    </row>
    <row r="213" spans="1:9">
      <c r="A213" s="74"/>
      <c r="B213" s="176"/>
      <c r="C213" s="176"/>
      <c r="D213" s="113" t="s">
        <v>149</v>
      </c>
      <c r="E213" s="74"/>
      <c r="F213" s="74"/>
      <c r="G213" s="13"/>
      <c r="H213" s="13"/>
      <c r="I213" s="13"/>
    </row>
    <row r="214" spans="1:9" ht="38.25">
      <c r="A214" s="74"/>
      <c r="B214" s="74"/>
      <c r="C214" s="74"/>
      <c r="D214" s="114" t="s">
        <v>143</v>
      </c>
      <c r="E214" s="74"/>
      <c r="F214" s="74"/>
      <c r="G214" s="13"/>
      <c r="H214" s="13"/>
      <c r="I214" s="13"/>
    </row>
    <row r="215" spans="1:9">
      <c r="A215" s="74"/>
      <c r="B215" s="74"/>
      <c r="C215" s="74"/>
      <c r="D215" s="115" t="s">
        <v>144</v>
      </c>
      <c r="E215" s="74"/>
      <c r="F215" s="74"/>
      <c r="G215" s="13"/>
      <c r="H215" s="13"/>
      <c r="I215" s="13"/>
    </row>
    <row r="216" spans="1:9">
      <c r="A216" s="74"/>
      <c r="B216" s="74"/>
      <c r="C216" s="74"/>
      <c r="D216" s="115" t="s">
        <v>145</v>
      </c>
      <c r="E216" s="74"/>
      <c r="F216" s="74"/>
      <c r="G216" s="13"/>
      <c r="H216" s="13"/>
      <c r="I216" s="13"/>
    </row>
    <row r="217" spans="1:9">
      <c r="A217" s="74"/>
      <c r="B217" s="74"/>
      <c r="C217" s="74"/>
      <c r="D217" s="115" t="s">
        <v>146</v>
      </c>
      <c r="E217" s="74"/>
      <c r="F217" s="74"/>
      <c r="G217" s="13"/>
      <c r="H217" s="13"/>
      <c r="I217" s="13"/>
    </row>
    <row r="218" spans="1:9">
      <c r="A218" s="74"/>
      <c r="B218" s="74"/>
      <c r="C218" s="74"/>
      <c r="D218" s="116" t="s">
        <v>129</v>
      </c>
      <c r="E218" s="74"/>
      <c r="F218" s="74"/>
      <c r="G218" s="13"/>
      <c r="H218" s="13"/>
      <c r="I218" s="13"/>
    </row>
    <row r="219" spans="1:9">
      <c r="A219" s="74"/>
      <c r="B219" s="74"/>
      <c r="C219" s="74"/>
      <c r="D219" s="74"/>
      <c r="E219" s="74"/>
      <c r="F219" s="74"/>
      <c r="G219" s="13"/>
      <c r="H219" s="13"/>
      <c r="I219" s="13"/>
    </row>
    <row r="220" spans="1:9">
      <c r="A220" s="74"/>
      <c r="B220" s="74"/>
      <c r="C220" s="74"/>
      <c r="D220" s="74"/>
      <c r="E220" s="74"/>
      <c r="F220" s="74"/>
      <c r="G220" s="13"/>
      <c r="H220" s="13"/>
      <c r="I220" s="13"/>
    </row>
    <row r="221" spans="1:9">
      <c r="A221" s="74"/>
      <c r="B221" s="74"/>
      <c r="C221" s="168">
        <f>C212</f>
        <v>1050000</v>
      </c>
      <c r="D221" s="112" t="s">
        <v>22</v>
      </c>
      <c r="E221" s="74">
        <f>SUM(E213:E218)</f>
        <v>0</v>
      </c>
      <c r="F221" s="74"/>
      <c r="G221" s="13"/>
      <c r="H221" s="13"/>
      <c r="I221" s="13"/>
    </row>
    <row r="222" spans="1:9">
      <c r="A222" s="13"/>
      <c r="B222" s="13"/>
      <c r="C222" s="13"/>
      <c r="D222" s="117"/>
      <c r="E222" s="13"/>
      <c r="F222" s="13"/>
      <c r="G222" s="13"/>
      <c r="H222" s="13"/>
      <c r="I222" s="13"/>
    </row>
    <row r="223" spans="1:9">
      <c r="A223" s="13"/>
      <c r="B223" s="13"/>
      <c r="C223" s="13"/>
      <c r="D223" s="117"/>
      <c r="E223" s="13"/>
      <c r="F223" s="13"/>
      <c r="G223" s="13"/>
      <c r="H223" s="13"/>
      <c r="I223" s="13"/>
    </row>
    <row r="224" spans="1:9">
      <c r="A224" s="13"/>
      <c r="B224" s="13"/>
      <c r="C224" s="13"/>
      <c r="D224" s="117"/>
      <c r="E224" s="13"/>
      <c r="F224" s="13"/>
      <c r="G224" s="13"/>
      <c r="H224" s="13"/>
      <c r="I224" s="13"/>
    </row>
    <row r="225" spans="1:9">
      <c r="A225" s="14" t="s">
        <v>159</v>
      </c>
      <c r="B225" s="14" t="s">
        <v>151</v>
      </c>
      <c r="C225" s="14"/>
      <c r="D225" s="13"/>
      <c r="E225" s="13"/>
      <c r="F225" s="13"/>
      <c r="G225" s="13"/>
      <c r="H225" s="13"/>
      <c r="I225" s="13"/>
    </row>
    <row r="226" spans="1:9" ht="38.25">
      <c r="A226" s="41" t="s">
        <v>11</v>
      </c>
      <c r="B226" s="41" t="s">
        <v>26</v>
      </c>
      <c r="C226" s="41" t="s">
        <v>13</v>
      </c>
      <c r="D226" s="42" t="s">
        <v>14</v>
      </c>
      <c r="E226" s="43" t="s">
        <v>15</v>
      </c>
      <c r="F226" s="41" t="s">
        <v>16</v>
      </c>
      <c r="G226" s="13"/>
      <c r="H226" s="13"/>
      <c r="I226" s="13"/>
    </row>
    <row r="227" spans="1:9">
      <c r="A227" s="44">
        <v>1</v>
      </c>
      <c r="B227" s="44">
        <v>2</v>
      </c>
      <c r="C227" s="44">
        <v>3</v>
      </c>
      <c r="D227" s="44">
        <v>4</v>
      </c>
      <c r="E227" s="45">
        <v>5</v>
      </c>
      <c r="F227" s="44">
        <v>6</v>
      </c>
      <c r="G227" s="13"/>
      <c r="H227" s="13"/>
      <c r="I227" s="13"/>
    </row>
    <row r="228" spans="1:9" ht="25.5">
      <c r="A228" s="74"/>
      <c r="B228" s="16" t="s">
        <v>272</v>
      </c>
      <c r="C228" s="128"/>
      <c r="D228" s="114" t="s">
        <v>152</v>
      </c>
      <c r="E228" s="74"/>
      <c r="F228" s="74"/>
      <c r="G228" s="13"/>
      <c r="H228" s="13"/>
      <c r="I228" s="13"/>
    </row>
    <row r="229" spans="1:9" ht="25.5">
      <c r="A229" s="74"/>
      <c r="B229" s="74"/>
      <c r="C229" s="74"/>
      <c r="D229" s="114" t="s">
        <v>119</v>
      </c>
      <c r="E229" s="74"/>
      <c r="F229" s="74"/>
      <c r="G229" s="13"/>
      <c r="H229" s="13"/>
      <c r="I229" s="13"/>
    </row>
    <row r="230" spans="1:9" ht="25.5">
      <c r="A230" s="74"/>
      <c r="B230" s="74"/>
      <c r="C230" s="74"/>
      <c r="D230" s="114" t="s">
        <v>153</v>
      </c>
      <c r="E230" s="74"/>
      <c r="F230" s="74"/>
      <c r="G230" s="13"/>
      <c r="H230" s="13"/>
      <c r="I230" s="13"/>
    </row>
    <row r="231" spans="1:9">
      <c r="A231" s="74"/>
      <c r="B231" s="74"/>
      <c r="C231" s="74"/>
      <c r="D231" s="74"/>
      <c r="E231" s="74"/>
      <c r="F231" s="74"/>
      <c r="G231" s="13"/>
      <c r="H231" s="13"/>
      <c r="I231" s="13"/>
    </row>
    <row r="232" spans="1:9">
      <c r="A232" s="74"/>
      <c r="B232" s="74"/>
      <c r="C232" s="74"/>
      <c r="D232" s="74"/>
      <c r="E232" s="74"/>
      <c r="F232" s="74"/>
      <c r="G232" s="13"/>
      <c r="H232" s="13"/>
      <c r="I232" s="13"/>
    </row>
    <row r="233" spans="1:9">
      <c r="A233" s="74"/>
      <c r="B233" s="74"/>
      <c r="C233" s="80">
        <f>C228</f>
        <v>0</v>
      </c>
      <c r="D233" s="118" t="s">
        <v>22</v>
      </c>
      <c r="E233" s="74">
        <f>SUM(E228:E231)</f>
        <v>0</v>
      </c>
      <c r="F233" s="74"/>
      <c r="G233" s="13"/>
      <c r="H233" s="13"/>
      <c r="I233" s="13"/>
    </row>
    <row r="234" spans="1:9">
      <c r="A234" s="84"/>
      <c r="B234" s="84"/>
      <c r="C234" s="84"/>
      <c r="D234" s="119"/>
      <c r="E234" s="84"/>
      <c r="F234" s="84"/>
      <c r="G234" s="13"/>
      <c r="H234" s="13"/>
      <c r="I234" s="13"/>
    </row>
    <row r="235" spans="1:9">
      <c r="A235" s="84"/>
      <c r="B235" s="84"/>
      <c r="C235" s="84"/>
      <c r="D235" s="119"/>
      <c r="E235" s="84"/>
      <c r="F235" s="84"/>
      <c r="G235" s="13"/>
      <c r="H235" s="13"/>
      <c r="I235" s="13"/>
    </row>
    <row r="236" spans="1:9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>
      <c r="A237" s="14" t="s">
        <v>166</v>
      </c>
      <c r="B237" s="209" t="s">
        <v>155</v>
      </c>
      <c r="C237" s="209"/>
      <c r="D237" s="13"/>
      <c r="E237" s="13"/>
      <c r="F237" s="13"/>
      <c r="G237" s="13"/>
      <c r="H237" s="13"/>
      <c r="I237" s="13"/>
    </row>
    <row r="238" spans="1:9" ht="38.25">
      <c r="A238" s="41" t="s">
        <v>11</v>
      </c>
      <c r="B238" s="41" t="s">
        <v>26</v>
      </c>
      <c r="C238" s="41" t="s">
        <v>13</v>
      </c>
      <c r="D238" s="42" t="s">
        <v>14</v>
      </c>
      <c r="E238" s="43" t="s">
        <v>15</v>
      </c>
      <c r="F238" s="41" t="s">
        <v>16</v>
      </c>
      <c r="G238" s="13"/>
      <c r="H238" s="13"/>
      <c r="I238" s="13"/>
    </row>
    <row r="239" spans="1:9">
      <c r="A239" s="44">
        <v>1</v>
      </c>
      <c r="B239" s="44">
        <v>2</v>
      </c>
      <c r="C239" s="44">
        <v>3</v>
      </c>
      <c r="D239" s="44">
        <v>4</v>
      </c>
      <c r="E239" s="45">
        <v>5</v>
      </c>
      <c r="F239" s="44">
        <v>6</v>
      </c>
      <c r="G239" s="13"/>
      <c r="H239" s="13"/>
      <c r="I239" s="13"/>
    </row>
    <row r="240" spans="1:9">
      <c r="A240" s="74"/>
      <c r="B240" s="16" t="s">
        <v>272</v>
      </c>
      <c r="C240" s="128"/>
      <c r="D240" s="111" t="s">
        <v>156</v>
      </c>
      <c r="E240" s="74"/>
      <c r="F240" s="74"/>
      <c r="G240" s="13"/>
      <c r="H240" s="13"/>
      <c r="I240" s="13"/>
    </row>
    <row r="241" spans="1:9" ht="26.25">
      <c r="A241" s="74"/>
      <c r="B241" s="74"/>
      <c r="C241" s="74"/>
      <c r="D241" s="111" t="s">
        <v>119</v>
      </c>
      <c r="E241" s="74"/>
      <c r="F241" s="74"/>
      <c r="G241" s="13"/>
      <c r="H241" s="13"/>
      <c r="I241" s="13"/>
    </row>
    <row r="242" spans="1:9">
      <c r="A242" s="74"/>
      <c r="B242" s="74"/>
      <c r="C242" s="74"/>
      <c r="D242" s="111" t="s">
        <v>157</v>
      </c>
      <c r="E242" s="74"/>
      <c r="F242" s="74"/>
      <c r="G242" s="13"/>
      <c r="H242" s="13"/>
      <c r="I242" s="13"/>
    </row>
    <row r="243" spans="1:9">
      <c r="A243" s="74"/>
      <c r="B243" s="74"/>
      <c r="C243" s="74"/>
      <c r="D243" s="111" t="s">
        <v>158</v>
      </c>
      <c r="E243" s="74"/>
      <c r="F243" s="74"/>
      <c r="G243" s="13"/>
      <c r="H243" s="13"/>
      <c r="I243" s="13"/>
    </row>
    <row r="244" spans="1:9">
      <c r="A244" s="74"/>
      <c r="B244" s="74"/>
      <c r="C244" s="74"/>
      <c r="D244" s="74"/>
      <c r="E244" s="74"/>
      <c r="F244" s="74"/>
      <c r="G244" s="13"/>
      <c r="H244" s="13"/>
      <c r="I244" s="13"/>
    </row>
    <row r="245" spans="1:9">
      <c r="A245" s="74"/>
      <c r="B245" s="74"/>
      <c r="C245" s="80">
        <f>C240</f>
        <v>0</v>
      </c>
      <c r="D245" s="118" t="s">
        <v>22</v>
      </c>
      <c r="E245" s="74">
        <f>SUM(E240:E243)</f>
        <v>0</v>
      </c>
      <c r="F245" s="74"/>
      <c r="G245" s="13"/>
      <c r="H245" s="13"/>
      <c r="I245" s="13"/>
    </row>
    <row r="246" spans="1:9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>
      <c r="A248" s="14" t="s">
        <v>173</v>
      </c>
      <c r="B248" s="209" t="s">
        <v>160</v>
      </c>
      <c r="C248" s="209"/>
      <c r="D248" s="13"/>
      <c r="E248" s="13"/>
      <c r="F248" s="13"/>
      <c r="G248" s="13"/>
      <c r="H248" s="13"/>
      <c r="I248" s="13"/>
    </row>
    <row r="249" spans="1:9" ht="38.25">
      <c r="A249" s="41" t="s">
        <v>11</v>
      </c>
      <c r="B249" s="41" t="s">
        <v>26</v>
      </c>
      <c r="C249" s="41" t="s">
        <v>13</v>
      </c>
      <c r="D249" s="42" t="s">
        <v>14</v>
      </c>
      <c r="E249" s="43" t="s">
        <v>15</v>
      </c>
      <c r="F249" s="41" t="s">
        <v>16</v>
      </c>
      <c r="G249" s="13"/>
      <c r="H249" s="13"/>
      <c r="I249" s="13"/>
    </row>
    <row r="250" spans="1:9">
      <c r="A250" s="44">
        <v>1</v>
      </c>
      <c r="B250" s="44">
        <v>2</v>
      </c>
      <c r="C250" s="44">
        <v>3</v>
      </c>
      <c r="D250" s="44">
        <v>4</v>
      </c>
      <c r="E250" s="45">
        <v>5</v>
      </c>
      <c r="F250" s="44">
        <v>6</v>
      </c>
      <c r="G250" s="13"/>
      <c r="H250" s="13"/>
      <c r="I250" s="13"/>
    </row>
    <row r="251" spans="1:9" ht="38.25">
      <c r="A251" s="74"/>
      <c r="B251" s="16" t="s">
        <v>272</v>
      </c>
      <c r="C251" s="173">
        <v>17325000</v>
      </c>
      <c r="D251" s="47" t="s">
        <v>193</v>
      </c>
      <c r="E251" s="130"/>
      <c r="F251" s="74"/>
      <c r="G251" s="13"/>
      <c r="H251" s="13"/>
      <c r="I251" s="13"/>
    </row>
    <row r="252" spans="1:9" ht="25.5">
      <c r="A252" s="74"/>
      <c r="B252" s="74"/>
      <c r="C252" s="74"/>
      <c r="D252" s="55" t="s">
        <v>161</v>
      </c>
      <c r="E252" s="74"/>
      <c r="F252" s="74"/>
      <c r="G252" s="13"/>
      <c r="H252" s="13"/>
      <c r="I252" s="13"/>
    </row>
    <row r="253" spans="1:9" ht="26.25">
      <c r="A253" s="74"/>
      <c r="B253" s="74"/>
      <c r="C253" s="74"/>
      <c r="D253" s="111" t="s">
        <v>162</v>
      </c>
      <c r="E253" s="74"/>
      <c r="F253" s="189">
        <f>E253/C251*100</f>
        <v>0</v>
      </c>
      <c r="G253" s="13"/>
      <c r="H253" s="13"/>
      <c r="I253" s="13"/>
    </row>
    <row r="254" spans="1:9" ht="26.25">
      <c r="A254" s="74"/>
      <c r="B254" s="74"/>
      <c r="C254" s="74"/>
      <c r="D254" s="111" t="s">
        <v>163</v>
      </c>
      <c r="E254" s="74">
        <v>150000</v>
      </c>
      <c r="F254" s="191">
        <f>E254/C251*100</f>
        <v>0.86580086580086579</v>
      </c>
      <c r="G254" s="13"/>
      <c r="H254" s="13"/>
      <c r="I254" s="13"/>
    </row>
    <row r="255" spans="1:9">
      <c r="A255" s="74"/>
      <c r="B255" s="74"/>
      <c r="C255" s="74"/>
      <c r="D255" s="111" t="s">
        <v>164</v>
      </c>
      <c r="E255" s="74"/>
      <c r="F255" s="74"/>
      <c r="G255" s="13"/>
      <c r="H255" s="13"/>
      <c r="I255" s="13"/>
    </row>
    <row r="256" spans="1:9">
      <c r="A256" s="74"/>
      <c r="B256" s="74"/>
      <c r="C256" s="74"/>
      <c r="D256" s="111" t="s">
        <v>165</v>
      </c>
      <c r="E256" s="74"/>
      <c r="F256" s="74"/>
      <c r="G256" s="13"/>
      <c r="H256" s="13"/>
      <c r="I256" s="13"/>
    </row>
    <row r="257" spans="1:9">
      <c r="A257" s="74"/>
      <c r="B257" s="74"/>
      <c r="C257" s="74"/>
      <c r="D257" s="74"/>
      <c r="E257" s="74"/>
      <c r="F257" s="74"/>
      <c r="G257" s="13"/>
      <c r="H257" s="13"/>
      <c r="I257" s="13"/>
    </row>
    <row r="258" spans="1:9">
      <c r="A258" s="74"/>
      <c r="B258" s="74"/>
      <c r="C258" s="74"/>
      <c r="D258" s="74"/>
      <c r="E258" s="74"/>
      <c r="F258" s="74"/>
      <c r="G258" s="13"/>
      <c r="H258" s="13"/>
      <c r="I258" s="13"/>
    </row>
    <row r="259" spans="1:9">
      <c r="A259" s="74"/>
      <c r="B259" s="74"/>
      <c r="C259" s="74"/>
      <c r="D259" s="74"/>
      <c r="E259" s="74"/>
      <c r="F259" s="74"/>
      <c r="G259" s="13"/>
      <c r="H259" s="13"/>
      <c r="I259" s="13"/>
    </row>
    <row r="260" spans="1:9">
      <c r="A260" s="74"/>
      <c r="B260" s="74"/>
      <c r="C260" s="168">
        <f>C251</f>
        <v>17325000</v>
      </c>
      <c r="D260" s="118" t="s">
        <v>22</v>
      </c>
      <c r="E260" s="74">
        <f>SUM(E252:E256)</f>
        <v>150000</v>
      </c>
      <c r="F260" s="74">
        <f>SUM(F252:F259)</f>
        <v>0.86580086580086579</v>
      </c>
      <c r="G260" s="13"/>
      <c r="H260" s="13"/>
      <c r="I260" s="13"/>
    </row>
    <row r="261" spans="1:9">
      <c r="A261" s="13"/>
      <c r="B261" s="13"/>
      <c r="C261" s="13"/>
      <c r="D261" s="119"/>
      <c r="E261" s="13"/>
      <c r="F261" s="13"/>
      <c r="G261" s="13"/>
      <c r="H261" s="13"/>
      <c r="I261" s="13"/>
    </row>
    <row r="262" spans="1:9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>
      <c r="A263" s="14" t="s">
        <v>195</v>
      </c>
      <c r="B263" s="14" t="s">
        <v>167</v>
      </c>
      <c r="C263" s="13"/>
      <c r="D263" s="13"/>
      <c r="E263" s="13"/>
      <c r="F263" s="13"/>
      <c r="G263" s="13"/>
      <c r="H263" s="13"/>
      <c r="I263" s="13"/>
    </row>
    <row r="264" spans="1:9" ht="38.25">
      <c r="A264" s="41" t="s">
        <v>11</v>
      </c>
      <c r="B264" s="41" t="s">
        <v>26</v>
      </c>
      <c r="C264" s="41" t="s">
        <v>13</v>
      </c>
      <c r="D264" s="42" t="s">
        <v>14</v>
      </c>
      <c r="E264" s="43" t="s">
        <v>15</v>
      </c>
      <c r="F264" s="41" t="s">
        <v>16</v>
      </c>
      <c r="G264" s="13"/>
      <c r="H264" s="13"/>
      <c r="I264" s="13"/>
    </row>
    <row r="265" spans="1:9">
      <c r="A265" s="44">
        <v>1</v>
      </c>
      <c r="B265" s="44">
        <v>2</v>
      </c>
      <c r="C265" s="44">
        <v>3</v>
      </c>
      <c r="D265" s="44">
        <v>4</v>
      </c>
      <c r="E265" s="45">
        <v>5</v>
      </c>
      <c r="F265" s="44">
        <v>6</v>
      </c>
      <c r="G265" s="13"/>
      <c r="H265" s="13"/>
      <c r="I265" s="13"/>
    </row>
    <row r="266" spans="1:9" ht="25.5">
      <c r="A266" s="74"/>
      <c r="B266" s="16" t="s">
        <v>272</v>
      </c>
      <c r="C266" s="173">
        <v>2675000</v>
      </c>
      <c r="D266" s="55" t="s">
        <v>168</v>
      </c>
      <c r="E266" s="74"/>
      <c r="F266" s="74"/>
      <c r="G266" s="13"/>
      <c r="H266" s="13"/>
      <c r="I266" s="13"/>
    </row>
    <row r="267" spans="1:9" ht="25.5">
      <c r="A267" s="74"/>
      <c r="B267" s="74"/>
      <c r="C267" s="74"/>
      <c r="D267" s="55" t="s">
        <v>169</v>
      </c>
      <c r="E267" s="74"/>
      <c r="F267" s="74"/>
      <c r="G267" s="13"/>
      <c r="H267" s="13"/>
      <c r="I267" s="13"/>
    </row>
    <row r="268" spans="1:9" ht="25.5">
      <c r="A268" s="74"/>
      <c r="B268" s="74"/>
      <c r="C268" s="74"/>
      <c r="D268" s="55" t="s">
        <v>170</v>
      </c>
      <c r="E268" s="74"/>
      <c r="F268" s="74"/>
      <c r="G268" s="13"/>
      <c r="H268" s="13"/>
      <c r="I268" s="13"/>
    </row>
    <row r="269" spans="1:9" ht="25.5">
      <c r="A269" s="74"/>
      <c r="B269" s="74"/>
      <c r="C269" s="74"/>
      <c r="D269" s="55" t="s">
        <v>171</v>
      </c>
      <c r="E269" s="74"/>
      <c r="F269" s="74"/>
      <c r="G269" s="13"/>
      <c r="H269" s="13"/>
      <c r="I269" s="13"/>
    </row>
    <row r="270" spans="1:9">
      <c r="A270" s="74"/>
      <c r="B270" s="74"/>
      <c r="C270" s="74"/>
      <c r="D270" s="55" t="s">
        <v>172</v>
      </c>
      <c r="E270" s="74"/>
      <c r="F270" s="74"/>
      <c r="G270" s="13"/>
      <c r="H270" s="13"/>
      <c r="I270" s="13"/>
    </row>
    <row r="271" spans="1:9">
      <c r="A271" s="74"/>
      <c r="B271" s="74"/>
      <c r="C271" s="74"/>
      <c r="D271" s="74"/>
      <c r="E271" s="74"/>
      <c r="F271" s="74"/>
      <c r="G271" s="13"/>
      <c r="H271" s="13"/>
      <c r="I271" s="13"/>
    </row>
    <row r="272" spans="1:9">
      <c r="A272" s="74"/>
      <c r="B272" s="74"/>
      <c r="C272" s="74"/>
      <c r="D272" s="74"/>
      <c r="E272" s="74"/>
      <c r="F272" s="74"/>
      <c r="G272" s="13"/>
      <c r="H272" s="13"/>
      <c r="I272" s="13"/>
    </row>
    <row r="273" spans="1:9">
      <c r="A273" s="74"/>
      <c r="B273" s="74"/>
      <c r="C273" s="168">
        <f>C266</f>
        <v>2675000</v>
      </c>
      <c r="D273" s="118" t="s">
        <v>22</v>
      </c>
      <c r="E273" s="74">
        <f>SUM(E266:E270)</f>
        <v>0</v>
      </c>
      <c r="F273" s="175">
        <f>E273/C273*100</f>
        <v>0</v>
      </c>
      <c r="G273" s="13"/>
      <c r="H273" s="13"/>
      <c r="I273" s="13"/>
    </row>
    <row r="274" spans="1:9">
      <c r="A274" s="13"/>
      <c r="B274" s="13"/>
      <c r="C274" s="13"/>
      <c r="D274" s="119"/>
      <c r="E274" s="13"/>
      <c r="F274" s="13"/>
      <c r="G274" s="13"/>
      <c r="H274" s="13"/>
      <c r="I274" s="13"/>
    </row>
    <row r="275" spans="1:9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>
      <c r="A276" s="14" t="s">
        <v>210</v>
      </c>
      <c r="B276" s="14" t="s">
        <v>174</v>
      </c>
      <c r="C276" s="14"/>
      <c r="D276" s="13"/>
      <c r="E276" s="13"/>
      <c r="F276" s="13"/>
      <c r="G276" s="13"/>
      <c r="H276" s="13"/>
      <c r="I276" s="13"/>
    </row>
    <row r="277" spans="1:9" ht="38.25">
      <c r="A277" s="41" t="s">
        <v>11</v>
      </c>
      <c r="B277" s="41" t="s">
        <v>26</v>
      </c>
      <c r="C277" s="41" t="s">
        <v>13</v>
      </c>
      <c r="D277" s="42" t="s">
        <v>14</v>
      </c>
      <c r="E277" s="43" t="s">
        <v>15</v>
      </c>
      <c r="F277" s="41" t="s">
        <v>16</v>
      </c>
      <c r="G277" s="13"/>
      <c r="H277" s="13"/>
      <c r="I277" s="13"/>
    </row>
    <row r="278" spans="1:9">
      <c r="A278" s="44">
        <v>1</v>
      </c>
      <c r="B278" s="44">
        <v>2</v>
      </c>
      <c r="C278" s="44">
        <v>3</v>
      </c>
      <c r="D278" s="44">
        <v>4</v>
      </c>
      <c r="E278" s="45">
        <v>5</v>
      </c>
      <c r="F278" s="44">
        <v>6</v>
      </c>
      <c r="G278" s="13"/>
      <c r="H278" s="13"/>
      <c r="I278" s="13"/>
    </row>
    <row r="279" spans="1:9" ht="26.25">
      <c r="A279" s="74"/>
      <c r="B279" s="16" t="s">
        <v>272</v>
      </c>
      <c r="C279" s="173">
        <v>1410000</v>
      </c>
      <c r="D279" s="111" t="s">
        <v>175</v>
      </c>
      <c r="E279" s="74">
        <v>0</v>
      </c>
      <c r="F279" s="193">
        <f>E279/C279*100</f>
        <v>0</v>
      </c>
      <c r="G279" s="13"/>
      <c r="H279" s="13"/>
      <c r="I279" s="13"/>
    </row>
    <row r="280" spans="1:9">
      <c r="A280" s="74"/>
      <c r="B280" s="74"/>
      <c r="C280" s="74"/>
      <c r="D280" s="111" t="s">
        <v>176</v>
      </c>
      <c r="E280" s="74"/>
      <c r="F280" s="74"/>
      <c r="G280" s="13"/>
      <c r="H280" s="13"/>
      <c r="I280" s="13"/>
    </row>
    <row r="281" spans="1:9" ht="38.25">
      <c r="A281" s="74"/>
      <c r="B281" s="74"/>
      <c r="C281" s="74"/>
      <c r="D281" s="55" t="s">
        <v>177</v>
      </c>
      <c r="E281" s="74"/>
      <c r="F281" s="74"/>
      <c r="G281" s="13"/>
      <c r="H281" s="13"/>
      <c r="I281" s="13"/>
    </row>
    <row r="282" spans="1:9">
      <c r="A282" s="74"/>
      <c r="B282" s="74"/>
      <c r="C282" s="74"/>
      <c r="D282" s="74"/>
      <c r="E282" s="74"/>
      <c r="F282" s="74"/>
      <c r="G282" s="13"/>
      <c r="H282" s="13"/>
      <c r="I282" s="13"/>
    </row>
    <row r="283" spans="1:9">
      <c r="A283" s="74"/>
      <c r="B283" s="74"/>
      <c r="C283" s="74"/>
      <c r="D283" s="74"/>
      <c r="E283" s="74"/>
      <c r="F283" s="74"/>
      <c r="G283" s="13"/>
      <c r="H283" s="13"/>
      <c r="I283" s="13"/>
    </row>
    <row r="284" spans="1:9">
      <c r="A284" s="74"/>
      <c r="B284" s="74"/>
      <c r="C284" s="168">
        <f>C279</f>
        <v>1410000</v>
      </c>
      <c r="D284" s="118" t="s">
        <v>22</v>
      </c>
      <c r="E284" s="74">
        <f>SUM(E279:E282)</f>
        <v>0</v>
      </c>
      <c r="F284" s="193">
        <f>SUM(F279:F283)</f>
        <v>0</v>
      </c>
      <c r="G284" s="13"/>
      <c r="H284" s="13"/>
      <c r="I284" s="13"/>
    </row>
    <row r="285" spans="1:9">
      <c r="A285" s="13"/>
      <c r="B285" s="13"/>
      <c r="C285" s="13"/>
      <c r="D285" s="119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19"/>
      <c r="E286" s="13"/>
      <c r="F286" s="13"/>
      <c r="G286" s="13"/>
      <c r="H286" s="13"/>
      <c r="I286" s="13"/>
    </row>
    <row r="287" spans="1:9">
      <c r="A287" s="14" t="s">
        <v>216</v>
      </c>
      <c r="B287" s="14" t="s">
        <v>178</v>
      </c>
      <c r="C287" s="14"/>
      <c r="D287" s="13"/>
      <c r="E287" s="13"/>
      <c r="F287" s="13"/>
      <c r="G287" s="13"/>
      <c r="H287" s="13"/>
      <c r="I287" s="13"/>
    </row>
    <row r="288" spans="1:9" ht="38.25">
      <c r="A288" s="41" t="s">
        <v>11</v>
      </c>
      <c r="B288" s="41" t="s">
        <v>26</v>
      </c>
      <c r="C288" s="41" t="s">
        <v>13</v>
      </c>
      <c r="D288" s="42" t="s">
        <v>14</v>
      </c>
      <c r="E288" s="43" t="s">
        <v>15</v>
      </c>
      <c r="F288" s="41" t="s">
        <v>16</v>
      </c>
      <c r="G288" s="13"/>
      <c r="H288" s="13"/>
      <c r="I288" s="13"/>
    </row>
    <row r="289" spans="1:9">
      <c r="A289" s="44">
        <v>1</v>
      </c>
      <c r="B289" s="44">
        <v>2</v>
      </c>
      <c r="C289" s="44">
        <v>3</v>
      </c>
      <c r="D289" s="44">
        <v>4</v>
      </c>
      <c r="E289" s="45">
        <v>5</v>
      </c>
      <c r="F289" s="44">
        <v>6</v>
      </c>
      <c r="G289" s="13"/>
      <c r="H289" s="13"/>
      <c r="I289" s="13"/>
    </row>
    <row r="290" spans="1:9">
      <c r="A290" s="74"/>
      <c r="B290" s="16" t="s">
        <v>272</v>
      </c>
      <c r="C290" s="173">
        <v>7425000</v>
      </c>
      <c r="D290" s="111" t="s">
        <v>78</v>
      </c>
      <c r="E290" s="74"/>
      <c r="F290" s="74"/>
      <c r="G290" s="13"/>
      <c r="H290" s="13"/>
      <c r="I290" s="13"/>
    </row>
    <row r="291" spans="1:9">
      <c r="A291" s="74"/>
      <c r="B291" s="74"/>
      <c r="C291" s="74"/>
      <c r="D291" s="111" t="s">
        <v>278</v>
      </c>
      <c r="E291" s="74"/>
      <c r="F291" s="74"/>
      <c r="G291" s="13"/>
      <c r="H291" s="13"/>
      <c r="I291" s="13"/>
    </row>
    <row r="292" spans="1:9">
      <c r="A292" s="74"/>
      <c r="B292" s="74"/>
      <c r="C292" s="74"/>
      <c r="D292" s="111" t="s">
        <v>179</v>
      </c>
      <c r="E292" s="74"/>
      <c r="F292" s="74"/>
      <c r="G292" s="13"/>
      <c r="H292" s="13"/>
      <c r="I292" s="13"/>
    </row>
    <row r="293" spans="1:9" ht="26.25">
      <c r="A293" s="74"/>
      <c r="B293" s="74"/>
      <c r="C293" s="74"/>
      <c r="D293" s="111" t="s">
        <v>180</v>
      </c>
      <c r="E293" s="74"/>
      <c r="F293" s="74"/>
      <c r="G293" s="13"/>
      <c r="H293" s="13"/>
      <c r="I293" s="13"/>
    </row>
    <row r="294" spans="1:9">
      <c r="A294" s="74"/>
      <c r="B294" s="74"/>
      <c r="C294" s="74"/>
      <c r="D294" s="74"/>
      <c r="E294" s="74"/>
      <c r="F294" s="74"/>
      <c r="G294" s="13"/>
      <c r="H294" s="13"/>
      <c r="I294" s="13"/>
    </row>
    <row r="295" spans="1:9">
      <c r="A295" s="74"/>
      <c r="B295" s="74"/>
      <c r="C295" s="74"/>
      <c r="D295" s="74"/>
      <c r="E295" s="74"/>
      <c r="F295" s="74"/>
      <c r="G295" s="13"/>
      <c r="H295" s="13"/>
      <c r="I295" s="13"/>
    </row>
    <row r="296" spans="1:9">
      <c r="A296" s="74"/>
      <c r="B296" s="74"/>
      <c r="C296" s="168">
        <f>C290</f>
        <v>7425000</v>
      </c>
      <c r="D296" s="82" t="s">
        <v>22</v>
      </c>
      <c r="E296" s="74">
        <f>SUM(E290:E293)</f>
        <v>0</v>
      </c>
      <c r="F296" s="175">
        <f>E296/C296*100</f>
        <v>0</v>
      </c>
      <c r="G296" s="13"/>
      <c r="H296" s="13"/>
      <c r="I296" s="13"/>
    </row>
    <row r="297" spans="1:9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>
      <c r="A299" s="14" t="s">
        <v>217</v>
      </c>
      <c r="B299" s="14" t="s">
        <v>264</v>
      </c>
      <c r="C299" s="14"/>
      <c r="D299" s="13"/>
      <c r="E299" s="13"/>
      <c r="F299" s="13"/>
      <c r="G299" s="13"/>
      <c r="H299" s="13"/>
      <c r="I299" s="13"/>
    </row>
    <row r="300" spans="1:9" ht="38.25">
      <c r="A300" s="41" t="s">
        <v>11</v>
      </c>
      <c r="B300" s="41" t="s">
        <v>26</v>
      </c>
      <c r="C300" s="41" t="s">
        <v>13</v>
      </c>
      <c r="D300" s="42" t="s">
        <v>14</v>
      </c>
      <c r="E300" s="43" t="s">
        <v>15</v>
      </c>
      <c r="F300" s="41" t="s">
        <v>16</v>
      </c>
      <c r="G300" s="13"/>
      <c r="H300" s="13"/>
      <c r="I300" s="13"/>
    </row>
    <row r="301" spans="1:9">
      <c r="A301" s="44">
        <v>1</v>
      </c>
      <c r="B301" s="44">
        <v>2</v>
      </c>
      <c r="C301" s="44">
        <v>3</v>
      </c>
      <c r="D301" s="44">
        <v>4</v>
      </c>
      <c r="E301" s="45">
        <v>5</v>
      </c>
      <c r="F301" s="44">
        <v>6</v>
      </c>
      <c r="G301" s="13"/>
      <c r="H301" s="13"/>
      <c r="I301" s="13"/>
    </row>
    <row r="302" spans="1:9">
      <c r="A302" s="74"/>
      <c r="B302" s="16" t="s">
        <v>272</v>
      </c>
      <c r="C302" s="128">
        <f>2675000+1250000</f>
        <v>3925000</v>
      </c>
      <c r="D302" s="111" t="s">
        <v>286</v>
      </c>
      <c r="E302" s="74"/>
      <c r="F302" s="189">
        <f>E302/C302*100</f>
        <v>0</v>
      </c>
      <c r="G302" s="13"/>
      <c r="H302" s="13"/>
      <c r="I302" s="13"/>
    </row>
    <row r="303" spans="1:9">
      <c r="A303" s="74"/>
      <c r="B303" s="74"/>
      <c r="C303" s="74"/>
      <c r="D303" s="74" t="s">
        <v>288</v>
      </c>
      <c r="E303" s="74"/>
      <c r="F303" s="74"/>
      <c r="G303" s="13"/>
      <c r="H303" s="13"/>
      <c r="I303" s="13"/>
    </row>
    <row r="304" spans="1:9">
      <c r="A304" s="74"/>
      <c r="B304" s="74"/>
      <c r="C304" s="168">
        <f>C302</f>
        <v>3925000</v>
      </c>
      <c r="D304" s="82" t="s">
        <v>22</v>
      </c>
      <c r="E304" s="74">
        <f>SUM(E302:E303)</f>
        <v>0</v>
      </c>
      <c r="F304" s="189">
        <f>SUM(F302:F303)</f>
        <v>0</v>
      </c>
      <c r="G304" s="13"/>
      <c r="H304" s="13"/>
      <c r="I304" s="13"/>
    </row>
    <row r="305" spans="1:9">
      <c r="A305" s="84"/>
      <c r="B305" s="84"/>
      <c r="C305" s="85"/>
      <c r="D305" s="86"/>
      <c r="E305" s="84"/>
      <c r="F305" s="8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4" t="s">
        <v>218</v>
      </c>
      <c r="B307" s="14" t="s">
        <v>194</v>
      </c>
      <c r="C307" s="14"/>
      <c r="D307" s="13"/>
      <c r="E307" s="13"/>
      <c r="F307" s="13"/>
      <c r="G307" s="13"/>
      <c r="H307" s="13"/>
      <c r="I307" s="13"/>
    </row>
    <row r="308" spans="1:9" ht="38.25">
      <c r="A308" s="41" t="s">
        <v>11</v>
      </c>
      <c r="B308" s="41" t="s">
        <v>26</v>
      </c>
      <c r="C308" s="41" t="s">
        <v>13</v>
      </c>
      <c r="D308" s="42" t="s">
        <v>14</v>
      </c>
      <c r="E308" s="43" t="s">
        <v>15</v>
      </c>
      <c r="F308" s="41" t="s">
        <v>16</v>
      </c>
      <c r="G308" s="13"/>
      <c r="H308" s="13"/>
      <c r="I308" s="13"/>
    </row>
    <row r="309" spans="1:9">
      <c r="A309" s="44">
        <v>1</v>
      </c>
      <c r="B309" s="44">
        <v>2</v>
      </c>
      <c r="C309" s="44">
        <v>3</v>
      </c>
      <c r="D309" s="44">
        <v>4</v>
      </c>
      <c r="E309" s="45">
        <v>5</v>
      </c>
      <c r="F309" s="44">
        <v>6</v>
      </c>
      <c r="G309" s="13"/>
      <c r="H309" s="13"/>
      <c r="I309" s="13"/>
    </row>
    <row r="310" spans="1:9">
      <c r="A310" s="74"/>
      <c r="B310" s="16" t="s">
        <v>272</v>
      </c>
      <c r="C310" s="173">
        <v>50127000</v>
      </c>
      <c r="D310" s="120" t="s">
        <v>196</v>
      </c>
      <c r="E310" s="74">
        <f>SUM(E311:E314)</f>
        <v>1050000</v>
      </c>
      <c r="F310" s="193">
        <f>E310/C310*100</f>
        <v>2.094679514034353</v>
      </c>
      <c r="G310" s="13"/>
      <c r="H310" s="13"/>
      <c r="I310" s="13"/>
    </row>
    <row r="311" spans="1:9">
      <c r="A311" s="74"/>
      <c r="B311" s="74"/>
      <c r="C311" s="74"/>
      <c r="D311" s="61" t="s">
        <v>197</v>
      </c>
      <c r="E311" s="74">
        <v>1050000</v>
      </c>
      <c r="F311" s="74"/>
      <c r="G311" s="13"/>
      <c r="H311" s="13"/>
      <c r="I311" s="13"/>
    </row>
    <row r="312" spans="1:9" ht="25.5">
      <c r="A312" s="74"/>
      <c r="B312" s="74"/>
      <c r="C312" s="74"/>
      <c r="D312" s="62" t="s">
        <v>198</v>
      </c>
      <c r="E312" s="74"/>
      <c r="F312" s="74"/>
      <c r="G312" s="13"/>
      <c r="H312" s="13"/>
      <c r="I312" s="13"/>
    </row>
    <row r="313" spans="1:9" ht="25.5">
      <c r="A313" s="74"/>
      <c r="B313" s="74"/>
      <c r="C313" s="74"/>
      <c r="D313" s="55" t="s">
        <v>199</v>
      </c>
      <c r="E313" s="74"/>
      <c r="F313" s="74"/>
      <c r="G313" s="13"/>
      <c r="H313" s="13"/>
      <c r="I313" s="13"/>
    </row>
    <row r="314" spans="1:9">
      <c r="A314" s="74"/>
      <c r="B314" s="74"/>
      <c r="C314" s="74"/>
      <c r="D314" s="61" t="s">
        <v>200</v>
      </c>
      <c r="E314" s="74"/>
      <c r="F314" s="74"/>
      <c r="G314" s="13"/>
      <c r="H314" s="13"/>
      <c r="I314" s="13"/>
    </row>
    <row r="315" spans="1:9">
      <c r="A315" s="74"/>
      <c r="B315" s="74"/>
      <c r="C315" s="74"/>
      <c r="D315" s="61"/>
      <c r="E315" s="74"/>
      <c r="F315" s="74"/>
      <c r="G315" s="13"/>
      <c r="H315" s="13"/>
      <c r="I315" s="13"/>
    </row>
    <row r="316" spans="1:9" ht="25.5">
      <c r="A316" s="74"/>
      <c r="B316" s="74"/>
      <c r="C316" s="75"/>
      <c r="D316" s="121" t="s">
        <v>201</v>
      </c>
      <c r="E316" s="74">
        <f>SUM(E317:E319)</f>
        <v>0</v>
      </c>
      <c r="F316" s="193">
        <f>E316/C310*100</f>
        <v>0</v>
      </c>
      <c r="G316" s="13"/>
      <c r="H316" s="13"/>
      <c r="I316" s="13"/>
    </row>
    <row r="317" spans="1:9">
      <c r="A317" s="74"/>
      <c r="B317" s="74"/>
      <c r="C317" s="74"/>
      <c r="D317" s="61" t="s">
        <v>202</v>
      </c>
      <c r="E317" s="74"/>
      <c r="F317" s="74"/>
      <c r="G317" s="13"/>
      <c r="H317" s="13"/>
      <c r="I317" s="13"/>
    </row>
    <row r="318" spans="1:9" ht="25.5">
      <c r="A318" s="74"/>
      <c r="B318" s="74"/>
      <c r="C318" s="74"/>
      <c r="D318" s="62" t="s">
        <v>203</v>
      </c>
      <c r="E318" s="74"/>
      <c r="F318" s="74"/>
      <c r="G318" s="13"/>
      <c r="H318" s="13"/>
      <c r="I318" s="13"/>
    </row>
    <row r="319" spans="1:9">
      <c r="A319" s="74"/>
      <c r="B319" s="74"/>
      <c r="C319" s="74"/>
      <c r="D319" s="198" t="s">
        <v>296</v>
      </c>
      <c r="E319" s="74">
        <v>0</v>
      </c>
      <c r="F319" s="74"/>
      <c r="G319" s="13"/>
      <c r="H319" s="13"/>
      <c r="I319" s="13"/>
    </row>
    <row r="320" spans="1:9">
      <c r="A320" s="74"/>
      <c r="B320" s="74"/>
      <c r="C320" s="75"/>
      <c r="D320" s="121" t="s">
        <v>204</v>
      </c>
      <c r="E320" s="74">
        <f>E321</f>
        <v>0</v>
      </c>
      <c r="F320" s="74"/>
      <c r="G320" s="13"/>
      <c r="H320" s="13"/>
      <c r="I320" s="13"/>
    </row>
    <row r="321" spans="1:9">
      <c r="A321" s="74"/>
      <c r="B321" s="74"/>
      <c r="C321" s="74"/>
      <c r="D321" s="61" t="s">
        <v>205</v>
      </c>
      <c r="E321" s="74"/>
      <c r="F321" s="74"/>
      <c r="G321" s="13"/>
      <c r="H321" s="13"/>
      <c r="I321" s="13"/>
    </row>
    <row r="322" spans="1:9">
      <c r="A322" s="74"/>
      <c r="B322" s="74"/>
      <c r="C322" s="74"/>
      <c r="D322" s="120"/>
      <c r="E322" s="74"/>
      <c r="F322" s="74"/>
      <c r="G322" s="13"/>
      <c r="H322" s="13"/>
      <c r="I322" s="13"/>
    </row>
    <row r="323" spans="1:9">
      <c r="A323" s="74"/>
      <c r="B323" s="74"/>
      <c r="C323" s="75"/>
      <c r="D323" s="120" t="s">
        <v>206</v>
      </c>
      <c r="E323" s="74">
        <f>SUM(E324:E325)</f>
        <v>0</v>
      </c>
      <c r="F323" s="74"/>
      <c r="G323" s="13"/>
      <c r="H323" s="13"/>
      <c r="I323" s="13"/>
    </row>
    <row r="324" spans="1:9">
      <c r="A324" s="74"/>
      <c r="B324" s="74"/>
      <c r="C324" s="74"/>
      <c r="D324" s="52" t="s">
        <v>207</v>
      </c>
      <c r="E324" s="74"/>
      <c r="F324" s="74"/>
      <c r="G324" s="13"/>
      <c r="H324" s="13"/>
      <c r="I324" s="13"/>
    </row>
    <row r="325" spans="1:9">
      <c r="A325" s="74"/>
      <c r="B325" s="74"/>
      <c r="C325" s="74"/>
      <c r="D325" s="61" t="s">
        <v>208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122"/>
      <c r="E326" s="74"/>
      <c r="F326" s="74"/>
      <c r="G326" s="13"/>
      <c r="H326" s="13"/>
      <c r="I326" s="13"/>
    </row>
    <row r="327" spans="1:9">
      <c r="A327" s="74"/>
      <c r="B327" s="74"/>
      <c r="C327" s="168">
        <f>C310</f>
        <v>50127000</v>
      </c>
      <c r="D327" s="33" t="s">
        <v>22</v>
      </c>
      <c r="E327" s="74">
        <f>E310+E316+E320+E323</f>
        <v>1050000</v>
      </c>
      <c r="F327" s="193">
        <f>SUM(F310:F317)</f>
        <v>2.094679514034353</v>
      </c>
      <c r="G327" s="13"/>
      <c r="H327" s="13"/>
      <c r="I327" s="13"/>
    </row>
    <row r="328" spans="1:9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28.5" customHeight="1">
      <c r="A331" s="123" t="s">
        <v>218</v>
      </c>
      <c r="B331" s="210" t="s">
        <v>209</v>
      </c>
      <c r="C331" s="210"/>
      <c r="D331" s="13"/>
      <c r="E331" s="13"/>
      <c r="F331" s="13"/>
      <c r="G331" s="13"/>
      <c r="H331" s="13"/>
      <c r="I331" s="13"/>
    </row>
    <row r="332" spans="1:9" ht="38.25">
      <c r="A332" s="41" t="s">
        <v>11</v>
      </c>
      <c r="B332" s="41" t="s">
        <v>26</v>
      </c>
      <c r="C332" s="41" t="s">
        <v>13</v>
      </c>
      <c r="D332" s="42" t="s">
        <v>14</v>
      </c>
      <c r="E332" s="43" t="s">
        <v>15</v>
      </c>
      <c r="F332" s="41" t="s">
        <v>16</v>
      </c>
      <c r="G332" s="13"/>
      <c r="H332" s="13"/>
      <c r="I332" s="13"/>
    </row>
    <row r="333" spans="1:9">
      <c r="A333" s="44">
        <v>1</v>
      </c>
      <c r="B333" s="44">
        <v>2</v>
      </c>
      <c r="C333" s="44">
        <v>3</v>
      </c>
      <c r="D333" s="44">
        <v>4</v>
      </c>
      <c r="E333" s="45">
        <v>5</v>
      </c>
      <c r="F333" s="44">
        <v>6</v>
      </c>
      <c r="G333" s="13"/>
      <c r="H333" s="13"/>
      <c r="I333" s="13"/>
    </row>
    <row r="334" spans="1:9">
      <c r="A334" s="74"/>
      <c r="B334" s="16" t="s">
        <v>272</v>
      </c>
      <c r="C334" s="74">
        <v>71698000</v>
      </c>
      <c r="D334" s="126" t="s">
        <v>211</v>
      </c>
      <c r="E334" s="74"/>
      <c r="F334" s="74"/>
      <c r="G334" s="13"/>
      <c r="H334" s="13"/>
      <c r="I334" s="13"/>
    </row>
    <row r="335" spans="1:9">
      <c r="A335" s="74"/>
      <c r="B335" s="74"/>
      <c r="C335" s="75"/>
      <c r="D335" s="126" t="s">
        <v>212</v>
      </c>
      <c r="E335" s="74"/>
      <c r="F335" s="74"/>
      <c r="G335" s="13"/>
      <c r="H335" s="13"/>
      <c r="I335" s="13"/>
    </row>
    <row r="336" spans="1:9">
      <c r="A336" s="74"/>
      <c r="B336" s="74"/>
      <c r="C336" s="74"/>
      <c r="D336" s="126" t="s">
        <v>213</v>
      </c>
      <c r="E336" s="74"/>
      <c r="F336" s="74"/>
      <c r="G336" s="13"/>
      <c r="H336" s="13"/>
      <c r="I336" s="13"/>
    </row>
    <row r="337" spans="1:9">
      <c r="A337" s="74"/>
      <c r="B337" s="74"/>
      <c r="C337" s="74"/>
      <c r="D337" s="126" t="s">
        <v>267</v>
      </c>
      <c r="E337" s="74">
        <v>6715600</v>
      </c>
      <c r="F337" s="184">
        <f>E337/C334*100</f>
        <v>9.3665095260676736</v>
      </c>
      <c r="G337" s="13"/>
      <c r="H337" s="13"/>
      <c r="I337" s="13"/>
    </row>
    <row r="338" spans="1:9">
      <c r="A338" s="74"/>
      <c r="B338" s="74"/>
      <c r="C338" s="74"/>
      <c r="D338" s="126" t="s">
        <v>268</v>
      </c>
      <c r="E338" s="74">
        <v>6300000</v>
      </c>
      <c r="F338" s="184">
        <f>E338/C334*100</f>
        <v>8.7868559792462833</v>
      </c>
      <c r="G338" s="13"/>
      <c r="H338" s="13"/>
      <c r="I338" s="13"/>
    </row>
    <row r="339" spans="1:9">
      <c r="A339" s="74"/>
      <c r="B339" s="74"/>
      <c r="C339" s="74"/>
      <c r="D339" s="74"/>
      <c r="E339" s="74"/>
      <c r="F339" s="74"/>
      <c r="G339" s="13"/>
      <c r="H339" s="13"/>
      <c r="I339" s="13"/>
    </row>
    <row r="340" spans="1:9">
      <c r="A340" s="74"/>
      <c r="B340" s="74"/>
      <c r="C340" s="168">
        <f>C334</f>
        <v>71698000</v>
      </c>
      <c r="D340" s="33" t="s">
        <v>22</v>
      </c>
      <c r="E340" s="74">
        <f>SUM(E334:E338)</f>
        <v>13015600</v>
      </c>
      <c r="F340" s="184">
        <f>SUM(F337:F339)</f>
        <v>18.153365505313957</v>
      </c>
      <c r="G340" s="185">
        <f>E340+E296+E273+E128+H85+H52+H40+E327+E260+E304+H206+H181+E284+E68+E146</f>
        <v>21490600</v>
      </c>
      <c r="H340" s="13"/>
      <c r="I340" s="13"/>
    </row>
    <row r="341" spans="1:9">
      <c r="C341" s="190">
        <f>C340+C327+C304+C296+C284+C273+C260+C221+C206+C181+C161+C146+C128+C113+C102+C85+C68+C52+C40+C22</f>
        <v>458000000</v>
      </c>
    </row>
    <row r="343" spans="1:9">
      <c r="F343" s="13" t="s">
        <v>297</v>
      </c>
      <c r="G343" s="13"/>
    </row>
    <row r="344" spans="1:9">
      <c r="F344" s="13" t="s">
        <v>283</v>
      </c>
      <c r="G344" s="13"/>
    </row>
    <row r="345" spans="1:9">
      <c r="F345" s="13"/>
      <c r="G345" s="13"/>
    </row>
    <row r="346" spans="1:9">
      <c r="F346" s="13"/>
      <c r="G346" s="13"/>
    </row>
    <row r="347" spans="1:9">
      <c r="F347" s="13"/>
      <c r="G347" s="13"/>
    </row>
    <row r="348" spans="1:9">
      <c r="F348" s="13" t="s">
        <v>284</v>
      </c>
      <c r="G348" s="13"/>
    </row>
    <row r="349" spans="1:9">
      <c r="F349" s="13" t="s">
        <v>285</v>
      </c>
      <c r="G349" s="13"/>
    </row>
  </sheetData>
  <mergeCells count="14">
    <mergeCell ref="A8:C8"/>
    <mergeCell ref="A1:F1"/>
    <mergeCell ref="A2:F2"/>
    <mergeCell ref="A3:F3"/>
    <mergeCell ref="A6:C6"/>
    <mergeCell ref="A7:C7"/>
    <mergeCell ref="B248:C248"/>
    <mergeCell ref="B331:C331"/>
    <mergeCell ref="A9:C9"/>
    <mergeCell ref="A10:C10"/>
    <mergeCell ref="G16:H16"/>
    <mergeCell ref="B209:C209"/>
    <mergeCell ref="D212:E212"/>
    <mergeCell ref="B237:C2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tabSelected="1" workbookViewId="0">
      <pane xSplit="1" ySplit="7" topLeftCell="B47" activePane="bottomRight" state="frozen"/>
      <selection pane="topRight" activeCell="B1" sqref="B1"/>
      <selection pane="bottomLeft" activeCell="A9" sqref="A9"/>
      <selection pane="bottomRight" activeCell="J67" sqref="J67"/>
    </sheetView>
  </sheetViews>
  <sheetFormatPr defaultColWidth="8.7109375" defaultRowHeight="15.75"/>
  <cols>
    <col min="1" max="1" width="6.140625" style="150" customWidth="1"/>
    <col min="2" max="2" width="27.140625" style="150" customWidth="1"/>
    <col min="3" max="3" width="23.42578125" style="150" customWidth="1"/>
    <col min="4" max="4" width="13.7109375" style="150" customWidth="1"/>
    <col min="5" max="5" width="9.85546875" style="150" customWidth="1"/>
    <col min="6" max="6" width="17" style="150" bestFit="1" customWidth="1"/>
    <col min="7" max="7" width="12.28515625" style="150" bestFit="1" customWidth="1"/>
    <col min="8" max="8" width="8.7109375" style="150"/>
    <col min="9" max="9" width="13.7109375" style="150" bestFit="1" customWidth="1"/>
    <col min="10" max="10" width="14.7109375" style="150" bestFit="1" customWidth="1"/>
    <col min="11" max="11" width="13.85546875" style="150" bestFit="1" customWidth="1"/>
    <col min="12" max="14" width="8.7109375" style="150"/>
    <col min="15" max="15" width="17.140625" style="150" customWidth="1"/>
    <col min="16" max="16" width="8.7109375" style="150"/>
    <col min="17" max="17" width="12.7109375" style="150" bestFit="1" customWidth="1"/>
    <col min="18" max="16384" width="8.7109375" style="150"/>
  </cols>
  <sheetData>
    <row r="1" spans="1:17">
      <c r="A1" s="217" t="s">
        <v>263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</row>
    <row r="2" spans="1:17">
      <c r="A2" s="217" t="s">
        <v>271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7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7">
      <c r="A4" s="223" t="s">
        <v>299</v>
      </c>
      <c r="B4" s="223"/>
    </row>
    <row r="6" spans="1:17" ht="30.95" customHeight="1">
      <c r="A6" s="219" t="s">
        <v>11</v>
      </c>
      <c r="B6" s="219" t="s">
        <v>260</v>
      </c>
      <c r="C6" s="219" t="s">
        <v>13</v>
      </c>
      <c r="D6" s="218" t="s">
        <v>220</v>
      </c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21" t="s">
        <v>261</v>
      </c>
    </row>
    <row r="7" spans="1:17" ht="23.1" customHeight="1">
      <c r="A7" s="220"/>
      <c r="B7" s="220"/>
      <c r="C7" s="220"/>
      <c r="D7" s="151" t="s">
        <v>221</v>
      </c>
      <c r="E7" s="151" t="s">
        <v>222</v>
      </c>
      <c r="F7" s="151" t="s">
        <v>223</v>
      </c>
      <c r="G7" s="151" t="s">
        <v>224</v>
      </c>
      <c r="H7" s="151" t="s">
        <v>225</v>
      </c>
      <c r="I7" s="151" t="s">
        <v>226</v>
      </c>
      <c r="J7" s="151" t="s">
        <v>227</v>
      </c>
      <c r="K7" s="151" t="s">
        <v>228</v>
      </c>
      <c r="L7" s="151" t="s">
        <v>229</v>
      </c>
      <c r="M7" s="151" t="s">
        <v>230</v>
      </c>
      <c r="N7" s="151" t="s">
        <v>231</v>
      </c>
      <c r="O7" s="222"/>
    </row>
    <row r="8" spans="1:17">
      <c r="A8" s="152"/>
      <c r="B8" s="152" t="s">
        <v>262</v>
      </c>
      <c r="C8" s="152">
        <f>C9+C15+C43+C50+C55</f>
        <v>458000000</v>
      </c>
      <c r="D8" s="152">
        <f t="shared" ref="D8:N8" si="0">D9+D15+D43+D50+D55</f>
        <v>40430000</v>
      </c>
      <c r="E8" s="197">
        <f t="shared" si="0"/>
        <v>75000</v>
      </c>
      <c r="F8" s="197">
        <f t="shared" si="0"/>
        <v>7707800</v>
      </c>
      <c r="G8" s="197">
        <f t="shared" si="0"/>
        <v>7943800</v>
      </c>
      <c r="H8" s="152">
        <f t="shared" si="0"/>
        <v>0</v>
      </c>
      <c r="I8" s="197">
        <f t="shared" si="0"/>
        <v>15190600</v>
      </c>
      <c r="J8" s="197">
        <f t="shared" si="0"/>
        <v>225000</v>
      </c>
      <c r="K8" s="197">
        <f t="shared" si="0"/>
        <v>21490600</v>
      </c>
      <c r="L8" s="152">
        <f t="shared" si="0"/>
        <v>0</v>
      </c>
      <c r="M8" s="152">
        <f t="shared" si="0"/>
        <v>0</v>
      </c>
      <c r="N8" s="152">
        <f t="shared" si="0"/>
        <v>0</v>
      </c>
      <c r="O8" s="153">
        <f>SUM(D8:N8)</f>
        <v>93062800</v>
      </c>
      <c r="Q8" s="150">
        <f>O8/C8*100</f>
        <v>20.319388646288207</v>
      </c>
    </row>
    <row r="9" spans="1:17" s="166" customFormat="1" ht="78.75">
      <c r="A9" s="131" t="s">
        <v>108</v>
      </c>
      <c r="B9" s="132" t="s">
        <v>232</v>
      </c>
      <c r="C9" s="162">
        <f>SUM(C10:C14)</f>
        <v>38500000</v>
      </c>
      <c r="D9" s="162">
        <f t="shared" ref="D9:N9" si="1">SUM(D10:D14)</f>
        <v>0</v>
      </c>
      <c r="E9" s="162">
        <f t="shared" si="1"/>
        <v>0</v>
      </c>
      <c r="F9" s="162">
        <f t="shared" si="1"/>
        <v>0</v>
      </c>
      <c r="G9" s="162">
        <f t="shared" si="1"/>
        <v>0</v>
      </c>
      <c r="H9" s="162">
        <f t="shared" si="1"/>
        <v>0</v>
      </c>
      <c r="I9" s="162">
        <f t="shared" si="1"/>
        <v>0</v>
      </c>
      <c r="J9" s="162">
        <f t="shared" si="1"/>
        <v>0</v>
      </c>
      <c r="K9" s="162">
        <f t="shared" si="1"/>
        <v>0</v>
      </c>
      <c r="L9" s="162">
        <f t="shared" si="1"/>
        <v>0</v>
      </c>
      <c r="M9" s="162">
        <f t="shared" si="1"/>
        <v>0</v>
      </c>
      <c r="N9" s="162">
        <f t="shared" si="1"/>
        <v>0</v>
      </c>
      <c r="O9" s="162">
        <f>SUM(D9:N9)</f>
        <v>0</v>
      </c>
      <c r="Q9" s="166">
        <f>SUM(D8:G8)</f>
        <v>56156600</v>
      </c>
    </row>
    <row r="10" spans="1:17" ht="31.5">
      <c r="A10" s="133" t="s">
        <v>24</v>
      </c>
      <c r="B10" s="156" t="s">
        <v>280</v>
      </c>
      <c r="C10" s="154">
        <v>11250000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>
        <f t="shared" ref="O10:O14" si="2">SUM(D10:N10)</f>
        <v>0</v>
      </c>
    </row>
    <row r="11" spans="1:17">
      <c r="A11" s="133" t="s">
        <v>40</v>
      </c>
      <c r="B11" s="155" t="s">
        <v>18</v>
      </c>
      <c r="C11" s="154">
        <v>7450000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>
        <f t="shared" si="2"/>
        <v>0</v>
      </c>
    </row>
    <row r="12" spans="1:17">
      <c r="A12" s="133" t="s">
        <v>49</v>
      </c>
      <c r="B12" s="155" t="s">
        <v>19</v>
      </c>
      <c r="C12" s="154">
        <v>3600000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>
        <f t="shared" si="2"/>
        <v>0</v>
      </c>
    </row>
    <row r="13" spans="1:17">
      <c r="A13" s="133" t="s">
        <v>59</v>
      </c>
      <c r="B13" s="156" t="s">
        <v>281</v>
      </c>
      <c r="C13" s="154">
        <v>16200000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>
        <f t="shared" si="2"/>
        <v>0</v>
      </c>
    </row>
    <row r="14" spans="1:17" ht="47.25">
      <c r="A14" s="133" t="s">
        <v>76</v>
      </c>
      <c r="B14" s="157" t="s">
        <v>21</v>
      </c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>
        <f t="shared" si="2"/>
        <v>0</v>
      </c>
    </row>
    <row r="15" spans="1:17" s="166" customFormat="1" ht="38.25" customHeight="1">
      <c r="A15" s="134" t="s">
        <v>233</v>
      </c>
      <c r="B15" s="135" t="s">
        <v>234</v>
      </c>
      <c r="C15" s="205">
        <f>C16+C19+C22+C24+C27+C28+C29+C31+C32+C33+C36+C40+C41+C42</f>
        <v>264915000</v>
      </c>
      <c r="D15" s="162">
        <f t="shared" ref="D15:N15" si="3">D16+D19+D22+D24+D27+D28+D29+D31+D32+D33+D36+D40+D41+D42</f>
        <v>25035000</v>
      </c>
      <c r="E15" s="162">
        <f t="shared" si="3"/>
        <v>75000</v>
      </c>
      <c r="F15" s="162">
        <f t="shared" si="3"/>
        <v>0</v>
      </c>
      <c r="G15" s="162">
        <f t="shared" si="3"/>
        <v>0</v>
      </c>
      <c r="H15" s="162">
        <f t="shared" si="3"/>
        <v>0</v>
      </c>
      <c r="I15" s="162">
        <f t="shared" si="3"/>
        <v>825000</v>
      </c>
      <c r="J15" s="162">
        <f t="shared" si="3"/>
        <v>225000</v>
      </c>
      <c r="K15" s="162">
        <f t="shared" si="3"/>
        <v>7275000</v>
      </c>
      <c r="L15" s="162">
        <f t="shared" si="3"/>
        <v>0</v>
      </c>
      <c r="M15" s="162">
        <f t="shared" si="3"/>
        <v>0</v>
      </c>
      <c r="N15" s="162">
        <f t="shared" si="3"/>
        <v>0</v>
      </c>
      <c r="O15" s="162">
        <f>SUM(D15:N15)</f>
        <v>33435000</v>
      </c>
    </row>
    <row r="16" spans="1:17">
      <c r="A16" s="136" t="s">
        <v>24</v>
      </c>
      <c r="B16" s="137" t="s">
        <v>235</v>
      </c>
      <c r="C16" s="154">
        <v>31025000</v>
      </c>
      <c r="D16" s="154">
        <v>4400000</v>
      </c>
      <c r="E16" s="154">
        <f t="shared" ref="E16:N16" si="4">E17+E18</f>
        <v>0</v>
      </c>
      <c r="F16" s="154">
        <f t="shared" si="4"/>
        <v>0</v>
      </c>
      <c r="G16" s="154">
        <f t="shared" si="4"/>
        <v>0</v>
      </c>
      <c r="H16" s="154">
        <f t="shared" si="4"/>
        <v>0</v>
      </c>
      <c r="I16" s="154">
        <f t="shared" si="4"/>
        <v>225000</v>
      </c>
      <c r="J16" s="154">
        <f t="shared" si="4"/>
        <v>150000</v>
      </c>
      <c r="K16" s="154">
        <f t="shared" si="4"/>
        <v>225000</v>
      </c>
      <c r="L16" s="154">
        <f t="shared" si="4"/>
        <v>0</v>
      </c>
      <c r="M16" s="154">
        <f t="shared" si="4"/>
        <v>0</v>
      </c>
      <c r="N16" s="154">
        <f t="shared" si="4"/>
        <v>0</v>
      </c>
      <c r="O16" s="154">
        <f t="shared" ref="O16:O60" si="5">SUM(D16:N16)</f>
        <v>5000000</v>
      </c>
    </row>
    <row r="17" spans="1:15" ht="31.5">
      <c r="A17" s="136"/>
      <c r="B17" s="158" t="s">
        <v>181</v>
      </c>
      <c r="C17" s="154">
        <v>30575000</v>
      </c>
      <c r="D17" s="154"/>
      <c r="E17" s="154"/>
      <c r="F17" s="154"/>
      <c r="G17" s="154"/>
      <c r="H17" s="154"/>
      <c r="I17" s="154">
        <v>150000</v>
      </c>
      <c r="J17" s="154">
        <v>150000</v>
      </c>
      <c r="K17" s="154">
        <v>150000</v>
      </c>
      <c r="L17" s="154"/>
      <c r="M17" s="154"/>
      <c r="N17" s="154"/>
      <c r="O17" s="154">
        <f t="shared" si="5"/>
        <v>450000</v>
      </c>
    </row>
    <row r="18" spans="1:15" ht="31.5">
      <c r="A18" s="136"/>
      <c r="B18" s="159" t="s">
        <v>182</v>
      </c>
      <c r="C18" s="154">
        <v>450000</v>
      </c>
      <c r="D18" s="154"/>
      <c r="E18" s="154"/>
      <c r="F18" s="154"/>
      <c r="G18" s="154"/>
      <c r="H18" s="154"/>
      <c r="I18" s="154">
        <v>75000</v>
      </c>
      <c r="J18" s="154"/>
      <c r="K18" s="154">
        <v>75000</v>
      </c>
      <c r="L18" s="154"/>
      <c r="M18" s="154"/>
      <c r="N18" s="154"/>
      <c r="O18" s="154">
        <f t="shared" si="5"/>
        <v>150000</v>
      </c>
    </row>
    <row r="19" spans="1:15" ht="31.5">
      <c r="A19" s="136" t="s">
        <v>40</v>
      </c>
      <c r="B19" s="138" t="s">
        <v>236</v>
      </c>
      <c r="C19" s="154">
        <v>22110000</v>
      </c>
      <c r="D19" s="154">
        <f t="shared" ref="D19:N19" si="6">D20+D21</f>
        <v>4350000</v>
      </c>
      <c r="E19" s="154">
        <f t="shared" si="6"/>
        <v>0</v>
      </c>
      <c r="F19" s="154">
        <f t="shared" si="6"/>
        <v>0</v>
      </c>
      <c r="G19" s="154">
        <f t="shared" si="6"/>
        <v>0</v>
      </c>
      <c r="H19" s="154">
        <f t="shared" si="6"/>
        <v>0</v>
      </c>
      <c r="I19" s="154">
        <f t="shared" si="6"/>
        <v>75000</v>
      </c>
      <c r="J19" s="154">
        <f t="shared" si="6"/>
        <v>0</v>
      </c>
      <c r="K19" s="154">
        <f t="shared" si="6"/>
        <v>0</v>
      </c>
      <c r="L19" s="154">
        <f t="shared" si="6"/>
        <v>0</v>
      </c>
      <c r="M19" s="154">
        <f t="shared" si="6"/>
        <v>0</v>
      </c>
      <c r="N19" s="154">
        <f t="shared" si="6"/>
        <v>0</v>
      </c>
      <c r="O19" s="154">
        <f t="shared" si="5"/>
        <v>4425000</v>
      </c>
    </row>
    <row r="20" spans="1:15" ht="47.25">
      <c r="A20" s="136"/>
      <c r="B20" s="160" t="s">
        <v>183</v>
      </c>
      <c r="C20" s="154">
        <v>450000</v>
      </c>
      <c r="D20" s="154"/>
      <c r="E20" s="154"/>
      <c r="F20" s="154"/>
      <c r="G20" s="154"/>
      <c r="H20" s="154"/>
      <c r="I20" s="154">
        <v>75000</v>
      </c>
      <c r="J20" s="154"/>
      <c r="K20" s="154"/>
      <c r="L20" s="154"/>
      <c r="M20" s="154"/>
      <c r="N20" s="154"/>
      <c r="O20" s="154">
        <f t="shared" si="5"/>
        <v>75000</v>
      </c>
    </row>
    <row r="21" spans="1:15" ht="31.5">
      <c r="A21" s="136"/>
      <c r="B21" s="161" t="s">
        <v>42</v>
      </c>
      <c r="C21" s="154">
        <v>21660000</v>
      </c>
      <c r="D21" s="154">
        <v>4350000</v>
      </c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>
        <f t="shared" si="5"/>
        <v>4350000</v>
      </c>
    </row>
    <row r="22" spans="1:15" ht="31.5">
      <c r="A22" s="136" t="s">
        <v>49</v>
      </c>
      <c r="B22" s="138" t="s">
        <v>237</v>
      </c>
      <c r="C22" s="186">
        <v>59290000</v>
      </c>
      <c r="D22" s="154">
        <f t="shared" ref="D22:N22" si="7">D23</f>
        <v>0</v>
      </c>
      <c r="E22" s="154">
        <f t="shared" si="7"/>
        <v>0</v>
      </c>
      <c r="F22" s="154">
        <f t="shared" si="7"/>
        <v>0</v>
      </c>
      <c r="G22" s="154">
        <f t="shared" si="7"/>
        <v>0</v>
      </c>
      <c r="H22" s="154">
        <f t="shared" si="7"/>
        <v>0</v>
      </c>
      <c r="I22" s="154">
        <f t="shared" si="7"/>
        <v>150000</v>
      </c>
      <c r="J22" s="154">
        <f t="shared" si="7"/>
        <v>0</v>
      </c>
      <c r="K22" s="154">
        <f t="shared" si="7"/>
        <v>6600000</v>
      </c>
      <c r="L22" s="154">
        <f t="shared" si="7"/>
        <v>0</v>
      </c>
      <c r="M22" s="154">
        <f t="shared" si="7"/>
        <v>0</v>
      </c>
      <c r="N22" s="154">
        <f t="shared" si="7"/>
        <v>0</v>
      </c>
      <c r="O22" s="154">
        <f t="shared" si="5"/>
        <v>6750000</v>
      </c>
    </row>
    <row r="23" spans="1:15" ht="31.5">
      <c r="A23" s="136"/>
      <c r="B23" s="160" t="s">
        <v>185</v>
      </c>
      <c r="C23" s="154">
        <v>59290000</v>
      </c>
      <c r="D23" s="154"/>
      <c r="E23" s="154"/>
      <c r="F23" s="154"/>
      <c r="G23" s="154"/>
      <c r="H23" s="154"/>
      <c r="I23" s="154">
        <v>150000</v>
      </c>
      <c r="J23" s="154"/>
      <c r="K23" s="154">
        <v>6600000</v>
      </c>
      <c r="L23" s="154"/>
      <c r="M23" s="154"/>
      <c r="N23" s="154"/>
      <c r="O23" s="154">
        <f t="shared" si="5"/>
        <v>6750000</v>
      </c>
    </row>
    <row r="24" spans="1:15" s="166" customFormat="1" ht="47.25">
      <c r="A24" s="136" t="s">
        <v>59</v>
      </c>
      <c r="B24" s="138" t="s">
        <v>238</v>
      </c>
      <c r="C24" s="186">
        <v>29580000</v>
      </c>
      <c r="D24" s="162">
        <f t="shared" ref="D24:N24" si="8">D25+D26</f>
        <v>3255000</v>
      </c>
      <c r="E24" s="162">
        <f t="shared" si="8"/>
        <v>0</v>
      </c>
      <c r="F24" s="162">
        <f t="shared" si="8"/>
        <v>0</v>
      </c>
      <c r="G24" s="162">
        <f t="shared" si="8"/>
        <v>0</v>
      </c>
      <c r="H24" s="162">
        <f t="shared" si="8"/>
        <v>0</v>
      </c>
      <c r="I24" s="162">
        <f t="shared" si="8"/>
        <v>0</v>
      </c>
      <c r="J24" s="162">
        <f t="shared" si="8"/>
        <v>0</v>
      </c>
      <c r="K24" s="162">
        <f t="shared" si="8"/>
        <v>0</v>
      </c>
      <c r="L24" s="162">
        <f t="shared" si="8"/>
        <v>0</v>
      </c>
      <c r="M24" s="162">
        <f t="shared" si="8"/>
        <v>0</v>
      </c>
      <c r="N24" s="162">
        <f t="shared" si="8"/>
        <v>0</v>
      </c>
      <c r="O24" s="162">
        <f t="shared" si="5"/>
        <v>3255000</v>
      </c>
    </row>
    <row r="25" spans="1:15" ht="47.25">
      <c r="A25" s="136"/>
      <c r="B25" s="160" t="s">
        <v>186</v>
      </c>
      <c r="C25" s="154">
        <v>27330000</v>
      </c>
      <c r="D25" s="154">
        <v>3255000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>
        <f t="shared" si="5"/>
        <v>3255000</v>
      </c>
    </row>
    <row r="26" spans="1:15" ht="31.5">
      <c r="A26" s="136"/>
      <c r="B26" s="164" t="s">
        <v>61</v>
      </c>
      <c r="C26" s="154">
        <v>2250000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>
        <f t="shared" si="5"/>
        <v>0</v>
      </c>
    </row>
    <row r="27" spans="1:15">
      <c r="A27" s="136" t="s">
        <v>76</v>
      </c>
      <c r="B27" s="137" t="s">
        <v>239</v>
      </c>
      <c r="C27" s="186">
        <v>11175000</v>
      </c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>
        <f t="shared" si="5"/>
        <v>0</v>
      </c>
    </row>
    <row r="28" spans="1:15" ht="31.5">
      <c r="A28" s="136" t="s">
        <v>87</v>
      </c>
      <c r="B28" s="139" t="s">
        <v>240</v>
      </c>
      <c r="C28" s="186">
        <v>1850000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>
        <f t="shared" si="5"/>
        <v>0</v>
      </c>
    </row>
    <row r="29" spans="1:15" s="166" customFormat="1" ht="31.5">
      <c r="A29" s="136" t="s">
        <v>91</v>
      </c>
      <c r="B29" s="139" t="s">
        <v>92</v>
      </c>
      <c r="C29" s="186">
        <v>24180000</v>
      </c>
      <c r="D29" s="162">
        <f t="shared" ref="D29:N29" si="9">D30</f>
        <v>1000000</v>
      </c>
      <c r="E29" s="162">
        <f t="shared" si="9"/>
        <v>0</v>
      </c>
      <c r="F29" s="162">
        <f t="shared" si="9"/>
        <v>0</v>
      </c>
      <c r="G29" s="162">
        <f t="shared" si="9"/>
        <v>0</v>
      </c>
      <c r="H29" s="162">
        <f t="shared" si="9"/>
        <v>0</v>
      </c>
      <c r="I29" s="162">
        <f t="shared" si="9"/>
        <v>300000</v>
      </c>
      <c r="J29" s="162">
        <f t="shared" si="9"/>
        <v>0</v>
      </c>
      <c r="K29" s="162">
        <f t="shared" si="9"/>
        <v>150000</v>
      </c>
      <c r="L29" s="162">
        <f t="shared" si="9"/>
        <v>0</v>
      </c>
      <c r="M29" s="162">
        <f t="shared" si="9"/>
        <v>0</v>
      </c>
      <c r="N29" s="162">
        <f t="shared" si="9"/>
        <v>0</v>
      </c>
      <c r="O29" s="162">
        <f t="shared" si="5"/>
        <v>1450000</v>
      </c>
    </row>
    <row r="30" spans="1:15" ht="31.5">
      <c r="A30" s="136"/>
      <c r="B30" s="163" t="s">
        <v>187</v>
      </c>
      <c r="C30" s="154">
        <v>24180000</v>
      </c>
      <c r="D30" s="154">
        <v>1000000</v>
      </c>
      <c r="E30" s="154"/>
      <c r="F30" s="154"/>
      <c r="G30" s="154"/>
      <c r="H30" s="154"/>
      <c r="I30" s="154">
        <v>300000</v>
      </c>
      <c r="J30" s="154"/>
      <c r="K30" s="154">
        <v>150000</v>
      </c>
      <c r="L30" s="154"/>
      <c r="M30" s="154"/>
      <c r="N30" s="154"/>
      <c r="O30" s="154">
        <f t="shared" si="5"/>
        <v>1450000</v>
      </c>
    </row>
    <row r="31" spans="1:15" ht="31.5">
      <c r="A31" s="136" t="s">
        <v>98</v>
      </c>
      <c r="B31" s="139" t="s">
        <v>241</v>
      </c>
      <c r="C31" s="186">
        <v>18075000</v>
      </c>
      <c r="D31" s="154"/>
      <c r="E31" s="154"/>
      <c r="F31" s="154"/>
      <c r="G31" s="154"/>
      <c r="H31" s="154"/>
      <c r="I31" s="154"/>
      <c r="J31" s="154"/>
      <c r="K31" s="154">
        <v>75000</v>
      </c>
      <c r="L31" s="154"/>
      <c r="M31" s="154"/>
      <c r="N31" s="154"/>
      <c r="O31" s="154">
        <f t="shared" si="5"/>
        <v>75000</v>
      </c>
    </row>
    <row r="32" spans="1:15" ht="31.5">
      <c r="A32" s="136" t="s">
        <v>242</v>
      </c>
      <c r="B32" s="139" t="s">
        <v>109</v>
      </c>
      <c r="C32" s="187">
        <v>7800000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>
        <f t="shared" si="5"/>
        <v>0</v>
      </c>
    </row>
    <row r="33" spans="1:15">
      <c r="A33" s="136" t="s">
        <v>147</v>
      </c>
      <c r="B33" s="140" t="s">
        <v>117</v>
      </c>
      <c r="C33" s="186">
        <v>23730000</v>
      </c>
      <c r="D33" s="154">
        <f t="shared" ref="D33:N33" si="10">D34+D35</f>
        <v>1955000</v>
      </c>
      <c r="E33" s="154">
        <f t="shared" si="10"/>
        <v>75000</v>
      </c>
      <c r="F33" s="154">
        <f t="shared" si="10"/>
        <v>0</v>
      </c>
      <c r="G33" s="154">
        <f t="shared" si="10"/>
        <v>0</v>
      </c>
      <c r="H33" s="154">
        <f t="shared" si="10"/>
        <v>0</v>
      </c>
      <c r="I33" s="154">
        <f t="shared" si="10"/>
        <v>75000</v>
      </c>
      <c r="J33" s="154">
        <f t="shared" si="10"/>
        <v>75000</v>
      </c>
      <c r="K33" s="154">
        <f t="shared" si="10"/>
        <v>225000</v>
      </c>
      <c r="L33" s="154">
        <f t="shared" si="10"/>
        <v>0</v>
      </c>
      <c r="M33" s="154">
        <f t="shared" si="10"/>
        <v>0</v>
      </c>
      <c r="N33" s="154">
        <f t="shared" si="10"/>
        <v>0</v>
      </c>
      <c r="O33" s="154">
        <f t="shared" si="5"/>
        <v>2405000</v>
      </c>
    </row>
    <row r="34" spans="1:15" ht="63">
      <c r="A34" s="136"/>
      <c r="B34" s="159" t="s">
        <v>188</v>
      </c>
      <c r="C34" s="154">
        <v>12360000</v>
      </c>
      <c r="D34" s="154"/>
      <c r="E34" s="154">
        <v>75000</v>
      </c>
      <c r="F34" s="154"/>
      <c r="G34" s="154"/>
      <c r="H34" s="154"/>
      <c r="I34" s="154">
        <v>75000</v>
      </c>
      <c r="J34" s="154">
        <v>75000</v>
      </c>
      <c r="K34" s="154">
        <v>225000</v>
      </c>
      <c r="L34" s="154"/>
      <c r="M34" s="154"/>
      <c r="N34" s="154"/>
      <c r="O34" s="154">
        <f t="shared" si="5"/>
        <v>450000</v>
      </c>
    </row>
    <row r="35" spans="1:15" ht="51.95" customHeight="1">
      <c r="A35" s="136"/>
      <c r="B35" s="159" t="s">
        <v>189</v>
      </c>
      <c r="C35" s="154">
        <v>11370000</v>
      </c>
      <c r="D35" s="154">
        <v>1955000</v>
      </c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>
        <f t="shared" si="5"/>
        <v>1955000</v>
      </c>
    </row>
    <row r="36" spans="1:15" s="166" customFormat="1" ht="63">
      <c r="A36" s="136" t="s">
        <v>150</v>
      </c>
      <c r="B36" s="139" t="s">
        <v>243</v>
      </c>
      <c r="C36" s="186">
        <v>35050000</v>
      </c>
      <c r="D36" s="162">
        <f t="shared" ref="D36:N36" si="11">D37+D38+D39</f>
        <v>10075000</v>
      </c>
      <c r="E36" s="162">
        <f t="shared" si="11"/>
        <v>0</v>
      </c>
      <c r="F36" s="162">
        <f t="shared" si="11"/>
        <v>0</v>
      </c>
      <c r="G36" s="162">
        <f t="shared" si="11"/>
        <v>0</v>
      </c>
      <c r="H36" s="162">
        <f t="shared" si="11"/>
        <v>0</v>
      </c>
      <c r="I36" s="162">
        <f t="shared" si="11"/>
        <v>0</v>
      </c>
      <c r="J36" s="162">
        <f t="shared" si="11"/>
        <v>0</v>
      </c>
      <c r="K36" s="162">
        <f t="shared" si="11"/>
        <v>0</v>
      </c>
      <c r="L36" s="162">
        <f t="shared" si="11"/>
        <v>0</v>
      </c>
      <c r="M36" s="162">
        <f t="shared" si="11"/>
        <v>0</v>
      </c>
      <c r="N36" s="162">
        <f t="shared" si="11"/>
        <v>0</v>
      </c>
      <c r="O36" s="162">
        <f t="shared" si="5"/>
        <v>10075000</v>
      </c>
    </row>
    <row r="37" spans="1:15" ht="47.25">
      <c r="A37" s="136"/>
      <c r="B37" s="159" t="s">
        <v>190</v>
      </c>
      <c r="C37" s="154">
        <v>25800000</v>
      </c>
      <c r="D37" s="154">
        <v>3325000</v>
      </c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>
        <f t="shared" si="5"/>
        <v>3325000</v>
      </c>
    </row>
    <row r="38" spans="1:15" ht="33.950000000000003" customHeight="1">
      <c r="A38" s="136"/>
      <c r="B38" s="159" t="s">
        <v>191</v>
      </c>
      <c r="C38" s="154">
        <v>6750000</v>
      </c>
      <c r="D38" s="154">
        <v>5500000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>
        <f t="shared" si="5"/>
        <v>5500000</v>
      </c>
    </row>
    <row r="39" spans="1:15" ht="47.25">
      <c r="A39" s="136"/>
      <c r="B39" s="159" t="s">
        <v>192</v>
      </c>
      <c r="C39" s="154">
        <v>2500000</v>
      </c>
      <c r="D39" s="154">
        <v>1250000</v>
      </c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>
        <f t="shared" si="5"/>
        <v>1250000</v>
      </c>
    </row>
    <row r="40" spans="1:15" ht="51.95" customHeight="1">
      <c r="A40" s="136" t="s">
        <v>154</v>
      </c>
      <c r="B40" s="139" t="s">
        <v>244</v>
      </c>
      <c r="C40" s="186">
        <v>1050000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>
        <f t="shared" si="5"/>
        <v>0</v>
      </c>
    </row>
    <row r="41" spans="1:15">
      <c r="A41" s="136" t="s">
        <v>159</v>
      </c>
      <c r="B41" s="139" t="s">
        <v>245</v>
      </c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>
        <f t="shared" si="5"/>
        <v>0</v>
      </c>
    </row>
    <row r="42" spans="1:15" ht="31.5">
      <c r="A42" s="136" t="s">
        <v>166</v>
      </c>
      <c r="B42" s="139" t="s">
        <v>246</v>
      </c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>
        <f t="shared" si="5"/>
        <v>0</v>
      </c>
    </row>
    <row r="43" spans="1:15" s="166" customFormat="1" ht="78.75">
      <c r="A43" s="141" t="s">
        <v>247</v>
      </c>
      <c r="B43" s="142" t="s">
        <v>248</v>
      </c>
      <c r="C43" s="162">
        <f>C44+C46+C47+C48+C49</f>
        <v>32760000</v>
      </c>
      <c r="D43" s="162">
        <f t="shared" ref="D43:N43" si="12">D44+D46+D47+D48+D49</f>
        <v>5375000</v>
      </c>
      <c r="E43" s="162">
        <f t="shared" si="12"/>
        <v>0</v>
      </c>
      <c r="F43" s="162">
        <f t="shared" si="12"/>
        <v>150000</v>
      </c>
      <c r="G43" s="162">
        <f t="shared" si="12"/>
        <v>0</v>
      </c>
      <c r="H43" s="162">
        <f t="shared" si="12"/>
        <v>0</v>
      </c>
      <c r="I43" s="162">
        <f t="shared" si="12"/>
        <v>300000</v>
      </c>
      <c r="J43" s="162">
        <f t="shared" si="12"/>
        <v>0</v>
      </c>
      <c r="K43" s="162">
        <f t="shared" si="12"/>
        <v>150000</v>
      </c>
      <c r="L43" s="162">
        <f t="shared" si="12"/>
        <v>0</v>
      </c>
      <c r="M43" s="162">
        <f t="shared" si="12"/>
        <v>0</v>
      </c>
      <c r="N43" s="162">
        <f t="shared" si="12"/>
        <v>0</v>
      </c>
      <c r="O43" s="162">
        <f t="shared" si="5"/>
        <v>5975000</v>
      </c>
    </row>
    <row r="44" spans="1:15" ht="31.5">
      <c r="A44" s="143" t="s">
        <v>24</v>
      </c>
      <c r="B44" s="144" t="s">
        <v>249</v>
      </c>
      <c r="C44" s="186">
        <v>17325000</v>
      </c>
      <c r="D44" s="164">
        <f t="shared" ref="D44:N44" si="13">D45</f>
        <v>1800000</v>
      </c>
      <c r="E44" s="164">
        <f t="shared" si="13"/>
        <v>0</v>
      </c>
      <c r="F44" s="164">
        <f t="shared" si="13"/>
        <v>0</v>
      </c>
      <c r="G44" s="164">
        <f t="shared" si="13"/>
        <v>0</v>
      </c>
      <c r="H44" s="164">
        <f t="shared" si="13"/>
        <v>0</v>
      </c>
      <c r="I44" s="164">
        <f t="shared" si="13"/>
        <v>300000</v>
      </c>
      <c r="J44" s="164">
        <f t="shared" si="13"/>
        <v>0</v>
      </c>
      <c r="K44" s="164">
        <f t="shared" si="13"/>
        <v>150000</v>
      </c>
      <c r="L44" s="164">
        <f t="shared" si="13"/>
        <v>0</v>
      </c>
      <c r="M44" s="164">
        <f t="shared" si="13"/>
        <v>0</v>
      </c>
      <c r="N44" s="164">
        <f t="shared" si="13"/>
        <v>0</v>
      </c>
      <c r="O44" s="154">
        <f t="shared" si="5"/>
        <v>2250000</v>
      </c>
    </row>
    <row r="45" spans="1:15" ht="63">
      <c r="A45" s="143"/>
      <c r="B45" s="159" t="s">
        <v>193</v>
      </c>
      <c r="C45" s="164">
        <v>17325000</v>
      </c>
      <c r="D45" s="154">
        <v>1800000</v>
      </c>
      <c r="E45" s="154"/>
      <c r="F45" s="154"/>
      <c r="G45" s="154"/>
      <c r="H45" s="154"/>
      <c r="I45" s="154">
        <v>300000</v>
      </c>
      <c r="J45" s="154"/>
      <c r="K45" s="154">
        <v>150000</v>
      </c>
      <c r="L45" s="154"/>
      <c r="M45" s="154"/>
      <c r="N45" s="154"/>
      <c r="O45" s="154">
        <f t="shared" si="5"/>
        <v>2250000</v>
      </c>
    </row>
    <row r="46" spans="1:15">
      <c r="A46" s="143" t="s">
        <v>40</v>
      </c>
      <c r="B46" s="133" t="s">
        <v>250</v>
      </c>
      <c r="C46" s="186">
        <v>2675000</v>
      </c>
      <c r="D46" s="154">
        <v>300000</v>
      </c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>
        <f t="shared" si="5"/>
        <v>300000</v>
      </c>
    </row>
    <row r="47" spans="1:15" ht="31.5">
      <c r="A47" s="143" t="s">
        <v>49</v>
      </c>
      <c r="B47" s="144" t="s">
        <v>251</v>
      </c>
      <c r="C47" s="187">
        <v>1410000</v>
      </c>
      <c r="D47" s="154"/>
      <c r="E47" s="154"/>
      <c r="F47" s="154">
        <v>150000</v>
      </c>
      <c r="G47" s="154"/>
      <c r="H47" s="154"/>
      <c r="I47" s="154"/>
      <c r="J47" s="154"/>
      <c r="K47" s="154"/>
      <c r="L47" s="154"/>
      <c r="M47" s="154"/>
      <c r="N47" s="154"/>
      <c r="O47" s="154">
        <f t="shared" si="5"/>
        <v>150000</v>
      </c>
    </row>
    <row r="48" spans="1:15" ht="31.5">
      <c r="A48" s="143" t="s">
        <v>59</v>
      </c>
      <c r="B48" s="144" t="s">
        <v>252</v>
      </c>
      <c r="C48" s="186">
        <v>7425000</v>
      </c>
      <c r="D48" s="154">
        <v>3125000</v>
      </c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>
        <f t="shared" si="5"/>
        <v>3125000</v>
      </c>
    </row>
    <row r="49" spans="1:15" ht="31.5">
      <c r="A49" s="143" t="s">
        <v>76</v>
      </c>
      <c r="B49" s="144" t="s">
        <v>253</v>
      </c>
      <c r="C49" s="154">
        <v>3925000</v>
      </c>
      <c r="D49" s="154">
        <v>150000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>
        <f t="shared" si="5"/>
        <v>150000</v>
      </c>
    </row>
    <row r="50" spans="1:15" s="166" customFormat="1" ht="47.25">
      <c r="A50" s="145" t="s">
        <v>254</v>
      </c>
      <c r="B50" s="146" t="s">
        <v>255</v>
      </c>
      <c r="C50" s="162">
        <f>SUM(C51:C54)</f>
        <v>50127000</v>
      </c>
      <c r="D50" s="162">
        <f t="shared" ref="D50:N50" si="14">SUM(D51:D54)</f>
        <v>3820000</v>
      </c>
      <c r="E50" s="162">
        <f t="shared" si="14"/>
        <v>0</v>
      </c>
      <c r="F50" s="162">
        <f t="shared" si="14"/>
        <v>1050000</v>
      </c>
      <c r="G50" s="162">
        <f t="shared" si="14"/>
        <v>1436000</v>
      </c>
      <c r="H50" s="162">
        <f t="shared" si="14"/>
        <v>0</v>
      </c>
      <c r="I50" s="162">
        <f t="shared" si="14"/>
        <v>1050000</v>
      </c>
      <c r="J50" s="162">
        <f t="shared" si="14"/>
        <v>0</v>
      </c>
      <c r="K50" s="162">
        <f t="shared" si="14"/>
        <v>1050000</v>
      </c>
      <c r="L50" s="162">
        <f t="shared" si="14"/>
        <v>0</v>
      </c>
      <c r="M50" s="162">
        <f t="shared" si="14"/>
        <v>0</v>
      </c>
      <c r="N50" s="162">
        <f t="shared" si="14"/>
        <v>0</v>
      </c>
      <c r="O50" s="162">
        <f t="shared" si="5"/>
        <v>8406000</v>
      </c>
    </row>
    <row r="51" spans="1:15" ht="31.5">
      <c r="A51" s="143" t="s">
        <v>24</v>
      </c>
      <c r="B51" s="144" t="s">
        <v>256</v>
      </c>
      <c r="C51" s="186">
        <v>46760000</v>
      </c>
      <c r="D51" s="154">
        <v>3325000</v>
      </c>
      <c r="E51" s="154"/>
      <c r="F51" s="154">
        <v>1050000</v>
      </c>
      <c r="G51" s="154"/>
      <c r="H51" s="154"/>
      <c r="I51" s="154">
        <v>1050000</v>
      </c>
      <c r="J51" s="154"/>
      <c r="K51" s="154">
        <v>1050000</v>
      </c>
      <c r="L51" s="154"/>
      <c r="M51" s="154"/>
      <c r="N51" s="154"/>
      <c r="O51" s="154">
        <f t="shared" si="5"/>
        <v>6475000</v>
      </c>
    </row>
    <row r="52" spans="1:15" ht="31.5">
      <c r="A52" s="143" t="s">
        <v>40</v>
      </c>
      <c r="B52" s="144" t="s">
        <v>257</v>
      </c>
      <c r="C52" s="154">
        <v>3367000</v>
      </c>
      <c r="D52" s="154">
        <v>495000</v>
      </c>
      <c r="E52" s="154"/>
      <c r="F52" s="154"/>
      <c r="G52" s="154">
        <f>'Mei 20'!E319</f>
        <v>1436000</v>
      </c>
      <c r="H52" s="154"/>
      <c r="I52" s="154"/>
      <c r="J52" s="154"/>
      <c r="K52" s="154"/>
      <c r="L52" s="154"/>
      <c r="M52" s="154"/>
      <c r="N52" s="154"/>
      <c r="O52" s="154">
        <f t="shared" si="5"/>
        <v>1931000</v>
      </c>
    </row>
    <row r="53" spans="1:15" ht="31.5">
      <c r="A53" s="143" t="s">
        <v>49</v>
      </c>
      <c r="B53" s="144" t="s">
        <v>258</v>
      </c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>
        <f t="shared" si="5"/>
        <v>0</v>
      </c>
    </row>
    <row r="54" spans="1:15">
      <c r="A54" s="143" t="s">
        <v>59</v>
      </c>
      <c r="B54" s="133" t="s">
        <v>206</v>
      </c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>
        <f t="shared" si="5"/>
        <v>0</v>
      </c>
    </row>
    <row r="55" spans="1:15" s="166" customFormat="1" ht="47.25">
      <c r="A55" s="147" t="s">
        <v>259</v>
      </c>
      <c r="B55" s="148" t="s">
        <v>209</v>
      </c>
      <c r="C55" s="162">
        <f>SUM(C56:C60)</f>
        <v>71698000</v>
      </c>
      <c r="D55" s="162">
        <f t="shared" ref="D55:N55" si="15">SUM(D56:D60)</f>
        <v>6200000</v>
      </c>
      <c r="E55" s="162">
        <f t="shared" si="15"/>
        <v>0</v>
      </c>
      <c r="F55" s="162">
        <f t="shared" si="15"/>
        <v>6507800</v>
      </c>
      <c r="G55" s="162">
        <f t="shared" si="15"/>
        <v>6507800</v>
      </c>
      <c r="H55" s="162">
        <f t="shared" si="15"/>
        <v>0</v>
      </c>
      <c r="I55" s="162">
        <f t="shared" si="15"/>
        <v>13015600</v>
      </c>
      <c r="J55" s="162">
        <f t="shared" si="15"/>
        <v>0</v>
      </c>
      <c r="K55" s="162">
        <f t="shared" si="15"/>
        <v>13015600</v>
      </c>
      <c r="L55" s="162">
        <f t="shared" si="15"/>
        <v>0</v>
      </c>
      <c r="M55" s="162">
        <f t="shared" si="15"/>
        <v>0</v>
      </c>
      <c r="N55" s="162">
        <f t="shared" si="15"/>
        <v>0</v>
      </c>
      <c r="O55" s="162">
        <f t="shared" si="5"/>
        <v>45246800</v>
      </c>
    </row>
    <row r="56" spans="1:15">
      <c r="A56" s="143" t="s">
        <v>24</v>
      </c>
      <c r="B56" s="144" t="s">
        <v>211</v>
      </c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>
        <f t="shared" si="5"/>
        <v>0</v>
      </c>
    </row>
    <row r="57" spans="1:15">
      <c r="A57" s="143" t="s">
        <v>40</v>
      </c>
      <c r="B57" s="144" t="s">
        <v>212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>
        <f t="shared" si="5"/>
        <v>0</v>
      </c>
    </row>
    <row r="58" spans="1:15">
      <c r="A58" s="143" t="s">
        <v>49</v>
      </c>
      <c r="B58" s="144" t="s">
        <v>213</v>
      </c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>
        <f t="shared" si="5"/>
        <v>0</v>
      </c>
    </row>
    <row r="59" spans="1:15">
      <c r="A59" s="143" t="s">
        <v>59</v>
      </c>
      <c r="B59" s="144" t="s">
        <v>267</v>
      </c>
      <c r="C59" s="154">
        <v>36993000</v>
      </c>
      <c r="D59" s="154">
        <v>3200000</v>
      </c>
      <c r="E59" s="154"/>
      <c r="F59" s="154">
        <f>'Apr 20'!E337</f>
        <v>3357800</v>
      </c>
      <c r="G59" s="154">
        <f>'Mei 20'!E337</f>
        <v>3357800</v>
      </c>
      <c r="H59" s="154"/>
      <c r="I59" s="154">
        <f>'Jul 20'!E337</f>
        <v>6715600</v>
      </c>
      <c r="J59" s="154"/>
      <c r="K59" s="154">
        <v>6715600</v>
      </c>
      <c r="L59" s="154"/>
      <c r="M59" s="154"/>
      <c r="N59" s="154"/>
      <c r="O59" s="154">
        <f t="shared" si="5"/>
        <v>23346800</v>
      </c>
    </row>
    <row r="60" spans="1:15">
      <c r="A60" s="143" t="s">
        <v>76</v>
      </c>
      <c r="B60" s="144" t="s">
        <v>268</v>
      </c>
      <c r="C60" s="154">
        <v>34705000</v>
      </c>
      <c r="D60" s="154">
        <v>3000000</v>
      </c>
      <c r="E60" s="154"/>
      <c r="F60" s="154">
        <f>'Apr 20'!E338</f>
        <v>3150000</v>
      </c>
      <c r="G60" s="154">
        <f>'Mei 20'!E338</f>
        <v>3150000</v>
      </c>
      <c r="H60" s="154"/>
      <c r="I60" s="154">
        <f>'Jul 20'!E338</f>
        <v>6300000</v>
      </c>
      <c r="J60" s="154"/>
      <c r="K60" s="154">
        <v>6300000</v>
      </c>
      <c r="L60" s="154"/>
      <c r="M60" s="154"/>
      <c r="N60" s="154"/>
      <c r="O60" s="154">
        <f t="shared" si="5"/>
        <v>21900000</v>
      </c>
    </row>
    <row r="61" spans="1:15" ht="30" customHeight="1">
      <c r="A61" s="154"/>
      <c r="B61" s="165" t="s">
        <v>22</v>
      </c>
      <c r="C61" s="204">
        <f>C55+C50+C43+C15+C9</f>
        <v>458000000</v>
      </c>
      <c r="D61" s="165">
        <f>D9+D15+D43+D50+D55</f>
        <v>40430000</v>
      </c>
      <c r="E61" s="165">
        <f t="shared" ref="E61:N61" si="16">E9+E15+E43+E50+E55</f>
        <v>75000</v>
      </c>
      <c r="F61" s="165">
        <f t="shared" si="16"/>
        <v>7707800</v>
      </c>
      <c r="G61" s="165">
        <f t="shared" si="16"/>
        <v>7943800</v>
      </c>
      <c r="H61" s="165">
        <f t="shared" si="16"/>
        <v>0</v>
      </c>
      <c r="I61" s="200">
        <f t="shared" si="16"/>
        <v>15190600</v>
      </c>
      <c r="J61" s="165">
        <f t="shared" si="16"/>
        <v>225000</v>
      </c>
      <c r="K61" s="200">
        <f t="shared" si="16"/>
        <v>21490600</v>
      </c>
      <c r="L61" s="165">
        <f t="shared" si="16"/>
        <v>0</v>
      </c>
      <c r="M61" s="165">
        <f t="shared" si="16"/>
        <v>0</v>
      </c>
      <c r="N61" s="165">
        <f t="shared" si="16"/>
        <v>0</v>
      </c>
      <c r="O61" s="154">
        <f>SUM(D61:N61)</f>
        <v>93062800</v>
      </c>
    </row>
    <row r="64" spans="1:15">
      <c r="M64" s="13" t="s">
        <v>302</v>
      </c>
      <c r="N64" s="13"/>
    </row>
    <row r="65" spans="13:14">
      <c r="M65" s="13" t="s">
        <v>283</v>
      </c>
      <c r="N65" s="13"/>
    </row>
    <row r="66" spans="13:14">
      <c r="M66" s="13"/>
      <c r="N66" s="13"/>
    </row>
    <row r="67" spans="13:14">
      <c r="M67" s="13"/>
      <c r="N67" s="13"/>
    </row>
    <row r="68" spans="13:14">
      <c r="M68" s="13"/>
      <c r="N68" s="13"/>
    </row>
    <row r="69" spans="13:14">
      <c r="M69" s="13" t="s">
        <v>284</v>
      </c>
      <c r="N69" s="13"/>
    </row>
    <row r="70" spans="13:14">
      <c r="M70" s="13" t="s">
        <v>285</v>
      </c>
      <c r="N70" s="13"/>
    </row>
  </sheetData>
  <mergeCells count="8">
    <mergeCell ref="A1:O1"/>
    <mergeCell ref="A2:O2"/>
    <mergeCell ref="D6:N6"/>
    <mergeCell ref="A6:A7"/>
    <mergeCell ref="B6:B7"/>
    <mergeCell ref="C6:C7"/>
    <mergeCell ref="O6:O7"/>
    <mergeCell ref="A4:B4"/>
  </mergeCells>
  <pageMargins left="0.70866141732283472" right="0.70866141732283472" top="0.74803149606299213" bottom="0.74803149606299213" header="0.31496062992125984" footer="0.31496062992125984"/>
  <pageSetup paperSize="5" scale="77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 20</vt:lpstr>
      <vt:lpstr>Mar 20</vt:lpstr>
      <vt:lpstr>Apr 20</vt:lpstr>
      <vt:lpstr>Mei 20</vt:lpstr>
      <vt:lpstr>Jul 20</vt:lpstr>
      <vt:lpstr>Agt 20</vt:lpstr>
      <vt:lpstr>Sept 20</vt:lpstr>
      <vt:lpstr>REKAP TAHUN</vt:lpstr>
      <vt:lpstr>'REKAP TAHUN'!Print_Titles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2020-09-02T07:03:58Z</cp:lastPrinted>
  <dcterms:created xsi:type="dcterms:W3CDTF">2019-03-21T16:22:35Z</dcterms:created>
  <dcterms:modified xsi:type="dcterms:W3CDTF">2020-10-01T08:15:48Z</dcterms:modified>
</cp:coreProperties>
</file>