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JKN 2020\LAP KEUANGAN JKN TH 2020\LAPORAN UPLOAD SIIDOLA 2020\"/>
    </mc:Choice>
  </mc:AlternateContent>
  <bookViews>
    <workbookView xWindow="0" yWindow="0" windowWidth="28800" windowHeight="12435"/>
  </bookViews>
  <sheets>
    <sheet name="LRA JKN BULAN OKTOBER 2020" sheetId="2" r:id="rId1"/>
    <sheet name="Sheet1" sheetId="1" r:id="rId2"/>
  </sheets>
  <externalReferences>
    <externalReference r:id="rId3"/>
  </externalReferences>
  <definedNames>
    <definedName name="_xlnm.Print_Area" localSheetId="0">'LRA JKN BULAN OKTOBER 2020'!$A$1:$Y$296</definedName>
    <definedName name="_xlnm.Print_Titles" localSheetId="0">'LRA JKN BULAN OKTOBER 2020'!$8:$8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84" i="2" l="1"/>
  <c r="Y283" i="2"/>
  <c r="V282" i="2"/>
  <c r="V281" i="2" s="1"/>
  <c r="U282" i="2"/>
  <c r="U281" i="2" s="1"/>
  <c r="N282" i="2"/>
  <c r="Y282" i="2" s="1"/>
  <c r="W281" i="2"/>
  <c r="Y280" i="2"/>
  <c r="Y279" i="2"/>
  <c r="Y278" i="2"/>
  <c r="Y277" i="2"/>
  <c r="Y276" i="2"/>
  <c r="Y275" i="2"/>
  <c r="X275" i="2"/>
  <c r="W275" i="2"/>
  <c r="Y274" i="2"/>
  <c r="Y273" i="2"/>
  <c r="Y272" i="2"/>
  <c r="Y271" i="2"/>
  <c r="X270" i="2"/>
  <c r="Y270" i="2" s="1"/>
  <c r="O270" i="2"/>
  <c r="X269" i="2"/>
  <c r="O269" i="2"/>
  <c r="Y269" i="2" s="1"/>
  <c r="X266" i="2"/>
  <c r="W266" i="2"/>
  <c r="V266" i="2"/>
  <c r="Y265" i="2"/>
  <c r="Q263" i="2"/>
  <c r="X262" i="2"/>
  <c r="W262" i="2"/>
  <c r="V262" i="2"/>
  <c r="Q262" i="2"/>
  <c r="X259" i="2"/>
  <c r="W259" i="2"/>
  <c r="V259" i="2"/>
  <c r="X255" i="2"/>
  <c r="W255" i="2"/>
  <c r="V255" i="2"/>
  <c r="X252" i="2"/>
  <c r="W252" i="2"/>
  <c r="V252" i="2"/>
  <c r="S252" i="2"/>
  <c r="X249" i="2"/>
  <c r="X234" i="2" s="1"/>
  <c r="W249" i="2"/>
  <c r="V249" i="2"/>
  <c r="Y247" i="2"/>
  <c r="Y246" i="2"/>
  <c r="Y245" i="2"/>
  <c r="Q244" i="2"/>
  <c r="Y244" i="2" s="1"/>
  <c r="U243" i="2"/>
  <c r="T243" i="2"/>
  <c r="Q243" i="2"/>
  <c r="Y243" i="2" s="1"/>
  <c r="Y242" i="2"/>
  <c r="Y239" i="2"/>
  <c r="Y238" i="2"/>
  <c r="Y237" i="2"/>
  <c r="W236" i="2"/>
  <c r="V236" i="2"/>
  <c r="U236" i="2"/>
  <c r="Q236" i="2"/>
  <c r="P236" i="2"/>
  <c r="O236" i="2"/>
  <c r="N236" i="2"/>
  <c r="Y236" i="2" s="1"/>
  <c r="X235" i="2"/>
  <c r="W235" i="2"/>
  <c r="V235" i="2"/>
  <c r="U235" i="2"/>
  <c r="T235" i="2"/>
  <c r="S235" i="2"/>
  <c r="R235" i="2"/>
  <c r="Q235" i="2"/>
  <c r="P235" i="2"/>
  <c r="O235" i="2"/>
  <c r="N235" i="2"/>
  <c r="Y235" i="2" s="1"/>
  <c r="W234" i="2"/>
  <c r="V234" i="2"/>
  <c r="U234" i="2"/>
  <c r="T234" i="2"/>
  <c r="S234" i="2"/>
  <c r="R234" i="2"/>
  <c r="Q234" i="2"/>
  <c r="P234" i="2"/>
  <c r="O234" i="2"/>
  <c r="N234" i="2"/>
  <c r="M234" i="2"/>
  <c r="Y232" i="2"/>
  <c r="N230" i="2"/>
  <c r="Y227" i="2"/>
  <c r="Y226" i="2"/>
  <c r="Y225" i="2"/>
  <c r="Y224" i="2"/>
  <c r="Y223" i="2"/>
  <c r="Y222" i="2"/>
  <c r="Y221" i="2"/>
  <c r="Y220" i="2"/>
  <c r="Y219" i="2"/>
  <c r="X218" i="2"/>
  <c r="W218" i="2"/>
  <c r="V218" i="2"/>
  <c r="U218" i="2"/>
  <c r="T218" i="2"/>
  <c r="S218" i="2"/>
  <c r="R218" i="2"/>
  <c r="Q218" i="2"/>
  <c r="P218" i="2"/>
  <c r="O218" i="2"/>
  <c r="N218" i="2"/>
  <c r="Y218" i="2" s="1"/>
  <c r="X217" i="2"/>
  <c r="W217" i="2"/>
  <c r="V217" i="2"/>
  <c r="U217" i="2"/>
  <c r="T217" i="2"/>
  <c r="S217" i="2"/>
  <c r="R217" i="2"/>
  <c r="Q217" i="2"/>
  <c r="P217" i="2"/>
  <c r="O217" i="2"/>
  <c r="N217" i="2"/>
  <c r="Y217" i="2" s="1"/>
  <c r="Y216" i="2"/>
  <c r="Y215" i="2"/>
  <c r="T214" i="2"/>
  <c r="S214" i="2"/>
  <c r="R214" i="2"/>
  <c r="P214" i="2"/>
  <c r="O214" i="2"/>
  <c r="N214" i="2"/>
  <c r="Y214" i="2" s="1"/>
  <c r="T213" i="2"/>
  <c r="S213" i="2"/>
  <c r="R213" i="2"/>
  <c r="Q213" i="2"/>
  <c r="P213" i="2"/>
  <c r="O213" i="2"/>
  <c r="N213" i="2"/>
  <c r="Y213" i="2" s="1"/>
  <c r="Y212" i="2"/>
  <c r="Y211" i="2"/>
  <c r="Y210" i="2"/>
  <c r="Y209" i="2"/>
  <c r="Y208" i="2"/>
  <c r="Y207" i="2"/>
  <c r="O207" i="2"/>
  <c r="Y206" i="2"/>
  <c r="Y205" i="2"/>
  <c r="Y204" i="2"/>
  <c r="Y203" i="2"/>
  <c r="Y202" i="2"/>
  <c r="Y201" i="2"/>
  <c r="T200" i="2"/>
  <c r="S200" i="2"/>
  <c r="S197" i="2" s="1"/>
  <c r="R200" i="2"/>
  <c r="Q200" i="2"/>
  <c r="Y200" i="2" s="1"/>
  <c r="P200" i="2"/>
  <c r="O200" i="2"/>
  <c r="O198" i="2" s="1"/>
  <c r="N200" i="2"/>
  <c r="Y199" i="2"/>
  <c r="T198" i="2"/>
  <c r="S198" i="2"/>
  <c r="R198" i="2"/>
  <c r="P198" i="2"/>
  <c r="N198" i="2"/>
  <c r="T197" i="2"/>
  <c r="R197" i="2"/>
  <c r="Q197" i="2"/>
  <c r="P197" i="2"/>
  <c r="N197" i="2"/>
  <c r="Y196" i="2"/>
  <c r="Y195" i="2"/>
  <c r="Y194" i="2"/>
  <c r="Y193" i="2"/>
  <c r="N192" i="2"/>
  <c r="Y192" i="2" s="1"/>
  <c r="Y191" i="2"/>
  <c r="Y190" i="2"/>
  <c r="O190" i="2"/>
  <c r="O189" i="2" s="1"/>
  <c r="N189" i="2"/>
  <c r="Y188" i="2"/>
  <c r="Y187" i="2"/>
  <c r="X186" i="2"/>
  <c r="U186" i="2"/>
  <c r="O186" i="2"/>
  <c r="N186" i="2"/>
  <c r="Y186" i="2" s="1"/>
  <c r="Y185" i="2"/>
  <c r="X184" i="2"/>
  <c r="W184" i="2"/>
  <c r="O184" i="2"/>
  <c r="N184" i="2"/>
  <c r="Y184" i="2" s="1"/>
  <c r="Y183" i="2"/>
  <c r="X182" i="2"/>
  <c r="T182" i="2"/>
  <c r="O182" i="2"/>
  <c r="N182" i="2"/>
  <c r="Y182" i="2" s="1"/>
  <c r="Y181" i="2"/>
  <c r="Y180" i="2"/>
  <c r="X179" i="2"/>
  <c r="W179" i="2"/>
  <c r="V179" i="2"/>
  <c r="U179" i="2"/>
  <c r="U176" i="2" s="1"/>
  <c r="T179" i="2"/>
  <c r="O179" i="2"/>
  <c r="N179" i="2"/>
  <c r="Y179" i="2" s="1"/>
  <c r="Y178" i="2"/>
  <c r="X177" i="2"/>
  <c r="W177" i="2"/>
  <c r="V177" i="2"/>
  <c r="U177" i="2"/>
  <c r="T177" i="2"/>
  <c r="S177" i="2"/>
  <c r="R177" i="2"/>
  <c r="Q177" i="2"/>
  <c r="P177" i="2"/>
  <c r="O177" i="2"/>
  <c r="N177" i="2"/>
  <c r="Y177" i="2" s="1"/>
  <c r="X176" i="2"/>
  <c r="W176" i="2"/>
  <c r="V176" i="2"/>
  <c r="T176" i="2"/>
  <c r="S176" i="2"/>
  <c r="R176" i="2"/>
  <c r="Q176" i="2"/>
  <c r="P176" i="2"/>
  <c r="O176" i="2"/>
  <c r="N176" i="2"/>
  <c r="Y175" i="2"/>
  <c r="Y174" i="2"/>
  <c r="X173" i="2"/>
  <c r="W173" i="2"/>
  <c r="V173" i="2"/>
  <c r="V172" i="2" s="1"/>
  <c r="U173" i="2"/>
  <c r="U172" i="2" s="1"/>
  <c r="R173" i="2"/>
  <c r="Q173" i="2"/>
  <c r="P173" i="2"/>
  <c r="P172" i="2" s="1"/>
  <c r="O173" i="2"/>
  <c r="O172" i="2" s="1"/>
  <c r="N173" i="2"/>
  <c r="Y173" i="2" s="1"/>
  <c r="X172" i="2"/>
  <c r="W172" i="2"/>
  <c r="R172" i="2"/>
  <c r="Q172" i="2"/>
  <c r="N172" i="2"/>
  <c r="Y172" i="2" s="1"/>
  <c r="Y171" i="2"/>
  <c r="Y170" i="2"/>
  <c r="O169" i="2"/>
  <c r="Y169" i="2" s="1"/>
  <c r="Y168" i="2"/>
  <c r="N167" i="2"/>
  <c r="Y166" i="2"/>
  <c r="Y165" i="2"/>
  <c r="Y164" i="2"/>
  <c r="X163" i="2"/>
  <c r="W163" i="2"/>
  <c r="V163" i="2"/>
  <c r="U163" i="2"/>
  <c r="T163" i="2"/>
  <c r="R163" i="2"/>
  <c r="R162" i="2" s="1"/>
  <c r="Q163" i="2"/>
  <c r="P163" i="2"/>
  <c r="Y163" i="2" s="1"/>
  <c r="O163" i="2"/>
  <c r="N163" i="2"/>
  <c r="N162" i="2" s="1"/>
  <c r="M163" i="2"/>
  <c r="X162" i="2"/>
  <c r="W162" i="2"/>
  <c r="V162" i="2"/>
  <c r="U162" i="2"/>
  <c r="T162" i="2"/>
  <c r="S162" i="2"/>
  <c r="Q162" i="2"/>
  <c r="M162" i="2"/>
  <c r="Y161" i="2"/>
  <c r="Y160" i="2"/>
  <c r="Y159" i="2"/>
  <c r="X158" i="2"/>
  <c r="W158" i="2"/>
  <c r="Q158" i="2"/>
  <c r="O158" i="2"/>
  <c r="Y158" i="2" s="1"/>
  <c r="N158" i="2"/>
  <c r="M158" i="2"/>
  <c r="M132" i="2" s="1"/>
  <c r="Y157" i="2"/>
  <c r="Y156" i="2"/>
  <c r="Y155" i="2"/>
  <c r="Y154" i="2"/>
  <c r="P153" i="2"/>
  <c r="Y153" i="2" s="1"/>
  <c r="Y152" i="2"/>
  <c r="Y151" i="2"/>
  <c r="X150" i="2"/>
  <c r="W150" i="2"/>
  <c r="S150" i="2"/>
  <c r="Y150" i="2" s="1"/>
  <c r="Y149" i="2"/>
  <c r="V148" i="2"/>
  <c r="U148" i="2"/>
  <c r="U132" i="2" s="1"/>
  <c r="U131" i="2" s="1"/>
  <c r="T148" i="2"/>
  <c r="S148" i="2"/>
  <c r="R148" i="2"/>
  <c r="Q148" i="2"/>
  <c r="P148" i="2"/>
  <c r="O148" i="2"/>
  <c r="Y148" i="2" s="1"/>
  <c r="N148" i="2"/>
  <c r="Y147" i="2"/>
  <c r="Y146" i="2"/>
  <c r="Y145" i="2"/>
  <c r="X145" i="2"/>
  <c r="N145" i="2"/>
  <c r="Y144" i="2"/>
  <c r="Y143" i="2"/>
  <c r="V142" i="2"/>
  <c r="U142" i="2"/>
  <c r="Q142" i="2"/>
  <c r="N142" i="2"/>
  <c r="Y142" i="2" s="1"/>
  <c r="Y141" i="2"/>
  <c r="Y140" i="2"/>
  <c r="W139" i="2"/>
  <c r="V139" i="2"/>
  <c r="U139" i="2"/>
  <c r="Q139" i="2"/>
  <c r="Y139" i="2" s="1"/>
  <c r="N139" i="2"/>
  <c r="Y138" i="2"/>
  <c r="Y137" i="2"/>
  <c r="W136" i="2"/>
  <c r="T136" i="2"/>
  <c r="Q136" i="2"/>
  <c r="N136" i="2"/>
  <c r="Y136" i="2" s="1"/>
  <c r="Y135" i="2"/>
  <c r="Y134" i="2"/>
  <c r="S133" i="2"/>
  <c r="Q133" i="2"/>
  <c r="Q132" i="2" s="1"/>
  <c r="Q131" i="2" s="1"/>
  <c r="P133" i="2"/>
  <c r="Y133" i="2" s="1"/>
  <c r="X132" i="2"/>
  <c r="W132" i="2"/>
  <c r="V132" i="2"/>
  <c r="V131" i="2" s="1"/>
  <c r="T132" i="2"/>
  <c r="T131" i="2" s="1"/>
  <c r="S132" i="2"/>
  <c r="R132" i="2"/>
  <c r="R131" i="2" s="1"/>
  <c r="P132" i="2"/>
  <c r="P131" i="2" s="1"/>
  <c r="O132" i="2"/>
  <c r="N132" i="2"/>
  <c r="N131" i="2" s="1"/>
  <c r="X131" i="2"/>
  <c r="W131" i="2"/>
  <c r="S131" i="2"/>
  <c r="O131" i="2"/>
  <c r="Y130" i="2"/>
  <c r="Y129" i="2"/>
  <c r="Y128" i="2"/>
  <c r="X127" i="2"/>
  <c r="X119" i="2" s="1"/>
  <c r="W127" i="2"/>
  <c r="V127" i="2"/>
  <c r="U127" i="2"/>
  <c r="T127" i="2"/>
  <c r="T119" i="2" s="1"/>
  <c r="S127" i="2"/>
  <c r="R127" i="2"/>
  <c r="Q127" i="2"/>
  <c r="P127" i="2"/>
  <c r="O127" i="2"/>
  <c r="N127" i="2"/>
  <c r="M127" i="2"/>
  <c r="Y127" i="2" s="1"/>
  <c r="Y126" i="2"/>
  <c r="Y125" i="2"/>
  <c r="Y124" i="2"/>
  <c r="Y123" i="2"/>
  <c r="Y122" i="2"/>
  <c r="Y121" i="2"/>
  <c r="Q120" i="2"/>
  <c r="P120" i="2"/>
  <c r="Y120" i="2" s="1"/>
  <c r="W119" i="2"/>
  <c r="V119" i="2"/>
  <c r="U119" i="2"/>
  <c r="S119" i="2"/>
  <c r="R119" i="2"/>
  <c r="Q119" i="2"/>
  <c r="O119" i="2"/>
  <c r="N119" i="2"/>
  <c r="M119" i="2"/>
  <c r="Y118" i="2"/>
  <c r="Y117" i="2"/>
  <c r="X116" i="2"/>
  <c r="X115" i="2" s="1"/>
  <c r="W116" i="2"/>
  <c r="V116" i="2"/>
  <c r="U116" i="2"/>
  <c r="T116" i="2"/>
  <c r="T115" i="2" s="1"/>
  <c r="S116" i="2"/>
  <c r="R116" i="2"/>
  <c r="Q116" i="2"/>
  <c r="P116" i="2"/>
  <c r="P115" i="2" s="1"/>
  <c r="O116" i="2"/>
  <c r="N116" i="2"/>
  <c r="M116" i="2"/>
  <c r="Y116" i="2" s="1"/>
  <c r="W115" i="2"/>
  <c r="V115" i="2"/>
  <c r="U115" i="2"/>
  <c r="S115" i="2"/>
  <c r="R115" i="2"/>
  <c r="Q115" i="2"/>
  <c r="O115" i="2"/>
  <c r="N115" i="2"/>
  <c r="M115" i="2"/>
  <c r="Y115" i="2" s="1"/>
  <c r="Y114" i="2"/>
  <c r="Y112" i="2"/>
  <c r="Y111" i="2"/>
  <c r="X110" i="2"/>
  <c r="W110" i="2"/>
  <c r="V110" i="2"/>
  <c r="T110" i="2"/>
  <c r="S110" i="2"/>
  <c r="R110" i="2"/>
  <c r="P110" i="2"/>
  <c r="N110" i="2"/>
  <c r="Y110" i="2" s="1"/>
  <c r="Y109" i="2"/>
  <c r="Y108" i="2"/>
  <c r="X107" i="2"/>
  <c r="W107" i="2"/>
  <c r="V107" i="2"/>
  <c r="U107" i="2"/>
  <c r="U104" i="2" s="1"/>
  <c r="T107" i="2"/>
  <c r="S107" i="2"/>
  <c r="R107" i="2"/>
  <c r="Q107" i="2"/>
  <c r="Q104" i="2" s="1"/>
  <c r="P107" i="2"/>
  <c r="O107" i="2"/>
  <c r="N107" i="2"/>
  <c r="M107" i="2"/>
  <c r="M104" i="2" s="1"/>
  <c r="Y106" i="2"/>
  <c r="X105" i="2"/>
  <c r="W105" i="2"/>
  <c r="V105" i="2"/>
  <c r="V104" i="2" s="1"/>
  <c r="U105" i="2"/>
  <c r="T105" i="2"/>
  <c r="S105" i="2"/>
  <c r="R105" i="2"/>
  <c r="R104" i="2" s="1"/>
  <c r="Q105" i="2"/>
  <c r="P105" i="2"/>
  <c r="O105" i="2"/>
  <c r="N105" i="2"/>
  <c r="N104" i="2" s="1"/>
  <c r="M105" i="2"/>
  <c r="Y105" i="2" s="1"/>
  <c r="X104" i="2"/>
  <c r="W104" i="2"/>
  <c r="T104" i="2"/>
  <c r="S104" i="2"/>
  <c r="P104" i="2"/>
  <c r="O104" i="2"/>
  <c r="Y103" i="2"/>
  <c r="Y102" i="2"/>
  <c r="R101" i="2"/>
  <c r="Q101" i="2"/>
  <c r="Q100" i="2" s="1"/>
  <c r="Q96" i="2" s="1"/>
  <c r="P101" i="2"/>
  <c r="Y101" i="2" s="1"/>
  <c r="X100" i="2"/>
  <c r="W100" i="2"/>
  <c r="V100" i="2"/>
  <c r="V96" i="2" s="1"/>
  <c r="U100" i="2"/>
  <c r="T100" i="2"/>
  <c r="S100" i="2"/>
  <c r="S96" i="2" s="1"/>
  <c r="R100" i="2"/>
  <c r="R96" i="2" s="1"/>
  <c r="O100" i="2"/>
  <c r="N100" i="2"/>
  <c r="N96" i="2" s="1"/>
  <c r="M100" i="2"/>
  <c r="Y99" i="2"/>
  <c r="Y98" i="2"/>
  <c r="X97" i="2"/>
  <c r="W97" i="2"/>
  <c r="W96" i="2" s="1"/>
  <c r="U97" i="2"/>
  <c r="O97" i="2"/>
  <c r="Y97" i="2" s="1"/>
  <c r="N97" i="2"/>
  <c r="M97" i="2"/>
  <c r="X96" i="2"/>
  <c r="U96" i="2"/>
  <c r="T96" i="2"/>
  <c r="M96" i="2"/>
  <c r="Y95" i="2"/>
  <c r="Y94" i="2"/>
  <c r="Y93" i="2"/>
  <c r="Y92" i="2"/>
  <c r="X91" i="2"/>
  <c r="W91" i="2"/>
  <c r="W49" i="2" s="1"/>
  <c r="O91" i="2"/>
  <c r="Y91" i="2" s="1"/>
  <c r="Y90" i="2"/>
  <c r="Y89" i="2"/>
  <c r="S88" i="2"/>
  <c r="P88" i="2"/>
  <c r="Y88" i="2" s="1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X72" i="2"/>
  <c r="V72" i="2"/>
  <c r="U72" i="2"/>
  <c r="T72" i="2"/>
  <c r="S72" i="2"/>
  <c r="P72" i="2"/>
  <c r="O72" i="2"/>
  <c r="N72" i="2"/>
  <c r="Y72" i="2" s="1"/>
  <c r="M72" i="2"/>
  <c r="Y71" i="2"/>
  <c r="Y70" i="2"/>
  <c r="X69" i="2"/>
  <c r="T69" i="2"/>
  <c r="S69" i="2"/>
  <c r="Y69" i="2" s="1"/>
  <c r="Y68" i="2"/>
  <c r="Y67" i="2"/>
  <c r="Y66" i="2"/>
  <c r="V65" i="2"/>
  <c r="T65" i="2"/>
  <c r="S65" i="2"/>
  <c r="R65" i="2"/>
  <c r="R49" i="2" s="1"/>
  <c r="Q65" i="2"/>
  <c r="P65" i="2"/>
  <c r="O65" i="2"/>
  <c r="N65" i="2"/>
  <c r="Y65" i="2" s="1"/>
  <c r="Y64" i="2"/>
  <c r="Y63" i="2"/>
  <c r="Y62" i="2"/>
  <c r="U61" i="2"/>
  <c r="R61" i="2"/>
  <c r="Q61" i="2"/>
  <c r="P61" i="2"/>
  <c r="P49" i="2" s="1"/>
  <c r="O61" i="2"/>
  <c r="O49" i="2" s="1"/>
  <c r="Y60" i="2"/>
  <c r="Y59" i="2"/>
  <c r="Y58" i="2"/>
  <c r="Y57" i="2"/>
  <c r="Y56" i="2"/>
  <c r="X55" i="2"/>
  <c r="V55" i="2"/>
  <c r="V49" i="2" s="1"/>
  <c r="V48" i="2" s="1"/>
  <c r="V15" i="2" s="1"/>
  <c r="O55" i="2"/>
  <c r="N55" i="2"/>
  <c r="M55" i="2"/>
  <c r="Y54" i="2"/>
  <c r="Y53" i="2"/>
  <c r="X52" i="2"/>
  <c r="S52" i="2"/>
  <c r="Y51" i="2"/>
  <c r="Y50" i="2"/>
  <c r="X49" i="2"/>
  <c r="X48" i="2" s="1"/>
  <c r="U49" i="2"/>
  <c r="U48" i="2" s="1"/>
  <c r="U15" i="2" s="1"/>
  <c r="U13" i="2" s="1"/>
  <c r="T49" i="2"/>
  <c r="Q49" i="2"/>
  <c r="Q48" i="2" s="1"/>
  <c r="Q15" i="2" s="1"/>
  <c r="M49" i="2"/>
  <c r="R48" i="2"/>
  <c r="R15" i="2" s="1"/>
  <c r="Y47" i="2"/>
  <c r="O46" i="2"/>
  <c r="X45" i="2"/>
  <c r="W45" i="2"/>
  <c r="V45" i="2"/>
  <c r="U45" i="2"/>
  <c r="U44" i="2" s="1"/>
  <c r="T45" i="2"/>
  <c r="S45" i="2"/>
  <c r="R45" i="2"/>
  <c r="Q45" i="2"/>
  <c r="Q44" i="2" s="1"/>
  <c r="P45" i="2"/>
  <c r="N45" i="2"/>
  <c r="N44" i="2" s="1"/>
  <c r="N18" i="2" s="1"/>
  <c r="N14" i="2" s="1"/>
  <c r="M45" i="2"/>
  <c r="M44" i="2" s="1"/>
  <c r="X44" i="2"/>
  <c r="W44" i="2"/>
  <c r="V44" i="2"/>
  <c r="V18" i="2" s="1"/>
  <c r="V14" i="2" s="1"/>
  <c r="V13" i="2" s="1"/>
  <c r="T44" i="2"/>
  <c r="S44" i="2"/>
  <c r="R44" i="2"/>
  <c r="P44" i="2"/>
  <c r="Y42" i="2"/>
  <c r="Y41" i="2"/>
  <c r="T40" i="2"/>
  <c r="S40" i="2"/>
  <c r="R40" i="2"/>
  <c r="Q40" i="2"/>
  <c r="Y40" i="2" s="1"/>
  <c r="P40" i="2"/>
  <c r="Y39" i="2"/>
  <c r="Y38" i="2"/>
  <c r="T37" i="2"/>
  <c r="S37" i="2"/>
  <c r="R37" i="2"/>
  <c r="R32" i="2" s="1"/>
  <c r="R18" i="2" s="1"/>
  <c r="R14" i="2" s="1"/>
  <c r="R13" i="2" s="1"/>
  <c r="Q37" i="2"/>
  <c r="Y37" i="2" s="1"/>
  <c r="P37" i="2"/>
  <c r="X32" i="2"/>
  <c r="W32" i="2"/>
  <c r="W18" i="2" s="1"/>
  <c r="W14" i="2" s="1"/>
  <c r="V32" i="2"/>
  <c r="S32" i="2"/>
  <c r="S18" i="2" s="1"/>
  <c r="Q32" i="2"/>
  <c r="Q18" i="2" s="1"/>
  <c r="Q14" i="2" s="1"/>
  <c r="Q13" i="2" s="1"/>
  <c r="P32" i="2"/>
  <c r="X18" i="2"/>
  <c r="X14" i="2" s="1"/>
  <c r="X13" i="2" s="1"/>
  <c r="U18" i="2"/>
  <c r="U14" i="2" s="1"/>
  <c r="T18" i="2"/>
  <c r="T14" i="2" s="1"/>
  <c r="P18" i="2"/>
  <c r="M18" i="2"/>
  <c r="M14" i="2" s="1"/>
  <c r="Y17" i="2"/>
  <c r="Z16" i="2"/>
  <c r="Z18" i="2" s="1"/>
  <c r="X16" i="2"/>
  <c r="W16" i="2"/>
  <c r="V16" i="2"/>
  <c r="U16" i="2"/>
  <c r="T16" i="2"/>
  <c r="S16" i="2"/>
  <c r="R16" i="2"/>
  <c r="Q16" i="2"/>
  <c r="P16" i="2"/>
  <c r="O16" i="2"/>
  <c r="N16" i="2"/>
  <c r="M16" i="2"/>
  <c r="Y16" i="2" s="1"/>
  <c r="AA16" i="2" s="1"/>
  <c r="Z15" i="2"/>
  <c r="X15" i="2"/>
  <c r="Z14" i="2"/>
  <c r="S14" i="2"/>
  <c r="P14" i="2"/>
  <c r="Z13" i="2"/>
  <c r="Z10" i="2"/>
  <c r="V9" i="2"/>
  <c r="U9" i="2"/>
  <c r="T9" i="2"/>
  <c r="S9" i="2"/>
  <c r="R9" i="2"/>
  <c r="Q9" i="2"/>
  <c r="P9" i="2"/>
  <c r="O9" i="2"/>
  <c r="N9" i="2"/>
  <c r="M9" i="2"/>
  <c r="Z9" i="2" s="1"/>
  <c r="T6" i="2"/>
  <c r="N13" i="2" l="1"/>
  <c r="Y45" i="2"/>
  <c r="W48" i="2"/>
  <c r="W15" i="2" s="1"/>
  <c r="W13" i="2" s="1"/>
  <c r="S6" i="2"/>
  <c r="U6" i="2" s="1"/>
  <c r="Y44" i="2"/>
  <c r="Y46" i="2"/>
  <c r="O45" i="2"/>
  <c r="O44" i="2" s="1"/>
  <c r="O18" i="2" s="1"/>
  <c r="O14" i="2" s="1"/>
  <c r="T48" i="2"/>
  <c r="T15" i="2" s="1"/>
  <c r="T13" i="2" s="1"/>
  <c r="Y189" i="2"/>
  <c r="Y234" i="2"/>
  <c r="Y32" i="2"/>
  <c r="Y61" i="2"/>
  <c r="Y132" i="2"/>
  <c r="M131" i="2"/>
  <c r="Y131" i="2" s="1"/>
  <c r="Y176" i="2"/>
  <c r="Y197" i="2"/>
  <c r="Y14" i="2"/>
  <c r="AA14" i="2" s="1"/>
  <c r="S49" i="2"/>
  <c r="S48" i="2" s="1"/>
  <c r="S15" i="2" s="1"/>
  <c r="S13" i="2" s="1"/>
  <c r="Y52" i="2"/>
  <c r="Y55" i="2"/>
  <c r="Y9" i="2"/>
  <c r="Y5" i="2"/>
  <c r="Y104" i="2"/>
  <c r="Y107" i="2"/>
  <c r="P162" i="2"/>
  <c r="Q198" i="2"/>
  <c r="Y198" i="2" s="1"/>
  <c r="N49" i="2"/>
  <c r="N48" i="2" s="1"/>
  <c r="N15" i="2" s="1"/>
  <c r="P100" i="2"/>
  <c r="P96" i="2" s="1"/>
  <c r="P48" i="2" s="1"/>
  <c r="P15" i="2" s="1"/>
  <c r="P13" i="2" s="1"/>
  <c r="N281" i="2"/>
  <c r="Y281" i="2" s="1"/>
  <c r="O96" i="2"/>
  <c r="Y96" i="2" s="1"/>
  <c r="P119" i="2"/>
  <c r="Y119" i="2" s="1"/>
  <c r="O167" i="2"/>
  <c r="O162" i="2" s="1"/>
  <c r="Y162" i="2" s="1"/>
  <c r="O197" i="2"/>
  <c r="Y167" i="2" l="1"/>
  <c r="O48" i="2"/>
  <c r="O15" i="2" s="1"/>
  <c r="O13" i="2" s="1"/>
  <c r="Y49" i="2"/>
  <c r="Y48" i="2" s="1"/>
  <c r="Y100" i="2"/>
  <c r="Y18" i="2"/>
  <c r="M48" i="2"/>
  <c r="M15" i="2" s="1"/>
  <c r="Y15" i="2" l="1"/>
  <c r="AA15" i="2" s="1"/>
  <c r="M13" i="2"/>
  <c r="Z11" i="2" l="1"/>
  <c r="AA10" i="2" s="1"/>
  <c r="Y13" i="2"/>
  <c r="AA13" i="2" s="1"/>
  <c r="N7" i="2"/>
  <c r="O7" i="2" s="1"/>
  <c r="P7" i="2" s="1"/>
  <c r="Q7" i="2" s="1"/>
  <c r="R7" i="2" s="1"/>
  <c r="S7" i="2" s="1"/>
  <c r="T7" i="2" s="1"/>
  <c r="U7" i="2" s="1"/>
  <c r="V7" i="2" s="1"/>
  <c r="W7" i="2" s="1"/>
</calcChain>
</file>

<file path=xl/sharedStrings.xml><?xml version="1.0" encoding="utf-8"?>
<sst xmlns="http://schemas.openxmlformats.org/spreadsheetml/2006/main" count="724" uniqueCount="283">
  <si>
    <t>LAPORAN REALISASI DANA KAPITASI JKN PADA FKTP MELONG ASIH</t>
  </si>
  <si>
    <t>KOTA CIMAHI</t>
  </si>
  <si>
    <t>Bersama ini kami  laporkan realisasi atas penggunaan dana kapitasi JKN untuk bulan Januari S/D  Desember 2020</t>
  </si>
  <si>
    <t>Sebagai berikut :</t>
  </si>
  <si>
    <t xml:space="preserve">SALDO AWAL BULAN </t>
  </si>
  <si>
    <t>NO</t>
  </si>
  <si>
    <t>KODE REKENING</t>
  </si>
  <si>
    <t>URAIAN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</si>
  <si>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</si>
  <si>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</si>
  <si>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</si>
  <si>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</si>
  <si>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</si>
  <si>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</si>
  <si>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</si>
  <si>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</si>
  <si>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</si>
  <si>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</si>
  <si>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</si>
  <si>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</si>
  <si>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</si>
  <si>
    <t>4</t>
  </si>
  <si>
    <t>1</t>
  </si>
  <si>
    <t>Dana Kapitasi JKN pada FKTP Melong Asih</t>
  </si>
  <si>
    <t>38</t>
  </si>
  <si>
    <t>BELANJA</t>
  </si>
  <si>
    <t>02</t>
  </si>
  <si>
    <t>01</t>
  </si>
  <si>
    <t>BELANJA LANGSUNG</t>
  </si>
  <si>
    <t xml:space="preserve">BELANJA PEGAWAI </t>
  </si>
  <si>
    <t>5</t>
  </si>
  <si>
    <t>2</t>
  </si>
  <si>
    <t xml:space="preserve">BELANJA BARANG DAN JASA </t>
  </si>
  <si>
    <t>3</t>
  </si>
  <si>
    <t xml:space="preserve">BELANJA MODAL </t>
  </si>
  <si>
    <t>BELANJA PEGAWAI</t>
  </si>
  <si>
    <t>HONORARIUM PNS</t>
  </si>
  <si>
    <t>05</t>
  </si>
  <si>
    <t>Honorarium pejabat pengadaan barang dan jasa</t>
  </si>
  <si>
    <t>Honorarium pejabat pengadaan Bahan kebutuhan medis habis pakai</t>
  </si>
  <si>
    <t>Honorarium pejabat pengadaan Bahan Reagen</t>
  </si>
  <si>
    <t>06</t>
  </si>
  <si>
    <t xml:space="preserve">Honorarium pejabat penerima hasil pekerjaan </t>
  </si>
  <si>
    <t>Honorarium pejabat penerima hasil pekerjaan Bahan kebutuhan medis habis pakai</t>
  </si>
  <si>
    <t>Honorarium pejabat penerima hasil pekerjaan Bahan Reagen</t>
  </si>
  <si>
    <t>08</t>
  </si>
  <si>
    <t>Honorarium Peserta Kegiatan PNS</t>
  </si>
  <si>
    <t>Honorarium PNS Peserta Kegiatan Peningkatan Kapasitas Petugas Puskesmas dalam rangka Membangun Komitmen Pelayanan dan Meningkatkan Etos Kerja di Era JKN : 22 orang x 2 hari</t>
  </si>
  <si>
    <t>09</t>
  </si>
  <si>
    <t xml:space="preserve">Honorarium Pejabat Pembuat Komitmen </t>
  </si>
  <si>
    <t>Honorarium pejabat pembuat komitmen pengadaan Bahan kebutuhan medis habis pakai</t>
  </si>
  <si>
    <t>Honorarium pejabat pembuat komitmen pengadaan Bahan Reagen</t>
  </si>
  <si>
    <t>03</t>
  </si>
  <si>
    <t>UANG LEMBUR</t>
  </si>
  <si>
    <t>Uang  Lembur PNS</t>
  </si>
  <si>
    <t>Golongan IV</t>
  </si>
  <si>
    <t>Uang lembur : 2 org x 2 jam x 10 kali x Rp.25.000,-</t>
  </si>
  <si>
    <t>Uang makan lembur : 2 org x 10 kali x Rp. 35.000,-</t>
  </si>
  <si>
    <t>Golongan III</t>
  </si>
  <si>
    <t>Uang lembur : 19 org x 2 jam x 10 kali x Rp.20.000,-</t>
  </si>
  <si>
    <t>Uang makan lembur : 19 org x 10 kali x Rp.35.000,-</t>
  </si>
  <si>
    <t>Golongan II</t>
  </si>
  <si>
    <t>Uang lembur : 1 org x 2 jam x 10 kali x Rp.17.000,-</t>
  </si>
  <si>
    <t>Uang makan lembur : 1 org x 10 kali x Rp.35.000,-</t>
  </si>
  <si>
    <t xml:space="preserve">JASA PELAYANAN </t>
  </si>
  <si>
    <t xml:space="preserve">Jasa Pelayanan Kesehatan </t>
  </si>
  <si>
    <t xml:space="preserve">Jasa Pelayanan Kesehatan JKN  </t>
  </si>
  <si>
    <t>BELANJA BAHAN HABIS PAKAI</t>
  </si>
  <si>
    <t>Belanja Alat Tulis Kantor</t>
  </si>
  <si>
    <t>Belanja Alat Listrik dan Elektronik</t>
  </si>
  <si>
    <t xml:space="preserve">Belanja Alat Listrik dan Elektronik </t>
  </si>
  <si>
    <t>04</t>
  </si>
  <si>
    <t>Belanja perangko, materai dan benda pos lainnya</t>
  </si>
  <si>
    <t>Materai 3000</t>
  </si>
  <si>
    <t>Materai 6000</t>
  </si>
  <si>
    <t>Belanja Peralatan Kebersihan dan Bahan Pembersih</t>
  </si>
  <si>
    <t>Belanja Pengisian Tabung Gas</t>
  </si>
  <si>
    <t>Isi ulang tabung gas 12 kg</t>
  </si>
  <si>
    <t>Isi ulang tabung oksigen</t>
  </si>
  <si>
    <t>10</t>
  </si>
  <si>
    <t>Belanja BBM dan Pelumas Kendaraan</t>
  </si>
  <si>
    <t>BBM Kend Opp roda 2</t>
  </si>
  <si>
    <t>BBM Kend Opp roda 4</t>
  </si>
  <si>
    <t>Belanja Bahan Kebutuhan Medis Puskesmas Melong Asih</t>
  </si>
  <si>
    <t>Bahan Kebutuhan Medis Habis Pakai</t>
  </si>
  <si>
    <t xml:space="preserve">Belanja Bahan Habis Pakai Peralatan Rumah Tangga </t>
  </si>
  <si>
    <t>Sendok obat</t>
  </si>
  <si>
    <t>Plastik keresek obat</t>
  </si>
  <si>
    <t>Gelas plastik / melamin</t>
  </si>
  <si>
    <t>Sendok</t>
  </si>
  <si>
    <t>Pengadaan alat pengusir tikus</t>
  </si>
  <si>
    <t>Set vas bunga anggrek imitasi / latek</t>
  </si>
  <si>
    <t>Karpet puzzle</t>
  </si>
  <si>
    <t>Rak sepatu</t>
  </si>
  <si>
    <t>Sandal ruang KIA dan PONED</t>
  </si>
  <si>
    <t>Sandal jepit kamar mandi</t>
  </si>
  <si>
    <t>Rantai besi</t>
  </si>
  <si>
    <t>Kunci gembok</t>
  </si>
  <si>
    <t>vertical blind</t>
  </si>
  <si>
    <t>jas lab</t>
  </si>
  <si>
    <t>Belanja Cindera Mata</t>
  </si>
  <si>
    <t>Belanja Gimmick dalam rangka Kegiatan Promotif Preventif</t>
  </si>
  <si>
    <t xml:space="preserve">Belanja Dokumentasi dan Periklanan </t>
  </si>
  <si>
    <t>Roll Banner</t>
  </si>
  <si>
    <t>Spanduk</t>
  </si>
  <si>
    <t>Leaflet Promosi Kesehatan</t>
  </si>
  <si>
    <t>BELANJA BAHAN / MATERIAL</t>
  </si>
  <si>
    <t>BELANJA BAHAN KIMIA</t>
  </si>
  <si>
    <t xml:space="preserve">Bahan Kimia Reagen </t>
  </si>
  <si>
    <t>Belanja Bahan Pokok / Natura di Puskesmas Melong Asih</t>
  </si>
  <si>
    <t xml:space="preserve">Belanja galon air minum  : </t>
  </si>
  <si>
    <t>Belanja isi ulang galon air minum  : 18 kali x 12 bulan</t>
  </si>
  <si>
    <t>BELANJA JASA KANTOR</t>
  </si>
  <si>
    <t>Belanja kawat / faksimili / internet</t>
  </si>
  <si>
    <t>Langganan Internet</t>
  </si>
  <si>
    <t>Belanja Jasa Transaksi Keuangan</t>
  </si>
  <si>
    <t>Buku cek bank</t>
  </si>
  <si>
    <t>Biaya RTGS</t>
  </si>
  <si>
    <t>12</t>
  </si>
  <si>
    <t>Belanja Jasa Pemeliharaan Peralatan dan Perlengkapan Kantor</t>
  </si>
  <si>
    <t>Pemeliharaan AC</t>
  </si>
  <si>
    <t>Pemeliharaan Komputer dan printer</t>
  </si>
  <si>
    <t>Pemeliharaan CCTV</t>
  </si>
  <si>
    <t>BELANJA PERAWATAN KENDARAAN BERMOTOR</t>
  </si>
  <si>
    <t>Belanja Jasa Service</t>
  </si>
  <si>
    <t>Pemeliharaan kendaraan dinas</t>
  </si>
  <si>
    <t>BELANJA CETAK DAN PENGGANDAAN</t>
  </si>
  <si>
    <t>Belanja Cetak Pkm</t>
  </si>
  <si>
    <t>Cetak  Kartu Rekam Medis + kartu pasien</t>
  </si>
  <si>
    <t>Cetak Surat Keterangan Sakit</t>
  </si>
  <si>
    <t>Cetak Blangko Rujukan</t>
  </si>
  <si>
    <t>Cetak Blangko Resep</t>
  </si>
  <si>
    <t>Cetak Blangko Informed Consent</t>
  </si>
  <si>
    <t>Cetak Blangko Format MTBS</t>
  </si>
  <si>
    <t>Belanja Penggandaan</t>
  </si>
  <si>
    <t>Belanja Penggandaan form KS</t>
  </si>
  <si>
    <t>11</t>
  </si>
  <si>
    <t>BELANJA MAKANAN DAN MINUMAN</t>
  </si>
  <si>
    <t>Belanja Makanan dan Minuman Rapat</t>
  </si>
  <si>
    <t xml:space="preserve">1. Belanja Makanan dan Minuman dalam rangka Sosialisasi JKN di Puskesmas Melong Asih </t>
  </si>
  <si>
    <t xml:space="preserve">      Snack 46 Org x  3 Kali</t>
  </si>
  <si>
    <t xml:space="preserve">      Makan 46 Org x 3 Kali</t>
  </si>
  <si>
    <t>2. Penyuluhan Penyakit Tidak Menular (PTM)</t>
  </si>
  <si>
    <t xml:space="preserve">      Snack 46 org x 3 kl</t>
  </si>
  <si>
    <t xml:space="preserve">      Makan 46 org x 3 kl</t>
  </si>
  <si>
    <t>3. Penyuluhan Penyakit Menular</t>
  </si>
  <si>
    <t>4. Penyuluhan KIA</t>
  </si>
  <si>
    <t xml:space="preserve">      Snack 46 org x 2 kl</t>
  </si>
  <si>
    <t xml:space="preserve">      Makan 46 org x 2 kl</t>
  </si>
  <si>
    <t>5. Penyuluhan Kesehatan Lingkungan bagi Masyarakat</t>
  </si>
  <si>
    <t xml:space="preserve">      Snack 46 org x 1 kl</t>
  </si>
  <si>
    <t xml:space="preserve">      Makan 46 org x 1 kl</t>
  </si>
  <si>
    <t>6. Kegiatan Senam Sehat</t>
  </si>
  <si>
    <t xml:space="preserve">      Snack 50 orang x 14 kl </t>
  </si>
  <si>
    <t>8. Kegiatan Pertemuan Koordinasi JKN Lintas Sektor</t>
  </si>
  <si>
    <t xml:space="preserve">    Snack 50 orang x 1 kali</t>
  </si>
  <si>
    <t xml:space="preserve">    Makan 50 orang x 1 kali</t>
  </si>
  <si>
    <t>9. Sosialisasi KS</t>
  </si>
  <si>
    <t xml:space="preserve">    Snack 50 orang x 2 kali</t>
  </si>
  <si>
    <t xml:space="preserve">    makan 50 orang x 2 kali</t>
  </si>
  <si>
    <t>10. Kegiatan Musyawarah Masyarakat Kelurahan bidang kesehatan di wilayah kerja Puskesmas Melong Asih</t>
  </si>
  <si>
    <t xml:space="preserve">    Snack 55 orang </t>
  </si>
  <si>
    <t>11. Kegiatan Senam Prolanis Puskesmas Melong Asih</t>
  </si>
  <si>
    <t xml:space="preserve">    Snack 40 orang </t>
  </si>
  <si>
    <t>15</t>
  </si>
  <si>
    <t>BELANJA PERJALANAN DINAS</t>
  </si>
  <si>
    <t>Belanja Perjalanan Dinas Dalam Daerah</t>
  </si>
  <si>
    <t xml:space="preserve">1. Uang harian petugas dalam rangka pendataan KS </t>
  </si>
  <si>
    <t>2. Uang harian petugas dalam rangka kegiatan koordinasi program : 1 org x 24 kali x Rp. 75.000,-</t>
  </si>
  <si>
    <t>Belanja Perjalanan Dinas Luar Daerah</t>
  </si>
  <si>
    <t>Uang harian PNS Golongan D zona 1/2/3/4/da Luar Provinsi</t>
  </si>
  <si>
    <t>Uang Tarnsport PNS Golongan D zona 1/2/3/4/da Luar Provinsi</t>
  </si>
  <si>
    <t>Uang Peginapan PNS Golongan D zona 1/2/3/4/da Luar Provinsi</t>
  </si>
  <si>
    <t>17</t>
  </si>
  <si>
    <t>BELANJA KURSUS, PELATIHAN, SOSIALISASI, DAN BIMBNGAN TEKNIS PNS</t>
  </si>
  <si>
    <t>Belanja Kursus-kursus singkat / Pelatihan</t>
  </si>
  <si>
    <t>1. Belanja pelatihan dalam rangka  Kursus singkat, pelatihan, peningkatan kapasitas, Bimtek</t>
  </si>
  <si>
    <t>20</t>
  </si>
  <si>
    <t xml:space="preserve">BELANJA PEMELIHARAAN </t>
  </si>
  <si>
    <t>Belanja Pemeliharaan Alat Kesehatan</t>
  </si>
  <si>
    <t xml:space="preserve">Belanja Pemeliharaan Alat Kesehatan </t>
  </si>
  <si>
    <t>Belanja Pemeliharaan Gedung</t>
  </si>
  <si>
    <t>Pemeliharaan gedung puskesmas</t>
  </si>
  <si>
    <t>Pemeliharaan halaman puskesmas</t>
  </si>
  <si>
    <t>07</t>
  </si>
  <si>
    <t>Belanja Pemeliharaan Penampung Air / Reservoir</t>
  </si>
  <si>
    <t>Belanja Pemeliharaan IPAL</t>
  </si>
  <si>
    <t>Belanja Pemeliharaan Kabel WAN/LAN</t>
  </si>
  <si>
    <t>Belanja Pemeliharaan Rumah Dinas</t>
  </si>
  <si>
    <t>25</t>
  </si>
  <si>
    <t>BELANJA PENYEDIA JASA</t>
  </si>
  <si>
    <t>Belanja Penyedia Jasa Event Organizer</t>
  </si>
  <si>
    <t>Belanja Penyedia Jasa Even Organizer Kegiatan Peningkatan Kapasitas Petugas Puskesmas dalam rangka Membangun Komitmen Pelayanan dan Meningkatkan Etos Kerja di Era JKN</t>
  </si>
  <si>
    <t>Belanja Penyedia Jasa Pemeriksaan Sampel</t>
  </si>
  <si>
    <t>Belanja Penyedia Jasa Pemeriksaan Sampel laboratorium</t>
  </si>
  <si>
    <t>Belanja Penyedia Jasa Layanan</t>
  </si>
  <si>
    <t>Belanja Penyedia Jasa Layanan Pengiriman Barang</t>
  </si>
  <si>
    <t>31</t>
  </si>
  <si>
    <t>BELANJA JASA TENAGA AHLI / INSTRUKTUR /  NARASUMBER / PENCERAMAH</t>
  </si>
  <si>
    <t>Jasa Instruktur</t>
  </si>
  <si>
    <t>Honorarium instruktur Senam Prolanis di  PKM Melong Asih 1 Org x 2 jam x 12 kali</t>
  </si>
  <si>
    <t>Jasa Narasumber/Widyaiswara</t>
  </si>
  <si>
    <t>Honorarium Narasumber sosialisasi JKN 1 org x 2 jam x 3 kali</t>
  </si>
  <si>
    <t>Honorarium Narasumber Penyuluhan Penyakit Tidak Menular (PTM) di  PKM Melong Asih 1 Org x 2 jam x 3 kali</t>
  </si>
  <si>
    <t>Honorarium Narasumber Penyuluhan Penyakit Menular di  PKM Melong Asih 1 Org x 2 jam x 3 kali</t>
  </si>
  <si>
    <t>Honorarium Narasumber Penyuluhan KIA di  PKM Melong Asih 1 Org x 2 jam x 2 kali</t>
  </si>
  <si>
    <t>Honorarium Narasumber Penyuluhan Kesling bagi Masyarakat di  PKM Melong Asih 1 Org x 2 jam x 1 kali</t>
  </si>
  <si>
    <t>Honorarium Narasumber Penyuluhan Prolanis di  PKM Melong Asih 1 Org x 2 jam x 12 kali</t>
  </si>
  <si>
    <t>Honorarium Narasumber Kegiatan Peningkatan Kapasitas Petugas Puskesmas dalam rangka Membangun Komitmen Pelayanan dan Meningkatkan Etos Kerja di Era JKN :</t>
  </si>
  <si>
    <t xml:space="preserve">    a. Pemateri 1</t>
  </si>
  <si>
    <t xml:space="preserve">    b. Pemateri 2</t>
  </si>
  <si>
    <t>Jasa Penceramah</t>
  </si>
  <si>
    <t>Jasa penceramah lokal kegiatan Peningkatan Kapasitas Petugas Puskesmas dalam rangka Membangun Komitmen Pelayanan dan Meningkatkan Etos Kerja di Era JKN</t>
  </si>
  <si>
    <t>32</t>
  </si>
  <si>
    <t xml:space="preserve">BELANJA JASA TENAGA PENDUKUNG </t>
  </si>
  <si>
    <t>Jasa Tenaga Pendukung  Kegiatan Non PNS</t>
  </si>
  <si>
    <t xml:space="preserve">Honorarium Instruktur Senam Sehat : 1 orang x 14 kali </t>
  </si>
  <si>
    <t>33</t>
  </si>
  <si>
    <t>BELANJA JASA PESERTA KEGIATAN</t>
  </si>
  <si>
    <t xml:space="preserve">Jasa Peserta Kegiatan Non PNS </t>
  </si>
  <si>
    <t>1. Jasa peserta kegiatan Sosialisasi JKN (peserta 40 orang x 3 kali)</t>
  </si>
  <si>
    <t>2. Jasa peserta kegiatan Penyuluhan Penyakit Prolanis (peserta 40 orang x 12 kali)</t>
  </si>
  <si>
    <t>3. Jasa peserta kegiatan Penyuluhan Penyakit Menular (peserta 40 orang x 3 kali)</t>
  </si>
  <si>
    <t>4. Jasa peserta kegiatan Penyuluhan KIA (peserta 40 orang x 2 kali)</t>
  </si>
  <si>
    <t>5. Jasa peserta kegiatan Penyuluhan Kesling bagi Masyarakat (peserta 40 orang x 1 kali)</t>
  </si>
  <si>
    <t>6. Jasa peserta kegiatan Pertemuan Koordinasi JKN Lintas Sektor : 45 orang</t>
  </si>
  <si>
    <t>7. Jasa peserta kegiatan Sosialisasi KS 45 orang x 2 kali</t>
  </si>
  <si>
    <t>8. Jasa peserta kegiatan Musyawarah Masyarakat Kelurahan bidang kesehatan di wilayah kerja Puskesmas Melong Asih (peserta 45 orang x 1 kali)</t>
  </si>
  <si>
    <t xml:space="preserve"> 9.  Jasa Peserta Kegiatan Peserta  Kegiatan Peningkatan Kapasitas Petugas Puskesmas dalam rangka Membangun Komitmen Pelayanan dan Meningkatkan Etos Kerja di Era JKN :   6 org x 2 hari </t>
  </si>
  <si>
    <t>35</t>
  </si>
  <si>
    <t>BELANJA perlatan/ perlengkapan untuk rumah/ kantor/ lapangan</t>
  </si>
  <si>
    <t>Belanja Peralatan / Perlengkapan Untuk Kantor</t>
  </si>
  <si>
    <t>Belanja Peralatan / Perlengkapan Untuk Rumah Tangga</t>
  </si>
  <si>
    <t>27</t>
  </si>
  <si>
    <t xml:space="preserve">BELANJA MODAL PERALATAN DAN MESIN -  ALAT KANTOR </t>
  </si>
  <si>
    <t>Belanja Modal Pengadaan Alat Kantor Lainnya</t>
  </si>
  <si>
    <t xml:space="preserve">Papan nama acrilic </t>
  </si>
  <si>
    <t>Pengadaan Papan Data</t>
  </si>
  <si>
    <t>Mesin antrian</t>
  </si>
  <si>
    <t>neon box</t>
  </si>
  <si>
    <t>running text</t>
  </si>
  <si>
    <t>28</t>
  </si>
  <si>
    <t xml:space="preserve">Belanja Modal Peralatan dan Mesin - Alat Rumah Tangga </t>
  </si>
  <si>
    <t xml:space="preserve">Belanja modal pengadaan Meubelair </t>
  </si>
  <si>
    <t>Pengadaan meja kerja</t>
  </si>
  <si>
    <t>Pengadaan lemari pintu sorong</t>
  </si>
  <si>
    <t>Pengadaan kursi tunggu pasien</t>
  </si>
  <si>
    <t>Belanja Modal Alat Pendingin</t>
  </si>
  <si>
    <t>Belanja Modal Pengadaan AC 1 1/2 pk</t>
  </si>
  <si>
    <t>BELANJA MODAL PENGADAAN ALAT RUMAH TANGGA LAINNYA ( HOME USE )</t>
  </si>
  <si>
    <t>Belanja Water Hetaer untuk Poned</t>
  </si>
  <si>
    <t>29</t>
  </si>
  <si>
    <t>Belanja modal Peralatan dan Mesin komputer</t>
  </si>
  <si>
    <t>Belanja modal Pengadaan Peralatan personal komputer</t>
  </si>
  <si>
    <t>Belanja modal Pengadaan personal komputer</t>
  </si>
  <si>
    <t>Belanja modal Pengadaan Peralatan Studio Visual</t>
  </si>
  <si>
    <t>Belanja modal Pengadaan penambahan CCTV</t>
  </si>
  <si>
    <t>Belanja modal Pengadaan Alat Komunikasi Sosial</t>
  </si>
  <si>
    <t>Ampli, Mic, Speaker</t>
  </si>
  <si>
    <t>Belanja modal Pengadaan Alat Komunikasi</t>
  </si>
  <si>
    <t>Belanja modal Pengadaan Alat Komunikasi Telepon</t>
  </si>
  <si>
    <t>34</t>
  </si>
  <si>
    <t>BELANJA MODAL PERALATAN DAN MESIN - ALAT KEDOKTERAN</t>
  </si>
  <si>
    <t>Belanja Modal Pengadaan Alat  Kedokteran Umum</t>
  </si>
  <si>
    <t>Pengadaan Alat-alat kedokteran umum</t>
  </si>
  <si>
    <t>Honor pejabat pengadaan alat kesehatan kedokteran umum</t>
  </si>
  <si>
    <t>Honor pejabat penerima hasil pekerjaan pengadaan alat kesehatan kedokteran umum</t>
  </si>
  <si>
    <t xml:space="preserve">Honor Pejabat Pembuat Komitmen pengadaan alat kesehatan kedokteran umum </t>
  </si>
  <si>
    <t xml:space="preserve">Belanja modal pengadaan Alat Kedokteran Gigi </t>
  </si>
  <si>
    <t>Pengadaan alat-alat kedokteran gigi</t>
  </si>
  <si>
    <t xml:space="preserve">Honor pejabat pengadaan alat kesehatan kedokteran gigi </t>
  </si>
  <si>
    <t xml:space="preserve">Honor pejabat penerima hasil pekerjaan pengadaan alat kesehatan kedokteran gigi </t>
  </si>
  <si>
    <t xml:space="preserve">Honor Pejabat Pembuat Komitmen pengadaan alat kesehatan kedokteran gigi </t>
  </si>
  <si>
    <t>37</t>
  </si>
  <si>
    <t>BELANJA MODAL PERALATAN DAN MESIN ALAT PERAGA/ PRAKTEK SEKOLAH</t>
  </si>
  <si>
    <t>13</t>
  </si>
  <si>
    <t>BELANJA MODAL PERALATAN DAN MESIN ALAT PERAGA/ PRAKTEK SEKOLAH BIDANG PENDIDIKAN / KETERAMPILAN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</si>
  <si>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</si>
  <si>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>Demikian Laporan realisasi ini dibuat untuk digunakan sebagaimana mestinya.</t>
  </si>
  <si>
    <t>Kepala FKTP Puskesmas Melong Asih</t>
  </si>
  <si>
    <t>Selaku Kuasa Pengguna Anggaran</t>
  </si>
  <si>
    <t>drg. Sekky Intania, MKM</t>
  </si>
  <si>
    <t>NIP. 196908062002122003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</si>
</sst>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0"/>
      <color rgb="FFFF0000"/>
      <name val="Times New Roman"/>
      <family val="1"/>
    </font>
    <font>
      <b/>
      <sz val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</cellStyleXfs>
  <cellXfs count="129">
    <xf numFmtId="0" fontId="0" fillId="0" borderId="0" xfId="0"/>
    <xf numFmtId="0" fontId="5" fillId="2" borderId="0" xfId="0" applyFont="1" applyFill="1" applyAlignment="1">
      <alignment horizontal="center"/>
    </xf>
    <xf numFmtId="0" fontId="5" fillId="2" borderId="0" xfId="0" applyFont="1" applyFill="1" applyAlignment="1"/>
    <xf numFmtId="3" fontId="5" fillId="2" borderId="0" xfId="1" applyNumberFormat="1" applyFont="1" applyFill="1" applyAlignment="1"/>
    <xf numFmtId="0" fontId="0" fillId="2" borderId="0" xfId="0" applyFill="1"/>
    <xf numFmtId="0" fontId="0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3" fontId="5" fillId="2" borderId="0" xfId="0" applyNumberFormat="1" applyFont="1" applyFill="1"/>
    <xf numFmtId="3" fontId="5" fillId="2" borderId="0" xfId="1" applyNumberFormat="1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6" fillId="2" borderId="0" xfId="0" applyFont="1" applyFill="1"/>
    <xf numFmtId="3" fontId="6" fillId="2" borderId="0" xfId="0" applyNumberFormat="1" applyFont="1" applyFill="1"/>
    <xf numFmtId="3" fontId="6" fillId="2" borderId="0" xfId="1" applyNumberFormat="1" applyFont="1" applyFill="1"/>
    <xf numFmtId="0" fontId="0" fillId="2" borderId="0" xfId="0" applyFont="1" applyFill="1"/>
    <xf numFmtId="3" fontId="4" fillId="2" borderId="0" xfId="0" applyNumberFormat="1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3" fontId="4" fillId="2" borderId="0" xfId="1" applyNumberFormat="1" applyFont="1" applyFill="1" applyAlignment="1">
      <alignment vertical="top"/>
    </xf>
    <xf numFmtId="0" fontId="4" fillId="2" borderId="0" xfId="0" applyFont="1" applyFill="1"/>
    <xf numFmtId="0" fontId="0" fillId="2" borderId="1" xfId="0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center"/>
    </xf>
    <xf numFmtId="49" fontId="8" fillId="2" borderId="3" xfId="2" applyNumberFormat="1" applyFont="1" applyFill="1" applyBorder="1" applyAlignment="1">
      <alignment horizontal="center" vertical="center" wrapText="1"/>
    </xf>
    <xf numFmtId="49" fontId="8" fillId="2" borderId="4" xfId="2" applyNumberFormat="1" applyFont="1" applyFill="1" applyBorder="1" applyAlignment="1">
      <alignment horizontal="center" vertical="center" wrapText="1"/>
    </xf>
    <xf numFmtId="49" fontId="8" fillId="2" borderId="5" xfId="2" applyNumberFormat="1" applyFont="1" applyFill="1" applyBorder="1" applyAlignment="1">
      <alignment horizontal="center" vertical="center" wrapText="1"/>
    </xf>
    <xf numFmtId="49" fontId="9" fillId="2" borderId="2" xfId="2" applyNumberFormat="1" applyFont="1" applyFill="1" applyBorder="1" applyAlignment="1">
      <alignment horizontal="center" vertical="center" wrapText="1"/>
    </xf>
    <xf numFmtId="3" fontId="9" fillId="2" borderId="2" xfId="2" applyNumberFormat="1" applyFont="1" applyFill="1" applyBorder="1" applyAlignment="1">
      <alignment horizontal="center" vertical="center" wrapText="1"/>
    </xf>
    <xf numFmtId="3" fontId="9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10" fillId="2" borderId="1" xfId="2" quotePrefix="1" applyNumberFormat="1" applyFont="1" applyFill="1" applyBorder="1" applyAlignment="1">
      <alignment horizontal="center" vertical="top" wrapText="1"/>
    </xf>
    <xf numFmtId="49" fontId="8" fillId="2" borderId="1" xfId="2" applyNumberFormat="1" applyFont="1" applyFill="1" applyBorder="1" applyAlignment="1">
      <alignment vertical="center" wrapText="1"/>
    </xf>
    <xf numFmtId="0" fontId="0" fillId="2" borderId="1" xfId="0" applyFill="1" applyBorder="1"/>
    <xf numFmtId="0" fontId="11" fillId="2" borderId="1" xfId="0" applyFont="1" applyFill="1" applyBorder="1"/>
    <xf numFmtId="3" fontId="3" fillId="2" borderId="1" xfId="0" applyNumberFormat="1" applyFont="1" applyFill="1" applyBorder="1"/>
    <xf numFmtId="165" fontId="3" fillId="2" borderId="1" xfId="1" applyNumberFormat="1" applyFont="1" applyFill="1" applyBorder="1"/>
    <xf numFmtId="166" fontId="3" fillId="2" borderId="1" xfId="3" applyFont="1" applyFill="1" applyBorder="1"/>
    <xf numFmtId="3" fontId="0" fillId="0" borderId="0" xfId="0" applyNumberFormat="1"/>
    <xf numFmtId="3" fontId="0" fillId="2" borderId="1" xfId="0" applyNumberFormat="1" applyFill="1" applyBorder="1"/>
    <xf numFmtId="3" fontId="1" fillId="2" borderId="1" xfId="1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vertical="center"/>
    </xf>
    <xf numFmtId="3" fontId="7" fillId="2" borderId="1" xfId="1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3" fontId="7" fillId="3" borderId="6" xfId="1" applyNumberFormat="1" applyFont="1" applyFill="1" applyBorder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quotePrefix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top" wrapText="1"/>
    </xf>
    <xf numFmtId="0" fontId="13" fillId="2" borderId="1" xfId="0" quotePrefix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left" vertical="top" wrapText="1"/>
    </xf>
    <xf numFmtId="3" fontId="3" fillId="2" borderId="1" xfId="1" applyNumberFormat="1" applyFont="1" applyFill="1" applyBorder="1"/>
    <xf numFmtId="3" fontId="3" fillId="0" borderId="6" xfId="1" applyNumberFormat="1" applyFont="1" applyFill="1" applyBorder="1"/>
    <xf numFmtId="49" fontId="13" fillId="2" borderId="1" xfId="4" applyNumberFormat="1" applyFont="1" applyFill="1" applyBorder="1" applyAlignment="1">
      <alignment horizontal="center" vertical="top" wrapText="1"/>
    </xf>
    <xf numFmtId="49" fontId="14" fillId="2" borderId="1" xfId="4" applyNumberFormat="1" applyFont="1" applyFill="1" applyBorder="1" applyAlignment="1">
      <alignment horizontal="center" vertical="top" wrapText="1"/>
    </xf>
    <xf numFmtId="49" fontId="13" fillId="2" borderId="1" xfId="4" applyNumberFormat="1" applyFont="1" applyFill="1" applyBorder="1" applyAlignment="1">
      <alignment horizontal="left" vertical="top" wrapText="1"/>
    </xf>
    <xf numFmtId="49" fontId="15" fillId="2" borderId="1" xfId="4" applyNumberFormat="1" applyFont="1" applyFill="1" applyBorder="1" applyAlignment="1">
      <alignment horizontal="center" vertical="top" wrapText="1"/>
    </xf>
    <xf numFmtId="49" fontId="12" fillId="2" borderId="1" xfId="4" applyNumberFormat="1" applyFont="1" applyFill="1" applyBorder="1" applyAlignment="1">
      <alignment horizontal="center" vertical="center" wrapText="1"/>
    </xf>
    <xf numFmtId="49" fontId="12" fillId="2" borderId="1" xfId="4" applyNumberFormat="1" applyFont="1" applyFill="1" applyBorder="1" applyAlignment="1">
      <alignment horizontal="left" vertical="center" wrapText="1"/>
    </xf>
    <xf numFmtId="3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49" fontId="13" fillId="2" borderId="1" xfId="4" quotePrefix="1" applyNumberFormat="1" applyFont="1" applyFill="1" applyBorder="1" applyAlignment="1">
      <alignment horizontal="center" vertical="top" wrapText="1"/>
    </xf>
    <xf numFmtId="49" fontId="15" fillId="2" borderId="1" xfId="4" applyNumberFormat="1" applyFont="1" applyFill="1" applyBorder="1" applyAlignment="1">
      <alignment horizontal="left" vertical="top" wrapText="1"/>
    </xf>
    <xf numFmtId="49" fontId="16" fillId="2" borderId="1" xfId="4" applyNumberFormat="1" applyFont="1" applyFill="1" applyBorder="1" applyAlignment="1">
      <alignment horizontal="center" vertical="top" wrapText="1"/>
    </xf>
    <xf numFmtId="49" fontId="16" fillId="2" borderId="1" xfId="4" applyNumberFormat="1" applyFont="1" applyFill="1" applyBorder="1" applyAlignment="1">
      <alignment vertical="top" wrapText="1"/>
    </xf>
    <xf numFmtId="0" fontId="3" fillId="2" borderId="1" xfId="0" applyFont="1" applyFill="1" applyBorder="1"/>
    <xf numFmtId="0" fontId="15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166" fontId="1" fillId="2" borderId="1" xfId="3" applyFont="1" applyFill="1" applyBorder="1"/>
    <xf numFmtId="166" fontId="1" fillId="2" borderId="1" xfId="3" applyNumberFormat="1" applyFont="1" applyFill="1" applyBorder="1"/>
    <xf numFmtId="49" fontId="17" fillId="2" borderId="1" xfId="4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vertical="center"/>
    </xf>
    <xf numFmtId="0" fontId="13" fillId="2" borderId="1" xfId="4" applyFont="1" applyFill="1" applyBorder="1" applyAlignment="1">
      <alignment vertical="top" wrapText="1"/>
    </xf>
    <xf numFmtId="165" fontId="1" fillId="2" borderId="1" xfId="1" applyNumberFormat="1" applyFont="1" applyFill="1" applyBorder="1"/>
    <xf numFmtId="0" fontId="15" fillId="2" borderId="1" xfId="0" applyFont="1" applyFill="1" applyBorder="1" applyAlignment="1">
      <alignment vertical="top"/>
    </xf>
    <xf numFmtId="49" fontId="13" fillId="2" borderId="1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vertical="top" wrapText="1"/>
    </xf>
    <xf numFmtId="49" fontId="18" fillId="2" borderId="1" xfId="5" applyNumberFormat="1" applyFont="1" applyFill="1" applyBorder="1" applyAlignment="1">
      <alignment horizontal="center" vertical="top" wrapText="1"/>
    </xf>
    <xf numFmtId="49" fontId="13" fillId="2" borderId="1" xfId="5" quotePrefix="1" applyNumberFormat="1" applyFont="1" applyFill="1" applyBorder="1" applyAlignment="1">
      <alignment horizontal="center" vertical="top" wrapText="1"/>
    </xf>
    <xf numFmtId="49" fontId="15" fillId="2" borderId="1" xfId="5" applyNumberFormat="1" applyFont="1" applyFill="1" applyBorder="1" applyAlignment="1">
      <alignment horizontal="left" vertical="top" wrapText="1"/>
    </xf>
    <xf numFmtId="49" fontId="19" fillId="2" borderId="1" xfId="5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top" wrapText="1"/>
    </xf>
    <xf numFmtId="49" fontId="15" fillId="2" borderId="1" xfId="4" applyNumberFormat="1" applyFont="1" applyFill="1" applyBorder="1" applyAlignment="1">
      <alignment horizontal="left" vertical="top"/>
    </xf>
    <xf numFmtId="49" fontId="20" fillId="2" borderId="1" xfId="4" applyNumberFormat="1" applyFont="1" applyFill="1" applyBorder="1" applyAlignment="1">
      <alignment horizontal="left" vertical="top" wrapText="1"/>
    </xf>
    <xf numFmtId="0" fontId="13" fillId="2" borderId="1" xfId="5" applyFont="1" applyFill="1" applyBorder="1" applyAlignment="1">
      <alignment horizontal="center" vertical="top" wrapText="1"/>
    </xf>
    <xf numFmtId="0" fontId="13" fillId="2" borderId="1" xfId="5" quotePrefix="1" applyFont="1" applyFill="1" applyBorder="1" applyAlignment="1">
      <alignment horizontal="center" vertical="top" wrapText="1"/>
    </xf>
    <xf numFmtId="49" fontId="15" fillId="2" borderId="1" xfId="5" applyNumberFormat="1" applyFont="1" applyFill="1" applyBorder="1" applyAlignment="1">
      <alignment vertical="top" wrapText="1"/>
    </xf>
    <xf numFmtId="49" fontId="13" fillId="2" borderId="1" xfId="4" applyNumberFormat="1" applyFont="1" applyFill="1" applyBorder="1" applyAlignment="1">
      <alignment vertical="top" wrapText="1"/>
    </xf>
    <xf numFmtId="49" fontId="15" fillId="2" borderId="1" xfId="4" applyNumberFormat="1" applyFont="1" applyFill="1" applyBorder="1" applyAlignment="1">
      <alignment vertical="top" wrapText="1"/>
    </xf>
    <xf numFmtId="0" fontId="0" fillId="2" borderId="1" xfId="0" applyFont="1" applyFill="1" applyBorder="1"/>
    <xf numFmtId="3" fontId="0" fillId="2" borderId="1" xfId="0" applyNumberFormat="1" applyFont="1" applyFill="1" applyBorder="1"/>
    <xf numFmtId="0" fontId="20" fillId="2" borderId="1" xfId="0" applyFont="1" applyFill="1" applyBorder="1" applyAlignment="1">
      <alignment vertical="top" wrapText="1"/>
    </xf>
    <xf numFmtId="49" fontId="13" fillId="2" borderId="1" xfId="4" applyNumberFormat="1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center" vertical="top" wrapText="1"/>
    </xf>
    <xf numFmtId="0" fontId="20" fillId="2" borderId="1" xfId="0" quotePrefix="1" applyFont="1" applyFill="1" applyBorder="1" applyAlignment="1">
      <alignment horizontal="center" vertical="top" wrapText="1"/>
    </xf>
    <xf numFmtId="49" fontId="13" fillId="2" borderId="1" xfId="5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20" fillId="2" borderId="1" xfId="5" applyFont="1" applyFill="1" applyBorder="1" applyAlignment="1">
      <alignment horizontal="center" vertical="top" wrapText="1"/>
    </xf>
    <xf numFmtId="0" fontId="20" fillId="2" borderId="1" xfId="5" quotePrefix="1" applyFont="1" applyFill="1" applyBorder="1" applyAlignment="1">
      <alignment horizontal="center" vertical="top" wrapText="1"/>
    </xf>
    <xf numFmtId="49" fontId="20" fillId="2" borderId="1" xfId="5" quotePrefix="1" applyNumberFormat="1" applyFont="1" applyFill="1" applyBorder="1" applyAlignment="1">
      <alignment horizontal="center" vertical="top" wrapText="1"/>
    </xf>
    <xf numFmtId="0" fontId="2" fillId="2" borderId="1" xfId="5" applyFont="1" applyFill="1" applyBorder="1"/>
    <xf numFmtId="49" fontId="18" fillId="2" borderId="1" xfId="4" applyNumberFormat="1" applyFont="1" applyFill="1" applyBorder="1" applyAlignment="1">
      <alignment horizontal="center" vertical="top" wrapText="1"/>
    </xf>
    <xf numFmtId="49" fontId="15" fillId="2" borderId="1" xfId="4" quotePrefix="1" applyNumberFormat="1" applyFont="1" applyFill="1" applyBorder="1" applyAlignment="1">
      <alignment horizontal="center" vertical="top" wrapText="1"/>
    </xf>
    <xf numFmtId="166" fontId="1" fillId="2" borderId="1" xfId="3" applyFont="1" applyFill="1" applyBorder="1" applyAlignment="1">
      <alignment horizontal="right"/>
    </xf>
    <xf numFmtId="0" fontId="1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4" fontId="0" fillId="2" borderId="1" xfId="0" applyNumberFormat="1" applyFill="1" applyBorder="1"/>
    <xf numFmtId="49" fontId="21" fillId="2" borderId="1" xfId="4" quotePrefix="1" applyNumberFormat="1" applyFont="1" applyFill="1" applyBorder="1" applyAlignment="1">
      <alignment horizontal="center" vertical="center" wrapText="1"/>
    </xf>
    <xf numFmtId="49" fontId="22" fillId="2" borderId="1" xfId="4" applyNumberFormat="1" applyFont="1" applyFill="1" applyBorder="1" applyAlignment="1">
      <alignment horizontal="center" vertical="center" wrapText="1"/>
    </xf>
    <xf numFmtId="0" fontId="6" fillId="6" borderId="0" xfId="0" applyFont="1" applyFill="1" applyAlignment="1">
      <alignment vertical="center"/>
    </xf>
    <xf numFmtId="49" fontId="23" fillId="2" borderId="1" xfId="4" applyNumberFormat="1" applyFont="1" applyFill="1" applyBorder="1" applyAlignment="1">
      <alignment horizontal="center" vertical="top" wrapText="1"/>
    </xf>
    <xf numFmtId="49" fontId="16" fillId="2" borderId="1" xfId="4" quotePrefix="1" applyNumberFormat="1" applyFont="1" applyFill="1" applyBorder="1" applyAlignment="1">
      <alignment horizontal="center" vertical="top" wrapText="1"/>
    </xf>
    <xf numFmtId="49" fontId="24" fillId="2" borderId="1" xfId="4" applyNumberFormat="1" applyFont="1" applyFill="1" applyBorder="1" applyAlignment="1">
      <alignment horizontal="left" vertical="top" wrapText="1"/>
    </xf>
    <xf numFmtId="4" fontId="3" fillId="2" borderId="1" xfId="0" applyNumberFormat="1" applyFont="1" applyFill="1" applyBorder="1"/>
    <xf numFmtId="0" fontId="0" fillId="2" borderId="0" xfId="0" applyFill="1" applyAlignment="1">
      <alignment horizontal="center"/>
    </xf>
    <xf numFmtId="3" fontId="0" fillId="2" borderId="0" xfId="0" applyNumberFormat="1" applyFill="1"/>
    <xf numFmtId="3" fontId="1" fillId="2" borderId="0" xfId="1" applyNumberFormat="1" applyFont="1" applyFill="1"/>
    <xf numFmtId="0" fontId="0" fillId="2" borderId="0" xfId="0" applyFill="1" applyAlignment="1">
      <alignment horizontal="left" wrapText="1"/>
    </xf>
    <xf numFmtId="0" fontId="6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</cellXfs>
  <cellStyles count="6">
    <cellStyle name="Comma [0] 2" xfId="3"/>
    <cellStyle name="Comma 2" xfId="1"/>
    <cellStyle name="Normal" xfId="0" builtinId="0"/>
    <cellStyle name="Normal 2" xfId="2"/>
    <cellStyle name="Normal 2 2" xfId="4"/>
    <cellStyle name="Normal 2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KN%202020\Lap%20bulanan%20Keuangan%20JKN%20th%202020\REALISASI%20FISIK%20MEL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KeuanganMar17 "/>
      <sheetName val="REALISASI FISIK DES"/>
      <sheetName val="REALISASI FISIK NOV"/>
      <sheetName val="REALISASI FISIK OKT"/>
      <sheetName val="REALISASI FISIK SEPT (2)"/>
      <sheetName val="REALISASI FISIK SEPT"/>
      <sheetName val="REALISASI FISIK AGUS"/>
      <sheetName val="REALISASI FISIK JUL"/>
      <sheetName val="PKK TR 2"/>
      <sheetName val="REALISASI FISIK JUN"/>
      <sheetName val="REALISASI FISIK MEI"/>
      <sheetName val="REALISASI FISIK APRIL"/>
      <sheetName val="REALISASI FISIK MARET"/>
      <sheetName val="PKK TR I"/>
    </sheetNames>
    <sheetDataSet>
      <sheetData sheetId="0" refreshError="1"/>
      <sheetData sheetId="1">
        <row r="13">
          <cell r="S13">
            <v>1508994892.0599999</v>
          </cell>
        </row>
        <row r="14">
          <cell r="S14">
            <v>833241150</v>
          </cell>
        </row>
        <row r="15">
          <cell r="S15">
            <v>443044118.06</v>
          </cell>
        </row>
        <row r="16">
          <cell r="S16">
            <v>232709624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"/>
  <sheetViews>
    <sheetView tabSelected="1" view="pageBreakPreview" zoomScale="70" zoomScaleNormal="80" zoomScaleSheetLayoutView="70" workbookViewId="0">
      <selection activeCell="T46" sqref="T46"/>
    </sheetView>
  </sheetViews>
  <sheetFormatPr defaultRowHeight="15" x14ac:dyDescent="0.25"/>
  <cols>
    <col min="1" max="1" width="4.85546875" style="123" customWidth="1"/>
    <col min="2" max="3" width="4" style="4" hidden="1" customWidth="1"/>
    <col min="4" max="4" width="4.42578125" style="4" hidden="1" customWidth="1"/>
    <col min="5" max="6" width="4" style="4" hidden="1" customWidth="1"/>
    <col min="7" max="9" width="2.85546875" style="4" hidden="1" customWidth="1"/>
    <col min="10" max="10" width="4.42578125" style="4" hidden="1" customWidth="1"/>
    <col min="11" max="11" width="4.140625" style="4" hidden="1" customWidth="1"/>
    <col min="12" max="12" width="53.7109375" style="4" customWidth="1"/>
    <col min="13" max="13" width="17.140625" style="124" customWidth="1"/>
    <col min="14" max="20" width="17.140625" style="4" customWidth="1"/>
    <col min="21" max="21" width="17.140625" style="125" customWidth="1"/>
    <col min="22" max="22" width="17.140625" style="4" customWidth="1"/>
    <col min="23" max="24" width="17.140625" style="4" hidden="1" customWidth="1"/>
    <col min="25" max="25" width="21.85546875" style="4" customWidth="1"/>
    <col min="26" max="26" width="14.28515625" hidden="1" customWidth="1"/>
    <col min="27" max="27" width="23.42578125" hidden="1" customWidth="1"/>
    <col min="28" max="49" width="0" hidden="1" customWidth="1"/>
    <col min="257" max="257" width="4.85546875" customWidth="1"/>
    <col min="258" max="267" width="0" hidden="1" customWidth="1"/>
    <col min="268" max="268" width="53.7109375" customWidth="1"/>
    <col min="269" max="278" width="17.140625" customWidth="1"/>
    <col min="279" max="280" width="0" hidden="1" customWidth="1"/>
    <col min="281" max="281" width="21.85546875" customWidth="1"/>
    <col min="282" max="305" width="0" hidden="1" customWidth="1"/>
    <col min="513" max="513" width="4.85546875" customWidth="1"/>
    <col min="514" max="523" width="0" hidden="1" customWidth="1"/>
    <col min="524" max="524" width="53.7109375" customWidth="1"/>
    <col min="525" max="534" width="17.140625" customWidth="1"/>
    <col min="535" max="536" width="0" hidden="1" customWidth="1"/>
    <col min="537" max="537" width="21.85546875" customWidth="1"/>
    <col min="538" max="561" width="0" hidden="1" customWidth="1"/>
    <col min="769" max="769" width="4.85546875" customWidth="1"/>
    <col min="770" max="779" width="0" hidden="1" customWidth="1"/>
    <col min="780" max="780" width="53.7109375" customWidth="1"/>
    <col min="781" max="790" width="17.140625" customWidth="1"/>
    <col min="791" max="792" width="0" hidden="1" customWidth="1"/>
    <col min="793" max="793" width="21.85546875" customWidth="1"/>
    <col min="794" max="817" width="0" hidden="1" customWidth="1"/>
    <col min="1025" max="1025" width="4.85546875" customWidth="1"/>
    <col min="1026" max="1035" width="0" hidden="1" customWidth="1"/>
    <col min="1036" max="1036" width="53.7109375" customWidth="1"/>
    <col min="1037" max="1046" width="17.140625" customWidth="1"/>
    <col min="1047" max="1048" width="0" hidden="1" customWidth="1"/>
    <col min="1049" max="1049" width="21.85546875" customWidth="1"/>
    <col min="1050" max="1073" width="0" hidden="1" customWidth="1"/>
    <col min="1281" max="1281" width="4.85546875" customWidth="1"/>
    <col min="1282" max="1291" width="0" hidden="1" customWidth="1"/>
    <col min="1292" max="1292" width="53.7109375" customWidth="1"/>
    <col min="1293" max="1302" width="17.140625" customWidth="1"/>
    <col min="1303" max="1304" width="0" hidden="1" customWidth="1"/>
    <col min="1305" max="1305" width="21.85546875" customWidth="1"/>
    <col min="1306" max="1329" width="0" hidden="1" customWidth="1"/>
    <col min="1537" max="1537" width="4.85546875" customWidth="1"/>
    <col min="1538" max="1547" width="0" hidden="1" customWidth="1"/>
    <col min="1548" max="1548" width="53.7109375" customWidth="1"/>
    <col min="1549" max="1558" width="17.140625" customWidth="1"/>
    <col min="1559" max="1560" width="0" hidden="1" customWidth="1"/>
    <col min="1561" max="1561" width="21.85546875" customWidth="1"/>
    <col min="1562" max="1585" width="0" hidden="1" customWidth="1"/>
    <col min="1793" max="1793" width="4.85546875" customWidth="1"/>
    <col min="1794" max="1803" width="0" hidden="1" customWidth="1"/>
    <col min="1804" max="1804" width="53.7109375" customWidth="1"/>
    <col min="1805" max="1814" width="17.140625" customWidth="1"/>
    <col min="1815" max="1816" width="0" hidden="1" customWidth="1"/>
    <col min="1817" max="1817" width="21.85546875" customWidth="1"/>
    <col min="1818" max="1841" width="0" hidden="1" customWidth="1"/>
    <col min="2049" max="2049" width="4.85546875" customWidth="1"/>
    <col min="2050" max="2059" width="0" hidden="1" customWidth="1"/>
    <col min="2060" max="2060" width="53.7109375" customWidth="1"/>
    <col min="2061" max="2070" width="17.140625" customWidth="1"/>
    <col min="2071" max="2072" width="0" hidden="1" customWidth="1"/>
    <col min="2073" max="2073" width="21.85546875" customWidth="1"/>
    <col min="2074" max="2097" width="0" hidden="1" customWidth="1"/>
    <col min="2305" max="2305" width="4.85546875" customWidth="1"/>
    <col min="2306" max="2315" width="0" hidden="1" customWidth="1"/>
    <col min="2316" max="2316" width="53.7109375" customWidth="1"/>
    <col min="2317" max="2326" width="17.140625" customWidth="1"/>
    <col min="2327" max="2328" width="0" hidden="1" customWidth="1"/>
    <col min="2329" max="2329" width="21.85546875" customWidth="1"/>
    <col min="2330" max="2353" width="0" hidden="1" customWidth="1"/>
    <col min="2561" max="2561" width="4.85546875" customWidth="1"/>
    <col min="2562" max="2571" width="0" hidden="1" customWidth="1"/>
    <col min="2572" max="2572" width="53.7109375" customWidth="1"/>
    <col min="2573" max="2582" width="17.140625" customWidth="1"/>
    <col min="2583" max="2584" width="0" hidden="1" customWidth="1"/>
    <col min="2585" max="2585" width="21.85546875" customWidth="1"/>
    <col min="2586" max="2609" width="0" hidden="1" customWidth="1"/>
    <col min="2817" max="2817" width="4.85546875" customWidth="1"/>
    <col min="2818" max="2827" width="0" hidden="1" customWidth="1"/>
    <col min="2828" max="2828" width="53.7109375" customWidth="1"/>
    <col min="2829" max="2838" width="17.140625" customWidth="1"/>
    <col min="2839" max="2840" width="0" hidden="1" customWidth="1"/>
    <col min="2841" max="2841" width="21.85546875" customWidth="1"/>
    <col min="2842" max="2865" width="0" hidden="1" customWidth="1"/>
    <col min="3073" max="3073" width="4.85546875" customWidth="1"/>
    <col min="3074" max="3083" width="0" hidden="1" customWidth="1"/>
    <col min="3084" max="3084" width="53.7109375" customWidth="1"/>
    <col min="3085" max="3094" width="17.140625" customWidth="1"/>
    <col min="3095" max="3096" width="0" hidden="1" customWidth="1"/>
    <col min="3097" max="3097" width="21.85546875" customWidth="1"/>
    <col min="3098" max="3121" width="0" hidden="1" customWidth="1"/>
    <col min="3329" max="3329" width="4.85546875" customWidth="1"/>
    <col min="3330" max="3339" width="0" hidden="1" customWidth="1"/>
    <col min="3340" max="3340" width="53.7109375" customWidth="1"/>
    <col min="3341" max="3350" width="17.140625" customWidth="1"/>
    <col min="3351" max="3352" width="0" hidden="1" customWidth="1"/>
    <col min="3353" max="3353" width="21.85546875" customWidth="1"/>
    <col min="3354" max="3377" width="0" hidden="1" customWidth="1"/>
    <col min="3585" max="3585" width="4.85546875" customWidth="1"/>
    <col min="3586" max="3595" width="0" hidden="1" customWidth="1"/>
    <col min="3596" max="3596" width="53.7109375" customWidth="1"/>
    <col min="3597" max="3606" width="17.140625" customWidth="1"/>
    <col min="3607" max="3608" width="0" hidden="1" customWidth="1"/>
    <col min="3609" max="3609" width="21.85546875" customWidth="1"/>
    <col min="3610" max="3633" width="0" hidden="1" customWidth="1"/>
    <col min="3841" max="3841" width="4.85546875" customWidth="1"/>
    <col min="3842" max="3851" width="0" hidden="1" customWidth="1"/>
    <col min="3852" max="3852" width="53.7109375" customWidth="1"/>
    <col min="3853" max="3862" width="17.140625" customWidth="1"/>
    <col min="3863" max="3864" width="0" hidden="1" customWidth="1"/>
    <col min="3865" max="3865" width="21.85546875" customWidth="1"/>
    <col min="3866" max="3889" width="0" hidden="1" customWidth="1"/>
    <col min="4097" max="4097" width="4.85546875" customWidth="1"/>
    <col min="4098" max="4107" width="0" hidden="1" customWidth="1"/>
    <col min="4108" max="4108" width="53.7109375" customWidth="1"/>
    <col min="4109" max="4118" width="17.140625" customWidth="1"/>
    <col min="4119" max="4120" width="0" hidden="1" customWidth="1"/>
    <col min="4121" max="4121" width="21.85546875" customWidth="1"/>
    <col min="4122" max="4145" width="0" hidden="1" customWidth="1"/>
    <col min="4353" max="4353" width="4.85546875" customWidth="1"/>
    <col min="4354" max="4363" width="0" hidden="1" customWidth="1"/>
    <col min="4364" max="4364" width="53.7109375" customWidth="1"/>
    <col min="4365" max="4374" width="17.140625" customWidth="1"/>
    <col min="4375" max="4376" width="0" hidden="1" customWidth="1"/>
    <col min="4377" max="4377" width="21.85546875" customWidth="1"/>
    <col min="4378" max="4401" width="0" hidden="1" customWidth="1"/>
    <col min="4609" max="4609" width="4.85546875" customWidth="1"/>
    <col min="4610" max="4619" width="0" hidden="1" customWidth="1"/>
    <col min="4620" max="4620" width="53.7109375" customWidth="1"/>
    <col min="4621" max="4630" width="17.140625" customWidth="1"/>
    <col min="4631" max="4632" width="0" hidden="1" customWidth="1"/>
    <col min="4633" max="4633" width="21.85546875" customWidth="1"/>
    <col min="4634" max="4657" width="0" hidden="1" customWidth="1"/>
    <col min="4865" max="4865" width="4.85546875" customWidth="1"/>
    <col min="4866" max="4875" width="0" hidden="1" customWidth="1"/>
    <col min="4876" max="4876" width="53.7109375" customWidth="1"/>
    <col min="4877" max="4886" width="17.140625" customWidth="1"/>
    <col min="4887" max="4888" width="0" hidden="1" customWidth="1"/>
    <col min="4889" max="4889" width="21.85546875" customWidth="1"/>
    <col min="4890" max="4913" width="0" hidden="1" customWidth="1"/>
    <col min="5121" max="5121" width="4.85546875" customWidth="1"/>
    <col min="5122" max="5131" width="0" hidden="1" customWidth="1"/>
    <col min="5132" max="5132" width="53.7109375" customWidth="1"/>
    <col min="5133" max="5142" width="17.140625" customWidth="1"/>
    <col min="5143" max="5144" width="0" hidden="1" customWidth="1"/>
    <col min="5145" max="5145" width="21.85546875" customWidth="1"/>
    <col min="5146" max="5169" width="0" hidden="1" customWidth="1"/>
    <col min="5377" max="5377" width="4.85546875" customWidth="1"/>
    <col min="5378" max="5387" width="0" hidden="1" customWidth="1"/>
    <col min="5388" max="5388" width="53.7109375" customWidth="1"/>
    <col min="5389" max="5398" width="17.140625" customWidth="1"/>
    <col min="5399" max="5400" width="0" hidden="1" customWidth="1"/>
    <col min="5401" max="5401" width="21.85546875" customWidth="1"/>
    <col min="5402" max="5425" width="0" hidden="1" customWidth="1"/>
    <col min="5633" max="5633" width="4.85546875" customWidth="1"/>
    <col min="5634" max="5643" width="0" hidden="1" customWidth="1"/>
    <col min="5644" max="5644" width="53.7109375" customWidth="1"/>
    <col min="5645" max="5654" width="17.140625" customWidth="1"/>
    <col min="5655" max="5656" width="0" hidden="1" customWidth="1"/>
    <col min="5657" max="5657" width="21.85546875" customWidth="1"/>
    <col min="5658" max="5681" width="0" hidden="1" customWidth="1"/>
    <col min="5889" max="5889" width="4.85546875" customWidth="1"/>
    <col min="5890" max="5899" width="0" hidden="1" customWidth="1"/>
    <col min="5900" max="5900" width="53.7109375" customWidth="1"/>
    <col min="5901" max="5910" width="17.140625" customWidth="1"/>
    <col min="5911" max="5912" width="0" hidden="1" customWidth="1"/>
    <col min="5913" max="5913" width="21.85546875" customWidth="1"/>
    <col min="5914" max="5937" width="0" hidden="1" customWidth="1"/>
    <col min="6145" max="6145" width="4.85546875" customWidth="1"/>
    <col min="6146" max="6155" width="0" hidden="1" customWidth="1"/>
    <col min="6156" max="6156" width="53.7109375" customWidth="1"/>
    <col min="6157" max="6166" width="17.140625" customWidth="1"/>
    <col min="6167" max="6168" width="0" hidden="1" customWidth="1"/>
    <col min="6169" max="6169" width="21.85546875" customWidth="1"/>
    <col min="6170" max="6193" width="0" hidden="1" customWidth="1"/>
    <col min="6401" max="6401" width="4.85546875" customWidth="1"/>
    <col min="6402" max="6411" width="0" hidden="1" customWidth="1"/>
    <col min="6412" max="6412" width="53.7109375" customWidth="1"/>
    <col min="6413" max="6422" width="17.140625" customWidth="1"/>
    <col min="6423" max="6424" width="0" hidden="1" customWidth="1"/>
    <col min="6425" max="6425" width="21.85546875" customWidth="1"/>
    <col min="6426" max="6449" width="0" hidden="1" customWidth="1"/>
    <col min="6657" max="6657" width="4.85546875" customWidth="1"/>
    <col min="6658" max="6667" width="0" hidden="1" customWidth="1"/>
    <col min="6668" max="6668" width="53.7109375" customWidth="1"/>
    <col min="6669" max="6678" width="17.140625" customWidth="1"/>
    <col min="6679" max="6680" width="0" hidden="1" customWidth="1"/>
    <col min="6681" max="6681" width="21.85546875" customWidth="1"/>
    <col min="6682" max="6705" width="0" hidden="1" customWidth="1"/>
    <col min="6913" max="6913" width="4.85546875" customWidth="1"/>
    <col min="6914" max="6923" width="0" hidden="1" customWidth="1"/>
    <col min="6924" max="6924" width="53.7109375" customWidth="1"/>
    <col min="6925" max="6934" width="17.140625" customWidth="1"/>
    <col min="6935" max="6936" width="0" hidden="1" customWidth="1"/>
    <col min="6937" max="6937" width="21.85546875" customWidth="1"/>
    <col min="6938" max="6961" width="0" hidden="1" customWidth="1"/>
    <col min="7169" max="7169" width="4.85546875" customWidth="1"/>
    <col min="7170" max="7179" width="0" hidden="1" customWidth="1"/>
    <col min="7180" max="7180" width="53.7109375" customWidth="1"/>
    <col min="7181" max="7190" width="17.140625" customWidth="1"/>
    <col min="7191" max="7192" width="0" hidden="1" customWidth="1"/>
    <col min="7193" max="7193" width="21.85546875" customWidth="1"/>
    <col min="7194" max="7217" width="0" hidden="1" customWidth="1"/>
    <col min="7425" max="7425" width="4.85546875" customWidth="1"/>
    <col min="7426" max="7435" width="0" hidden="1" customWidth="1"/>
    <col min="7436" max="7436" width="53.7109375" customWidth="1"/>
    <col min="7437" max="7446" width="17.140625" customWidth="1"/>
    <col min="7447" max="7448" width="0" hidden="1" customWidth="1"/>
    <col min="7449" max="7449" width="21.85546875" customWidth="1"/>
    <col min="7450" max="7473" width="0" hidden="1" customWidth="1"/>
    <col min="7681" max="7681" width="4.85546875" customWidth="1"/>
    <col min="7682" max="7691" width="0" hidden="1" customWidth="1"/>
    <col min="7692" max="7692" width="53.7109375" customWidth="1"/>
    <col min="7693" max="7702" width="17.140625" customWidth="1"/>
    <col min="7703" max="7704" width="0" hidden="1" customWidth="1"/>
    <col min="7705" max="7705" width="21.85546875" customWidth="1"/>
    <col min="7706" max="7729" width="0" hidden="1" customWidth="1"/>
    <col min="7937" max="7937" width="4.85546875" customWidth="1"/>
    <col min="7938" max="7947" width="0" hidden="1" customWidth="1"/>
    <col min="7948" max="7948" width="53.7109375" customWidth="1"/>
    <col min="7949" max="7958" width="17.140625" customWidth="1"/>
    <col min="7959" max="7960" width="0" hidden="1" customWidth="1"/>
    <col min="7961" max="7961" width="21.85546875" customWidth="1"/>
    <col min="7962" max="7985" width="0" hidden="1" customWidth="1"/>
    <col min="8193" max="8193" width="4.85546875" customWidth="1"/>
    <col min="8194" max="8203" width="0" hidden="1" customWidth="1"/>
    <col min="8204" max="8204" width="53.7109375" customWidth="1"/>
    <col min="8205" max="8214" width="17.140625" customWidth="1"/>
    <col min="8215" max="8216" width="0" hidden="1" customWidth="1"/>
    <col min="8217" max="8217" width="21.85546875" customWidth="1"/>
    <col min="8218" max="8241" width="0" hidden="1" customWidth="1"/>
    <col min="8449" max="8449" width="4.85546875" customWidth="1"/>
    <col min="8450" max="8459" width="0" hidden="1" customWidth="1"/>
    <col min="8460" max="8460" width="53.7109375" customWidth="1"/>
    <col min="8461" max="8470" width="17.140625" customWidth="1"/>
    <col min="8471" max="8472" width="0" hidden="1" customWidth="1"/>
    <col min="8473" max="8473" width="21.85546875" customWidth="1"/>
    <col min="8474" max="8497" width="0" hidden="1" customWidth="1"/>
    <col min="8705" max="8705" width="4.85546875" customWidth="1"/>
    <col min="8706" max="8715" width="0" hidden="1" customWidth="1"/>
    <col min="8716" max="8716" width="53.7109375" customWidth="1"/>
    <col min="8717" max="8726" width="17.140625" customWidth="1"/>
    <col min="8727" max="8728" width="0" hidden="1" customWidth="1"/>
    <col min="8729" max="8729" width="21.85546875" customWidth="1"/>
    <col min="8730" max="8753" width="0" hidden="1" customWidth="1"/>
    <col min="8961" max="8961" width="4.85546875" customWidth="1"/>
    <col min="8962" max="8971" width="0" hidden="1" customWidth="1"/>
    <col min="8972" max="8972" width="53.7109375" customWidth="1"/>
    <col min="8973" max="8982" width="17.140625" customWidth="1"/>
    <col min="8983" max="8984" width="0" hidden="1" customWidth="1"/>
    <col min="8985" max="8985" width="21.85546875" customWidth="1"/>
    <col min="8986" max="9009" width="0" hidden="1" customWidth="1"/>
    <col min="9217" max="9217" width="4.85546875" customWidth="1"/>
    <col min="9218" max="9227" width="0" hidden="1" customWidth="1"/>
    <col min="9228" max="9228" width="53.7109375" customWidth="1"/>
    <col min="9229" max="9238" width="17.140625" customWidth="1"/>
    <col min="9239" max="9240" width="0" hidden="1" customWidth="1"/>
    <col min="9241" max="9241" width="21.85546875" customWidth="1"/>
    <col min="9242" max="9265" width="0" hidden="1" customWidth="1"/>
    <col min="9473" max="9473" width="4.85546875" customWidth="1"/>
    <col min="9474" max="9483" width="0" hidden="1" customWidth="1"/>
    <col min="9484" max="9484" width="53.7109375" customWidth="1"/>
    <col min="9485" max="9494" width="17.140625" customWidth="1"/>
    <col min="9495" max="9496" width="0" hidden="1" customWidth="1"/>
    <col min="9497" max="9497" width="21.85546875" customWidth="1"/>
    <col min="9498" max="9521" width="0" hidden="1" customWidth="1"/>
    <col min="9729" max="9729" width="4.85546875" customWidth="1"/>
    <col min="9730" max="9739" width="0" hidden="1" customWidth="1"/>
    <col min="9740" max="9740" width="53.7109375" customWidth="1"/>
    <col min="9741" max="9750" width="17.140625" customWidth="1"/>
    <col min="9751" max="9752" width="0" hidden="1" customWidth="1"/>
    <col min="9753" max="9753" width="21.85546875" customWidth="1"/>
    <col min="9754" max="9777" width="0" hidden="1" customWidth="1"/>
    <col min="9985" max="9985" width="4.85546875" customWidth="1"/>
    <col min="9986" max="9995" width="0" hidden="1" customWidth="1"/>
    <col min="9996" max="9996" width="53.7109375" customWidth="1"/>
    <col min="9997" max="10006" width="17.140625" customWidth="1"/>
    <col min="10007" max="10008" width="0" hidden="1" customWidth="1"/>
    <col min="10009" max="10009" width="21.85546875" customWidth="1"/>
    <col min="10010" max="10033" width="0" hidden="1" customWidth="1"/>
    <col min="10241" max="10241" width="4.85546875" customWidth="1"/>
    <col min="10242" max="10251" width="0" hidden="1" customWidth="1"/>
    <col min="10252" max="10252" width="53.7109375" customWidth="1"/>
    <col min="10253" max="10262" width="17.140625" customWidth="1"/>
    <col min="10263" max="10264" width="0" hidden="1" customWidth="1"/>
    <col min="10265" max="10265" width="21.85546875" customWidth="1"/>
    <col min="10266" max="10289" width="0" hidden="1" customWidth="1"/>
    <col min="10497" max="10497" width="4.85546875" customWidth="1"/>
    <col min="10498" max="10507" width="0" hidden="1" customWidth="1"/>
    <col min="10508" max="10508" width="53.7109375" customWidth="1"/>
    <col min="10509" max="10518" width="17.140625" customWidth="1"/>
    <col min="10519" max="10520" width="0" hidden="1" customWidth="1"/>
    <col min="10521" max="10521" width="21.85546875" customWidth="1"/>
    <col min="10522" max="10545" width="0" hidden="1" customWidth="1"/>
    <col min="10753" max="10753" width="4.85546875" customWidth="1"/>
    <col min="10754" max="10763" width="0" hidden="1" customWidth="1"/>
    <col min="10764" max="10764" width="53.7109375" customWidth="1"/>
    <col min="10765" max="10774" width="17.140625" customWidth="1"/>
    <col min="10775" max="10776" width="0" hidden="1" customWidth="1"/>
    <col min="10777" max="10777" width="21.85546875" customWidth="1"/>
    <col min="10778" max="10801" width="0" hidden="1" customWidth="1"/>
    <col min="11009" max="11009" width="4.85546875" customWidth="1"/>
    <col min="11010" max="11019" width="0" hidden="1" customWidth="1"/>
    <col min="11020" max="11020" width="53.7109375" customWidth="1"/>
    <col min="11021" max="11030" width="17.140625" customWidth="1"/>
    <col min="11031" max="11032" width="0" hidden="1" customWidth="1"/>
    <col min="11033" max="11033" width="21.85546875" customWidth="1"/>
    <col min="11034" max="11057" width="0" hidden="1" customWidth="1"/>
    <col min="11265" max="11265" width="4.85546875" customWidth="1"/>
    <col min="11266" max="11275" width="0" hidden="1" customWidth="1"/>
    <col min="11276" max="11276" width="53.7109375" customWidth="1"/>
    <col min="11277" max="11286" width="17.140625" customWidth="1"/>
    <col min="11287" max="11288" width="0" hidden="1" customWidth="1"/>
    <col min="11289" max="11289" width="21.85546875" customWidth="1"/>
    <col min="11290" max="11313" width="0" hidden="1" customWidth="1"/>
    <col min="11521" max="11521" width="4.85546875" customWidth="1"/>
    <col min="11522" max="11531" width="0" hidden="1" customWidth="1"/>
    <col min="11532" max="11532" width="53.7109375" customWidth="1"/>
    <col min="11533" max="11542" width="17.140625" customWidth="1"/>
    <col min="11543" max="11544" width="0" hidden="1" customWidth="1"/>
    <col min="11545" max="11545" width="21.85546875" customWidth="1"/>
    <col min="11546" max="11569" width="0" hidden="1" customWidth="1"/>
    <col min="11777" max="11777" width="4.85546875" customWidth="1"/>
    <col min="11778" max="11787" width="0" hidden="1" customWidth="1"/>
    <col min="11788" max="11788" width="53.7109375" customWidth="1"/>
    <col min="11789" max="11798" width="17.140625" customWidth="1"/>
    <col min="11799" max="11800" width="0" hidden="1" customWidth="1"/>
    <col min="11801" max="11801" width="21.85546875" customWidth="1"/>
    <col min="11802" max="11825" width="0" hidden="1" customWidth="1"/>
    <col min="12033" max="12033" width="4.85546875" customWidth="1"/>
    <col min="12034" max="12043" width="0" hidden="1" customWidth="1"/>
    <col min="12044" max="12044" width="53.7109375" customWidth="1"/>
    <col min="12045" max="12054" width="17.140625" customWidth="1"/>
    <col min="12055" max="12056" width="0" hidden="1" customWidth="1"/>
    <col min="12057" max="12057" width="21.85546875" customWidth="1"/>
    <col min="12058" max="12081" width="0" hidden="1" customWidth="1"/>
    <col min="12289" max="12289" width="4.85546875" customWidth="1"/>
    <col min="12290" max="12299" width="0" hidden="1" customWidth="1"/>
    <col min="12300" max="12300" width="53.7109375" customWidth="1"/>
    <col min="12301" max="12310" width="17.140625" customWidth="1"/>
    <col min="12311" max="12312" width="0" hidden="1" customWidth="1"/>
    <col min="12313" max="12313" width="21.85546875" customWidth="1"/>
    <col min="12314" max="12337" width="0" hidden="1" customWidth="1"/>
    <col min="12545" max="12545" width="4.85546875" customWidth="1"/>
    <col min="12546" max="12555" width="0" hidden="1" customWidth="1"/>
    <col min="12556" max="12556" width="53.7109375" customWidth="1"/>
    <col min="12557" max="12566" width="17.140625" customWidth="1"/>
    <col min="12567" max="12568" width="0" hidden="1" customWidth="1"/>
    <col min="12569" max="12569" width="21.85546875" customWidth="1"/>
    <col min="12570" max="12593" width="0" hidden="1" customWidth="1"/>
    <col min="12801" max="12801" width="4.85546875" customWidth="1"/>
    <col min="12802" max="12811" width="0" hidden="1" customWidth="1"/>
    <col min="12812" max="12812" width="53.7109375" customWidth="1"/>
    <col min="12813" max="12822" width="17.140625" customWidth="1"/>
    <col min="12823" max="12824" width="0" hidden="1" customWidth="1"/>
    <col min="12825" max="12825" width="21.85546875" customWidth="1"/>
    <col min="12826" max="12849" width="0" hidden="1" customWidth="1"/>
    <col min="13057" max="13057" width="4.85546875" customWidth="1"/>
    <col min="13058" max="13067" width="0" hidden="1" customWidth="1"/>
    <col min="13068" max="13068" width="53.7109375" customWidth="1"/>
    <col min="13069" max="13078" width="17.140625" customWidth="1"/>
    <col min="13079" max="13080" width="0" hidden="1" customWidth="1"/>
    <col min="13081" max="13081" width="21.85546875" customWidth="1"/>
    <col min="13082" max="13105" width="0" hidden="1" customWidth="1"/>
    <col min="13313" max="13313" width="4.85546875" customWidth="1"/>
    <col min="13314" max="13323" width="0" hidden="1" customWidth="1"/>
    <col min="13324" max="13324" width="53.7109375" customWidth="1"/>
    <col min="13325" max="13334" width="17.140625" customWidth="1"/>
    <col min="13335" max="13336" width="0" hidden="1" customWidth="1"/>
    <col min="13337" max="13337" width="21.85546875" customWidth="1"/>
    <col min="13338" max="13361" width="0" hidden="1" customWidth="1"/>
    <col min="13569" max="13569" width="4.85546875" customWidth="1"/>
    <col min="13570" max="13579" width="0" hidden="1" customWidth="1"/>
    <col min="13580" max="13580" width="53.7109375" customWidth="1"/>
    <col min="13581" max="13590" width="17.140625" customWidth="1"/>
    <col min="13591" max="13592" width="0" hidden="1" customWidth="1"/>
    <col min="13593" max="13593" width="21.85546875" customWidth="1"/>
    <col min="13594" max="13617" width="0" hidden="1" customWidth="1"/>
    <col min="13825" max="13825" width="4.85546875" customWidth="1"/>
    <col min="13826" max="13835" width="0" hidden="1" customWidth="1"/>
    <col min="13836" max="13836" width="53.7109375" customWidth="1"/>
    <col min="13837" max="13846" width="17.140625" customWidth="1"/>
    <col min="13847" max="13848" width="0" hidden="1" customWidth="1"/>
    <col min="13849" max="13849" width="21.85546875" customWidth="1"/>
    <col min="13850" max="13873" width="0" hidden="1" customWidth="1"/>
    <col min="14081" max="14081" width="4.85546875" customWidth="1"/>
    <col min="14082" max="14091" width="0" hidden="1" customWidth="1"/>
    <col min="14092" max="14092" width="53.7109375" customWidth="1"/>
    <col min="14093" max="14102" width="17.140625" customWidth="1"/>
    <col min="14103" max="14104" width="0" hidden="1" customWidth="1"/>
    <col min="14105" max="14105" width="21.85546875" customWidth="1"/>
    <col min="14106" max="14129" width="0" hidden="1" customWidth="1"/>
    <col min="14337" max="14337" width="4.85546875" customWidth="1"/>
    <col min="14338" max="14347" width="0" hidden="1" customWidth="1"/>
    <col min="14348" max="14348" width="53.7109375" customWidth="1"/>
    <col min="14349" max="14358" width="17.140625" customWidth="1"/>
    <col min="14359" max="14360" width="0" hidden="1" customWidth="1"/>
    <col min="14361" max="14361" width="21.85546875" customWidth="1"/>
    <col min="14362" max="14385" width="0" hidden="1" customWidth="1"/>
    <col min="14593" max="14593" width="4.85546875" customWidth="1"/>
    <col min="14594" max="14603" width="0" hidden="1" customWidth="1"/>
    <col min="14604" max="14604" width="53.7109375" customWidth="1"/>
    <col min="14605" max="14614" width="17.140625" customWidth="1"/>
    <col min="14615" max="14616" width="0" hidden="1" customWidth="1"/>
    <col min="14617" max="14617" width="21.85546875" customWidth="1"/>
    <col min="14618" max="14641" width="0" hidden="1" customWidth="1"/>
    <col min="14849" max="14849" width="4.85546875" customWidth="1"/>
    <col min="14850" max="14859" width="0" hidden="1" customWidth="1"/>
    <col min="14860" max="14860" width="53.7109375" customWidth="1"/>
    <col min="14861" max="14870" width="17.140625" customWidth="1"/>
    <col min="14871" max="14872" width="0" hidden="1" customWidth="1"/>
    <col min="14873" max="14873" width="21.85546875" customWidth="1"/>
    <col min="14874" max="14897" width="0" hidden="1" customWidth="1"/>
    <col min="15105" max="15105" width="4.85546875" customWidth="1"/>
    <col min="15106" max="15115" width="0" hidden="1" customWidth="1"/>
    <col min="15116" max="15116" width="53.7109375" customWidth="1"/>
    <col min="15117" max="15126" width="17.140625" customWidth="1"/>
    <col min="15127" max="15128" width="0" hidden="1" customWidth="1"/>
    <col min="15129" max="15129" width="21.85546875" customWidth="1"/>
    <col min="15130" max="15153" width="0" hidden="1" customWidth="1"/>
    <col min="15361" max="15361" width="4.85546875" customWidth="1"/>
    <col min="15362" max="15371" width="0" hidden="1" customWidth="1"/>
    <col min="15372" max="15372" width="53.7109375" customWidth="1"/>
    <col min="15373" max="15382" width="17.140625" customWidth="1"/>
    <col min="15383" max="15384" width="0" hidden="1" customWidth="1"/>
    <col min="15385" max="15385" width="21.85546875" customWidth="1"/>
    <col min="15386" max="15409" width="0" hidden="1" customWidth="1"/>
    <col min="15617" max="15617" width="4.85546875" customWidth="1"/>
    <col min="15618" max="15627" width="0" hidden="1" customWidth="1"/>
    <col min="15628" max="15628" width="53.7109375" customWidth="1"/>
    <col min="15629" max="15638" width="17.140625" customWidth="1"/>
    <col min="15639" max="15640" width="0" hidden="1" customWidth="1"/>
    <col min="15641" max="15641" width="21.85546875" customWidth="1"/>
    <col min="15642" max="15665" width="0" hidden="1" customWidth="1"/>
    <col min="15873" max="15873" width="4.85546875" customWidth="1"/>
    <col min="15874" max="15883" width="0" hidden="1" customWidth="1"/>
    <col min="15884" max="15884" width="53.7109375" customWidth="1"/>
    <col min="15885" max="15894" width="17.140625" customWidth="1"/>
    <col min="15895" max="15896" width="0" hidden="1" customWidth="1"/>
    <col min="15897" max="15897" width="21.85546875" customWidth="1"/>
    <col min="15898" max="15921" width="0" hidden="1" customWidth="1"/>
    <col min="16129" max="16129" width="4.85546875" customWidth="1"/>
    <col min="16130" max="16139" width="0" hidden="1" customWidth="1"/>
    <col min="16140" max="16140" width="53.7109375" customWidth="1"/>
    <col min="16141" max="16150" width="17.140625" customWidth="1"/>
    <col min="16151" max="16152" width="0" hidden="1" customWidth="1"/>
    <col min="16153" max="16153" width="21.85546875" customWidth="1"/>
    <col min="16154" max="16177" width="0" hidden="1" customWidth="1"/>
  </cols>
  <sheetData>
    <row r="1" spans="1:27" s="4" customFormat="1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3"/>
      <c r="V1" s="2"/>
    </row>
    <row r="2" spans="1:27" s="4" customFormat="1" ht="18.75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3"/>
      <c r="V2" s="2"/>
    </row>
    <row r="3" spans="1:27" s="4" customFormat="1" ht="18.75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8"/>
      <c r="N3" s="7"/>
      <c r="O3" s="7"/>
      <c r="P3" s="7"/>
      <c r="Q3" s="7"/>
      <c r="R3" s="7"/>
      <c r="S3" s="7"/>
      <c r="T3" s="7"/>
      <c r="U3" s="9"/>
      <c r="V3" s="7"/>
    </row>
    <row r="4" spans="1:27" s="4" customFormat="1" ht="15.75" x14ac:dyDescent="0.25">
      <c r="A4" s="10" t="s">
        <v>2</v>
      </c>
      <c r="B4" s="11"/>
      <c r="C4" s="11"/>
      <c r="D4" s="11"/>
      <c r="E4" s="11"/>
      <c r="F4" s="11"/>
      <c r="G4" s="12"/>
      <c r="H4" s="12"/>
      <c r="I4" s="12"/>
      <c r="J4" s="12"/>
      <c r="K4" s="12"/>
      <c r="L4" s="12"/>
      <c r="M4" s="13"/>
      <c r="N4" s="12"/>
      <c r="O4" s="12"/>
      <c r="P4" s="12"/>
      <c r="Q4" s="12"/>
      <c r="R4" s="12"/>
      <c r="S4" s="12"/>
      <c r="T4" s="12"/>
      <c r="U4" s="14"/>
      <c r="V4" s="15"/>
    </row>
    <row r="5" spans="1:27" s="4" customFormat="1" ht="15.75" x14ac:dyDescent="0.25">
      <c r="A5" s="10" t="s">
        <v>3</v>
      </c>
      <c r="B5" s="11"/>
      <c r="C5" s="11"/>
      <c r="D5" s="11"/>
      <c r="E5" s="11"/>
      <c r="F5" s="11"/>
      <c r="G5" s="12"/>
      <c r="H5" s="12"/>
      <c r="I5" s="12"/>
      <c r="J5" s="12"/>
      <c r="K5" s="12"/>
      <c r="L5" s="12"/>
      <c r="M5" s="13"/>
      <c r="N5" s="12"/>
      <c r="O5" s="12"/>
      <c r="P5" s="12"/>
      <c r="Q5" s="12"/>
      <c r="R5" s="12"/>
      <c r="S5" s="12"/>
      <c r="T5" s="12"/>
      <c r="U5" s="14"/>
      <c r="V5" s="15"/>
      <c r="Y5" s="16">
        <f>SUM(M9:R9)</f>
        <v>631657200</v>
      </c>
    </row>
    <row r="6" spans="1:27" s="21" customForma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  <c r="N6" s="18"/>
      <c r="O6" s="18"/>
      <c r="P6" s="18"/>
      <c r="Q6" s="18"/>
      <c r="R6" s="18"/>
      <c r="S6" s="19">
        <f>SUM(M9:S9)</f>
        <v>737591700</v>
      </c>
      <c r="T6" s="18">
        <f>S9*5</f>
        <v>529672500</v>
      </c>
      <c r="U6" s="20">
        <f>T6+S6</f>
        <v>1267264200</v>
      </c>
      <c r="V6" s="18"/>
    </row>
    <row r="7" spans="1:27" s="22" customFormat="1" ht="25.5" customHeight="1" x14ac:dyDescent="0.25">
      <c r="L7" s="23" t="s">
        <v>4</v>
      </c>
      <c r="M7" s="24">
        <v>238028067</v>
      </c>
      <c r="N7" s="24">
        <f t="shared" ref="N7:W7" si="0">M7+M9-M13</f>
        <v>277941547</v>
      </c>
      <c r="O7" s="24">
        <f t="shared" si="0"/>
        <v>379225247</v>
      </c>
      <c r="P7" s="24">
        <f t="shared" si="0"/>
        <v>330734335</v>
      </c>
      <c r="Q7" s="24">
        <f t="shared" si="0"/>
        <v>370742175</v>
      </c>
      <c r="R7" s="24">
        <f t="shared" si="0"/>
        <v>466479375</v>
      </c>
      <c r="S7" s="24">
        <f t="shared" si="0"/>
        <v>427707662</v>
      </c>
      <c r="T7" s="24">
        <f t="shared" si="0"/>
        <v>383241642</v>
      </c>
      <c r="U7" s="24">
        <f t="shared" si="0"/>
        <v>349140642</v>
      </c>
      <c r="V7" s="24">
        <f t="shared" si="0"/>
        <v>346797722</v>
      </c>
      <c r="W7" s="24">
        <f t="shared" si="0"/>
        <v>446417722</v>
      </c>
    </row>
    <row r="8" spans="1:27" ht="15.75" x14ac:dyDescent="0.25">
      <c r="A8" s="25" t="s">
        <v>5</v>
      </c>
      <c r="B8" s="26" t="s">
        <v>6</v>
      </c>
      <c r="C8" s="27"/>
      <c r="D8" s="27"/>
      <c r="E8" s="27"/>
      <c r="F8" s="27"/>
      <c r="G8" s="27"/>
      <c r="H8" s="27"/>
      <c r="I8" s="27"/>
      <c r="J8" s="27"/>
      <c r="K8" s="28"/>
      <c r="L8" s="29" t="s">
        <v>7</v>
      </c>
      <c r="M8" s="30" t="s">
        <v>8</v>
      </c>
      <c r="N8" s="29" t="s">
        <v>9</v>
      </c>
      <c r="O8" s="29" t="s">
        <v>10</v>
      </c>
      <c r="P8" s="29" t="s">
        <v>11</v>
      </c>
      <c r="Q8" s="29" t="s">
        <v>12</v>
      </c>
      <c r="R8" s="29" t="s">
        <v>13</v>
      </c>
      <c r="S8" s="29" t="s">
        <v>14</v>
      </c>
      <c r="T8" s="29" t="s">
        <v>15</v>
      </c>
      <c r="U8" s="31" t="s">
        <v>16</v>
      </c>
      <c r="V8" s="29" t="s">
        <v>17</v>
      </c>
      <c r="W8" s="29" t="s">
        <v>18</v>
      </c>
      <c r="X8" s="29" t="s">
        <v>19</v>
      </c>
      <c r="Y8" s="29" t="s">
        <v>20</v>
      </c>
    </row>
    <row r="9" spans="1:27" ht="17.25" customHeight="1" x14ac:dyDescent="0.25">
      <c r="A9" s="32">
        <v>1</v>
      </c>
      <c r="B9" s="33" t="s">
        <v>21</v>
      </c>
      <c r="C9" s="33" t="s">
        <v>22</v>
      </c>
      <c r="D9" s="33" t="s">
        <v>21</v>
      </c>
      <c r="E9" s="34"/>
      <c r="F9" s="35"/>
      <c r="G9" s="35"/>
      <c r="H9" s="35"/>
      <c r="I9" s="35"/>
      <c r="J9" s="35"/>
      <c r="K9" s="35"/>
      <c r="L9" s="36" t="s">
        <v>23</v>
      </c>
      <c r="M9" s="37">
        <f>19258*5400+11*5400</f>
        <v>104052600</v>
      </c>
      <c r="N9" s="37">
        <f>19074*5700+129*5400</f>
        <v>109418400</v>
      </c>
      <c r="O9" s="37">
        <f>(18836*5700)+27*5700</f>
        <v>107519100</v>
      </c>
      <c r="P9" s="37">
        <f>(18783*5700)+36*5700</f>
        <v>107268300</v>
      </c>
      <c r="Q9" s="37">
        <f>(17036*5700)+26*5700</f>
        <v>97253400</v>
      </c>
      <c r="R9" s="37">
        <f>(18600*5700)+22*5700</f>
        <v>106145400</v>
      </c>
      <c r="S9" s="37">
        <f>(18581*5700)+4*5700</f>
        <v>105934500</v>
      </c>
      <c r="T9" s="37">
        <f>(18485*5700)+(21*5700)</f>
        <v>105484200</v>
      </c>
      <c r="U9" s="37">
        <f>(18753*5400)+(24*5700)</f>
        <v>101403000</v>
      </c>
      <c r="V9" s="38">
        <f>(18798*5400)+(21*5400)</f>
        <v>101622600</v>
      </c>
      <c r="W9" s="38"/>
      <c r="X9" s="39"/>
      <c r="Y9" s="39">
        <f>SUM(M9:X9)</f>
        <v>1046101500</v>
      </c>
      <c r="Z9" s="40">
        <f>SUM(M9:R9)</f>
        <v>631657200</v>
      </c>
    </row>
    <row r="10" spans="1:27" x14ac:dyDescent="0.25">
      <c r="A10" s="32"/>
      <c r="B10" s="33" t="s">
        <v>21</v>
      </c>
      <c r="C10" s="33" t="s">
        <v>22</v>
      </c>
      <c r="D10" s="33" t="s">
        <v>21</v>
      </c>
      <c r="E10" s="33" t="s">
        <v>24</v>
      </c>
      <c r="F10" s="35"/>
      <c r="G10" s="35"/>
      <c r="H10" s="35"/>
      <c r="I10" s="35"/>
      <c r="J10" s="35"/>
      <c r="K10" s="35"/>
      <c r="L10" s="36"/>
      <c r="M10" s="41"/>
      <c r="N10" s="35"/>
      <c r="O10" s="35"/>
      <c r="P10" s="35"/>
      <c r="Q10" s="35"/>
      <c r="R10" s="35"/>
      <c r="S10" s="35"/>
      <c r="T10" s="35"/>
      <c r="U10" s="42"/>
      <c r="V10" s="35"/>
      <c r="W10" s="35"/>
      <c r="X10" s="35"/>
      <c r="Y10" s="41"/>
      <c r="Z10" s="40">
        <f>SUM(M12:R12)</f>
        <v>0</v>
      </c>
      <c r="AA10">
        <f>Z11/AA11</f>
        <v>0.21669647865088332</v>
      </c>
    </row>
    <row r="11" spans="1:27" x14ac:dyDescent="0.25">
      <c r="A11" s="32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6"/>
      <c r="M11" s="41"/>
      <c r="N11" s="35"/>
      <c r="O11" s="35"/>
      <c r="P11" s="35"/>
      <c r="Q11" s="35"/>
      <c r="R11" s="35"/>
      <c r="S11" s="35"/>
      <c r="T11" s="35"/>
      <c r="U11" s="42"/>
      <c r="V11" s="35"/>
      <c r="W11" s="35"/>
      <c r="X11" s="35"/>
      <c r="Y11" s="41"/>
      <c r="Z11" s="40">
        <f>SUM(M13:R13)</f>
        <v>441977605</v>
      </c>
      <c r="AA11">
        <v>2039616000</v>
      </c>
    </row>
    <row r="12" spans="1:27" x14ac:dyDescent="0.25">
      <c r="A12" s="32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6" t="s">
        <v>25</v>
      </c>
      <c r="M12" s="41"/>
      <c r="N12" s="35"/>
      <c r="O12" s="35"/>
      <c r="P12" s="35"/>
      <c r="Q12" s="35"/>
      <c r="R12" s="35"/>
      <c r="S12" s="35"/>
      <c r="T12" s="35"/>
      <c r="U12" s="42"/>
      <c r="V12" s="35"/>
      <c r="W12" s="35"/>
      <c r="X12" s="35"/>
      <c r="Y12" s="41"/>
    </row>
    <row r="13" spans="1:27" s="52" customFormat="1" ht="21" customHeight="1" x14ac:dyDescent="0.25">
      <c r="A13" s="43">
        <v>2</v>
      </c>
      <c r="B13" s="43">
        <v>1</v>
      </c>
      <c r="C13" s="44" t="s">
        <v>26</v>
      </c>
      <c r="D13" s="44" t="s">
        <v>27</v>
      </c>
      <c r="E13" s="43">
        <v>38</v>
      </c>
      <c r="F13" s="43">
        <v>10</v>
      </c>
      <c r="G13" s="45">
        <v>5</v>
      </c>
      <c r="H13" s="45">
        <v>2</v>
      </c>
      <c r="I13" s="45"/>
      <c r="J13" s="45"/>
      <c r="K13" s="45"/>
      <c r="L13" s="46" t="s">
        <v>28</v>
      </c>
      <c r="M13" s="47">
        <f t="shared" ref="M13:S13" si="1">M14+M15+M16</f>
        <v>64139120</v>
      </c>
      <c r="N13" s="47">
        <f t="shared" si="1"/>
        <v>8134700</v>
      </c>
      <c r="O13" s="47">
        <f t="shared" si="1"/>
        <v>156010012</v>
      </c>
      <c r="P13" s="47">
        <f t="shared" si="1"/>
        <v>67260460</v>
      </c>
      <c r="Q13" s="47">
        <f t="shared" si="1"/>
        <v>1516200</v>
      </c>
      <c r="R13" s="47">
        <f t="shared" si="1"/>
        <v>144917113</v>
      </c>
      <c r="S13" s="47">
        <f t="shared" si="1"/>
        <v>150400520</v>
      </c>
      <c r="T13" s="47">
        <f>T14+T15+T16</f>
        <v>139585200</v>
      </c>
      <c r="U13" s="48">
        <f>U14+U15+U16</f>
        <v>103745920</v>
      </c>
      <c r="V13" s="48">
        <f>V14+V15+V16</f>
        <v>2002600</v>
      </c>
      <c r="W13" s="48">
        <f>W14+W15+W16</f>
        <v>0</v>
      </c>
      <c r="X13" s="48">
        <f>X14+X15+X16</f>
        <v>0</v>
      </c>
      <c r="Y13" s="49">
        <f t="shared" ref="Y13:Y80" si="2">SUM(M13:X13)</f>
        <v>837711845</v>
      </c>
      <c r="Z13" s="50">
        <f>'[1]REALISASI FISIK DES'!$S$13</f>
        <v>1508994892.0599999</v>
      </c>
      <c r="AA13" s="51">
        <f>Y13-Z13</f>
        <v>-671283047.05999994</v>
      </c>
    </row>
    <row r="14" spans="1:27" ht="17.25" customHeight="1" x14ac:dyDescent="0.25">
      <c r="A14" s="32">
        <v>3</v>
      </c>
      <c r="B14" s="53">
        <v>1</v>
      </c>
      <c r="C14" s="54" t="s">
        <v>26</v>
      </c>
      <c r="D14" s="54" t="s">
        <v>27</v>
      </c>
      <c r="E14" s="53">
        <v>38</v>
      </c>
      <c r="F14" s="53">
        <v>10</v>
      </c>
      <c r="G14" s="55">
        <v>5</v>
      </c>
      <c r="H14" s="55">
        <v>2</v>
      </c>
      <c r="I14" s="56">
        <v>1</v>
      </c>
      <c r="J14" s="55"/>
      <c r="K14" s="55"/>
      <c r="L14" s="57" t="s">
        <v>29</v>
      </c>
      <c r="M14" s="37">
        <f t="shared" ref="M14:S14" si="3">M18</f>
        <v>62395920</v>
      </c>
      <c r="N14" s="37">
        <f t="shared" si="3"/>
        <v>0</v>
      </c>
      <c r="O14" s="37">
        <f t="shared" si="3"/>
        <v>129652200</v>
      </c>
      <c r="P14" s="37">
        <f t="shared" si="3"/>
        <v>64237860</v>
      </c>
      <c r="Q14" s="37">
        <f t="shared" si="3"/>
        <v>0</v>
      </c>
      <c r="R14" s="37">
        <f t="shared" si="3"/>
        <v>122708340</v>
      </c>
      <c r="S14" s="37">
        <f t="shared" si="3"/>
        <v>63547020</v>
      </c>
      <c r="T14" s="37">
        <f>T18</f>
        <v>63304200</v>
      </c>
      <c r="U14" s="58">
        <f>U18</f>
        <v>60759720</v>
      </c>
      <c r="V14" s="58">
        <f>V18</f>
        <v>0</v>
      </c>
      <c r="W14" s="58">
        <f>W18</f>
        <v>0</v>
      </c>
      <c r="X14" s="58">
        <f>X18</f>
        <v>0</v>
      </c>
      <c r="Y14" s="41">
        <f t="shared" si="2"/>
        <v>566605260</v>
      </c>
      <c r="Z14" s="59">
        <f>'[1]REALISASI FISIK DES'!$S$14</f>
        <v>833241150</v>
      </c>
      <c r="AA14" s="40">
        <f>Y14-Z14</f>
        <v>-266635890</v>
      </c>
    </row>
    <row r="15" spans="1:27" ht="17.25" customHeight="1" x14ac:dyDescent="0.25">
      <c r="A15" s="32">
        <v>4</v>
      </c>
      <c r="B15" s="53">
        <v>1</v>
      </c>
      <c r="C15" s="54" t="s">
        <v>26</v>
      </c>
      <c r="D15" s="54" t="s">
        <v>27</v>
      </c>
      <c r="E15" s="53">
        <v>38</v>
      </c>
      <c r="F15" s="53">
        <v>10</v>
      </c>
      <c r="G15" s="60" t="s">
        <v>30</v>
      </c>
      <c r="H15" s="60" t="s">
        <v>31</v>
      </c>
      <c r="I15" s="60" t="s">
        <v>31</v>
      </c>
      <c r="J15" s="61"/>
      <c r="K15" s="61"/>
      <c r="L15" s="62" t="s">
        <v>32</v>
      </c>
      <c r="M15" s="37">
        <f t="shared" ref="M15:S15" si="4">M48</f>
        <v>1743200</v>
      </c>
      <c r="N15" s="37">
        <f t="shared" si="4"/>
        <v>8134700</v>
      </c>
      <c r="O15" s="37">
        <f t="shared" si="4"/>
        <v>26357812</v>
      </c>
      <c r="P15" s="37">
        <f t="shared" si="4"/>
        <v>3022600</v>
      </c>
      <c r="Q15" s="37">
        <f t="shared" si="4"/>
        <v>1516200</v>
      </c>
      <c r="R15" s="37">
        <f t="shared" si="4"/>
        <v>22208773</v>
      </c>
      <c r="S15" s="37">
        <f t="shared" si="4"/>
        <v>86853500</v>
      </c>
      <c r="T15" s="37">
        <f>T48</f>
        <v>76281000</v>
      </c>
      <c r="U15" s="58">
        <f>U48</f>
        <v>12186200</v>
      </c>
      <c r="V15" s="58">
        <f>V48</f>
        <v>2002600</v>
      </c>
      <c r="W15" s="58">
        <f>W48</f>
        <v>0</v>
      </c>
      <c r="X15" s="58">
        <f>X48</f>
        <v>0</v>
      </c>
      <c r="Y15" s="41">
        <f t="shared" si="2"/>
        <v>240306585</v>
      </c>
      <c r="Z15" s="59">
        <f>'[1]REALISASI FISIK DES'!$S$15</f>
        <v>443044118.06</v>
      </c>
      <c r="AA15" s="40">
        <f>Y15-Z15</f>
        <v>-202737533.06</v>
      </c>
    </row>
    <row r="16" spans="1:27" ht="17.25" customHeight="1" x14ac:dyDescent="0.25">
      <c r="A16" s="32">
        <v>5</v>
      </c>
      <c r="B16" s="53">
        <v>1</v>
      </c>
      <c r="C16" s="54" t="s">
        <v>26</v>
      </c>
      <c r="D16" s="54" t="s">
        <v>27</v>
      </c>
      <c r="E16" s="53">
        <v>38</v>
      </c>
      <c r="F16" s="53">
        <v>10</v>
      </c>
      <c r="G16" s="60" t="s">
        <v>30</v>
      </c>
      <c r="H16" s="60" t="s">
        <v>31</v>
      </c>
      <c r="I16" s="60" t="s">
        <v>33</v>
      </c>
      <c r="J16" s="61"/>
      <c r="K16" s="61"/>
      <c r="L16" s="62" t="s">
        <v>34</v>
      </c>
      <c r="M16" s="41">
        <f>M234</f>
        <v>0</v>
      </c>
      <c r="N16" s="41">
        <f t="shared" ref="N16:X16" si="5">N234</f>
        <v>0</v>
      </c>
      <c r="O16" s="41">
        <f t="shared" si="5"/>
        <v>0</v>
      </c>
      <c r="P16" s="41">
        <f t="shared" si="5"/>
        <v>0</v>
      </c>
      <c r="Q16" s="41">
        <f t="shared" si="5"/>
        <v>0</v>
      </c>
      <c r="R16" s="41">
        <f t="shared" si="5"/>
        <v>0</v>
      </c>
      <c r="S16" s="37">
        <f t="shared" si="5"/>
        <v>0</v>
      </c>
      <c r="T16" s="41">
        <f t="shared" si="5"/>
        <v>0</v>
      </c>
      <c r="U16" s="37">
        <f t="shared" si="5"/>
        <v>30800000</v>
      </c>
      <c r="V16" s="37">
        <f>V234</f>
        <v>0</v>
      </c>
      <c r="W16" s="41">
        <f t="shared" si="5"/>
        <v>0</v>
      </c>
      <c r="X16" s="41">
        <f t="shared" si="5"/>
        <v>0</v>
      </c>
      <c r="Y16" s="41">
        <f t="shared" si="2"/>
        <v>30800000</v>
      </c>
      <c r="Z16" s="59">
        <f>'[1]REALISASI FISIK DES'!$S$16</f>
        <v>232709624</v>
      </c>
      <c r="AA16" s="40">
        <f>Y16-Z16</f>
        <v>-201909624</v>
      </c>
    </row>
    <row r="17" spans="1:26" ht="12" customHeight="1" x14ac:dyDescent="0.25">
      <c r="A17" s="32"/>
      <c r="B17" s="35"/>
      <c r="C17" s="35"/>
      <c r="D17" s="35"/>
      <c r="E17" s="35"/>
      <c r="F17" s="35"/>
      <c r="G17" s="63"/>
      <c r="H17" s="63"/>
      <c r="I17" s="63"/>
      <c r="J17" s="63"/>
      <c r="K17" s="63"/>
      <c r="L17" s="62"/>
      <c r="M17" s="41"/>
      <c r="N17" s="35"/>
      <c r="O17" s="35"/>
      <c r="P17" s="35"/>
      <c r="Q17" s="35"/>
      <c r="R17" s="35"/>
      <c r="S17" s="35"/>
      <c r="T17" s="35"/>
      <c r="U17" s="42"/>
      <c r="V17" s="35"/>
      <c r="W17" s="35"/>
      <c r="X17" s="35"/>
      <c r="Y17" s="41">
        <f t="shared" si="2"/>
        <v>0</v>
      </c>
    </row>
    <row r="18" spans="1:26" s="67" customFormat="1" ht="19.5" customHeight="1" x14ac:dyDescent="0.25">
      <c r="A18" s="43"/>
      <c r="B18" s="43">
        <v>1</v>
      </c>
      <c r="C18" s="44" t="s">
        <v>26</v>
      </c>
      <c r="D18" s="44" t="s">
        <v>27</v>
      </c>
      <c r="E18" s="43">
        <v>38</v>
      </c>
      <c r="F18" s="43">
        <v>10</v>
      </c>
      <c r="G18" s="64" t="s">
        <v>30</v>
      </c>
      <c r="H18" s="64" t="s">
        <v>31</v>
      </c>
      <c r="I18" s="64" t="s">
        <v>22</v>
      </c>
      <c r="J18" s="64"/>
      <c r="K18" s="64"/>
      <c r="L18" s="65" t="s">
        <v>35</v>
      </c>
      <c r="M18" s="47">
        <f t="shared" ref="M18:R18" si="6">M19+M32+M44</f>
        <v>62395920</v>
      </c>
      <c r="N18" s="47">
        <f t="shared" si="6"/>
        <v>0</v>
      </c>
      <c r="O18" s="47">
        <f t="shared" si="6"/>
        <v>129652200</v>
      </c>
      <c r="P18" s="47">
        <f t="shared" si="6"/>
        <v>64237860</v>
      </c>
      <c r="Q18" s="47">
        <f t="shared" si="6"/>
        <v>0</v>
      </c>
      <c r="R18" s="47">
        <f t="shared" si="6"/>
        <v>122708340</v>
      </c>
      <c r="S18" s="47">
        <f t="shared" ref="S18:X18" si="7">S32+S44</f>
        <v>63547020</v>
      </c>
      <c r="T18" s="47">
        <f>T32+T44</f>
        <v>63304200</v>
      </c>
      <c r="U18" s="48">
        <f t="shared" si="7"/>
        <v>60759720</v>
      </c>
      <c r="V18" s="48">
        <f t="shared" si="7"/>
        <v>0</v>
      </c>
      <c r="W18" s="48">
        <f t="shared" si="7"/>
        <v>0</v>
      </c>
      <c r="X18" s="48">
        <f t="shared" si="7"/>
        <v>0</v>
      </c>
      <c r="Y18" s="49">
        <f t="shared" si="2"/>
        <v>566605260</v>
      </c>
      <c r="Z18" s="66">
        <f>SUM(Z14:Z16)</f>
        <v>1508994892.0599999</v>
      </c>
    </row>
    <row r="19" spans="1:26" ht="12" hidden="1" customHeight="1" x14ac:dyDescent="0.25">
      <c r="A19" s="32"/>
      <c r="B19" s="53">
        <v>1</v>
      </c>
      <c r="C19" s="54" t="s">
        <v>26</v>
      </c>
      <c r="D19" s="54" t="s">
        <v>27</v>
      </c>
      <c r="E19" s="53">
        <v>38</v>
      </c>
      <c r="F19" s="53">
        <v>10</v>
      </c>
      <c r="G19" s="68" t="s">
        <v>30</v>
      </c>
      <c r="H19" s="68" t="s">
        <v>31</v>
      </c>
      <c r="I19" s="68" t="s">
        <v>22</v>
      </c>
      <c r="J19" s="60" t="s">
        <v>27</v>
      </c>
      <c r="K19" s="60"/>
      <c r="L19" s="62" t="s">
        <v>36</v>
      </c>
      <c r="M19" s="41"/>
      <c r="N19" s="35"/>
      <c r="O19" s="35"/>
      <c r="P19" s="35"/>
      <c r="Q19" s="41"/>
      <c r="R19" s="41"/>
      <c r="S19" s="41"/>
      <c r="T19" s="41"/>
      <c r="U19" s="42"/>
      <c r="V19" s="35"/>
      <c r="W19" s="35"/>
      <c r="X19" s="35"/>
      <c r="Y19" s="41"/>
    </row>
    <row r="20" spans="1:26" ht="12" hidden="1" customHeight="1" x14ac:dyDescent="0.25">
      <c r="A20" s="32"/>
      <c r="B20" s="53">
        <v>1</v>
      </c>
      <c r="C20" s="54" t="s">
        <v>26</v>
      </c>
      <c r="D20" s="54" t="s">
        <v>27</v>
      </c>
      <c r="E20" s="53">
        <v>38</v>
      </c>
      <c r="F20" s="53">
        <v>10</v>
      </c>
      <c r="G20" s="68" t="s">
        <v>30</v>
      </c>
      <c r="H20" s="68" t="s">
        <v>31</v>
      </c>
      <c r="I20" s="68" t="s">
        <v>22</v>
      </c>
      <c r="J20" s="60" t="s">
        <v>27</v>
      </c>
      <c r="K20" s="60" t="s">
        <v>37</v>
      </c>
      <c r="L20" s="62" t="s">
        <v>38</v>
      </c>
      <c r="M20" s="41"/>
      <c r="N20" s="35"/>
      <c r="O20" s="35"/>
      <c r="P20" s="35"/>
      <c r="Q20" s="41"/>
      <c r="R20" s="41"/>
      <c r="S20" s="41"/>
      <c r="T20" s="41"/>
      <c r="U20" s="42"/>
      <c r="V20" s="35"/>
      <c r="W20" s="35"/>
      <c r="X20" s="35"/>
      <c r="Y20" s="41"/>
    </row>
    <row r="21" spans="1:26" ht="12" hidden="1" customHeight="1" x14ac:dyDescent="0.25">
      <c r="A21" s="32"/>
      <c r="B21" s="35"/>
      <c r="C21" s="35"/>
      <c r="D21" s="35"/>
      <c r="E21" s="35"/>
      <c r="F21" s="35"/>
      <c r="G21" s="60"/>
      <c r="H21" s="60"/>
      <c r="I21" s="60"/>
      <c r="J21" s="60"/>
      <c r="K21" s="63"/>
      <c r="L21" s="69" t="s">
        <v>39</v>
      </c>
      <c r="M21" s="41"/>
      <c r="N21" s="35"/>
      <c r="O21" s="35"/>
      <c r="P21" s="35"/>
      <c r="Q21" s="41"/>
      <c r="R21" s="41"/>
      <c r="S21" s="41"/>
      <c r="T21" s="41"/>
      <c r="U21" s="42"/>
      <c r="V21" s="35"/>
      <c r="W21" s="35"/>
      <c r="X21" s="35"/>
      <c r="Y21" s="41"/>
    </row>
    <row r="22" spans="1:26" ht="12" hidden="1" customHeight="1" x14ac:dyDescent="0.25">
      <c r="A22" s="32"/>
      <c r="B22" s="35"/>
      <c r="C22" s="35"/>
      <c r="D22" s="35"/>
      <c r="E22" s="35"/>
      <c r="F22" s="35"/>
      <c r="G22" s="60"/>
      <c r="H22" s="60"/>
      <c r="I22" s="60"/>
      <c r="J22" s="60"/>
      <c r="K22" s="63"/>
      <c r="L22" s="69" t="s">
        <v>40</v>
      </c>
      <c r="M22" s="41"/>
      <c r="N22" s="35"/>
      <c r="O22" s="35"/>
      <c r="P22" s="35"/>
      <c r="Q22" s="41"/>
      <c r="R22" s="41"/>
      <c r="S22" s="41"/>
      <c r="T22" s="41"/>
      <c r="U22" s="42"/>
      <c r="V22" s="35"/>
      <c r="W22" s="35"/>
      <c r="X22" s="35"/>
      <c r="Y22" s="41"/>
    </row>
    <row r="23" spans="1:26" ht="12" hidden="1" customHeight="1" x14ac:dyDescent="0.25">
      <c r="A23" s="32"/>
      <c r="B23" s="53">
        <v>1</v>
      </c>
      <c r="C23" s="54" t="s">
        <v>26</v>
      </c>
      <c r="D23" s="54" t="s">
        <v>27</v>
      </c>
      <c r="E23" s="53">
        <v>38</v>
      </c>
      <c r="F23" s="53">
        <v>10</v>
      </c>
      <c r="G23" s="68" t="s">
        <v>30</v>
      </c>
      <c r="H23" s="68" t="s">
        <v>31</v>
      </c>
      <c r="I23" s="68" t="s">
        <v>22</v>
      </c>
      <c r="J23" s="60" t="s">
        <v>27</v>
      </c>
      <c r="K23" s="60" t="s">
        <v>41</v>
      </c>
      <c r="L23" s="62" t="s">
        <v>42</v>
      </c>
      <c r="M23" s="41"/>
      <c r="N23" s="35"/>
      <c r="O23" s="35"/>
      <c r="P23" s="35"/>
      <c r="Q23" s="41"/>
      <c r="R23" s="41"/>
      <c r="S23" s="41"/>
      <c r="T23" s="41"/>
      <c r="U23" s="42"/>
      <c r="V23" s="35"/>
      <c r="W23" s="35"/>
      <c r="X23" s="35"/>
      <c r="Y23" s="41"/>
    </row>
    <row r="24" spans="1:26" ht="12" hidden="1" customHeight="1" x14ac:dyDescent="0.25">
      <c r="A24" s="32"/>
      <c r="B24" s="35"/>
      <c r="C24" s="35"/>
      <c r="D24" s="35"/>
      <c r="E24" s="35"/>
      <c r="F24" s="35"/>
      <c r="G24" s="60"/>
      <c r="H24" s="60"/>
      <c r="I24" s="60"/>
      <c r="J24" s="60"/>
      <c r="K24" s="63"/>
      <c r="L24" s="69" t="s">
        <v>43</v>
      </c>
      <c r="M24" s="41"/>
      <c r="N24" s="35"/>
      <c r="O24" s="35"/>
      <c r="P24" s="35"/>
      <c r="Q24" s="41"/>
      <c r="R24" s="41"/>
      <c r="S24" s="41"/>
      <c r="T24" s="41"/>
      <c r="U24" s="42"/>
      <c r="V24" s="35"/>
      <c r="W24" s="35"/>
      <c r="X24" s="35"/>
      <c r="Y24" s="41"/>
    </row>
    <row r="25" spans="1:26" ht="12" hidden="1" customHeight="1" x14ac:dyDescent="0.25">
      <c r="A25" s="32"/>
      <c r="B25" s="35"/>
      <c r="C25" s="35"/>
      <c r="D25" s="35"/>
      <c r="E25" s="35"/>
      <c r="F25" s="35"/>
      <c r="G25" s="60"/>
      <c r="H25" s="60"/>
      <c r="I25" s="60"/>
      <c r="J25" s="60"/>
      <c r="K25" s="63"/>
      <c r="L25" s="69" t="s">
        <v>44</v>
      </c>
      <c r="M25" s="41"/>
      <c r="N25" s="35"/>
      <c r="O25" s="35"/>
      <c r="P25" s="35"/>
      <c r="Q25" s="41"/>
      <c r="R25" s="41"/>
      <c r="S25" s="41"/>
      <c r="T25" s="41"/>
      <c r="U25" s="42"/>
      <c r="V25" s="35"/>
      <c r="W25" s="35"/>
      <c r="X25" s="35"/>
      <c r="Y25" s="41"/>
    </row>
    <row r="26" spans="1:26" ht="12" hidden="1" customHeight="1" x14ac:dyDescent="0.25">
      <c r="A26" s="32"/>
      <c r="B26" s="53">
        <v>1</v>
      </c>
      <c r="C26" s="54" t="s">
        <v>26</v>
      </c>
      <c r="D26" s="54" t="s">
        <v>27</v>
      </c>
      <c r="E26" s="53">
        <v>38</v>
      </c>
      <c r="F26" s="53">
        <v>10</v>
      </c>
      <c r="G26" s="68" t="s">
        <v>30</v>
      </c>
      <c r="H26" s="68" t="s">
        <v>31</v>
      </c>
      <c r="I26" s="68" t="s">
        <v>22</v>
      </c>
      <c r="J26" s="60" t="s">
        <v>27</v>
      </c>
      <c r="K26" s="60" t="s">
        <v>45</v>
      </c>
      <c r="L26" s="62" t="s">
        <v>46</v>
      </c>
      <c r="M26" s="41"/>
      <c r="N26" s="35"/>
      <c r="O26" s="35"/>
      <c r="P26" s="35"/>
      <c r="Q26" s="41"/>
      <c r="R26" s="41"/>
      <c r="S26" s="41"/>
      <c r="T26" s="41"/>
      <c r="U26" s="42"/>
      <c r="V26" s="35"/>
      <c r="W26" s="35"/>
      <c r="X26" s="35"/>
      <c r="Y26" s="41"/>
    </row>
    <row r="27" spans="1:26" ht="12" hidden="1" customHeight="1" x14ac:dyDescent="0.25">
      <c r="A27" s="32"/>
      <c r="B27" s="35"/>
      <c r="C27" s="35"/>
      <c r="D27" s="35"/>
      <c r="E27" s="35"/>
      <c r="F27" s="35"/>
      <c r="G27" s="60"/>
      <c r="H27" s="60"/>
      <c r="I27" s="60"/>
      <c r="J27" s="60"/>
      <c r="K27" s="63"/>
      <c r="L27" s="69" t="s">
        <v>47</v>
      </c>
      <c r="M27" s="41"/>
      <c r="N27" s="35"/>
      <c r="O27" s="35"/>
      <c r="P27" s="35"/>
      <c r="Q27" s="41"/>
      <c r="R27" s="41"/>
      <c r="S27" s="41"/>
      <c r="T27" s="41"/>
      <c r="U27" s="42"/>
      <c r="V27" s="35"/>
      <c r="W27" s="35"/>
      <c r="X27" s="35"/>
      <c r="Y27" s="41"/>
    </row>
    <row r="28" spans="1:26" ht="12" hidden="1" customHeight="1" x14ac:dyDescent="0.25">
      <c r="A28" s="32"/>
      <c r="B28" s="53">
        <v>1</v>
      </c>
      <c r="C28" s="54" t="s">
        <v>26</v>
      </c>
      <c r="D28" s="54" t="s">
        <v>27</v>
      </c>
      <c r="E28" s="53">
        <v>38</v>
      </c>
      <c r="F28" s="53">
        <v>10</v>
      </c>
      <c r="G28" s="68" t="s">
        <v>30</v>
      </c>
      <c r="H28" s="68" t="s">
        <v>31</v>
      </c>
      <c r="I28" s="68" t="s">
        <v>22</v>
      </c>
      <c r="J28" s="60" t="s">
        <v>27</v>
      </c>
      <c r="K28" s="60" t="s">
        <v>48</v>
      </c>
      <c r="L28" s="62" t="s">
        <v>49</v>
      </c>
      <c r="M28" s="41"/>
      <c r="N28" s="35"/>
      <c r="O28" s="35"/>
      <c r="P28" s="35"/>
      <c r="Q28" s="41"/>
      <c r="R28" s="41"/>
      <c r="S28" s="41"/>
      <c r="T28" s="41"/>
      <c r="U28" s="42"/>
      <c r="V28" s="35"/>
      <c r="W28" s="35"/>
      <c r="X28" s="35"/>
      <c r="Y28" s="41"/>
    </row>
    <row r="29" spans="1:26" ht="12" hidden="1" customHeight="1" x14ac:dyDescent="0.25">
      <c r="A29" s="32"/>
      <c r="B29" s="35"/>
      <c r="C29" s="35"/>
      <c r="D29" s="35"/>
      <c r="E29" s="35"/>
      <c r="F29" s="35"/>
      <c r="G29" s="60"/>
      <c r="H29" s="60"/>
      <c r="I29" s="60"/>
      <c r="J29" s="60"/>
      <c r="K29" s="63"/>
      <c r="L29" s="69" t="s">
        <v>50</v>
      </c>
      <c r="M29" s="41"/>
      <c r="N29" s="35"/>
      <c r="O29" s="35"/>
      <c r="P29" s="35"/>
      <c r="Q29" s="41"/>
      <c r="R29" s="41"/>
      <c r="S29" s="41"/>
      <c r="T29" s="41"/>
      <c r="U29" s="42"/>
      <c r="V29" s="35"/>
      <c r="W29" s="35"/>
      <c r="X29" s="35"/>
      <c r="Y29" s="41"/>
    </row>
    <row r="30" spans="1:26" ht="12" hidden="1" customHeight="1" x14ac:dyDescent="0.25">
      <c r="A30" s="32"/>
      <c r="B30" s="35"/>
      <c r="C30" s="35"/>
      <c r="D30" s="35"/>
      <c r="E30" s="35"/>
      <c r="F30" s="35"/>
      <c r="G30" s="60"/>
      <c r="H30" s="60"/>
      <c r="I30" s="60"/>
      <c r="J30" s="60"/>
      <c r="K30" s="63"/>
      <c r="L30" s="69" t="s">
        <v>51</v>
      </c>
      <c r="M30" s="41"/>
      <c r="N30" s="35"/>
      <c r="O30" s="35"/>
      <c r="P30" s="35"/>
      <c r="Q30" s="41"/>
      <c r="R30" s="41"/>
      <c r="S30" s="41"/>
      <c r="T30" s="41"/>
      <c r="U30" s="42"/>
      <c r="V30" s="35"/>
      <c r="W30" s="35"/>
      <c r="X30" s="35"/>
      <c r="Y30" s="41"/>
    </row>
    <row r="31" spans="1:26" ht="12" customHeight="1" x14ac:dyDescent="0.25">
      <c r="A31" s="32"/>
      <c r="B31" s="35"/>
      <c r="C31" s="35"/>
      <c r="D31" s="35"/>
      <c r="E31" s="35"/>
      <c r="F31" s="35"/>
      <c r="G31" s="70"/>
      <c r="H31" s="70"/>
      <c r="I31" s="70"/>
      <c r="J31" s="70"/>
      <c r="K31" s="70"/>
      <c r="L31" s="71"/>
      <c r="M31" s="41"/>
      <c r="N31" s="35"/>
      <c r="O31" s="35"/>
      <c r="P31" s="35"/>
      <c r="Q31" s="41"/>
      <c r="R31" s="41"/>
      <c r="S31" s="41"/>
      <c r="T31" s="41"/>
      <c r="U31" s="42"/>
      <c r="V31" s="35"/>
      <c r="W31" s="35"/>
      <c r="X31" s="35"/>
      <c r="Y31" s="41"/>
    </row>
    <row r="32" spans="1:26" ht="12" customHeight="1" x14ac:dyDescent="0.25">
      <c r="A32" s="32"/>
      <c r="B32" s="53">
        <v>1</v>
      </c>
      <c r="C32" s="54" t="s">
        <v>26</v>
      </c>
      <c r="D32" s="54" t="s">
        <v>27</v>
      </c>
      <c r="E32" s="53">
        <v>38</v>
      </c>
      <c r="F32" s="53">
        <v>10</v>
      </c>
      <c r="G32" s="55">
        <v>5</v>
      </c>
      <c r="H32" s="55">
        <v>2</v>
      </c>
      <c r="I32" s="55">
        <v>1</v>
      </c>
      <c r="J32" s="56" t="s">
        <v>52</v>
      </c>
      <c r="K32" s="56"/>
      <c r="L32" s="57" t="s">
        <v>53</v>
      </c>
      <c r="M32" s="41"/>
      <c r="N32" s="35">
        <v>0</v>
      </c>
      <c r="O32" s="35">
        <v>0</v>
      </c>
      <c r="P32" s="35">
        <f>P33+P37+P40</f>
        <v>0</v>
      </c>
      <c r="Q32" s="41">
        <f>Q33+Q37+Q40</f>
        <v>0</v>
      </c>
      <c r="R32" s="41">
        <f>R33+R37+R40</f>
        <v>0</v>
      </c>
      <c r="S32" s="41">
        <f>S33+S37+S40</f>
        <v>0</v>
      </c>
      <c r="T32" s="37">
        <v>0</v>
      </c>
      <c r="U32" s="58">
        <v>0</v>
      </c>
      <c r="V32" s="72">
        <f>V33</f>
        <v>0</v>
      </c>
      <c r="W32" s="72">
        <f>W33</f>
        <v>0</v>
      </c>
      <c r="X32" s="72">
        <f>X33</f>
        <v>0</v>
      </c>
      <c r="Y32" s="41">
        <f t="shared" si="2"/>
        <v>0</v>
      </c>
    </row>
    <row r="33" spans="1:25" ht="12" customHeight="1" x14ac:dyDescent="0.25">
      <c r="A33" s="32"/>
      <c r="B33" s="35"/>
      <c r="C33" s="35"/>
      <c r="D33" s="35"/>
      <c r="E33" s="35"/>
      <c r="F33" s="35"/>
      <c r="G33" s="55">
        <v>5</v>
      </c>
      <c r="H33" s="55">
        <v>2</v>
      </c>
      <c r="I33" s="55">
        <v>1</v>
      </c>
      <c r="J33" s="56" t="s">
        <v>52</v>
      </c>
      <c r="K33" s="56" t="s">
        <v>27</v>
      </c>
      <c r="L33" s="57" t="s">
        <v>54</v>
      </c>
      <c r="M33" s="41"/>
      <c r="N33" s="35"/>
      <c r="O33" s="35"/>
      <c r="P33" s="35"/>
      <c r="Q33" s="41"/>
      <c r="R33" s="41"/>
      <c r="S33" s="41"/>
      <c r="T33" s="41"/>
      <c r="U33" s="42"/>
      <c r="V33" s="35">
        <v>0</v>
      </c>
      <c r="W33" s="35">
        <v>0</v>
      </c>
      <c r="X33" s="35"/>
      <c r="Y33" s="41"/>
    </row>
    <row r="34" spans="1:25" ht="12" hidden="1" customHeight="1" x14ac:dyDescent="0.25">
      <c r="A34" s="32"/>
      <c r="B34" s="35"/>
      <c r="C34" s="35"/>
      <c r="D34" s="35"/>
      <c r="E34" s="35"/>
      <c r="F34" s="35"/>
      <c r="G34" s="55"/>
      <c r="H34" s="55"/>
      <c r="I34" s="55"/>
      <c r="J34" s="56"/>
      <c r="K34" s="56"/>
      <c r="L34" s="57" t="s">
        <v>55</v>
      </c>
      <c r="M34" s="41"/>
      <c r="N34" s="35"/>
      <c r="O34" s="35"/>
      <c r="P34" s="35"/>
      <c r="Q34" s="41"/>
      <c r="R34" s="41"/>
      <c r="S34" s="41"/>
      <c r="T34" s="41"/>
      <c r="U34" s="42"/>
      <c r="V34" s="35"/>
      <c r="W34" s="35"/>
      <c r="X34" s="35"/>
      <c r="Y34" s="41"/>
    </row>
    <row r="35" spans="1:25" ht="12" hidden="1" customHeight="1" x14ac:dyDescent="0.25">
      <c r="A35" s="32"/>
      <c r="B35" s="35"/>
      <c r="C35" s="35"/>
      <c r="D35" s="35"/>
      <c r="E35" s="35"/>
      <c r="F35" s="35"/>
      <c r="G35" s="73"/>
      <c r="H35" s="73"/>
      <c r="I35" s="73"/>
      <c r="J35" s="73"/>
      <c r="K35" s="55"/>
      <c r="L35" s="74" t="s">
        <v>56</v>
      </c>
      <c r="M35" s="41"/>
      <c r="N35" s="35"/>
      <c r="O35" s="35"/>
      <c r="P35" s="35"/>
      <c r="Q35" s="41"/>
      <c r="R35" s="41"/>
      <c r="S35" s="41"/>
      <c r="T35" s="41"/>
      <c r="U35" s="42"/>
      <c r="V35" s="35"/>
      <c r="W35" s="35"/>
      <c r="X35" s="35"/>
      <c r="Y35" s="41"/>
    </row>
    <row r="36" spans="1:25" ht="12" hidden="1" customHeight="1" x14ac:dyDescent="0.25">
      <c r="A36" s="32"/>
      <c r="B36" s="35"/>
      <c r="C36" s="35"/>
      <c r="D36" s="35"/>
      <c r="E36" s="35"/>
      <c r="F36" s="35"/>
      <c r="G36" s="73"/>
      <c r="H36" s="73"/>
      <c r="I36" s="73"/>
      <c r="J36" s="73"/>
      <c r="K36" s="55"/>
      <c r="L36" s="74" t="s">
        <v>57</v>
      </c>
      <c r="M36" s="41"/>
      <c r="N36" s="35"/>
      <c r="O36" s="35"/>
      <c r="P36" s="35"/>
      <c r="Q36" s="41"/>
      <c r="R36" s="41"/>
      <c r="S36" s="41"/>
      <c r="T36" s="41"/>
      <c r="U36" s="42"/>
      <c r="V36" s="35"/>
      <c r="W36" s="35"/>
      <c r="X36" s="35"/>
      <c r="Y36" s="41"/>
    </row>
    <row r="37" spans="1:25" ht="12" hidden="1" customHeight="1" x14ac:dyDescent="0.25">
      <c r="A37" s="32"/>
      <c r="B37" s="35"/>
      <c r="C37" s="35"/>
      <c r="D37" s="35"/>
      <c r="E37" s="35"/>
      <c r="F37" s="35"/>
      <c r="G37" s="55"/>
      <c r="H37" s="55"/>
      <c r="I37" s="55"/>
      <c r="J37" s="56"/>
      <c r="K37" s="56"/>
      <c r="L37" s="57" t="s">
        <v>58</v>
      </c>
      <c r="M37" s="41"/>
      <c r="N37" s="35"/>
      <c r="O37" s="35"/>
      <c r="P37" s="35">
        <f>P38+P39</f>
        <v>0</v>
      </c>
      <c r="Q37" s="41">
        <f>Q38+Q39</f>
        <v>0</v>
      </c>
      <c r="R37" s="41">
        <f>R38+R39</f>
        <v>0</v>
      </c>
      <c r="S37" s="41">
        <f>S38+S39</f>
        <v>0</v>
      </c>
      <c r="T37" s="41">
        <f>T38+T39</f>
        <v>0</v>
      </c>
      <c r="U37" s="42"/>
      <c r="V37" s="35"/>
      <c r="W37" s="35"/>
      <c r="X37" s="35"/>
      <c r="Y37" s="41">
        <f t="shared" si="2"/>
        <v>0</v>
      </c>
    </row>
    <row r="38" spans="1:25" ht="12" hidden="1" customHeight="1" x14ac:dyDescent="0.25">
      <c r="A38" s="32"/>
      <c r="B38" s="35"/>
      <c r="C38" s="35"/>
      <c r="D38" s="35"/>
      <c r="E38" s="35"/>
      <c r="F38" s="35"/>
      <c r="G38" s="73"/>
      <c r="H38" s="73"/>
      <c r="I38" s="73"/>
      <c r="J38" s="73"/>
      <c r="K38" s="55"/>
      <c r="L38" s="74" t="s">
        <v>59</v>
      </c>
      <c r="M38" s="41"/>
      <c r="N38" s="35"/>
      <c r="O38" s="35"/>
      <c r="P38" s="35">
        <v>0</v>
      </c>
      <c r="Q38" s="41">
        <v>0</v>
      </c>
      <c r="R38" s="41">
        <v>0</v>
      </c>
      <c r="S38" s="41">
        <v>0</v>
      </c>
      <c r="T38" s="41">
        <v>0</v>
      </c>
      <c r="U38" s="42"/>
      <c r="V38" s="35"/>
      <c r="W38" s="35"/>
      <c r="X38" s="35"/>
      <c r="Y38" s="41">
        <f t="shared" si="2"/>
        <v>0</v>
      </c>
    </row>
    <row r="39" spans="1:25" ht="12" hidden="1" customHeight="1" x14ac:dyDescent="0.25">
      <c r="A39" s="32"/>
      <c r="B39" s="35"/>
      <c r="C39" s="35"/>
      <c r="D39" s="35"/>
      <c r="E39" s="35"/>
      <c r="F39" s="35"/>
      <c r="G39" s="73"/>
      <c r="H39" s="73"/>
      <c r="I39" s="73"/>
      <c r="J39" s="73"/>
      <c r="K39" s="55"/>
      <c r="L39" s="74" t="s">
        <v>60</v>
      </c>
      <c r="M39" s="41"/>
      <c r="N39" s="35"/>
      <c r="O39" s="35"/>
      <c r="P39" s="35">
        <v>0</v>
      </c>
      <c r="Q39" s="41">
        <v>0</v>
      </c>
      <c r="R39" s="41">
        <v>0</v>
      </c>
      <c r="S39" s="41">
        <v>0</v>
      </c>
      <c r="T39" s="41">
        <v>0</v>
      </c>
      <c r="U39" s="42"/>
      <c r="V39" s="35"/>
      <c r="W39" s="35"/>
      <c r="X39" s="35"/>
      <c r="Y39" s="41">
        <f t="shared" si="2"/>
        <v>0</v>
      </c>
    </row>
    <row r="40" spans="1:25" ht="12" hidden="1" customHeight="1" x14ac:dyDescent="0.25">
      <c r="A40" s="32"/>
      <c r="B40" s="35"/>
      <c r="C40" s="35"/>
      <c r="D40" s="35"/>
      <c r="E40" s="35"/>
      <c r="F40" s="35"/>
      <c r="G40" s="55"/>
      <c r="H40" s="55"/>
      <c r="I40" s="55"/>
      <c r="J40" s="56"/>
      <c r="K40" s="56"/>
      <c r="L40" s="57" t="s">
        <v>61</v>
      </c>
      <c r="M40" s="41"/>
      <c r="N40" s="35"/>
      <c r="O40" s="35"/>
      <c r="P40" s="35">
        <f>P41+P42</f>
        <v>0</v>
      </c>
      <c r="Q40" s="41">
        <f>Q41+Q42</f>
        <v>0</v>
      </c>
      <c r="R40" s="41">
        <f>R41+R42</f>
        <v>0</v>
      </c>
      <c r="S40" s="41">
        <f>S41+S42</f>
        <v>0</v>
      </c>
      <c r="T40" s="41">
        <f>T41+T42</f>
        <v>0</v>
      </c>
      <c r="U40" s="42"/>
      <c r="V40" s="35"/>
      <c r="W40" s="35"/>
      <c r="X40" s="35"/>
      <c r="Y40" s="41">
        <f t="shared" si="2"/>
        <v>0</v>
      </c>
    </row>
    <row r="41" spans="1:25" ht="12" hidden="1" customHeight="1" x14ac:dyDescent="0.25">
      <c r="A41" s="32"/>
      <c r="B41" s="35"/>
      <c r="C41" s="35"/>
      <c r="D41" s="35"/>
      <c r="E41" s="35"/>
      <c r="F41" s="35"/>
      <c r="G41" s="73"/>
      <c r="H41" s="73"/>
      <c r="I41" s="73"/>
      <c r="J41" s="73"/>
      <c r="K41" s="55"/>
      <c r="L41" s="74" t="s">
        <v>62</v>
      </c>
      <c r="M41" s="41"/>
      <c r="N41" s="35"/>
      <c r="O41" s="35"/>
      <c r="P41" s="35">
        <v>0</v>
      </c>
      <c r="Q41" s="41">
        <v>0</v>
      </c>
      <c r="R41" s="41">
        <v>0</v>
      </c>
      <c r="S41" s="41">
        <v>0</v>
      </c>
      <c r="T41" s="41">
        <v>0</v>
      </c>
      <c r="U41" s="42"/>
      <c r="V41" s="35"/>
      <c r="W41" s="35"/>
      <c r="X41" s="35"/>
      <c r="Y41" s="41">
        <f t="shared" si="2"/>
        <v>0</v>
      </c>
    </row>
    <row r="42" spans="1:25" ht="12" hidden="1" customHeight="1" x14ac:dyDescent="0.25">
      <c r="A42" s="32"/>
      <c r="B42" s="35"/>
      <c r="C42" s="35"/>
      <c r="D42" s="35"/>
      <c r="E42" s="35"/>
      <c r="F42" s="35"/>
      <c r="G42" s="73"/>
      <c r="H42" s="73"/>
      <c r="I42" s="73"/>
      <c r="J42" s="73"/>
      <c r="K42" s="55"/>
      <c r="L42" s="74" t="s">
        <v>63</v>
      </c>
      <c r="M42" s="41"/>
      <c r="N42" s="35"/>
      <c r="O42" s="35"/>
      <c r="P42" s="35">
        <v>0</v>
      </c>
      <c r="Q42" s="41">
        <v>0</v>
      </c>
      <c r="R42" s="41">
        <v>0</v>
      </c>
      <c r="S42" s="41">
        <v>0</v>
      </c>
      <c r="T42" s="41">
        <v>0</v>
      </c>
      <c r="U42" s="42"/>
      <c r="V42" s="35"/>
      <c r="W42" s="35"/>
      <c r="X42" s="35"/>
      <c r="Y42" s="41">
        <f t="shared" si="2"/>
        <v>0</v>
      </c>
    </row>
    <row r="43" spans="1:25" ht="12" customHeight="1" x14ac:dyDescent="0.25">
      <c r="A43" s="32"/>
      <c r="B43" s="35"/>
      <c r="C43" s="35"/>
      <c r="D43" s="35"/>
      <c r="E43" s="35"/>
      <c r="F43" s="35"/>
      <c r="G43" s="70"/>
      <c r="H43" s="70"/>
      <c r="I43" s="70"/>
      <c r="J43" s="70"/>
      <c r="K43" s="70"/>
      <c r="L43" s="71"/>
      <c r="M43" s="41"/>
      <c r="N43" s="35"/>
      <c r="O43" s="35"/>
      <c r="P43" s="35"/>
      <c r="Q43" s="41"/>
      <c r="R43" s="41"/>
      <c r="S43" s="41"/>
      <c r="T43" s="41"/>
      <c r="U43" s="42"/>
      <c r="V43" s="35"/>
      <c r="W43" s="35"/>
      <c r="X43" s="35"/>
      <c r="Y43" s="41"/>
    </row>
    <row r="44" spans="1:25" ht="12" customHeight="1" x14ac:dyDescent="0.25">
      <c r="A44" s="32"/>
      <c r="B44" s="53">
        <v>1</v>
      </c>
      <c r="C44" s="54" t="s">
        <v>26</v>
      </c>
      <c r="D44" s="54" t="s">
        <v>27</v>
      </c>
      <c r="E44" s="53">
        <v>38</v>
      </c>
      <c r="F44" s="53">
        <v>10</v>
      </c>
      <c r="G44" s="55">
        <v>5</v>
      </c>
      <c r="H44" s="55">
        <v>2</v>
      </c>
      <c r="I44" s="55">
        <v>1</v>
      </c>
      <c r="J44" s="56" t="s">
        <v>45</v>
      </c>
      <c r="K44" s="56"/>
      <c r="L44" s="57" t="s">
        <v>64</v>
      </c>
      <c r="M44" s="37">
        <f t="shared" ref="M44:X45" si="8">M45</f>
        <v>62395920</v>
      </c>
      <c r="N44" s="37">
        <f t="shared" si="8"/>
        <v>0</v>
      </c>
      <c r="O44" s="37">
        <f t="shared" si="8"/>
        <v>129652200</v>
      </c>
      <c r="P44" s="37">
        <f t="shared" si="8"/>
        <v>64237860</v>
      </c>
      <c r="Q44" s="37">
        <f t="shared" si="8"/>
        <v>0</v>
      </c>
      <c r="R44" s="37">
        <f t="shared" si="8"/>
        <v>122708340</v>
      </c>
      <c r="S44" s="37">
        <f t="shared" si="8"/>
        <v>63547020</v>
      </c>
      <c r="T44" s="37">
        <f t="shared" si="8"/>
        <v>63304200</v>
      </c>
      <c r="U44" s="58">
        <f t="shared" si="8"/>
        <v>60759720</v>
      </c>
      <c r="V44" s="58">
        <f t="shared" si="8"/>
        <v>0</v>
      </c>
      <c r="W44" s="58">
        <f t="shared" si="8"/>
        <v>0</v>
      </c>
      <c r="X44" s="58">
        <f t="shared" si="8"/>
        <v>0</v>
      </c>
      <c r="Y44" s="41">
        <f t="shared" si="2"/>
        <v>566605260</v>
      </c>
    </row>
    <row r="45" spans="1:25" ht="12" customHeight="1" x14ac:dyDescent="0.25">
      <c r="A45" s="32"/>
      <c r="B45" s="35"/>
      <c r="C45" s="35"/>
      <c r="D45" s="35"/>
      <c r="E45" s="35"/>
      <c r="F45" s="35"/>
      <c r="G45" s="55">
        <v>5</v>
      </c>
      <c r="H45" s="55">
        <v>2</v>
      </c>
      <c r="I45" s="55">
        <v>1</v>
      </c>
      <c r="J45" s="56" t="s">
        <v>45</v>
      </c>
      <c r="K45" s="56" t="s">
        <v>27</v>
      </c>
      <c r="L45" s="57" t="s">
        <v>65</v>
      </c>
      <c r="M45" s="41">
        <f t="shared" si="8"/>
        <v>62395920</v>
      </c>
      <c r="N45" s="41">
        <f t="shared" si="8"/>
        <v>0</v>
      </c>
      <c r="O45" s="41">
        <f t="shared" si="8"/>
        <v>129652200</v>
      </c>
      <c r="P45" s="41">
        <f t="shared" si="8"/>
        <v>64237860</v>
      </c>
      <c r="Q45" s="41">
        <f t="shared" si="8"/>
        <v>0</v>
      </c>
      <c r="R45" s="41">
        <f t="shared" si="8"/>
        <v>122708340</v>
      </c>
      <c r="S45" s="41">
        <f t="shared" si="8"/>
        <v>63547020</v>
      </c>
      <c r="T45" s="41">
        <f>T46</f>
        <v>63304200</v>
      </c>
      <c r="U45" s="42">
        <f t="shared" si="8"/>
        <v>60759720</v>
      </c>
      <c r="V45" s="42">
        <f t="shared" si="8"/>
        <v>0</v>
      </c>
      <c r="W45" s="42">
        <f t="shared" si="8"/>
        <v>0</v>
      </c>
      <c r="X45" s="42">
        <f t="shared" si="8"/>
        <v>0</v>
      </c>
      <c r="Y45" s="41">
        <f t="shared" si="2"/>
        <v>566605260</v>
      </c>
    </row>
    <row r="46" spans="1:25" ht="12" customHeight="1" x14ac:dyDescent="0.25">
      <c r="A46" s="32"/>
      <c r="B46" s="35"/>
      <c r="C46" s="35"/>
      <c r="D46" s="35"/>
      <c r="E46" s="35"/>
      <c r="F46" s="35"/>
      <c r="G46" s="73"/>
      <c r="H46" s="73"/>
      <c r="I46" s="73"/>
      <c r="J46" s="73"/>
      <c r="K46" s="55"/>
      <c r="L46" s="74" t="s">
        <v>66</v>
      </c>
      <c r="M46" s="41">
        <v>62395920</v>
      </c>
      <c r="N46" s="41">
        <v>0</v>
      </c>
      <c r="O46" s="41">
        <f>65233080+64419120</f>
        <v>129652200</v>
      </c>
      <c r="P46" s="75">
        <v>64237860</v>
      </c>
      <c r="Q46" s="42">
        <v>0</v>
      </c>
      <c r="R46" s="42">
        <v>122708340</v>
      </c>
      <c r="S46" s="42">
        <v>63547020</v>
      </c>
      <c r="T46" s="42">
        <v>63304200</v>
      </c>
      <c r="U46" s="42">
        <v>60759720</v>
      </c>
      <c r="V46" s="76">
        <v>0</v>
      </c>
      <c r="W46" s="35">
        <v>0</v>
      </c>
      <c r="X46" s="35">
        <v>0</v>
      </c>
      <c r="Y46" s="41">
        <f t="shared" si="2"/>
        <v>566605260</v>
      </c>
    </row>
    <row r="47" spans="1:25" ht="12" customHeight="1" x14ac:dyDescent="0.25">
      <c r="A47" s="32"/>
      <c r="B47" s="35"/>
      <c r="C47" s="35"/>
      <c r="D47" s="35"/>
      <c r="E47" s="35"/>
      <c r="F47" s="35"/>
      <c r="G47" s="70"/>
      <c r="H47" s="70"/>
      <c r="I47" s="70"/>
      <c r="J47" s="70"/>
      <c r="K47" s="70"/>
      <c r="L47" s="71"/>
      <c r="M47" s="41"/>
      <c r="N47" s="35"/>
      <c r="O47" s="35"/>
      <c r="P47" s="35"/>
      <c r="Q47" s="41"/>
      <c r="R47" s="41"/>
      <c r="S47" s="41"/>
      <c r="T47" s="41"/>
      <c r="U47" s="42"/>
      <c r="V47" s="35"/>
      <c r="W47" s="35"/>
      <c r="X47" s="35"/>
      <c r="Y47" s="41">
        <f t="shared" si="2"/>
        <v>0</v>
      </c>
    </row>
    <row r="48" spans="1:25" s="78" customFormat="1" ht="20.25" customHeight="1" x14ac:dyDescent="0.25">
      <c r="A48" s="43"/>
      <c r="B48" s="43">
        <v>1</v>
      </c>
      <c r="C48" s="44" t="s">
        <v>26</v>
      </c>
      <c r="D48" s="44" t="s">
        <v>27</v>
      </c>
      <c r="E48" s="43">
        <v>38</v>
      </c>
      <c r="F48" s="43">
        <v>10</v>
      </c>
      <c r="G48" s="64" t="s">
        <v>30</v>
      </c>
      <c r="H48" s="64" t="s">
        <v>31</v>
      </c>
      <c r="I48" s="64" t="s">
        <v>31</v>
      </c>
      <c r="J48" s="64"/>
      <c r="K48" s="77"/>
      <c r="L48" s="65" t="s">
        <v>32</v>
      </c>
      <c r="M48" s="47">
        <f>M49+M96+M104+M115+M119+M131+M162+M172+M176+M189+M197+M213+M217</f>
        <v>1743200</v>
      </c>
      <c r="N48" s="47">
        <f t="shared" ref="N48:Y48" si="9">N49+N96+N104+N115+N119+N131+N162+N172+N176+N189+N197+N213+N217+N230</f>
        <v>8134700</v>
      </c>
      <c r="O48" s="47">
        <f t="shared" si="9"/>
        <v>26357812</v>
      </c>
      <c r="P48" s="47">
        <f>P49+P96+P104+P115+P119+P131+P162+P172+P176+P189+P197+P213+P217+P230</f>
        <v>3022600</v>
      </c>
      <c r="Q48" s="47">
        <f t="shared" si="9"/>
        <v>1516200</v>
      </c>
      <c r="R48" s="47">
        <f t="shared" si="9"/>
        <v>22208773</v>
      </c>
      <c r="S48" s="47">
        <f t="shared" si="9"/>
        <v>86853500</v>
      </c>
      <c r="T48" s="47">
        <f>T49+T96+T104+T115+T119+T131+T162+T172+T176+T189+T197+T213+T217+T230</f>
        <v>76281000</v>
      </c>
      <c r="U48" s="47">
        <f>U49+U65+U96+U104+U115+U119+U131+U162+U172+U176+U189+U197+U213+U217+U230</f>
        <v>12186200</v>
      </c>
      <c r="V48" s="47">
        <f>V49+V65+V96+V104+V115+V119+V131+V162+V172+V176+V189+V197+V213+V217+V230</f>
        <v>2002600</v>
      </c>
      <c r="W48" s="47">
        <f t="shared" si="9"/>
        <v>0</v>
      </c>
      <c r="X48" s="47">
        <f t="shared" si="9"/>
        <v>0</v>
      </c>
      <c r="Y48" s="47">
        <f t="shared" si="9"/>
        <v>239376585</v>
      </c>
    </row>
    <row r="49" spans="1:25" ht="12" customHeight="1" x14ac:dyDescent="0.25">
      <c r="A49" s="32"/>
      <c r="B49" s="35"/>
      <c r="C49" s="35"/>
      <c r="D49" s="35"/>
      <c r="E49" s="35"/>
      <c r="F49" s="35"/>
      <c r="G49" s="60" t="s">
        <v>30</v>
      </c>
      <c r="H49" s="60" t="s">
        <v>31</v>
      </c>
      <c r="I49" s="60" t="s">
        <v>31</v>
      </c>
      <c r="J49" s="60" t="s">
        <v>27</v>
      </c>
      <c r="K49" s="60"/>
      <c r="L49" s="62" t="s">
        <v>67</v>
      </c>
      <c r="M49" s="37">
        <f>M50+M52+M55+M59+M61+M69+M72+M88+M91</f>
        <v>0</v>
      </c>
      <c r="N49" s="37">
        <f t="shared" ref="N49:S49" si="10">N50+N52+N55+N59+N61+N69+N72+N88+N91+N65</f>
        <v>253000</v>
      </c>
      <c r="O49" s="37">
        <f t="shared" si="10"/>
        <v>580500</v>
      </c>
      <c r="P49" s="37">
        <f t="shared" si="10"/>
        <v>700000</v>
      </c>
      <c r="Q49" s="37">
        <f t="shared" si="10"/>
        <v>685000</v>
      </c>
      <c r="R49" s="37">
        <f t="shared" si="10"/>
        <v>18680273</v>
      </c>
      <c r="S49" s="37">
        <f t="shared" si="10"/>
        <v>64177000</v>
      </c>
      <c r="T49" s="37">
        <f>T50+T52+T55+T59+T61+T69+T72+T88+T91+T65</f>
        <v>57523400</v>
      </c>
      <c r="U49" s="58">
        <f>U50+U52+U55+U59+U61+U69+U72+U88+U91</f>
        <v>0</v>
      </c>
      <c r="V49" s="58">
        <f>V50+V52+V55+V59+V61+V69+V72+V88+V91</f>
        <v>0</v>
      </c>
      <c r="W49" s="58">
        <f>W50+W52+W55+W59+W61+W69+W72+W88+W91</f>
        <v>0</v>
      </c>
      <c r="X49" s="58">
        <f>X50+X52+X55+X59+X61+X69+X72+X88+X91</f>
        <v>0</v>
      </c>
      <c r="Y49" s="41">
        <f t="shared" si="2"/>
        <v>142599173</v>
      </c>
    </row>
    <row r="50" spans="1:25" ht="12" customHeight="1" x14ac:dyDescent="0.25">
      <c r="A50" s="32"/>
      <c r="B50" s="35"/>
      <c r="C50" s="35"/>
      <c r="D50" s="35"/>
      <c r="E50" s="35"/>
      <c r="F50" s="35"/>
      <c r="G50" s="60" t="s">
        <v>30</v>
      </c>
      <c r="H50" s="60" t="s">
        <v>31</v>
      </c>
      <c r="I50" s="60" t="s">
        <v>31</v>
      </c>
      <c r="J50" s="60" t="s">
        <v>27</v>
      </c>
      <c r="K50" s="60" t="s">
        <v>27</v>
      </c>
      <c r="L50" s="79" t="s">
        <v>68</v>
      </c>
      <c r="M50" s="41">
        <v>0</v>
      </c>
      <c r="N50" s="41">
        <v>0</v>
      </c>
      <c r="O50" s="35">
        <v>0</v>
      </c>
      <c r="P50" s="35">
        <v>0</v>
      </c>
      <c r="Q50" s="41">
        <v>0</v>
      </c>
      <c r="R50" s="41">
        <v>12434823</v>
      </c>
      <c r="S50" s="41">
        <v>0</v>
      </c>
      <c r="T50" s="41">
        <v>0</v>
      </c>
      <c r="U50" s="42">
        <v>0</v>
      </c>
      <c r="V50" s="80">
        <v>0</v>
      </c>
      <c r="W50" s="80">
        <v>0</v>
      </c>
      <c r="X50" s="35">
        <v>0</v>
      </c>
      <c r="Y50" s="41">
        <f t="shared" si="2"/>
        <v>12434823</v>
      </c>
    </row>
    <row r="51" spans="1:25" ht="12" customHeight="1" x14ac:dyDescent="0.25">
      <c r="A51" s="32"/>
      <c r="B51" s="35"/>
      <c r="C51" s="35"/>
      <c r="D51" s="35"/>
      <c r="E51" s="35"/>
      <c r="F51" s="35"/>
      <c r="G51" s="73"/>
      <c r="H51" s="73"/>
      <c r="I51" s="73"/>
      <c r="J51" s="73"/>
      <c r="K51" s="73"/>
      <c r="L51" s="81"/>
      <c r="M51" s="41"/>
      <c r="N51" s="35"/>
      <c r="O51" s="35"/>
      <c r="P51" s="35"/>
      <c r="Q51" s="41"/>
      <c r="R51" s="41"/>
      <c r="S51" s="41"/>
      <c r="T51" s="41"/>
      <c r="U51" s="42"/>
      <c r="V51" s="35"/>
      <c r="W51" s="35"/>
      <c r="X51" s="35"/>
      <c r="Y51" s="41">
        <f t="shared" si="2"/>
        <v>0</v>
      </c>
    </row>
    <row r="52" spans="1:25" ht="12" customHeight="1" x14ac:dyDescent="0.25">
      <c r="A52" s="32"/>
      <c r="B52" s="53">
        <v>1</v>
      </c>
      <c r="C52" s="54" t="s">
        <v>26</v>
      </c>
      <c r="D52" s="54" t="s">
        <v>27</v>
      </c>
      <c r="E52" s="53">
        <v>38</v>
      </c>
      <c r="F52" s="53">
        <v>10</v>
      </c>
      <c r="G52" s="56" t="s">
        <v>30</v>
      </c>
      <c r="H52" s="56" t="s">
        <v>31</v>
      </c>
      <c r="I52" s="56" t="s">
        <v>31</v>
      </c>
      <c r="J52" s="82" t="s">
        <v>27</v>
      </c>
      <c r="K52" s="82" t="s">
        <v>52</v>
      </c>
      <c r="L52" s="83" t="s">
        <v>69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37">
        <f>S53</f>
        <v>650000</v>
      </c>
      <c r="T52" s="41">
        <v>0</v>
      </c>
      <c r="U52" s="41">
        <v>0</v>
      </c>
      <c r="V52" s="41">
        <v>0</v>
      </c>
      <c r="W52" s="41">
        <v>0</v>
      </c>
      <c r="X52" s="41">
        <f>X53</f>
        <v>0</v>
      </c>
      <c r="Y52" s="41">
        <f t="shared" si="2"/>
        <v>650000</v>
      </c>
    </row>
    <row r="53" spans="1:25" ht="12" customHeight="1" x14ac:dyDescent="0.25">
      <c r="A53" s="32"/>
      <c r="B53" s="35"/>
      <c r="C53" s="35"/>
      <c r="D53" s="35"/>
      <c r="E53" s="35"/>
      <c r="F53" s="35"/>
      <c r="G53" s="56"/>
      <c r="H53" s="56"/>
      <c r="I53" s="56"/>
      <c r="J53" s="55"/>
      <c r="K53" s="55"/>
      <c r="L53" s="81" t="s">
        <v>70</v>
      </c>
      <c r="M53" s="41"/>
      <c r="N53" s="35"/>
      <c r="O53" s="35"/>
      <c r="P53" s="35"/>
      <c r="Q53" s="41"/>
      <c r="R53" s="41"/>
      <c r="S53" s="41">
        <v>650000</v>
      </c>
      <c r="T53" s="41"/>
      <c r="U53" s="42"/>
      <c r="V53" s="35"/>
      <c r="W53" s="35"/>
      <c r="X53" s="35">
        <v>0</v>
      </c>
      <c r="Y53" s="41">
        <f t="shared" si="2"/>
        <v>650000</v>
      </c>
    </row>
    <row r="54" spans="1:25" ht="12" customHeight="1" x14ac:dyDescent="0.25">
      <c r="A54" s="32"/>
      <c r="B54" s="35"/>
      <c r="C54" s="35"/>
      <c r="D54" s="35"/>
      <c r="E54" s="35"/>
      <c r="F54" s="35"/>
      <c r="G54" s="56"/>
      <c r="H54" s="56"/>
      <c r="I54" s="56"/>
      <c r="J54" s="55"/>
      <c r="K54" s="55"/>
      <c r="L54" s="81"/>
      <c r="M54" s="41"/>
      <c r="N54" s="35"/>
      <c r="O54" s="35"/>
      <c r="P54" s="35"/>
      <c r="Q54" s="41"/>
      <c r="R54" s="41"/>
      <c r="S54" s="41"/>
      <c r="T54" s="41"/>
      <c r="U54" s="42"/>
      <c r="V54" s="35"/>
      <c r="W54" s="35"/>
      <c r="X54" s="35"/>
      <c r="Y54" s="41">
        <f t="shared" si="2"/>
        <v>0</v>
      </c>
    </row>
    <row r="55" spans="1:25" ht="12" customHeight="1" x14ac:dyDescent="0.25">
      <c r="A55" s="32"/>
      <c r="B55" s="53">
        <v>1</v>
      </c>
      <c r="C55" s="54" t="s">
        <v>26</v>
      </c>
      <c r="D55" s="54" t="s">
        <v>27</v>
      </c>
      <c r="E55" s="53">
        <v>38</v>
      </c>
      <c r="F55" s="53">
        <v>10</v>
      </c>
      <c r="G55" s="60" t="s">
        <v>30</v>
      </c>
      <c r="H55" s="60" t="s">
        <v>31</v>
      </c>
      <c r="I55" s="60" t="s">
        <v>31</v>
      </c>
      <c r="J55" s="60" t="s">
        <v>27</v>
      </c>
      <c r="K55" s="60" t="s">
        <v>71</v>
      </c>
      <c r="L55" s="62" t="s">
        <v>72</v>
      </c>
      <c r="M55" s="41">
        <f>M56+M57</f>
        <v>0</v>
      </c>
      <c r="N55" s="41">
        <f>N56+N57</f>
        <v>0</v>
      </c>
      <c r="O55" s="37">
        <f>O56+O57</f>
        <v>450000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f>V56+V57</f>
        <v>0</v>
      </c>
      <c r="W55" s="41">
        <v>0</v>
      </c>
      <c r="X55" s="41">
        <f>X56+X57</f>
        <v>0</v>
      </c>
      <c r="Y55" s="41">
        <f t="shared" si="2"/>
        <v>450000</v>
      </c>
    </row>
    <row r="56" spans="1:25" ht="12" customHeight="1" x14ac:dyDescent="0.25">
      <c r="A56" s="32"/>
      <c r="B56" s="35"/>
      <c r="C56" s="35"/>
      <c r="D56" s="35"/>
      <c r="E56" s="35"/>
      <c r="F56" s="35"/>
      <c r="G56" s="63"/>
      <c r="H56" s="63"/>
      <c r="I56" s="63"/>
      <c r="J56" s="63"/>
      <c r="K56" s="63"/>
      <c r="L56" s="69" t="s">
        <v>73</v>
      </c>
      <c r="M56" s="41">
        <v>0</v>
      </c>
      <c r="N56" s="35">
        <v>0</v>
      </c>
      <c r="O56" s="35">
        <v>150000</v>
      </c>
      <c r="P56" s="35">
        <v>0</v>
      </c>
      <c r="Q56" s="41">
        <v>0</v>
      </c>
      <c r="R56" s="41">
        <v>0</v>
      </c>
      <c r="S56" s="41">
        <v>0</v>
      </c>
      <c r="T56" s="41">
        <v>0</v>
      </c>
      <c r="U56" s="42">
        <v>0</v>
      </c>
      <c r="V56" s="35">
        <v>0</v>
      </c>
      <c r="W56" s="35"/>
      <c r="X56" s="35"/>
      <c r="Y56" s="41">
        <f t="shared" si="2"/>
        <v>150000</v>
      </c>
    </row>
    <row r="57" spans="1:25" ht="12" customHeight="1" x14ac:dyDescent="0.25">
      <c r="A57" s="32"/>
      <c r="B57" s="35"/>
      <c r="C57" s="35"/>
      <c r="D57" s="35"/>
      <c r="E57" s="35"/>
      <c r="F57" s="35"/>
      <c r="G57" s="73"/>
      <c r="H57" s="73"/>
      <c r="I57" s="73"/>
      <c r="J57" s="73"/>
      <c r="K57" s="73"/>
      <c r="L57" s="69" t="s">
        <v>74</v>
      </c>
      <c r="M57" s="41">
        <v>0</v>
      </c>
      <c r="N57" s="35">
        <v>0</v>
      </c>
      <c r="O57" s="35">
        <v>300000</v>
      </c>
      <c r="P57" s="35"/>
      <c r="Q57" s="41"/>
      <c r="R57" s="41"/>
      <c r="S57" s="41"/>
      <c r="T57" s="41"/>
      <c r="U57" s="42"/>
      <c r="V57" s="35">
        <v>0</v>
      </c>
      <c r="W57" s="35"/>
      <c r="X57" s="35"/>
      <c r="Y57" s="41">
        <f t="shared" si="2"/>
        <v>300000</v>
      </c>
    </row>
    <row r="58" spans="1:25" ht="12" customHeight="1" x14ac:dyDescent="0.25">
      <c r="A58" s="32"/>
      <c r="B58" s="35"/>
      <c r="C58" s="35"/>
      <c r="D58" s="35"/>
      <c r="E58" s="35"/>
      <c r="F58" s="35"/>
      <c r="G58" s="73"/>
      <c r="H58" s="73"/>
      <c r="I58" s="73"/>
      <c r="J58" s="73"/>
      <c r="K58" s="73"/>
      <c r="L58" s="69"/>
      <c r="M58" s="41"/>
      <c r="N58" s="35"/>
      <c r="O58" s="35"/>
      <c r="P58" s="35"/>
      <c r="Q58" s="41"/>
      <c r="R58" s="41"/>
      <c r="S58" s="41"/>
      <c r="T58" s="41"/>
      <c r="U58" s="42"/>
      <c r="V58" s="35"/>
      <c r="W58" s="35"/>
      <c r="X58" s="35"/>
      <c r="Y58" s="41">
        <f t="shared" si="2"/>
        <v>0</v>
      </c>
    </row>
    <row r="59" spans="1:25" ht="12" customHeight="1" x14ac:dyDescent="0.25">
      <c r="A59" s="32"/>
      <c r="B59" s="53">
        <v>1</v>
      </c>
      <c r="C59" s="54" t="s">
        <v>26</v>
      </c>
      <c r="D59" s="54" t="s">
        <v>27</v>
      </c>
      <c r="E59" s="53">
        <v>38</v>
      </c>
      <c r="F59" s="53">
        <v>10</v>
      </c>
      <c r="G59" s="60" t="s">
        <v>30</v>
      </c>
      <c r="H59" s="60" t="s">
        <v>31</v>
      </c>
      <c r="I59" s="60" t="s">
        <v>31</v>
      </c>
      <c r="J59" s="60" t="s">
        <v>27</v>
      </c>
      <c r="K59" s="82" t="s">
        <v>37</v>
      </c>
      <c r="L59" s="83" t="s">
        <v>75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41">
        <v>9309250</v>
      </c>
      <c r="U59" s="41">
        <v>0</v>
      </c>
      <c r="V59" s="41">
        <v>0</v>
      </c>
      <c r="W59" s="41">
        <v>0</v>
      </c>
      <c r="X59" s="41">
        <v>0</v>
      </c>
      <c r="Y59" s="41">
        <f t="shared" si="2"/>
        <v>9309250</v>
      </c>
    </row>
    <row r="60" spans="1:25" ht="12" customHeight="1" x14ac:dyDescent="0.25">
      <c r="A60" s="32"/>
      <c r="B60" s="35"/>
      <c r="C60" s="35"/>
      <c r="D60" s="35"/>
      <c r="E60" s="35"/>
      <c r="F60" s="35"/>
      <c r="G60" s="84"/>
      <c r="H60" s="84"/>
      <c r="I60" s="84"/>
      <c r="J60" s="85"/>
      <c r="K60" s="84"/>
      <c r="L60" s="86"/>
      <c r="M60" s="41"/>
      <c r="N60" s="35"/>
      <c r="O60" s="35"/>
      <c r="P60" s="35"/>
      <c r="Q60" s="41"/>
      <c r="R60" s="41"/>
      <c r="S60" s="41"/>
      <c r="T60" s="41"/>
      <c r="U60" s="42"/>
      <c r="V60" s="35"/>
      <c r="W60" s="35"/>
      <c r="X60" s="35"/>
      <c r="Y60" s="41">
        <f t="shared" si="2"/>
        <v>0</v>
      </c>
    </row>
    <row r="61" spans="1:25" ht="12" customHeight="1" x14ac:dyDescent="0.25">
      <c r="A61" s="32"/>
      <c r="B61" s="53">
        <v>1</v>
      </c>
      <c r="C61" s="54" t="s">
        <v>26</v>
      </c>
      <c r="D61" s="54" t="s">
        <v>27</v>
      </c>
      <c r="E61" s="53">
        <v>38</v>
      </c>
      <c r="F61" s="53">
        <v>10</v>
      </c>
      <c r="G61" s="60" t="s">
        <v>30</v>
      </c>
      <c r="H61" s="60" t="s">
        <v>31</v>
      </c>
      <c r="I61" s="60" t="s">
        <v>31</v>
      </c>
      <c r="J61" s="60" t="s">
        <v>27</v>
      </c>
      <c r="K61" s="82" t="s">
        <v>45</v>
      </c>
      <c r="L61" s="83" t="s">
        <v>76</v>
      </c>
      <c r="M61" s="41">
        <v>0</v>
      </c>
      <c r="N61" s="41">
        <v>0</v>
      </c>
      <c r="O61" s="41">
        <f>O62+O63</f>
        <v>0</v>
      </c>
      <c r="P61" s="41">
        <f>P62+P63</f>
        <v>0</v>
      </c>
      <c r="Q61" s="41">
        <f>Q62+Q63</f>
        <v>0</v>
      </c>
      <c r="R61" s="41">
        <f>R62+R63</f>
        <v>225500</v>
      </c>
      <c r="S61" s="41">
        <v>0</v>
      </c>
      <c r="T61" s="41">
        <v>0</v>
      </c>
      <c r="U61" s="41">
        <f>U62+U63</f>
        <v>0</v>
      </c>
      <c r="V61" s="41">
        <v>0</v>
      </c>
      <c r="W61" s="41">
        <v>0</v>
      </c>
      <c r="X61" s="41">
        <v>0</v>
      </c>
      <c r="Y61" s="41">
        <f t="shared" si="2"/>
        <v>225500</v>
      </c>
    </row>
    <row r="62" spans="1:25" ht="12" customHeight="1" x14ac:dyDescent="0.25">
      <c r="A62" s="32"/>
      <c r="B62" s="35"/>
      <c r="C62" s="35"/>
      <c r="D62" s="35"/>
      <c r="E62" s="35"/>
      <c r="F62" s="35"/>
      <c r="G62" s="84"/>
      <c r="H62" s="84"/>
      <c r="I62" s="84"/>
      <c r="J62" s="85"/>
      <c r="K62" s="84"/>
      <c r="L62" s="87" t="s">
        <v>77</v>
      </c>
      <c r="M62" s="41"/>
      <c r="N62" s="35"/>
      <c r="O62" s="35">
        <v>0</v>
      </c>
      <c r="P62" s="35"/>
      <c r="Q62" s="41">
        <v>0</v>
      </c>
      <c r="R62" s="41"/>
      <c r="S62" s="41"/>
      <c r="T62" s="41"/>
      <c r="U62" s="42">
        <v>0</v>
      </c>
      <c r="V62" s="35"/>
      <c r="W62" s="35"/>
      <c r="X62" s="35"/>
      <c r="Y62" s="41">
        <f t="shared" si="2"/>
        <v>0</v>
      </c>
    </row>
    <row r="63" spans="1:25" ht="12" customHeight="1" x14ac:dyDescent="0.25">
      <c r="A63" s="32"/>
      <c r="B63" s="35"/>
      <c r="C63" s="35"/>
      <c r="D63" s="35"/>
      <c r="E63" s="35"/>
      <c r="F63" s="35"/>
      <c r="G63" s="84"/>
      <c r="H63" s="84"/>
      <c r="I63" s="84"/>
      <c r="J63" s="85"/>
      <c r="K63" s="84"/>
      <c r="L63" s="86" t="s">
        <v>78</v>
      </c>
      <c r="M63" s="41"/>
      <c r="N63" s="35"/>
      <c r="O63" s="35"/>
      <c r="P63" s="35">
        <v>0</v>
      </c>
      <c r="Q63" s="41"/>
      <c r="R63" s="41">
        <v>225500</v>
      </c>
      <c r="S63" s="41"/>
      <c r="T63" s="41"/>
      <c r="U63" s="42"/>
      <c r="V63" s="35"/>
      <c r="W63" s="35"/>
      <c r="X63" s="35"/>
      <c r="Y63" s="41">
        <f t="shared" si="2"/>
        <v>225500</v>
      </c>
    </row>
    <row r="64" spans="1:25" ht="12" customHeight="1" x14ac:dyDescent="0.25">
      <c r="A64" s="32"/>
      <c r="B64" s="35"/>
      <c r="C64" s="35"/>
      <c r="D64" s="35"/>
      <c r="E64" s="35"/>
      <c r="F64" s="35"/>
      <c r="G64" s="84"/>
      <c r="H64" s="84"/>
      <c r="I64" s="84"/>
      <c r="J64" s="85"/>
      <c r="K64" s="84"/>
      <c r="L64" s="86"/>
      <c r="M64" s="41"/>
      <c r="N64" s="35"/>
      <c r="O64" s="35"/>
      <c r="P64" s="35"/>
      <c r="Q64" s="41"/>
      <c r="R64" s="41"/>
      <c r="S64" s="41"/>
      <c r="T64" s="41"/>
      <c r="U64" s="42">
        <v>0</v>
      </c>
      <c r="V64" s="35"/>
      <c r="W64" s="35"/>
      <c r="X64" s="35"/>
      <c r="Y64" s="41">
        <f t="shared" si="2"/>
        <v>0</v>
      </c>
    </row>
    <row r="65" spans="1:25" ht="12" customHeight="1" x14ac:dyDescent="0.25">
      <c r="A65" s="32"/>
      <c r="B65" s="53">
        <v>1</v>
      </c>
      <c r="C65" s="54" t="s">
        <v>26</v>
      </c>
      <c r="D65" s="54" t="s">
        <v>27</v>
      </c>
      <c r="E65" s="53">
        <v>38</v>
      </c>
      <c r="F65" s="53">
        <v>10</v>
      </c>
      <c r="G65" s="60" t="s">
        <v>30</v>
      </c>
      <c r="H65" s="60" t="s">
        <v>31</v>
      </c>
      <c r="I65" s="60" t="s">
        <v>31</v>
      </c>
      <c r="J65" s="60" t="s">
        <v>27</v>
      </c>
      <c r="K65" s="82" t="s">
        <v>79</v>
      </c>
      <c r="L65" s="83" t="s">
        <v>80</v>
      </c>
      <c r="M65" s="41">
        <v>0</v>
      </c>
      <c r="N65" s="37">
        <f t="shared" ref="N65:S65" si="11">N66+N67</f>
        <v>253000</v>
      </c>
      <c r="O65" s="37">
        <f t="shared" si="11"/>
        <v>130500</v>
      </c>
      <c r="P65" s="41">
        <f t="shared" si="11"/>
        <v>700000</v>
      </c>
      <c r="Q65" s="41">
        <f t="shared" si="11"/>
        <v>685000</v>
      </c>
      <c r="R65" s="41">
        <f t="shared" si="11"/>
        <v>300000</v>
      </c>
      <c r="S65" s="41">
        <f t="shared" si="11"/>
        <v>425000</v>
      </c>
      <c r="T65" s="41">
        <f>T66+T67</f>
        <v>458750</v>
      </c>
      <c r="U65" s="41">
        <v>320000</v>
      </c>
      <c r="V65" s="41">
        <f>V66+V67</f>
        <v>610000</v>
      </c>
      <c r="W65" s="41">
        <v>0</v>
      </c>
      <c r="X65" s="41">
        <v>0</v>
      </c>
      <c r="Y65" s="41">
        <f t="shared" si="2"/>
        <v>3882250</v>
      </c>
    </row>
    <row r="66" spans="1:25" ht="12" customHeight="1" x14ac:dyDescent="0.25">
      <c r="A66" s="32"/>
      <c r="B66" s="35"/>
      <c r="C66" s="35"/>
      <c r="D66" s="35"/>
      <c r="E66" s="35"/>
      <c r="F66" s="35"/>
      <c r="G66" s="84"/>
      <c r="H66" s="84"/>
      <c r="I66" s="84"/>
      <c r="J66" s="85"/>
      <c r="K66" s="84"/>
      <c r="L66" s="87" t="s">
        <v>81</v>
      </c>
      <c r="M66" s="41"/>
      <c r="N66" s="35">
        <v>153000</v>
      </c>
      <c r="O66" s="35">
        <v>130500</v>
      </c>
      <c r="P66" s="35">
        <v>100000</v>
      </c>
      <c r="Q66" s="41">
        <v>85000</v>
      </c>
      <c r="R66" s="41">
        <v>100000</v>
      </c>
      <c r="S66" s="41">
        <v>125000</v>
      </c>
      <c r="T66" s="41">
        <v>83750</v>
      </c>
      <c r="U66" s="41">
        <v>120000</v>
      </c>
      <c r="V66" s="35">
        <v>160000</v>
      </c>
      <c r="W66" s="35"/>
      <c r="X66" s="35"/>
      <c r="Y66" s="41">
        <f t="shared" si="2"/>
        <v>1057250</v>
      </c>
    </row>
    <row r="67" spans="1:25" ht="12" customHeight="1" x14ac:dyDescent="0.25">
      <c r="A67" s="32"/>
      <c r="B67" s="35"/>
      <c r="C67" s="35"/>
      <c r="D67" s="35"/>
      <c r="E67" s="35"/>
      <c r="F67" s="35"/>
      <c r="G67" s="84"/>
      <c r="H67" s="84"/>
      <c r="I67" s="84"/>
      <c r="J67" s="85"/>
      <c r="K67" s="84"/>
      <c r="L67" s="86" t="s">
        <v>82</v>
      </c>
      <c r="M67" s="41"/>
      <c r="N67" s="35">
        <v>100000</v>
      </c>
      <c r="O67" s="35">
        <v>0</v>
      </c>
      <c r="P67" s="35">
        <v>600000</v>
      </c>
      <c r="Q67" s="41">
        <v>600000</v>
      </c>
      <c r="R67" s="41">
        <v>200000</v>
      </c>
      <c r="S67" s="41">
        <v>300000</v>
      </c>
      <c r="T67" s="41">
        <v>375000</v>
      </c>
      <c r="U67" s="41">
        <v>200000</v>
      </c>
      <c r="V67" s="35">
        <v>450000</v>
      </c>
      <c r="W67" s="35"/>
      <c r="X67" s="35"/>
      <c r="Y67" s="41">
        <f t="shared" si="2"/>
        <v>2825000</v>
      </c>
    </row>
    <row r="68" spans="1:25" ht="12" customHeight="1" x14ac:dyDescent="0.25">
      <c r="A68" s="32"/>
      <c r="B68" s="35"/>
      <c r="C68" s="35"/>
      <c r="D68" s="35"/>
      <c r="E68" s="35"/>
      <c r="F68" s="35"/>
      <c r="G68" s="84"/>
      <c r="H68" s="84"/>
      <c r="I68" s="84"/>
      <c r="J68" s="85"/>
      <c r="K68" s="84"/>
      <c r="L68" s="86"/>
      <c r="M68" s="41"/>
      <c r="N68" s="35"/>
      <c r="O68" s="35"/>
      <c r="P68" s="35"/>
      <c r="Q68" s="41"/>
      <c r="R68" s="41"/>
      <c r="S68" s="41"/>
      <c r="T68" s="41"/>
      <c r="U68" s="42">
        <v>0</v>
      </c>
      <c r="V68" s="35"/>
      <c r="W68" s="35"/>
      <c r="X68" s="35"/>
      <c r="Y68" s="41">
        <f t="shared" si="2"/>
        <v>0</v>
      </c>
    </row>
    <row r="69" spans="1:25" ht="12" customHeight="1" x14ac:dyDescent="0.25">
      <c r="A69" s="32"/>
      <c r="B69" s="53">
        <v>1</v>
      </c>
      <c r="C69" s="54" t="s">
        <v>26</v>
      </c>
      <c r="D69" s="54" t="s">
        <v>27</v>
      </c>
      <c r="E69" s="53">
        <v>38</v>
      </c>
      <c r="F69" s="53">
        <v>10</v>
      </c>
      <c r="G69" s="55">
        <v>5</v>
      </c>
      <c r="H69" s="55">
        <v>2</v>
      </c>
      <c r="I69" s="55">
        <v>2</v>
      </c>
      <c r="J69" s="60" t="s">
        <v>27</v>
      </c>
      <c r="K69" s="56">
        <v>11</v>
      </c>
      <c r="L69" s="83" t="s">
        <v>83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f>S70</f>
        <v>47767500</v>
      </c>
      <c r="T69" s="41">
        <f>T70</f>
        <v>47755400</v>
      </c>
      <c r="U69" s="41">
        <v>0</v>
      </c>
      <c r="V69" s="41">
        <v>0</v>
      </c>
      <c r="W69" s="41">
        <v>0</v>
      </c>
      <c r="X69" s="41">
        <f>X70</f>
        <v>0</v>
      </c>
      <c r="Y69" s="41">
        <f t="shared" si="2"/>
        <v>95522900</v>
      </c>
    </row>
    <row r="70" spans="1:25" ht="12" customHeight="1" x14ac:dyDescent="0.25">
      <c r="A70" s="32"/>
      <c r="B70" s="35"/>
      <c r="C70" s="35"/>
      <c r="D70" s="35"/>
      <c r="E70" s="35"/>
      <c r="F70" s="35"/>
      <c r="G70" s="73"/>
      <c r="H70" s="73"/>
      <c r="I70" s="73"/>
      <c r="J70" s="73"/>
      <c r="K70" s="73"/>
      <c r="L70" s="88" t="s">
        <v>84</v>
      </c>
      <c r="M70" s="41"/>
      <c r="N70" s="35"/>
      <c r="O70" s="35"/>
      <c r="P70" s="35"/>
      <c r="Q70" s="41"/>
      <c r="R70" s="41"/>
      <c r="S70" s="41">
        <v>47767500</v>
      </c>
      <c r="T70" s="41">
        <v>47755400</v>
      </c>
      <c r="U70" s="42"/>
      <c r="V70" s="35"/>
      <c r="W70" s="80">
        <v>0</v>
      </c>
      <c r="X70" s="35"/>
      <c r="Y70" s="41">
        <f t="shared" si="2"/>
        <v>95522900</v>
      </c>
    </row>
    <row r="71" spans="1:25" ht="12" customHeight="1" x14ac:dyDescent="0.25">
      <c r="A71" s="32"/>
      <c r="B71" s="35"/>
      <c r="C71" s="35"/>
      <c r="D71" s="35"/>
      <c r="E71" s="35"/>
      <c r="F71" s="35"/>
      <c r="G71" s="73"/>
      <c r="H71" s="73"/>
      <c r="I71" s="73"/>
      <c r="J71" s="73"/>
      <c r="K71" s="73"/>
      <c r="L71" s="88"/>
      <c r="M71" s="41"/>
      <c r="N71" s="35"/>
      <c r="O71" s="35"/>
      <c r="P71" s="35"/>
      <c r="Q71" s="41"/>
      <c r="R71" s="41"/>
      <c r="S71" s="41"/>
      <c r="T71" s="41"/>
      <c r="U71" s="42"/>
      <c r="V71" s="35"/>
      <c r="W71" s="35"/>
      <c r="X71" s="35"/>
      <c r="Y71" s="41">
        <f t="shared" si="2"/>
        <v>0</v>
      </c>
    </row>
    <row r="72" spans="1:25" ht="12" customHeight="1" x14ac:dyDescent="0.25">
      <c r="A72" s="32"/>
      <c r="B72" s="53">
        <v>1</v>
      </c>
      <c r="C72" s="54" t="s">
        <v>26</v>
      </c>
      <c r="D72" s="54" t="s">
        <v>27</v>
      </c>
      <c r="E72" s="53">
        <v>38</v>
      </c>
      <c r="F72" s="53">
        <v>10</v>
      </c>
      <c r="G72" s="56" t="s">
        <v>30</v>
      </c>
      <c r="H72" s="56" t="s">
        <v>31</v>
      </c>
      <c r="I72" s="56" t="s">
        <v>31</v>
      </c>
      <c r="J72" s="82" t="s">
        <v>27</v>
      </c>
      <c r="K72" s="55">
        <v>12</v>
      </c>
      <c r="L72" s="83" t="s">
        <v>85</v>
      </c>
      <c r="M72" s="37">
        <f>SUM(M73:M84)</f>
        <v>0</v>
      </c>
      <c r="N72" s="37">
        <f t="shared" ref="N72:X72" si="12">SUM(N73:N84)</f>
        <v>0</v>
      </c>
      <c r="O72" s="37">
        <f t="shared" si="12"/>
        <v>0</v>
      </c>
      <c r="P72" s="37">
        <f t="shared" si="12"/>
        <v>0</v>
      </c>
      <c r="Q72" s="37">
        <v>0</v>
      </c>
      <c r="R72" s="37">
        <v>5719950</v>
      </c>
      <c r="S72" s="37">
        <f t="shared" si="12"/>
        <v>0</v>
      </c>
      <c r="T72" s="37">
        <f t="shared" si="12"/>
        <v>0</v>
      </c>
      <c r="U72" s="37">
        <f>SUM(U73:U86)</f>
        <v>0</v>
      </c>
      <c r="V72" s="37">
        <f t="shared" si="12"/>
        <v>0</v>
      </c>
      <c r="W72" s="37">
        <v>0</v>
      </c>
      <c r="X72" s="37">
        <f t="shared" si="12"/>
        <v>0</v>
      </c>
      <c r="Y72" s="41">
        <f t="shared" si="2"/>
        <v>5719950</v>
      </c>
    </row>
    <row r="73" spans="1:25" ht="12" hidden="1" customHeight="1" x14ac:dyDescent="0.25">
      <c r="A73" s="32"/>
      <c r="B73" s="35"/>
      <c r="C73" s="35"/>
      <c r="D73" s="35"/>
      <c r="E73" s="35"/>
      <c r="F73" s="35"/>
      <c r="G73" s="73"/>
      <c r="H73" s="73"/>
      <c r="I73" s="73"/>
      <c r="J73" s="73"/>
      <c r="K73" s="73"/>
      <c r="L73" s="88" t="s">
        <v>86</v>
      </c>
      <c r="M73" s="41"/>
      <c r="N73" s="41"/>
      <c r="O73" s="35"/>
      <c r="P73" s="35"/>
      <c r="Q73" s="41"/>
      <c r="R73" s="41"/>
      <c r="S73" s="41"/>
      <c r="T73" s="41">
        <v>0</v>
      </c>
      <c r="U73" s="42"/>
      <c r="V73" s="35"/>
      <c r="W73" s="35"/>
      <c r="X73" s="35"/>
      <c r="Y73" s="41">
        <f t="shared" si="2"/>
        <v>0</v>
      </c>
    </row>
    <row r="74" spans="1:25" ht="12" hidden="1" customHeight="1" x14ac:dyDescent="0.25">
      <c r="A74" s="32"/>
      <c r="B74" s="35"/>
      <c r="C74" s="35"/>
      <c r="D74" s="35"/>
      <c r="E74" s="35"/>
      <c r="F74" s="35"/>
      <c r="G74" s="73"/>
      <c r="H74" s="73"/>
      <c r="I74" s="73"/>
      <c r="J74" s="73"/>
      <c r="K74" s="73"/>
      <c r="L74" s="88" t="s">
        <v>87</v>
      </c>
      <c r="M74" s="41"/>
      <c r="N74" s="41">
        <v>0</v>
      </c>
      <c r="O74" s="35"/>
      <c r="P74" s="35"/>
      <c r="Q74" s="41"/>
      <c r="R74" s="41"/>
      <c r="S74" s="41"/>
      <c r="T74" s="41"/>
      <c r="U74" s="42"/>
      <c r="V74" s="35"/>
      <c r="W74" s="35"/>
      <c r="X74" s="35"/>
      <c r="Y74" s="41">
        <f t="shared" si="2"/>
        <v>0</v>
      </c>
    </row>
    <row r="75" spans="1:25" ht="12" hidden="1" customHeight="1" x14ac:dyDescent="0.25">
      <c r="A75" s="32"/>
      <c r="B75" s="35"/>
      <c r="C75" s="35"/>
      <c r="D75" s="35"/>
      <c r="E75" s="35"/>
      <c r="F75" s="35"/>
      <c r="G75" s="73"/>
      <c r="H75" s="73"/>
      <c r="I75" s="73"/>
      <c r="J75" s="73"/>
      <c r="K75" s="73"/>
      <c r="L75" s="88" t="s">
        <v>88</v>
      </c>
      <c r="M75" s="41"/>
      <c r="N75" s="41"/>
      <c r="O75" s="35"/>
      <c r="P75" s="35"/>
      <c r="Q75" s="41"/>
      <c r="R75" s="41"/>
      <c r="S75" s="41"/>
      <c r="T75" s="41">
        <v>0</v>
      </c>
      <c r="U75" s="42"/>
      <c r="V75" s="35"/>
      <c r="W75" s="35"/>
      <c r="X75" s="35"/>
      <c r="Y75" s="41">
        <f t="shared" si="2"/>
        <v>0</v>
      </c>
    </row>
    <row r="76" spans="1:25" ht="12" hidden="1" customHeight="1" x14ac:dyDescent="0.25">
      <c r="A76" s="32"/>
      <c r="B76" s="35"/>
      <c r="C76" s="35"/>
      <c r="D76" s="35"/>
      <c r="E76" s="35"/>
      <c r="F76" s="35"/>
      <c r="G76" s="60"/>
      <c r="H76" s="60"/>
      <c r="I76" s="60"/>
      <c r="J76" s="60"/>
      <c r="K76" s="60"/>
      <c r="L76" s="62" t="s">
        <v>89</v>
      </c>
      <c r="M76" s="41"/>
      <c r="N76" s="41"/>
      <c r="O76" s="35"/>
      <c r="P76" s="35"/>
      <c r="Q76" s="41"/>
      <c r="R76" s="41"/>
      <c r="S76" s="41"/>
      <c r="T76" s="41">
        <v>0</v>
      </c>
      <c r="U76" s="42"/>
      <c r="V76" s="35"/>
      <c r="W76" s="35"/>
      <c r="X76" s="35"/>
      <c r="Y76" s="41">
        <f t="shared" si="2"/>
        <v>0</v>
      </c>
    </row>
    <row r="77" spans="1:25" ht="12" hidden="1" customHeight="1" x14ac:dyDescent="0.25">
      <c r="A77" s="32"/>
      <c r="B77" s="35"/>
      <c r="C77" s="35"/>
      <c r="D77" s="35"/>
      <c r="E77" s="35"/>
      <c r="F77" s="35"/>
      <c r="G77" s="73"/>
      <c r="H77" s="73"/>
      <c r="I77" s="73"/>
      <c r="J77" s="73"/>
      <c r="K77" s="73"/>
      <c r="L77" s="88" t="s">
        <v>90</v>
      </c>
      <c r="M77" s="41"/>
      <c r="N77" s="41"/>
      <c r="O77" s="35"/>
      <c r="P77" s="35"/>
      <c r="Q77" s="41"/>
      <c r="R77" s="41"/>
      <c r="S77" s="41"/>
      <c r="T77" s="41"/>
      <c r="U77" s="42"/>
      <c r="V77" s="35"/>
      <c r="W77" s="35"/>
      <c r="X77" s="35"/>
      <c r="Y77" s="41">
        <f t="shared" si="2"/>
        <v>0</v>
      </c>
    </row>
    <row r="78" spans="1:25" ht="12" hidden="1" customHeight="1" x14ac:dyDescent="0.25">
      <c r="A78" s="32"/>
      <c r="B78" s="35"/>
      <c r="C78" s="35"/>
      <c r="D78" s="35"/>
      <c r="E78" s="35"/>
      <c r="F78" s="35"/>
      <c r="G78" s="68"/>
      <c r="H78" s="68"/>
      <c r="I78" s="68"/>
      <c r="J78" s="60"/>
      <c r="K78" s="60"/>
      <c r="L78" s="69" t="s">
        <v>91</v>
      </c>
      <c r="M78" s="41"/>
      <c r="N78" s="41"/>
      <c r="O78" s="35"/>
      <c r="P78" s="35"/>
      <c r="Q78" s="41">
        <v>0</v>
      </c>
      <c r="R78" s="41"/>
      <c r="S78" s="41"/>
      <c r="T78" s="41"/>
      <c r="U78" s="42"/>
      <c r="V78" s="35"/>
      <c r="W78" s="35"/>
      <c r="X78" s="35"/>
      <c r="Y78" s="41">
        <f t="shared" si="2"/>
        <v>0</v>
      </c>
    </row>
    <row r="79" spans="1:25" ht="12" hidden="1" customHeight="1" x14ac:dyDescent="0.25">
      <c r="A79" s="32"/>
      <c r="B79" s="35"/>
      <c r="C79" s="35"/>
      <c r="D79" s="35"/>
      <c r="E79" s="35"/>
      <c r="F79" s="35"/>
      <c r="G79" s="68"/>
      <c r="H79" s="68"/>
      <c r="I79" s="68"/>
      <c r="J79" s="60"/>
      <c r="K79" s="60"/>
      <c r="L79" s="69" t="s">
        <v>92</v>
      </c>
      <c r="M79" s="41"/>
      <c r="N79" s="41"/>
      <c r="O79" s="35"/>
      <c r="P79" s="35"/>
      <c r="Q79" s="41">
        <v>0</v>
      </c>
      <c r="R79" s="41"/>
      <c r="S79" s="41"/>
      <c r="T79" s="41"/>
      <c r="U79" s="42"/>
      <c r="V79" s="35"/>
      <c r="W79" s="35"/>
      <c r="X79" s="35"/>
      <c r="Y79" s="41">
        <f t="shared" si="2"/>
        <v>0</v>
      </c>
    </row>
    <row r="80" spans="1:25" ht="12" hidden="1" customHeight="1" x14ac:dyDescent="0.25">
      <c r="A80" s="32"/>
      <c r="B80" s="35"/>
      <c r="C80" s="35"/>
      <c r="D80" s="35"/>
      <c r="E80" s="35"/>
      <c r="F80" s="35"/>
      <c r="G80" s="68"/>
      <c r="H80" s="68"/>
      <c r="I80" s="68"/>
      <c r="J80" s="60"/>
      <c r="K80" s="60"/>
      <c r="L80" s="69" t="s">
        <v>93</v>
      </c>
      <c r="M80" s="41"/>
      <c r="N80" s="41"/>
      <c r="O80" s="35"/>
      <c r="P80" s="35"/>
      <c r="Q80" s="41"/>
      <c r="R80" s="41"/>
      <c r="S80" s="41"/>
      <c r="T80" s="41"/>
      <c r="U80" s="42"/>
      <c r="V80" s="35"/>
      <c r="W80" s="35"/>
      <c r="X80" s="35"/>
      <c r="Y80" s="41">
        <f t="shared" si="2"/>
        <v>0</v>
      </c>
    </row>
    <row r="81" spans="1:25" ht="12" hidden="1" customHeight="1" x14ac:dyDescent="0.25">
      <c r="A81" s="32"/>
      <c r="B81" s="35"/>
      <c r="C81" s="35"/>
      <c r="D81" s="35"/>
      <c r="E81" s="35"/>
      <c r="F81" s="35"/>
      <c r="G81" s="68"/>
      <c r="H81" s="68"/>
      <c r="I81" s="68"/>
      <c r="J81" s="60"/>
      <c r="K81" s="60"/>
      <c r="L81" s="69" t="s">
        <v>94</v>
      </c>
      <c r="M81" s="41"/>
      <c r="N81" s="41"/>
      <c r="O81" s="35"/>
      <c r="P81" s="35"/>
      <c r="Q81" s="41"/>
      <c r="R81" s="41"/>
      <c r="S81" s="41"/>
      <c r="T81" s="41"/>
      <c r="U81" s="42"/>
      <c r="V81" s="35"/>
      <c r="W81" s="35"/>
      <c r="X81" s="35"/>
      <c r="Y81" s="41">
        <f t="shared" ref="Y81:Y146" si="13">SUM(M81:X81)</f>
        <v>0</v>
      </c>
    </row>
    <row r="82" spans="1:25" ht="12" hidden="1" customHeight="1" x14ac:dyDescent="0.25">
      <c r="A82" s="32"/>
      <c r="B82" s="35"/>
      <c r="C82" s="35"/>
      <c r="D82" s="35"/>
      <c r="E82" s="35"/>
      <c r="F82" s="35"/>
      <c r="G82" s="68"/>
      <c r="H82" s="68"/>
      <c r="I82" s="68"/>
      <c r="J82" s="60"/>
      <c r="K82" s="60"/>
      <c r="L82" s="69" t="s">
        <v>95</v>
      </c>
      <c r="M82" s="41"/>
      <c r="N82" s="41"/>
      <c r="O82" s="35"/>
      <c r="P82" s="35"/>
      <c r="Q82" s="41"/>
      <c r="R82" s="41"/>
      <c r="S82" s="41"/>
      <c r="T82" s="41"/>
      <c r="U82" s="42"/>
      <c r="V82" s="35"/>
      <c r="W82" s="35"/>
      <c r="X82" s="35"/>
      <c r="Y82" s="41">
        <f t="shared" si="13"/>
        <v>0</v>
      </c>
    </row>
    <row r="83" spans="1:25" ht="12" hidden="1" customHeight="1" x14ac:dyDescent="0.25">
      <c r="A83" s="32"/>
      <c r="B83" s="35"/>
      <c r="C83" s="35"/>
      <c r="D83" s="35"/>
      <c r="E83" s="35"/>
      <c r="F83" s="35"/>
      <c r="G83" s="68"/>
      <c r="H83" s="68"/>
      <c r="I83" s="68"/>
      <c r="J83" s="60"/>
      <c r="K83" s="60"/>
      <c r="L83" s="69" t="s">
        <v>96</v>
      </c>
      <c r="M83" s="41">
        <v>0</v>
      </c>
      <c r="N83" s="41">
        <v>0</v>
      </c>
      <c r="O83" s="35"/>
      <c r="P83" s="35"/>
      <c r="Q83" s="41"/>
      <c r="R83" s="41"/>
      <c r="S83" s="41"/>
      <c r="T83" s="41"/>
      <c r="U83" s="42"/>
      <c r="V83" s="35"/>
      <c r="W83" s="35"/>
      <c r="X83" s="35"/>
      <c r="Y83" s="41">
        <f t="shared" si="13"/>
        <v>0</v>
      </c>
    </row>
    <row r="84" spans="1:25" ht="12" hidden="1" customHeight="1" x14ac:dyDescent="0.25">
      <c r="A84" s="32"/>
      <c r="B84" s="35"/>
      <c r="C84" s="35"/>
      <c r="D84" s="35"/>
      <c r="E84" s="35"/>
      <c r="F84" s="35"/>
      <c r="G84" s="68"/>
      <c r="H84" s="68"/>
      <c r="I84" s="68"/>
      <c r="J84" s="60"/>
      <c r="K84" s="60"/>
      <c r="L84" s="69" t="s">
        <v>97</v>
      </c>
      <c r="M84" s="41">
        <v>0</v>
      </c>
      <c r="N84" s="41">
        <v>0</v>
      </c>
      <c r="O84" s="35"/>
      <c r="P84" s="35"/>
      <c r="Q84" s="41"/>
      <c r="R84" s="41"/>
      <c r="S84" s="41"/>
      <c r="T84" s="41"/>
      <c r="U84" s="42"/>
      <c r="V84" s="35"/>
      <c r="W84" s="35"/>
      <c r="X84" s="35"/>
      <c r="Y84" s="41">
        <f t="shared" si="13"/>
        <v>0</v>
      </c>
    </row>
    <row r="85" spans="1:25" ht="12" hidden="1" customHeight="1" x14ac:dyDescent="0.25">
      <c r="A85" s="32"/>
      <c r="B85" s="35"/>
      <c r="C85" s="35"/>
      <c r="D85" s="35"/>
      <c r="E85" s="35"/>
      <c r="F85" s="35"/>
      <c r="G85" s="68"/>
      <c r="H85" s="68"/>
      <c r="I85" s="68"/>
      <c r="J85" s="60"/>
      <c r="K85" s="60"/>
      <c r="L85" s="69" t="s">
        <v>98</v>
      </c>
      <c r="M85" s="41"/>
      <c r="N85" s="41"/>
      <c r="O85" s="35"/>
      <c r="P85" s="35"/>
      <c r="Q85" s="41"/>
      <c r="R85" s="41"/>
      <c r="S85" s="41"/>
      <c r="T85" s="41"/>
      <c r="U85" s="42">
        <v>0</v>
      </c>
      <c r="V85" s="35"/>
      <c r="W85" s="35"/>
      <c r="X85" s="35"/>
      <c r="Y85" s="41">
        <f t="shared" si="13"/>
        <v>0</v>
      </c>
    </row>
    <row r="86" spans="1:25" ht="12" hidden="1" customHeight="1" x14ac:dyDescent="0.25">
      <c r="A86" s="32"/>
      <c r="B86" s="35"/>
      <c r="C86" s="35"/>
      <c r="D86" s="35"/>
      <c r="E86" s="35"/>
      <c r="F86" s="35"/>
      <c r="G86" s="68"/>
      <c r="H86" s="68"/>
      <c r="I86" s="68"/>
      <c r="J86" s="60"/>
      <c r="K86" s="60"/>
      <c r="L86" s="69" t="s">
        <v>99</v>
      </c>
      <c r="M86" s="41"/>
      <c r="N86" s="41"/>
      <c r="O86" s="35"/>
      <c r="P86" s="35"/>
      <c r="Q86" s="41"/>
      <c r="R86" s="41"/>
      <c r="S86" s="41"/>
      <c r="T86" s="41"/>
      <c r="U86" s="42">
        <v>0</v>
      </c>
      <c r="V86" s="35"/>
      <c r="W86" s="35"/>
      <c r="X86" s="35"/>
      <c r="Y86" s="41">
        <f t="shared" si="13"/>
        <v>0</v>
      </c>
    </row>
    <row r="87" spans="1:25" ht="12" customHeight="1" x14ac:dyDescent="0.25">
      <c r="A87" s="32"/>
      <c r="B87" s="35"/>
      <c r="C87" s="35"/>
      <c r="D87" s="35"/>
      <c r="E87" s="35"/>
      <c r="F87" s="35"/>
      <c r="G87" s="73"/>
      <c r="H87" s="73"/>
      <c r="I87" s="73"/>
      <c r="J87" s="73"/>
      <c r="K87" s="73"/>
      <c r="L87" s="88"/>
      <c r="M87" s="41"/>
      <c r="N87" s="35"/>
      <c r="O87" s="35"/>
      <c r="P87" s="35"/>
      <c r="Q87" s="41"/>
      <c r="R87" s="41"/>
      <c r="S87" s="41"/>
      <c r="T87" s="41"/>
      <c r="U87" s="42"/>
      <c r="V87" s="35"/>
      <c r="W87" s="35"/>
      <c r="X87" s="35"/>
      <c r="Y87" s="41">
        <f t="shared" si="13"/>
        <v>0</v>
      </c>
    </row>
    <row r="88" spans="1:25" ht="12" customHeight="1" x14ac:dyDescent="0.25">
      <c r="A88" s="32"/>
      <c r="B88" s="53">
        <v>1</v>
      </c>
      <c r="C88" s="54" t="s">
        <v>26</v>
      </c>
      <c r="D88" s="54" t="s">
        <v>27</v>
      </c>
      <c r="E88" s="53">
        <v>38</v>
      </c>
      <c r="F88" s="53">
        <v>10</v>
      </c>
      <c r="G88" s="56" t="s">
        <v>30</v>
      </c>
      <c r="H88" s="56" t="s">
        <v>31</v>
      </c>
      <c r="I88" s="56" t="s">
        <v>31</v>
      </c>
      <c r="J88" s="82" t="s">
        <v>27</v>
      </c>
      <c r="K88" s="55">
        <v>15</v>
      </c>
      <c r="L88" s="83" t="s">
        <v>100</v>
      </c>
      <c r="M88" s="41">
        <v>0</v>
      </c>
      <c r="N88" s="41">
        <v>0</v>
      </c>
      <c r="O88" s="41">
        <v>0</v>
      </c>
      <c r="P88" s="41">
        <f>P89</f>
        <v>0</v>
      </c>
      <c r="Q88" s="41">
        <v>0</v>
      </c>
      <c r="R88" s="41">
        <v>0</v>
      </c>
      <c r="S88" s="41">
        <f>S89</f>
        <v>4889500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f t="shared" si="13"/>
        <v>4889500</v>
      </c>
    </row>
    <row r="89" spans="1:25" ht="12" customHeight="1" x14ac:dyDescent="0.25">
      <c r="A89" s="32"/>
      <c r="B89" s="35"/>
      <c r="C89" s="35"/>
      <c r="D89" s="35"/>
      <c r="E89" s="35"/>
      <c r="F89" s="35"/>
      <c r="G89" s="73"/>
      <c r="H89" s="73"/>
      <c r="I89" s="73"/>
      <c r="J89" s="73"/>
      <c r="K89" s="73"/>
      <c r="L89" s="88" t="s">
        <v>101</v>
      </c>
      <c r="M89" s="41"/>
      <c r="N89" s="35"/>
      <c r="O89" s="35"/>
      <c r="P89" s="35">
        <v>0</v>
      </c>
      <c r="Q89" s="41">
        <v>0</v>
      </c>
      <c r="R89" s="41">
        <v>0</v>
      </c>
      <c r="S89" s="41">
        <v>4889500</v>
      </c>
      <c r="T89" s="41">
        <v>0</v>
      </c>
      <c r="U89" s="42"/>
      <c r="V89" s="35"/>
      <c r="W89" s="35"/>
      <c r="X89" s="35"/>
      <c r="Y89" s="41">
        <f t="shared" si="13"/>
        <v>4889500</v>
      </c>
    </row>
    <row r="90" spans="1:25" ht="12" customHeight="1" x14ac:dyDescent="0.25">
      <c r="A90" s="32"/>
      <c r="B90" s="35"/>
      <c r="C90" s="35"/>
      <c r="D90" s="35"/>
      <c r="E90" s="35"/>
      <c r="F90" s="35"/>
      <c r="G90" s="73"/>
      <c r="H90" s="73"/>
      <c r="I90" s="73"/>
      <c r="J90" s="73"/>
      <c r="K90" s="73"/>
      <c r="L90" s="88"/>
      <c r="M90" s="41"/>
      <c r="N90" s="35"/>
      <c r="O90" s="35"/>
      <c r="P90" s="35"/>
      <c r="Q90" s="41"/>
      <c r="R90" s="41"/>
      <c r="S90" s="41"/>
      <c r="T90" s="41"/>
      <c r="U90" s="42"/>
      <c r="V90" s="35"/>
      <c r="W90" s="35"/>
      <c r="X90" s="35"/>
      <c r="Y90" s="41">
        <f t="shared" si="13"/>
        <v>0</v>
      </c>
    </row>
    <row r="91" spans="1:25" ht="12" customHeight="1" x14ac:dyDescent="0.25">
      <c r="A91" s="32"/>
      <c r="B91" s="53">
        <v>1</v>
      </c>
      <c r="C91" s="54" t="s">
        <v>26</v>
      </c>
      <c r="D91" s="54" t="s">
        <v>27</v>
      </c>
      <c r="E91" s="53">
        <v>38</v>
      </c>
      <c r="F91" s="53">
        <v>10</v>
      </c>
      <c r="G91" s="60" t="s">
        <v>30</v>
      </c>
      <c r="H91" s="60" t="s">
        <v>31</v>
      </c>
      <c r="I91" s="60" t="s">
        <v>31</v>
      </c>
      <c r="J91" s="60" t="s">
        <v>27</v>
      </c>
      <c r="K91" s="55">
        <v>16</v>
      </c>
      <c r="L91" s="83" t="s">
        <v>102</v>
      </c>
      <c r="M91" s="41">
        <v>0</v>
      </c>
      <c r="N91" s="35">
        <v>0</v>
      </c>
      <c r="O91" s="35">
        <f>O92+O93+O94</f>
        <v>0</v>
      </c>
      <c r="P91" s="35">
        <v>0</v>
      </c>
      <c r="Q91" s="41">
        <v>0</v>
      </c>
      <c r="R91" s="41">
        <v>0</v>
      </c>
      <c r="S91" s="41">
        <v>10445000</v>
      </c>
      <c r="T91" s="41">
        <v>0</v>
      </c>
      <c r="U91" s="42"/>
      <c r="V91" s="38">
        <v>0</v>
      </c>
      <c r="W91" s="38">
        <f>SUM(W92:W94)</f>
        <v>0</v>
      </c>
      <c r="X91" s="38">
        <f>SUM(X92:X94)</f>
        <v>0</v>
      </c>
      <c r="Y91" s="41">
        <f t="shared" si="13"/>
        <v>10445000</v>
      </c>
    </row>
    <row r="92" spans="1:25" ht="12" customHeight="1" x14ac:dyDescent="0.25">
      <c r="A92" s="32"/>
      <c r="B92" s="35"/>
      <c r="C92" s="35"/>
      <c r="D92" s="35"/>
      <c r="E92" s="35"/>
      <c r="F92" s="35"/>
      <c r="G92" s="55"/>
      <c r="H92" s="55"/>
      <c r="I92" s="55"/>
      <c r="J92" s="56"/>
      <c r="K92" s="56"/>
      <c r="L92" s="88" t="s">
        <v>103</v>
      </c>
      <c r="M92" s="41"/>
      <c r="N92" s="35"/>
      <c r="O92" s="35"/>
      <c r="P92" s="35"/>
      <c r="Q92" s="41"/>
      <c r="R92" s="41"/>
      <c r="S92" s="41"/>
      <c r="T92" s="41"/>
      <c r="U92" s="42"/>
      <c r="V92" s="35"/>
      <c r="W92" s="35"/>
      <c r="X92" s="35"/>
      <c r="Y92" s="41">
        <f t="shared" si="13"/>
        <v>0</v>
      </c>
    </row>
    <row r="93" spans="1:25" ht="12" customHeight="1" x14ac:dyDescent="0.25">
      <c r="A93" s="32"/>
      <c r="B93" s="35"/>
      <c r="C93" s="35"/>
      <c r="D93" s="35"/>
      <c r="E93" s="35"/>
      <c r="F93" s="35"/>
      <c r="G93" s="55"/>
      <c r="H93" s="55"/>
      <c r="I93" s="55"/>
      <c r="J93" s="56"/>
      <c r="K93" s="56"/>
      <c r="L93" s="89" t="s">
        <v>104</v>
      </c>
      <c r="M93" s="41"/>
      <c r="N93" s="35"/>
      <c r="O93" s="35">
        <v>0</v>
      </c>
      <c r="P93" s="35"/>
      <c r="Q93" s="41"/>
      <c r="R93" s="41"/>
      <c r="S93" s="41"/>
      <c r="T93" s="41"/>
      <c r="U93" s="42"/>
      <c r="V93" s="35"/>
      <c r="W93" s="35">
        <v>0</v>
      </c>
      <c r="X93" s="35">
        <v>0</v>
      </c>
      <c r="Y93" s="41">
        <f t="shared" si="13"/>
        <v>0</v>
      </c>
    </row>
    <row r="94" spans="1:25" ht="12" customHeight="1" x14ac:dyDescent="0.25">
      <c r="A94" s="32"/>
      <c r="B94" s="35"/>
      <c r="C94" s="35"/>
      <c r="D94" s="35"/>
      <c r="E94" s="35"/>
      <c r="F94" s="35"/>
      <c r="G94" s="55"/>
      <c r="H94" s="55"/>
      <c r="I94" s="55"/>
      <c r="J94" s="56"/>
      <c r="K94" s="56"/>
      <c r="L94" s="89" t="s">
        <v>105</v>
      </c>
      <c r="M94" s="41"/>
      <c r="N94" s="35"/>
      <c r="O94" s="35"/>
      <c r="P94" s="35"/>
      <c r="Q94" s="41"/>
      <c r="R94" s="41"/>
      <c r="S94" s="41"/>
      <c r="T94" s="41"/>
      <c r="U94" s="42"/>
      <c r="V94" s="80">
        <v>0</v>
      </c>
      <c r="W94" s="35"/>
      <c r="X94" s="35"/>
      <c r="Y94" s="41">
        <f t="shared" si="13"/>
        <v>0</v>
      </c>
    </row>
    <row r="95" spans="1:25" ht="12" customHeight="1" x14ac:dyDescent="0.25">
      <c r="A95" s="32"/>
      <c r="B95" s="35"/>
      <c r="C95" s="35"/>
      <c r="D95" s="35"/>
      <c r="E95" s="35"/>
      <c r="F95" s="35"/>
      <c r="G95" s="70"/>
      <c r="H95" s="70"/>
      <c r="I95" s="70"/>
      <c r="J95" s="70"/>
      <c r="K95" s="70"/>
      <c r="L95" s="90"/>
      <c r="M95" s="41"/>
      <c r="N95" s="35"/>
      <c r="O95" s="35"/>
      <c r="P95" s="35"/>
      <c r="Q95" s="41"/>
      <c r="R95" s="41"/>
      <c r="S95" s="41"/>
      <c r="T95" s="41"/>
      <c r="U95" s="42"/>
      <c r="V95" s="35"/>
      <c r="W95" s="35"/>
      <c r="X95" s="35"/>
      <c r="Y95" s="41">
        <f t="shared" si="13"/>
        <v>0</v>
      </c>
    </row>
    <row r="96" spans="1:25" ht="12" customHeight="1" x14ac:dyDescent="0.25">
      <c r="A96" s="32"/>
      <c r="B96" s="53">
        <v>1</v>
      </c>
      <c r="C96" s="54" t="s">
        <v>26</v>
      </c>
      <c r="D96" s="54" t="s">
        <v>27</v>
      </c>
      <c r="E96" s="53">
        <v>38</v>
      </c>
      <c r="F96" s="53">
        <v>10</v>
      </c>
      <c r="G96" s="55">
        <v>5</v>
      </c>
      <c r="H96" s="55">
        <v>2</v>
      </c>
      <c r="I96" s="55">
        <v>2</v>
      </c>
      <c r="J96" s="56" t="s">
        <v>26</v>
      </c>
      <c r="K96" s="55"/>
      <c r="L96" s="83" t="s">
        <v>106</v>
      </c>
      <c r="M96" s="37">
        <f t="shared" ref="M96:S96" si="14">M97+M100</f>
        <v>272000</v>
      </c>
      <c r="N96" s="37">
        <f t="shared" si="14"/>
        <v>272000</v>
      </c>
      <c r="O96" s="37">
        <f t="shared" si="14"/>
        <v>272000</v>
      </c>
      <c r="P96" s="72">
        <f t="shared" si="14"/>
        <v>272000</v>
      </c>
      <c r="Q96" s="41">
        <f t="shared" si="14"/>
        <v>0</v>
      </c>
      <c r="R96" s="37">
        <f t="shared" si="14"/>
        <v>510000</v>
      </c>
      <c r="S96" s="37">
        <f t="shared" si="14"/>
        <v>272000</v>
      </c>
      <c r="T96" s="41">
        <f>T97+T100</f>
        <v>272000</v>
      </c>
      <c r="U96" s="41">
        <f>U97+U100</f>
        <v>272000</v>
      </c>
      <c r="V96" s="58">
        <f>V97+V100</f>
        <v>272000</v>
      </c>
      <c r="W96" s="58">
        <f>W97+W100</f>
        <v>0</v>
      </c>
      <c r="X96" s="58">
        <f>X97+X100</f>
        <v>0</v>
      </c>
      <c r="Y96" s="41">
        <f t="shared" si="13"/>
        <v>2686000</v>
      </c>
    </row>
    <row r="97" spans="1:25" ht="12" customHeight="1" x14ac:dyDescent="0.25">
      <c r="A97" s="32"/>
      <c r="B97" s="35"/>
      <c r="C97" s="35"/>
      <c r="D97" s="35"/>
      <c r="E97" s="35"/>
      <c r="F97" s="35"/>
      <c r="G97" s="55">
        <v>5</v>
      </c>
      <c r="H97" s="55">
        <v>2</v>
      </c>
      <c r="I97" s="55">
        <v>2</v>
      </c>
      <c r="J97" s="56" t="s">
        <v>26</v>
      </c>
      <c r="K97" s="60" t="s">
        <v>37</v>
      </c>
      <c r="L97" s="83" t="s">
        <v>107</v>
      </c>
      <c r="M97" s="41">
        <f>M98</f>
        <v>0</v>
      </c>
      <c r="N97" s="41">
        <f>N98</f>
        <v>0</v>
      </c>
      <c r="O97" s="41">
        <f>O98</f>
        <v>0</v>
      </c>
      <c r="P97" s="35"/>
      <c r="Q97" s="41"/>
      <c r="R97" s="41"/>
      <c r="S97" s="41"/>
      <c r="T97" s="41"/>
      <c r="U97" s="42">
        <f>U98</f>
        <v>0</v>
      </c>
      <c r="V97" s="35"/>
      <c r="W97" s="35">
        <f>W98</f>
        <v>0</v>
      </c>
      <c r="X97" s="35">
        <f>X98</f>
        <v>0</v>
      </c>
      <c r="Y97" s="41">
        <f t="shared" si="13"/>
        <v>0</v>
      </c>
    </row>
    <row r="98" spans="1:25" ht="12" customHeight="1" x14ac:dyDescent="0.25">
      <c r="A98" s="32"/>
      <c r="B98" s="35"/>
      <c r="C98" s="35"/>
      <c r="D98" s="35"/>
      <c r="E98" s="35"/>
      <c r="F98" s="35"/>
      <c r="G98" s="73"/>
      <c r="H98" s="73"/>
      <c r="I98" s="73"/>
      <c r="J98" s="73"/>
      <c r="K98" s="73"/>
      <c r="L98" s="88" t="s">
        <v>108</v>
      </c>
      <c r="M98" s="41">
        <v>0</v>
      </c>
      <c r="N98" s="41">
        <v>0</v>
      </c>
      <c r="O98" s="35"/>
      <c r="P98" s="35"/>
      <c r="Q98" s="41"/>
      <c r="R98" s="41"/>
      <c r="S98" s="41"/>
      <c r="T98" s="41"/>
      <c r="U98" s="42">
        <v>0</v>
      </c>
      <c r="V98" s="35"/>
      <c r="W98" s="35">
        <v>0</v>
      </c>
      <c r="X98" s="35"/>
      <c r="Y98" s="41">
        <f t="shared" si="13"/>
        <v>0</v>
      </c>
    </row>
    <row r="99" spans="1:25" ht="12" customHeight="1" x14ac:dyDescent="0.25">
      <c r="A99" s="32"/>
      <c r="B99" s="35"/>
      <c r="C99" s="35"/>
      <c r="D99" s="35"/>
      <c r="E99" s="35"/>
      <c r="F99" s="35"/>
      <c r="G99" s="73"/>
      <c r="H99" s="73"/>
      <c r="I99" s="73"/>
      <c r="J99" s="73"/>
      <c r="K99" s="73"/>
      <c r="L99" s="88"/>
      <c r="M99" s="41"/>
      <c r="N99" s="35"/>
      <c r="O99" s="35"/>
      <c r="P99" s="35"/>
      <c r="Q99" s="41"/>
      <c r="R99" s="41"/>
      <c r="S99" s="41"/>
      <c r="T99" s="41"/>
      <c r="U99" s="42"/>
      <c r="V99" s="35"/>
      <c r="W99" s="35"/>
      <c r="X99" s="35"/>
      <c r="Y99" s="41">
        <f t="shared" si="13"/>
        <v>0</v>
      </c>
    </row>
    <row r="100" spans="1:25" ht="12" customHeight="1" x14ac:dyDescent="0.25">
      <c r="A100" s="32"/>
      <c r="B100" s="53">
        <v>1</v>
      </c>
      <c r="C100" s="54" t="s">
        <v>26</v>
      </c>
      <c r="D100" s="54" t="s">
        <v>27</v>
      </c>
      <c r="E100" s="53">
        <v>38</v>
      </c>
      <c r="F100" s="53">
        <v>10</v>
      </c>
      <c r="G100" s="55">
        <v>5</v>
      </c>
      <c r="H100" s="55">
        <v>2</v>
      </c>
      <c r="I100" s="55">
        <v>2</v>
      </c>
      <c r="J100" s="56" t="s">
        <v>26</v>
      </c>
      <c r="K100" s="60" t="s">
        <v>41</v>
      </c>
      <c r="L100" s="83" t="s">
        <v>109</v>
      </c>
      <c r="M100" s="37">
        <f>M101+M102</f>
        <v>272000</v>
      </c>
      <c r="N100" s="37">
        <f>N101+N102</f>
        <v>272000</v>
      </c>
      <c r="O100" s="37">
        <f>O101+O102</f>
        <v>272000</v>
      </c>
      <c r="P100" s="72">
        <f t="shared" ref="P100:V100" si="15">P101</f>
        <v>272000</v>
      </c>
      <c r="Q100" s="41">
        <f t="shared" si="15"/>
        <v>0</v>
      </c>
      <c r="R100" s="37">
        <f t="shared" si="15"/>
        <v>510000</v>
      </c>
      <c r="S100" s="41">
        <f>S101+S102</f>
        <v>272000</v>
      </c>
      <c r="T100" s="41">
        <f t="shared" si="15"/>
        <v>272000</v>
      </c>
      <c r="U100" s="58">
        <f t="shared" si="15"/>
        <v>272000</v>
      </c>
      <c r="V100" s="58">
        <f t="shared" si="15"/>
        <v>272000</v>
      </c>
      <c r="W100" s="58">
        <f>W101+W102</f>
        <v>0</v>
      </c>
      <c r="X100" s="58">
        <f>X101+X102</f>
        <v>0</v>
      </c>
      <c r="Y100" s="41">
        <f t="shared" si="13"/>
        <v>2686000</v>
      </c>
    </row>
    <row r="101" spans="1:25" ht="12" customHeight="1" x14ac:dyDescent="0.25">
      <c r="A101" s="32"/>
      <c r="B101" s="35"/>
      <c r="C101" s="35"/>
      <c r="D101" s="35"/>
      <c r="E101" s="35"/>
      <c r="F101" s="35"/>
      <c r="G101" s="91"/>
      <c r="H101" s="91"/>
      <c r="I101" s="91"/>
      <c r="J101" s="92"/>
      <c r="K101" s="85"/>
      <c r="L101" s="93" t="s">
        <v>110</v>
      </c>
      <c r="M101" s="41">
        <v>272000</v>
      </c>
      <c r="N101" s="41">
        <v>272000</v>
      </c>
      <c r="O101" s="35">
        <v>272000</v>
      </c>
      <c r="P101" s="35">
        <f>P102</f>
        <v>272000</v>
      </c>
      <c r="Q101" s="35">
        <f>Q102</f>
        <v>0</v>
      </c>
      <c r="R101" s="35">
        <f>R102</f>
        <v>510000</v>
      </c>
      <c r="S101" s="41">
        <v>0</v>
      </c>
      <c r="T101" s="41">
        <v>272000</v>
      </c>
      <c r="U101" s="42">
        <v>272000</v>
      </c>
      <c r="V101" s="80">
        <v>272000</v>
      </c>
      <c r="W101" s="35">
        <v>0</v>
      </c>
      <c r="X101" s="35"/>
      <c r="Y101" s="41">
        <f t="shared" si="13"/>
        <v>2414000</v>
      </c>
    </row>
    <row r="102" spans="1:25" ht="12" customHeight="1" x14ac:dyDescent="0.25">
      <c r="A102" s="32"/>
      <c r="B102" s="35"/>
      <c r="C102" s="35"/>
      <c r="D102" s="35"/>
      <c r="E102" s="35"/>
      <c r="F102" s="35"/>
      <c r="G102" s="70"/>
      <c r="H102" s="70"/>
      <c r="I102" s="70"/>
      <c r="J102" s="70"/>
      <c r="K102" s="70"/>
      <c r="L102" s="93" t="s">
        <v>111</v>
      </c>
      <c r="M102" s="41">
        <v>0</v>
      </c>
      <c r="N102" s="35"/>
      <c r="O102" s="35"/>
      <c r="P102" s="35">
        <v>272000</v>
      </c>
      <c r="Q102" s="41">
        <v>0</v>
      </c>
      <c r="R102" s="41">
        <v>510000</v>
      </c>
      <c r="S102" s="41">
        <v>272000</v>
      </c>
      <c r="T102" s="41"/>
      <c r="U102" s="42"/>
      <c r="V102" s="35"/>
      <c r="W102" s="35">
        <v>0</v>
      </c>
      <c r="X102" s="35">
        <v>0</v>
      </c>
      <c r="Y102" s="41">
        <f t="shared" si="13"/>
        <v>1054000</v>
      </c>
    </row>
    <row r="103" spans="1:25" ht="12" customHeight="1" x14ac:dyDescent="0.25">
      <c r="A103" s="32"/>
      <c r="B103" s="35"/>
      <c r="C103" s="35"/>
      <c r="D103" s="35"/>
      <c r="E103" s="35"/>
      <c r="F103" s="35"/>
      <c r="G103" s="70"/>
      <c r="H103" s="70"/>
      <c r="I103" s="70"/>
      <c r="J103" s="70"/>
      <c r="K103" s="70"/>
      <c r="L103" s="93"/>
      <c r="M103" s="41"/>
      <c r="N103" s="35"/>
      <c r="O103" s="35"/>
      <c r="P103" s="35"/>
      <c r="Q103" s="41"/>
      <c r="R103" s="41"/>
      <c r="S103" s="41"/>
      <c r="T103" s="41"/>
      <c r="U103" s="42"/>
      <c r="V103" s="35"/>
      <c r="W103" s="35"/>
      <c r="X103" s="35"/>
      <c r="Y103" s="41">
        <f t="shared" si="13"/>
        <v>0</v>
      </c>
    </row>
    <row r="104" spans="1:25" ht="12" customHeight="1" x14ac:dyDescent="0.25">
      <c r="A104" s="32"/>
      <c r="B104" s="53">
        <v>1</v>
      </c>
      <c r="C104" s="54" t="s">
        <v>26</v>
      </c>
      <c r="D104" s="54" t="s">
        <v>27</v>
      </c>
      <c r="E104" s="53">
        <v>38</v>
      </c>
      <c r="F104" s="53">
        <v>10</v>
      </c>
      <c r="G104" s="60" t="s">
        <v>30</v>
      </c>
      <c r="H104" s="60" t="s">
        <v>31</v>
      </c>
      <c r="I104" s="60" t="s">
        <v>31</v>
      </c>
      <c r="J104" s="60" t="s">
        <v>52</v>
      </c>
      <c r="K104" s="63"/>
      <c r="L104" s="94" t="s">
        <v>112</v>
      </c>
      <c r="M104" s="37">
        <f t="shared" ref="M104:S104" si="16">M105+M107+M110</f>
        <v>871200</v>
      </c>
      <c r="N104" s="37">
        <f t="shared" si="16"/>
        <v>3009700</v>
      </c>
      <c r="O104" s="37">
        <f t="shared" si="16"/>
        <v>874700</v>
      </c>
      <c r="P104" s="37">
        <f t="shared" si="16"/>
        <v>1550600</v>
      </c>
      <c r="Q104" s="37">
        <f t="shared" si="16"/>
        <v>831200</v>
      </c>
      <c r="R104" s="37">
        <f t="shared" si="16"/>
        <v>2413500</v>
      </c>
      <c r="S104" s="37">
        <f t="shared" si="16"/>
        <v>3788500</v>
      </c>
      <c r="T104" s="37">
        <f>T105+T107+T110</f>
        <v>1345600</v>
      </c>
      <c r="U104" s="58">
        <f>U105+U107+U110</f>
        <v>870600</v>
      </c>
      <c r="V104" s="58">
        <f>V105+V107+V110</f>
        <v>870600</v>
      </c>
      <c r="W104" s="58">
        <f>W105+W107+W110</f>
        <v>0</v>
      </c>
      <c r="X104" s="58">
        <f>X105+X107+X110</f>
        <v>0</v>
      </c>
      <c r="Y104" s="41">
        <f t="shared" si="13"/>
        <v>16426200</v>
      </c>
    </row>
    <row r="105" spans="1:25" ht="12" customHeight="1" x14ac:dyDescent="0.25">
      <c r="A105" s="32"/>
      <c r="B105" s="35"/>
      <c r="C105" s="35"/>
      <c r="D105" s="35"/>
      <c r="E105" s="35"/>
      <c r="F105" s="35"/>
      <c r="G105" s="60" t="s">
        <v>30</v>
      </c>
      <c r="H105" s="60" t="s">
        <v>31</v>
      </c>
      <c r="I105" s="60" t="s">
        <v>31</v>
      </c>
      <c r="J105" s="60" t="s">
        <v>52</v>
      </c>
      <c r="K105" s="60" t="s">
        <v>41</v>
      </c>
      <c r="L105" s="94" t="s">
        <v>113</v>
      </c>
      <c r="M105" s="37">
        <f t="shared" ref="M105:X105" si="17">M106</f>
        <v>867700</v>
      </c>
      <c r="N105" s="37">
        <f t="shared" si="17"/>
        <v>867700</v>
      </c>
      <c r="O105" s="37">
        <f t="shared" si="17"/>
        <v>867700</v>
      </c>
      <c r="P105" s="35">
        <f t="shared" si="17"/>
        <v>867700</v>
      </c>
      <c r="Q105" s="41">
        <f t="shared" si="17"/>
        <v>828300</v>
      </c>
      <c r="R105" s="41">
        <f t="shared" si="17"/>
        <v>867700</v>
      </c>
      <c r="S105" s="41">
        <f t="shared" si="17"/>
        <v>867700</v>
      </c>
      <c r="T105" s="41">
        <f t="shared" si="17"/>
        <v>867700</v>
      </c>
      <c r="U105" s="42">
        <f t="shared" si="17"/>
        <v>867700</v>
      </c>
      <c r="V105" s="42">
        <f t="shared" si="17"/>
        <v>867700</v>
      </c>
      <c r="W105" s="42">
        <f t="shared" si="17"/>
        <v>0</v>
      </c>
      <c r="X105" s="42">
        <f t="shared" si="17"/>
        <v>0</v>
      </c>
      <c r="Y105" s="41">
        <f t="shared" si="13"/>
        <v>8637600</v>
      </c>
    </row>
    <row r="106" spans="1:25" ht="12" customHeight="1" x14ac:dyDescent="0.25">
      <c r="A106" s="32"/>
      <c r="B106" s="35"/>
      <c r="C106" s="35"/>
      <c r="D106" s="35"/>
      <c r="E106" s="35"/>
      <c r="F106" s="35"/>
      <c r="G106" s="63"/>
      <c r="H106" s="63"/>
      <c r="I106" s="63"/>
      <c r="J106" s="63"/>
      <c r="K106" s="63"/>
      <c r="L106" s="88" t="s">
        <v>114</v>
      </c>
      <c r="M106" s="41">
        <v>867700</v>
      </c>
      <c r="N106" s="41">
        <v>867700</v>
      </c>
      <c r="O106" s="35">
        <v>867700</v>
      </c>
      <c r="P106" s="35">
        <v>867700</v>
      </c>
      <c r="Q106" s="41">
        <v>828300</v>
      </c>
      <c r="R106" s="41">
        <v>867700</v>
      </c>
      <c r="S106" s="41">
        <v>867700</v>
      </c>
      <c r="T106" s="41">
        <v>867700</v>
      </c>
      <c r="U106" s="42">
        <v>867700</v>
      </c>
      <c r="V106" s="35">
        <v>867700</v>
      </c>
      <c r="W106" s="80">
        <v>0</v>
      </c>
      <c r="X106" s="35">
        <v>0</v>
      </c>
      <c r="Y106" s="41">
        <f t="shared" si="13"/>
        <v>8637600</v>
      </c>
    </row>
    <row r="107" spans="1:25" ht="12" customHeight="1" x14ac:dyDescent="0.25">
      <c r="A107" s="32"/>
      <c r="B107" s="53">
        <v>1</v>
      </c>
      <c r="C107" s="54" t="s">
        <v>26</v>
      </c>
      <c r="D107" s="54" t="s">
        <v>27</v>
      </c>
      <c r="E107" s="53">
        <v>38</v>
      </c>
      <c r="F107" s="53">
        <v>10</v>
      </c>
      <c r="G107" s="60" t="s">
        <v>30</v>
      </c>
      <c r="H107" s="60" t="s">
        <v>31</v>
      </c>
      <c r="I107" s="60" t="s">
        <v>31</v>
      </c>
      <c r="J107" s="60" t="s">
        <v>52</v>
      </c>
      <c r="K107" s="60" t="s">
        <v>48</v>
      </c>
      <c r="L107" s="83" t="s">
        <v>115</v>
      </c>
      <c r="M107" s="37">
        <f t="shared" ref="M107:T107" si="18">M108+M109</f>
        <v>3500</v>
      </c>
      <c r="N107" s="37">
        <f>N108+N109</f>
        <v>7000</v>
      </c>
      <c r="O107" s="37">
        <f t="shared" si="18"/>
        <v>7000</v>
      </c>
      <c r="P107" s="41">
        <f>P108+P109</f>
        <v>2900</v>
      </c>
      <c r="Q107" s="41">
        <f t="shared" si="18"/>
        <v>2900</v>
      </c>
      <c r="R107" s="41">
        <f t="shared" si="18"/>
        <v>5800</v>
      </c>
      <c r="S107" s="41">
        <f t="shared" si="18"/>
        <v>5800</v>
      </c>
      <c r="T107" s="41">
        <f t="shared" si="18"/>
        <v>2900</v>
      </c>
      <c r="U107" s="42">
        <f>U108+U109</f>
        <v>2900</v>
      </c>
      <c r="V107" s="42">
        <f>V108+V109</f>
        <v>2900</v>
      </c>
      <c r="W107" s="42">
        <f>W108+W109</f>
        <v>0</v>
      </c>
      <c r="X107" s="42">
        <f>X108+X109</f>
        <v>0</v>
      </c>
      <c r="Y107" s="41">
        <f t="shared" si="13"/>
        <v>43600</v>
      </c>
    </row>
    <row r="108" spans="1:25" ht="12" customHeight="1" x14ac:dyDescent="0.25">
      <c r="A108" s="32"/>
      <c r="B108" s="35"/>
      <c r="C108" s="35"/>
      <c r="D108" s="35"/>
      <c r="E108" s="35"/>
      <c r="F108" s="35"/>
      <c r="G108" s="60"/>
      <c r="H108" s="60"/>
      <c r="I108" s="60"/>
      <c r="J108" s="60"/>
      <c r="K108" s="60"/>
      <c r="L108" s="88" t="s">
        <v>116</v>
      </c>
      <c r="M108" s="41">
        <v>0</v>
      </c>
      <c r="N108" s="41">
        <v>0</v>
      </c>
      <c r="O108" s="35">
        <v>0</v>
      </c>
      <c r="P108" s="35">
        <v>0</v>
      </c>
      <c r="Q108" s="41">
        <v>0</v>
      </c>
      <c r="R108" s="41">
        <v>0</v>
      </c>
      <c r="S108" s="41">
        <v>0</v>
      </c>
      <c r="T108" s="41">
        <v>0</v>
      </c>
      <c r="U108" s="42"/>
      <c r="V108" s="35"/>
      <c r="W108" s="35"/>
      <c r="X108" s="35"/>
      <c r="Y108" s="41">
        <f t="shared" si="13"/>
        <v>0</v>
      </c>
    </row>
    <row r="109" spans="1:25" ht="12" customHeight="1" x14ac:dyDescent="0.25">
      <c r="A109" s="32"/>
      <c r="B109" s="35"/>
      <c r="C109" s="35"/>
      <c r="D109" s="35"/>
      <c r="E109" s="35"/>
      <c r="F109" s="35"/>
      <c r="G109" s="63"/>
      <c r="H109" s="63"/>
      <c r="I109" s="63"/>
      <c r="J109" s="63"/>
      <c r="K109" s="63"/>
      <c r="L109" s="95" t="s">
        <v>117</v>
      </c>
      <c r="M109" s="41">
        <v>3500</v>
      </c>
      <c r="N109" s="41">
        <v>7000</v>
      </c>
      <c r="O109" s="35">
        <v>7000</v>
      </c>
      <c r="P109" s="35">
        <v>2900</v>
      </c>
      <c r="Q109" s="41">
        <v>2900</v>
      </c>
      <c r="R109" s="41">
        <v>5800</v>
      </c>
      <c r="S109" s="41">
        <v>5800</v>
      </c>
      <c r="T109" s="41">
        <v>2900</v>
      </c>
      <c r="U109" s="42">
        <v>2900</v>
      </c>
      <c r="V109" s="35">
        <v>2900</v>
      </c>
      <c r="W109" s="35">
        <v>0</v>
      </c>
      <c r="X109" s="35">
        <v>0</v>
      </c>
      <c r="Y109" s="41">
        <f t="shared" si="13"/>
        <v>43600</v>
      </c>
    </row>
    <row r="110" spans="1:25" ht="12" customHeight="1" x14ac:dyDescent="0.25">
      <c r="A110" s="32"/>
      <c r="B110" s="53">
        <v>1</v>
      </c>
      <c r="C110" s="54" t="s">
        <v>26</v>
      </c>
      <c r="D110" s="54" t="s">
        <v>27</v>
      </c>
      <c r="E110" s="53">
        <v>38</v>
      </c>
      <c r="F110" s="53">
        <v>10</v>
      </c>
      <c r="G110" s="60" t="s">
        <v>30</v>
      </c>
      <c r="H110" s="60" t="s">
        <v>31</v>
      </c>
      <c r="I110" s="60" t="s">
        <v>31</v>
      </c>
      <c r="J110" s="60" t="s">
        <v>52</v>
      </c>
      <c r="K110" s="60" t="s">
        <v>118</v>
      </c>
      <c r="L110" s="83" t="s">
        <v>119</v>
      </c>
      <c r="M110" s="41"/>
      <c r="N110" s="39">
        <f>N111+N112+N113</f>
        <v>2135000</v>
      </c>
      <c r="O110" s="35"/>
      <c r="P110" s="35">
        <f>P111+P112+P113</f>
        <v>680000</v>
      </c>
      <c r="Q110" s="41"/>
      <c r="R110" s="41">
        <f>R111</f>
        <v>1540000</v>
      </c>
      <c r="S110" s="41">
        <f>S111+S112</f>
        <v>2915000</v>
      </c>
      <c r="T110" s="41">
        <f>SUM(T111:T112)</f>
        <v>475000</v>
      </c>
      <c r="U110" s="42"/>
      <c r="V110" s="72">
        <f>V111+V112</f>
        <v>0</v>
      </c>
      <c r="W110" s="72">
        <f>W111+W112+W113</f>
        <v>0</v>
      </c>
      <c r="X110" s="72">
        <f>X111+X112</f>
        <v>0</v>
      </c>
      <c r="Y110" s="41">
        <f t="shared" si="13"/>
        <v>7745000</v>
      </c>
    </row>
    <row r="111" spans="1:25" ht="12" customHeight="1" x14ac:dyDescent="0.25">
      <c r="A111" s="32"/>
      <c r="B111" s="35"/>
      <c r="C111" s="35"/>
      <c r="D111" s="35"/>
      <c r="E111" s="35"/>
      <c r="F111" s="35"/>
      <c r="G111" s="60"/>
      <c r="H111" s="60"/>
      <c r="I111" s="60"/>
      <c r="J111" s="60"/>
      <c r="K111" s="60"/>
      <c r="L111" s="88" t="s">
        <v>120</v>
      </c>
      <c r="M111" s="41"/>
      <c r="N111" s="75">
        <v>1540000</v>
      </c>
      <c r="O111" s="35"/>
      <c r="P111" s="35">
        <v>0</v>
      </c>
      <c r="Q111" s="41"/>
      <c r="R111" s="41">
        <v>1540000</v>
      </c>
      <c r="S111" s="41">
        <v>2365000</v>
      </c>
      <c r="T111" s="41"/>
      <c r="U111" s="42"/>
      <c r="V111" s="96">
        <v>0</v>
      </c>
      <c r="W111" s="35">
        <v>0</v>
      </c>
      <c r="X111" s="35"/>
      <c r="Y111" s="41">
        <f t="shared" si="13"/>
        <v>5445000</v>
      </c>
    </row>
    <row r="112" spans="1:25" ht="12" customHeight="1" x14ac:dyDescent="0.25">
      <c r="A112" s="32"/>
      <c r="B112" s="35"/>
      <c r="C112" s="35"/>
      <c r="D112" s="35"/>
      <c r="E112" s="35"/>
      <c r="F112" s="35"/>
      <c r="G112" s="60"/>
      <c r="H112" s="60"/>
      <c r="I112" s="60"/>
      <c r="J112" s="60"/>
      <c r="K112" s="60"/>
      <c r="L112" s="88" t="s">
        <v>121</v>
      </c>
      <c r="M112" s="41"/>
      <c r="N112" s="75">
        <v>595000</v>
      </c>
      <c r="O112" s="35"/>
      <c r="P112" s="35">
        <v>680000</v>
      </c>
      <c r="Q112" s="41"/>
      <c r="R112" s="41">
        <v>0</v>
      </c>
      <c r="S112" s="41">
        <v>550000</v>
      </c>
      <c r="T112" s="41">
        <v>475000</v>
      </c>
      <c r="U112" s="42"/>
      <c r="V112" s="35"/>
      <c r="W112" s="35">
        <v>0</v>
      </c>
      <c r="X112" s="35">
        <v>0</v>
      </c>
      <c r="Y112" s="41">
        <f t="shared" si="13"/>
        <v>2300000</v>
      </c>
    </row>
    <row r="113" spans="1:25" ht="12" customHeight="1" x14ac:dyDescent="0.25">
      <c r="A113" s="32"/>
      <c r="B113" s="35"/>
      <c r="C113" s="35"/>
      <c r="D113" s="35"/>
      <c r="E113" s="35"/>
      <c r="F113" s="35"/>
      <c r="G113" s="60"/>
      <c r="H113" s="60"/>
      <c r="I113" s="60"/>
      <c r="J113" s="60"/>
      <c r="K113" s="60"/>
      <c r="L113" s="88" t="s">
        <v>122</v>
      </c>
      <c r="M113" s="41"/>
      <c r="N113" s="35"/>
      <c r="O113" s="35"/>
      <c r="P113" s="35"/>
      <c r="Q113" s="41"/>
      <c r="R113" s="41">
        <v>0</v>
      </c>
      <c r="S113" s="41"/>
      <c r="T113" s="41"/>
      <c r="U113" s="42"/>
      <c r="V113" s="35"/>
      <c r="W113" s="35">
        <v>0</v>
      </c>
      <c r="X113" s="35"/>
      <c r="Y113" s="41"/>
    </row>
    <row r="114" spans="1:25" ht="12" customHeight="1" x14ac:dyDescent="0.25">
      <c r="A114" s="32"/>
      <c r="B114" s="35"/>
      <c r="C114" s="35"/>
      <c r="D114" s="35"/>
      <c r="E114" s="35"/>
      <c r="F114" s="35"/>
      <c r="G114" s="70"/>
      <c r="H114" s="70"/>
      <c r="I114" s="70"/>
      <c r="J114" s="70"/>
      <c r="K114" s="70"/>
      <c r="L114" s="71"/>
      <c r="M114" s="41"/>
      <c r="N114" s="35"/>
      <c r="O114" s="35"/>
      <c r="P114" s="35"/>
      <c r="Q114" s="41"/>
      <c r="R114" s="41"/>
      <c r="S114" s="41"/>
      <c r="T114" s="41"/>
      <c r="U114" s="42"/>
      <c r="V114" s="35"/>
      <c r="W114" s="35"/>
      <c r="X114" s="35"/>
      <c r="Y114" s="41">
        <f t="shared" si="13"/>
        <v>0</v>
      </c>
    </row>
    <row r="115" spans="1:25" ht="12" customHeight="1" x14ac:dyDescent="0.25">
      <c r="A115" s="32"/>
      <c r="B115" s="53">
        <v>1</v>
      </c>
      <c r="C115" s="54" t="s">
        <v>26</v>
      </c>
      <c r="D115" s="54" t="s">
        <v>27</v>
      </c>
      <c r="E115" s="53">
        <v>38</v>
      </c>
      <c r="F115" s="53">
        <v>10</v>
      </c>
      <c r="G115" s="55">
        <v>5</v>
      </c>
      <c r="H115" s="55">
        <v>2</v>
      </c>
      <c r="I115" s="55">
        <v>2</v>
      </c>
      <c r="J115" s="60" t="s">
        <v>37</v>
      </c>
      <c r="K115" s="60"/>
      <c r="L115" s="62" t="s">
        <v>123</v>
      </c>
      <c r="M115" s="37">
        <f t="shared" ref="M115:X116" si="19">M116</f>
        <v>0</v>
      </c>
      <c r="N115" s="97">
        <f t="shared" si="19"/>
        <v>0</v>
      </c>
      <c r="O115" s="37">
        <f t="shared" si="19"/>
        <v>200000</v>
      </c>
      <c r="P115" s="97">
        <f t="shared" si="19"/>
        <v>300000</v>
      </c>
      <c r="Q115" s="37">
        <f t="shared" si="19"/>
        <v>0</v>
      </c>
      <c r="R115" s="37">
        <f t="shared" si="19"/>
        <v>225000</v>
      </c>
      <c r="S115" s="37">
        <f t="shared" si="19"/>
        <v>816000</v>
      </c>
      <c r="T115" s="37">
        <f t="shared" si="19"/>
        <v>150000</v>
      </c>
      <c r="U115" s="58">
        <f t="shared" si="19"/>
        <v>165000</v>
      </c>
      <c r="V115" s="58">
        <f t="shared" si="19"/>
        <v>100000</v>
      </c>
      <c r="W115" s="58">
        <f t="shared" si="19"/>
        <v>0</v>
      </c>
      <c r="X115" s="58">
        <f t="shared" si="19"/>
        <v>0</v>
      </c>
      <c r="Y115" s="41">
        <f t="shared" si="13"/>
        <v>1956000</v>
      </c>
    </row>
    <row r="116" spans="1:25" ht="12" customHeight="1" x14ac:dyDescent="0.25">
      <c r="A116" s="32"/>
      <c r="B116" s="35"/>
      <c r="C116" s="35"/>
      <c r="D116" s="35"/>
      <c r="E116" s="35"/>
      <c r="F116" s="35"/>
      <c r="G116" s="55">
        <v>5</v>
      </c>
      <c r="H116" s="55">
        <v>2</v>
      </c>
      <c r="I116" s="55">
        <v>2</v>
      </c>
      <c r="J116" s="60" t="s">
        <v>37</v>
      </c>
      <c r="K116" s="56" t="s">
        <v>27</v>
      </c>
      <c r="L116" s="83" t="s">
        <v>124</v>
      </c>
      <c r="M116" s="41">
        <f t="shared" si="19"/>
        <v>0</v>
      </c>
      <c r="N116" s="97">
        <f t="shared" si="19"/>
        <v>0</v>
      </c>
      <c r="O116" s="97">
        <f t="shared" si="19"/>
        <v>200000</v>
      </c>
      <c r="P116" s="97">
        <f t="shared" si="19"/>
        <v>300000</v>
      </c>
      <c r="Q116" s="97">
        <f t="shared" si="19"/>
        <v>0</v>
      </c>
      <c r="R116" s="97">
        <f t="shared" si="19"/>
        <v>225000</v>
      </c>
      <c r="S116" s="97">
        <f t="shared" si="19"/>
        <v>816000</v>
      </c>
      <c r="T116" s="97">
        <f t="shared" si="19"/>
        <v>150000</v>
      </c>
      <c r="U116" s="42">
        <f t="shared" si="19"/>
        <v>165000</v>
      </c>
      <c r="V116" s="42">
        <f t="shared" si="19"/>
        <v>100000</v>
      </c>
      <c r="W116" s="42">
        <f t="shared" si="19"/>
        <v>0</v>
      </c>
      <c r="X116" s="42">
        <f t="shared" si="19"/>
        <v>0</v>
      </c>
      <c r="Y116" s="41">
        <f t="shared" si="13"/>
        <v>1956000</v>
      </c>
    </row>
    <row r="117" spans="1:25" ht="12" customHeight="1" x14ac:dyDescent="0.25">
      <c r="A117" s="32"/>
      <c r="B117" s="35"/>
      <c r="C117" s="35"/>
      <c r="D117" s="35"/>
      <c r="E117" s="35"/>
      <c r="F117" s="35"/>
      <c r="G117" s="55"/>
      <c r="H117" s="55"/>
      <c r="I117" s="55"/>
      <c r="J117" s="56"/>
      <c r="K117" s="56"/>
      <c r="L117" s="88" t="s">
        <v>125</v>
      </c>
      <c r="M117" s="41">
        <v>0</v>
      </c>
      <c r="N117" s="97">
        <v>0</v>
      </c>
      <c r="O117" s="35">
        <v>200000</v>
      </c>
      <c r="P117" s="35">
        <v>300000</v>
      </c>
      <c r="Q117" s="41">
        <v>0</v>
      </c>
      <c r="R117" s="41">
        <v>225000</v>
      </c>
      <c r="S117" s="41">
        <v>816000</v>
      </c>
      <c r="T117" s="41">
        <v>150000</v>
      </c>
      <c r="U117" s="42">
        <v>165000</v>
      </c>
      <c r="V117" s="35">
        <v>100000</v>
      </c>
      <c r="W117" s="35">
        <v>0</v>
      </c>
      <c r="X117" s="35">
        <v>0</v>
      </c>
      <c r="Y117" s="41">
        <f t="shared" si="13"/>
        <v>1956000</v>
      </c>
    </row>
    <row r="118" spans="1:25" ht="12" customHeight="1" x14ac:dyDescent="0.25">
      <c r="A118" s="32"/>
      <c r="B118" s="35"/>
      <c r="C118" s="35"/>
      <c r="D118" s="35"/>
      <c r="E118" s="35"/>
      <c r="F118" s="35"/>
      <c r="G118" s="55"/>
      <c r="H118" s="55"/>
      <c r="I118" s="55"/>
      <c r="J118" s="56"/>
      <c r="K118" s="56"/>
      <c r="L118" s="98"/>
      <c r="M118" s="41"/>
      <c r="N118" s="96"/>
      <c r="O118" s="35"/>
      <c r="P118" s="35"/>
      <c r="Q118" s="41"/>
      <c r="R118" s="41">
        <v>0</v>
      </c>
      <c r="S118" s="41"/>
      <c r="T118" s="41"/>
      <c r="U118" s="42"/>
      <c r="V118" s="35"/>
      <c r="W118" s="35"/>
      <c r="X118" s="35"/>
      <c r="Y118" s="41">
        <f t="shared" si="13"/>
        <v>0</v>
      </c>
    </row>
    <row r="119" spans="1:25" ht="12" customHeight="1" x14ac:dyDescent="0.25">
      <c r="A119" s="32"/>
      <c r="B119" s="53">
        <v>1</v>
      </c>
      <c r="C119" s="54" t="s">
        <v>26</v>
      </c>
      <c r="D119" s="54" t="s">
        <v>27</v>
      </c>
      <c r="E119" s="53">
        <v>38</v>
      </c>
      <c r="F119" s="53">
        <v>10</v>
      </c>
      <c r="G119" s="55">
        <v>5</v>
      </c>
      <c r="H119" s="55">
        <v>2</v>
      </c>
      <c r="I119" s="55">
        <v>2</v>
      </c>
      <c r="J119" s="60" t="s">
        <v>41</v>
      </c>
      <c r="K119" s="60"/>
      <c r="L119" s="62" t="s">
        <v>126</v>
      </c>
      <c r="M119" s="37">
        <f t="shared" ref="M119:S119" si="20">M120+M127</f>
        <v>0</v>
      </c>
      <c r="N119" s="97">
        <f t="shared" si="20"/>
        <v>0</v>
      </c>
      <c r="O119" s="97">
        <f t="shared" si="20"/>
        <v>265000</v>
      </c>
      <c r="P119" s="97">
        <f t="shared" si="20"/>
        <v>200000</v>
      </c>
      <c r="Q119" s="37">
        <f t="shared" si="20"/>
        <v>0</v>
      </c>
      <c r="R119" s="37">
        <f t="shared" si="20"/>
        <v>380000</v>
      </c>
      <c r="S119" s="37">
        <f t="shared" si="20"/>
        <v>0</v>
      </c>
      <c r="T119" s="37">
        <f>T120+T127</f>
        <v>16840000</v>
      </c>
      <c r="U119" s="58">
        <f>U120+U127</f>
        <v>560000</v>
      </c>
      <c r="V119" s="58">
        <f>V120+V127</f>
        <v>0</v>
      </c>
      <c r="W119" s="58">
        <f>W120+W127</f>
        <v>0</v>
      </c>
      <c r="X119" s="58">
        <f>X120+X127</f>
        <v>0</v>
      </c>
      <c r="Y119" s="41">
        <f t="shared" si="13"/>
        <v>18245000</v>
      </c>
    </row>
    <row r="120" spans="1:25" ht="12" customHeight="1" x14ac:dyDescent="0.25">
      <c r="A120" s="32"/>
      <c r="B120" s="35"/>
      <c r="C120" s="35"/>
      <c r="D120" s="35"/>
      <c r="E120" s="35"/>
      <c r="F120" s="35"/>
      <c r="G120" s="55">
        <v>5</v>
      </c>
      <c r="H120" s="55">
        <v>2</v>
      </c>
      <c r="I120" s="55">
        <v>2</v>
      </c>
      <c r="J120" s="60" t="s">
        <v>41</v>
      </c>
      <c r="K120" s="56" t="s">
        <v>27</v>
      </c>
      <c r="L120" s="83" t="s">
        <v>127</v>
      </c>
      <c r="M120" s="41">
        <v>0</v>
      </c>
      <c r="N120" s="35"/>
      <c r="O120" s="35"/>
      <c r="P120" s="35">
        <f>SUM(P121:P126)</f>
        <v>0</v>
      </c>
      <c r="Q120" s="41">
        <f>SUM(Q121:Q126)</f>
        <v>0</v>
      </c>
      <c r="R120" s="41">
        <v>0</v>
      </c>
      <c r="S120" s="41">
        <v>0</v>
      </c>
      <c r="T120" s="41">
        <v>16600000</v>
      </c>
      <c r="U120" s="42">
        <v>0</v>
      </c>
      <c r="V120" s="35"/>
      <c r="W120" s="35">
        <v>0</v>
      </c>
      <c r="X120" s="35">
        <v>0</v>
      </c>
      <c r="Y120" s="41">
        <f t="shared" si="13"/>
        <v>16600000</v>
      </c>
    </row>
    <row r="121" spans="1:25" ht="12" customHeight="1" x14ac:dyDescent="0.25">
      <c r="A121" s="32"/>
      <c r="B121" s="35"/>
      <c r="C121" s="35"/>
      <c r="D121" s="35"/>
      <c r="E121" s="35"/>
      <c r="F121" s="35"/>
      <c r="G121" s="55"/>
      <c r="H121" s="55"/>
      <c r="I121" s="55"/>
      <c r="J121" s="56"/>
      <c r="K121" s="56"/>
      <c r="L121" s="88" t="s">
        <v>128</v>
      </c>
      <c r="M121" s="41"/>
      <c r="N121" s="35"/>
      <c r="O121" s="35"/>
      <c r="P121" s="35">
        <v>0</v>
      </c>
      <c r="Q121" s="41">
        <v>0</v>
      </c>
      <c r="R121" s="41">
        <v>0</v>
      </c>
      <c r="S121" s="41">
        <v>0</v>
      </c>
      <c r="T121" s="41">
        <v>0</v>
      </c>
      <c r="U121" s="42"/>
      <c r="V121" s="35"/>
      <c r="W121" s="35"/>
      <c r="X121" s="35"/>
      <c r="Y121" s="41">
        <f t="shared" si="13"/>
        <v>0</v>
      </c>
    </row>
    <row r="122" spans="1:25" ht="12" customHeight="1" x14ac:dyDescent="0.25">
      <c r="A122" s="32"/>
      <c r="B122" s="35"/>
      <c r="C122" s="35"/>
      <c r="D122" s="35"/>
      <c r="E122" s="35"/>
      <c r="F122" s="35"/>
      <c r="G122" s="55"/>
      <c r="H122" s="55"/>
      <c r="I122" s="55"/>
      <c r="J122" s="56"/>
      <c r="K122" s="56"/>
      <c r="L122" s="88" t="s">
        <v>129</v>
      </c>
      <c r="M122" s="41"/>
      <c r="N122" s="35"/>
      <c r="O122" s="35"/>
      <c r="P122" s="35"/>
      <c r="Q122" s="41"/>
      <c r="R122" s="41"/>
      <c r="S122" s="41"/>
      <c r="T122" s="41"/>
      <c r="U122" s="42"/>
      <c r="V122" s="35"/>
      <c r="W122" s="35"/>
      <c r="X122" s="35"/>
      <c r="Y122" s="41">
        <f t="shared" si="13"/>
        <v>0</v>
      </c>
    </row>
    <row r="123" spans="1:25" ht="12" customHeight="1" x14ac:dyDescent="0.25">
      <c r="A123" s="32"/>
      <c r="B123" s="35"/>
      <c r="C123" s="35"/>
      <c r="D123" s="35"/>
      <c r="E123" s="35"/>
      <c r="F123" s="35"/>
      <c r="G123" s="55"/>
      <c r="H123" s="55"/>
      <c r="I123" s="55"/>
      <c r="J123" s="56"/>
      <c r="K123" s="56"/>
      <c r="L123" s="88" t="s">
        <v>130</v>
      </c>
      <c r="M123" s="41"/>
      <c r="N123" s="35"/>
      <c r="O123" s="35"/>
      <c r="P123" s="35"/>
      <c r="Q123" s="41"/>
      <c r="R123" s="41"/>
      <c r="S123" s="41"/>
      <c r="T123" s="41"/>
      <c r="U123" s="42"/>
      <c r="V123" s="35"/>
      <c r="W123" s="35"/>
      <c r="X123" s="35"/>
      <c r="Y123" s="41">
        <f t="shared" si="13"/>
        <v>0</v>
      </c>
    </row>
    <row r="124" spans="1:25" ht="12" customHeight="1" x14ac:dyDescent="0.25">
      <c r="A124" s="32"/>
      <c r="B124" s="35"/>
      <c r="C124" s="35"/>
      <c r="D124" s="35"/>
      <c r="E124" s="35"/>
      <c r="F124" s="35"/>
      <c r="G124" s="55"/>
      <c r="H124" s="55"/>
      <c r="I124" s="55"/>
      <c r="J124" s="56"/>
      <c r="K124" s="56"/>
      <c r="L124" s="88" t="s">
        <v>131</v>
      </c>
      <c r="M124" s="41"/>
      <c r="N124" s="35"/>
      <c r="O124" s="35"/>
      <c r="P124" s="35"/>
      <c r="Q124" s="41"/>
      <c r="R124" s="41"/>
      <c r="S124" s="41"/>
      <c r="T124" s="41"/>
      <c r="U124" s="42"/>
      <c r="V124" s="35"/>
      <c r="W124" s="35"/>
      <c r="X124" s="35"/>
      <c r="Y124" s="41">
        <f t="shared" si="13"/>
        <v>0</v>
      </c>
    </row>
    <row r="125" spans="1:25" ht="12" customHeight="1" x14ac:dyDescent="0.25">
      <c r="A125" s="32"/>
      <c r="B125" s="35"/>
      <c r="C125" s="35"/>
      <c r="D125" s="35"/>
      <c r="E125" s="35"/>
      <c r="F125" s="35"/>
      <c r="G125" s="55"/>
      <c r="H125" s="55"/>
      <c r="I125" s="55"/>
      <c r="J125" s="56"/>
      <c r="K125" s="56"/>
      <c r="L125" s="88" t="s">
        <v>132</v>
      </c>
      <c r="M125" s="41"/>
      <c r="N125" s="35"/>
      <c r="O125" s="35"/>
      <c r="P125" s="35"/>
      <c r="Q125" s="41"/>
      <c r="R125" s="41"/>
      <c r="S125" s="41"/>
      <c r="T125" s="41"/>
      <c r="U125" s="42"/>
      <c r="V125" s="35"/>
      <c r="W125" s="35"/>
      <c r="X125" s="35"/>
      <c r="Y125" s="41">
        <f t="shared" si="13"/>
        <v>0</v>
      </c>
    </row>
    <row r="126" spans="1:25" ht="12" customHeight="1" x14ac:dyDescent="0.25">
      <c r="A126" s="32"/>
      <c r="B126" s="35"/>
      <c r="C126" s="35"/>
      <c r="D126" s="35"/>
      <c r="E126" s="35"/>
      <c r="F126" s="35"/>
      <c r="G126" s="55"/>
      <c r="H126" s="55"/>
      <c r="I126" s="55"/>
      <c r="J126" s="56"/>
      <c r="K126" s="56"/>
      <c r="L126" s="88" t="s">
        <v>133</v>
      </c>
      <c r="M126" s="41"/>
      <c r="N126" s="35"/>
      <c r="O126" s="35"/>
      <c r="P126" s="35"/>
      <c r="Q126" s="41"/>
      <c r="R126" s="41"/>
      <c r="S126" s="41"/>
      <c r="T126" s="41"/>
      <c r="U126" s="42"/>
      <c r="V126" s="35"/>
      <c r="W126" s="35"/>
      <c r="X126" s="35"/>
      <c r="Y126" s="41">
        <f t="shared" si="13"/>
        <v>0</v>
      </c>
    </row>
    <row r="127" spans="1:25" ht="12" customHeight="1" x14ac:dyDescent="0.25">
      <c r="A127" s="32"/>
      <c r="B127" s="53">
        <v>1</v>
      </c>
      <c r="C127" s="54" t="s">
        <v>26</v>
      </c>
      <c r="D127" s="54" t="s">
        <v>27</v>
      </c>
      <c r="E127" s="53">
        <v>38</v>
      </c>
      <c r="F127" s="53">
        <v>10</v>
      </c>
      <c r="G127" s="55">
        <v>5</v>
      </c>
      <c r="H127" s="55">
        <v>2</v>
      </c>
      <c r="I127" s="55">
        <v>2</v>
      </c>
      <c r="J127" s="60" t="s">
        <v>41</v>
      </c>
      <c r="K127" s="56" t="s">
        <v>26</v>
      </c>
      <c r="L127" s="99" t="s">
        <v>134</v>
      </c>
      <c r="M127" s="37">
        <f t="shared" ref="M127:X127" si="21">M128</f>
        <v>0</v>
      </c>
      <c r="N127" s="37">
        <f t="shared" si="21"/>
        <v>0</v>
      </c>
      <c r="O127" s="37">
        <f>O128+O129</f>
        <v>265000</v>
      </c>
      <c r="P127" s="37">
        <f>P128+P129</f>
        <v>200000</v>
      </c>
      <c r="Q127" s="37">
        <f t="shared" si="21"/>
        <v>0</v>
      </c>
      <c r="R127" s="37">
        <f t="shared" si="21"/>
        <v>380000</v>
      </c>
      <c r="S127" s="37">
        <f t="shared" si="21"/>
        <v>0</v>
      </c>
      <c r="T127" s="37">
        <f t="shared" si="21"/>
        <v>240000</v>
      </c>
      <c r="U127" s="58">
        <f t="shared" si="21"/>
        <v>560000</v>
      </c>
      <c r="V127" s="58">
        <f t="shared" si="21"/>
        <v>0</v>
      </c>
      <c r="W127" s="58">
        <f t="shared" si="21"/>
        <v>0</v>
      </c>
      <c r="X127" s="58">
        <f t="shared" si="21"/>
        <v>0</v>
      </c>
      <c r="Y127" s="41">
        <f t="shared" si="13"/>
        <v>1645000</v>
      </c>
    </row>
    <row r="128" spans="1:25" ht="12" customHeight="1" x14ac:dyDescent="0.25">
      <c r="A128" s="32"/>
      <c r="B128" s="35"/>
      <c r="C128" s="35"/>
      <c r="D128" s="35"/>
      <c r="E128" s="35"/>
      <c r="F128" s="35"/>
      <c r="G128" s="55"/>
      <c r="H128" s="55"/>
      <c r="I128" s="55"/>
      <c r="J128" s="56"/>
      <c r="K128" s="56"/>
      <c r="L128" s="89" t="s">
        <v>134</v>
      </c>
      <c r="M128" s="41">
        <v>0</v>
      </c>
      <c r="N128" s="41">
        <v>0</v>
      </c>
      <c r="O128" s="35">
        <v>0</v>
      </c>
      <c r="P128" s="35">
        <v>200000</v>
      </c>
      <c r="Q128" s="41">
        <v>0</v>
      </c>
      <c r="R128" s="41">
        <v>380000</v>
      </c>
      <c r="S128" s="41">
        <v>0</v>
      </c>
      <c r="T128" s="41">
        <v>240000</v>
      </c>
      <c r="U128" s="42">
        <v>560000</v>
      </c>
      <c r="V128" s="35">
        <v>0</v>
      </c>
      <c r="W128" s="35">
        <v>0</v>
      </c>
      <c r="X128" s="35">
        <v>0</v>
      </c>
      <c r="Y128" s="41">
        <f t="shared" si="13"/>
        <v>1380000</v>
      </c>
    </row>
    <row r="129" spans="1:25" ht="12" customHeight="1" x14ac:dyDescent="0.25">
      <c r="A129" s="32"/>
      <c r="B129" s="35"/>
      <c r="C129" s="35"/>
      <c r="D129" s="35"/>
      <c r="E129" s="35"/>
      <c r="F129" s="35"/>
      <c r="G129" s="55"/>
      <c r="H129" s="55"/>
      <c r="I129" s="55"/>
      <c r="J129" s="56"/>
      <c r="K129" s="56"/>
      <c r="L129" s="89" t="s">
        <v>135</v>
      </c>
      <c r="M129" s="41">
        <v>0</v>
      </c>
      <c r="N129" s="41">
        <v>0</v>
      </c>
      <c r="O129" s="35">
        <v>265000</v>
      </c>
      <c r="P129" s="35">
        <v>0</v>
      </c>
      <c r="Q129" s="41">
        <v>0</v>
      </c>
      <c r="R129" s="41">
        <v>0</v>
      </c>
      <c r="S129" s="41">
        <v>0</v>
      </c>
      <c r="T129" s="41">
        <v>0</v>
      </c>
      <c r="U129" s="42">
        <v>0</v>
      </c>
      <c r="V129" s="35">
        <v>0</v>
      </c>
      <c r="W129" s="35">
        <v>0</v>
      </c>
      <c r="X129" s="35">
        <v>0</v>
      </c>
      <c r="Y129" s="41">
        <f>SUM(M129:X129)</f>
        <v>265000</v>
      </c>
    </row>
    <row r="130" spans="1:25" ht="12" customHeight="1" x14ac:dyDescent="0.25">
      <c r="A130" s="32"/>
      <c r="B130" s="35"/>
      <c r="C130" s="35"/>
      <c r="D130" s="35"/>
      <c r="E130" s="35"/>
      <c r="F130" s="35"/>
      <c r="G130" s="100"/>
      <c r="H130" s="100"/>
      <c r="I130" s="100"/>
      <c r="J130" s="101"/>
      <c r="K130" s="101"/>
      <c r="L130" s="98"/>
      <c r="M130" s="41"/>
      <c r="N130" s="35"/>
      <c r="O130" s="35"/>
      <c r="P130" s="35"/>
      <c r="Q130" s="41"/>
      <c r="R130" s="41"/>
      <c r="S130" s="41"/>
      <c r="T130" s="41"/>
      <c r="U130" s="42"/>
      <c r="V130" s="35"/>
      <c r="W130" s="35"/>
      <c r="X130" s="35"/>
      <c r="Y130" s="41">
        <f t="shared" si="13"/>
        <v>0</v>
      </c>
    </row>
    <row r="131" spans="1:25" ht="12" customHeight="1" x14ac:dyDescent="0.25">
      <c r="A131" s="32"/>
      <c r="B131" s="53">
        <v>1</v>
      </c>
      <c r="C131" s="54" t="s">
        <v>26</v>
      </c>
      <c r="D131" s="54" t="s">
        <v>27</v>
      </c>
      <c r="E131" s="53">
        <v>38</v>
      </c>
      <c r="F131" s="53">
        <v>10</v>
      </c>
      <c r="G131" s="60" t="s">
        <v>30</v>
      </c>
      <c r="H131" s="60" t="s">
        <v>31</v>
      </c>
      <c r="I131" s="60" t="s">
        <v>31</v>
      </c>
      <c r="J131" s="60" t="s">
        <v>136</v>
      </c>
      <c r="K131" s="60"/>
      <c r="L131" s="62" t="s">
        <v>137</v>
      </c>
      <c r="M131" s="37">
        <f t="shared" ref="M131:X131" si="22">M132</f>
        <v>600000</v>
      </c>
      <c r="N131" s="37">
        <f t="shared" si="22"/>
        <v>600000</v>
      </c>
      <c r="O131" s="37">
        <f t="shared" si="22"/>
        <v>0</v>
      </c>
      <c r="P131" s="37">
        <f t="shared" si="22"/>
        <v>0</v>
      </c>
      <c r="Q131" s="37">
        <f t="shared" si="22"/>
        <v>0</v>
      </c>
      <c r="R131" s="37">
        <f t="shared" si="22"/>
        <v>0</v>
      </c>
      <c r="S131" s="37">
        <f t="shared" si="22"/>
        <v>6800000</v>
      </c>
      <c r="T131" s="37">
        <f t="shared" si="22"/>
        <v>0</v>
      </c>
      <c r="U131" s="37">
        <f t="shared" si="22"/>
        <v>0</v>
      </c>
      <c r="V131" s="37">
        <f t="shared" si="22"/>
        <v>0</v>
      </c>
      <c r="W131" s="37">
        <f t="shared" si="22"/>
        <v>0</v>
      </c>
      <c r="X131" s="37">
        <f t="shared" si="22"/>
        <v>0</v>
      </c>
      <c r="Y131" s="41">
        <f t="shared" si="13"/>
        <v>8000000</v>
      </c>
    </row>
    <row r="132" spans="1:25" ht="12" customHeight="1" x14ac:dyDescent="0.25">
      <c r="A132" s="32"/>
      <c r="B132" s="35"/>
      <c r="C132" s="35"/>
      <c r="D132" s="35"/>
      <c r="E132" s="35"/>
      <c r="F132" s="35"/>
      <c r="G132" s="60" t="s">
        <v>30</v>
      </c>
      <c r="H132" s="60" t="s">
        <v>31</v>
      </c>
      <c r="I132" s="60" t="s">
        <v>31</v>
      </c>
      <c r="J132" s="60" t="s">
        <v>136</v>
      </c>
      <c r="K132" s="60" t="s">
        <v>26</v>
      </c>
      <c r="L132" s="62" t="s">
        <v>138</v>
      </c>
      <c r="M132" s="37">
        <f>M133+M136+M139+M142+M145+M148+M150+M153+M156+M158</f>
        <v>600000</v>
      </c>
      <c r="N132" s="37">
        <f>N133+N136+N139+N142+N145+N148+N150+N153+N156+N158</f>
        <v>600000</v>
      </c>
      <c r="O132" s="37">
        <f>O133+O136+O139+O142+O145+O148+O150+O153+O156+O158</f>
        <v>0</v>
      </c>
      <c r="P132" s="37">
        <f>P133+P136+P139+P142+P145+P148+P150+P153+P156</f>
        <v>0</v>
      </c>
      <c r="Q132" s="37">
        <f>Q133+Q136+Q139+Q142+Q145+Q148+Q150+Q153+Q156+Q158</f>
        <v>0</v>
      </c>
      <c r="R132" s="37">
        <f>R133+R136+R139+R142+R145+R148+R150+R153+R156</f>
        <v>0</v>
      </c>
      <c r="S132" s="37">
        <f>S133+S136+S139+S142+S145+S148+S150+S153+S156</f>
        <v>6800000</v>
      </c>
      <c r="T132" s="37">
        <f>T133+T136+T139+T142+T145+T148+T150+T153+T156</f>
        <v>0</v>
      </c>
      <c r="U132" s="37">
        <f>U133+U136+U139+U142+U145+U148+U150+U153+U156</f>
        <v>0</v>
      </c>
      <c r="V132" s="37">
        <f>V133+V136+V139+V142+V145+V148+V150+V153+V156</f>
        <v>0</v>
      </c>
      <c r="W132" s="37">
        <f>W133+W136+W139+W142+W145+W148+W150+W153+W156+W158</f>
        <v>0</v>
      </c>
      <c r="X132" s="37">
        <f>X133+X136+X139+X142+X145+X148+X150+X153+X156+X158</f>
        <v>0</v>
      </c>
      <c r="Y132" s="41">
        <f t="shared" si="13"/>
        <v>8000000</v>
      </c>
    </row>
    <row r="133" spans="1:25" ht="12" customHeight="1" x14ac:dyDescent="0.25">
      <c r="A133" s="32"/>
      <c r="B133" s="35"/>
      <c r="C133" s="35"/>
      <c r="D133" s="35"/>
      <c r="E133" s="35"/>
      <c r="F133" s="35"/>
      <c r="G133" s="91"/>
      <c r="H133" s="91"/>
      <c r="I133" s="91"/>
      <c r="J133" s="92"/>
      <c r="K133" s="92"/>
      <c r="L133" s="102" t="s">
        <v>139</v>
      </c>
      <c r="M133" s="41"/>
      <c r="N133" s="41"/>
      <c r="O133" s="35"/>
      <c r="P133" s="35">
        <f>P134+P135</f>
        <v>0</v>
      </c>
      <c r="Q133" s="41">
        <f>Q134+Q135</f>
        <v>0</v>
      </c>
      <c r="R133" s="41">
        <v>0</v>
      </c>
      <c r="S133" s="41">
        <f>S134+S135</f>
        <v>2300000</v>
      </c>
      <c r="T133" s="41">
        <v>0</v>
      </c>
      <c r="U133" s="42"/>
      <c r="V133" s="35"/>
      <c r="W133" s="35"/>
      <c r="X133" s="35"/>
      <c r="Y133" s="41">
        <f t="shared" si="13"/>
        <v>2300000</v>
      </c>
    </row>
    <row r="134" spans="1:25" ht="12" customHeight="1" x14ac:dyDescent="0.25">
      <c r="A134" s="32"/>
      <c r="B134" s="35"/>
      <c r="C134" s="35"/>
      <c r="D134" s="35"/>
      <c r="E134" s="35"/>
      <c r="F134" s="35"/>
      <c r="G134" s="91"/>
      <c r="H134" s="91"/>
      <c r="I134" s="91"/>
      <c r="J134" s="92"/>
      <c r="K134" s="85"/>
      <c r="L134" s="93" t="s">
        <v>140</v>
      </c>
      <c r="M134" s="41"/>
      <c r="N134" s="41"/>
      <c r="O134" s="35"/>
      <c r="P134" s="35">
        <v>0</v>
      </c>
      <c r="Q134" s="41">
        <v>0</v>
      </c>
      <c r="R134" s="41">
        <v>0</v>
      </c>
      <c r="S134" s="41">
        <v>690000</v>
      </c>
      <c r="T134" s="41">
        <v>0</v>
      </c>
      <c r="U134" s="42"/>
      <c r="V134" s="35"/>
      <c r="W134" s="35"/>
      <c r="X134" s="35"/>
      <c r="Y134" s="41">
        <f t="shared" si="13"/>
        <v>690000</v>
      </c>
    </row>
    <row r="135" spans="1:25" ht="12" customHeight="1" x14ac:dyDescent="0.25">
      <c r="A135" s="32"/>
      <c r="B135" s="35"/>
      <c r="C135" s="35"/>
      <c r="D135" s="35"/>
      <c r="E135" s="35"/>
      <c r="F135" s="35"/>
      <c r="G135" s="91"/>
      <c r="H135" s="91"/>
      <c r="I135" s="91"/>
      <c r="J135" s="92"/>
      <c r="K135" s="85"/>
      <c r="L135" s="93" t="s">
        <v>141</v>
      </c>
      <c r="M135" s="41"/>
      <c r="N135" s="41"/>
      <c r="O135" s="35"/>
      <c r="P135" s="35">
        <v>0</v>
      </c>
      <c r="Q135" s="41">
        <v>0</v>
      </c>
      <c r="R135" s="41">
        <v>0</v>
      </c>
      <c r="S135" s="41">
        <v>1610000</v>
      </c>
      <c r="T135" s="41">
        <v>0</v>
      </c>
      <c r="U135" s="42"/>
      <c r="V135" s="35"/>
      <c r="W135" s="35"/>
      <c r="X135" s="35"/>
      <c r="Y135" s="41">
        <f t="shared" si="13"/>
        <v>1610000</v>
      </c>
    </row>
    <row r="136" spans="1:25" ht="12" customHeight="1" x14ac:dyDescent="0.25">
      <c r="A136" s="32"/>
      <c r="B136" s="35"/>
      <c r="C136" s="35"/>
      <c r="D136" s="35"/>
      <c r="E136" s="35"/>
      <c r="F136" s="35"/>
      <c r="G136" s="63"/>
      <c r="H136" s="63"/>
      <c r="I136" s="63"/>
      <c r="J136" s="63"/>
      <c r="K136" s="63"/>
      <c r="L136" s="79" t="s">
        <v>142</v>
      </c>
      <c r="M136" s="41"/>
      <c r="N136" s="41">
        <f>N137+N138</f>
        <v>0</v>
      </c>
      <c r="O136" s="35"/>
      <c r="P136" s="35"/>
      <c r="Q136" s="41">
        <f>Q137+Q138</f>
        <v>0</v>
      </c>
      <c r="R136" s="41">
        <v>0</v>
      </c>
      <c r="S136" s="41">
        <v>0</v>
      </c>
      <c r="T136" s="37">
        <f>T137+T138</f>
        <v>0</v>
      </c>
      <c r="U136" s="42"/>
      <c r="V136" s="35"/>
      <c r="W136" s="35">
        <f>W137+W138</f>
        <v>0</v>
      </c>
      <c r="X136" s="35"/>
      <c r="Y136" s="41">
        <f t="shared" si="13"/>
        <v>0</v>
      </c>
    </row>
    <row r="137" spans="1:25" ht="12" customHeight="1" x14ac:dyDescent="0.25">
      <c r="A137" s="32"/>
      <c r="B137" s="35"/>
      <c r="C137" s="35"/>
      <c r="D137" s="35"/>
      <c r="E137" s="35"/>
      <c r="F137" s="35"/>
      <c r="G137" s="63"/>
      <c r="H137" s="63"/>
      <c r="I137" s="63"/>
      <c r="J137" s="63"/>
      <c r="K137" s="63"/>
      <c r="L137" s="95" t="s">
        <v>143</v>
      </c>
      <c r="M137" s="41"/>
      <c r="N137" s="41">
        <v>0</v>
      </c>
      <c r="O137" s="35"/>
      <c r="P137" s="35"/>
      <c r="Q137" s="41">
        <v>0</v>
      </c>
      <c r="R137" s="41">
        <v>0</v>
      </c>
      <c r="S137" s="41">
        <v>0</v>
      </c>
      <c r="T137" s="41">
        <v>0</v>
      </c>
      <c r="U137" s="42"/>
      <c r="V137" s="35"/>
      <c r="W137" s="35">
        <v>0</v>
      </c>
      <c r="X137" s="35"/>
      <c r="Y137" s="41">
        <f t="shared" si="13"/>
        <v>0</v>
      </c>
    </row>
    <row r="138" spans="1:25" ht="12" customHeight="1" x14ac:dyDescent="0.25">
      <c r="A138" s="32"/>
      <c r="B138" s="35"/>
      <c r="C138" s="35"/>
      <c r="D138" s="35"/>
      <c r="E138" s="35"/>
      <c r="F138" s="35"/>
      <c r="G138" s="63"/>
      <c r="H138" s="63"/>
      <c r="I138" s="63"/>
      <c r="J138" s="63"/>
      <c r="K138" s="63"/>
      <c r="L138" s="95" t="s">
        <v>144</v>
      </c>
      <c r="M138" s="41"/>
      <c r="N138" s="41">
        <v>0</v>
      </c>
      <c r="O138" s="35"/>
      <c r="P138" s="35"/>
      <c r="Q138" s="41">
        <v>0</v>
      </c>
      <c r="R138" s="41">
        <v>0</v>
      </c>
      <c r="S138" s="41">
        <v>0</v>
      </c>
      <c r="T138" s="41">
        <v>0</v>
      </c>
      <c r="U138" s="42"/>
      <c r="V138" s="35"/>
      <c r="W138" s="35">
        <v>0</v>
      </c>
      <c r="X138" s="35"/>
      <c r="Y138" s="41">
        <f t="shared" si="13"/>
        <v>0</v>
      </c>
    </row>
    <row r="139" spans="1:25" ht="12" customHeight="1" x14ac:dyDescent="0.25">
      <c r="A139" s="32"/>
      <c r="B139" s="35"/>
      <c r="C139" s="35"/>
      <c r="D139" s="35"/>
      <c r="E139" s="35"/>
      <c r="F139" s="35"/>
      <c r="G139" s="63"/>
      <c r="H139" s="63"/>
      <c r="I139" s="63"/>
      <c r="J139" s="63"/>
      <c r="K139" s="63"/>
      <c r="L139" s="79" t="s">
        <v>145</v>
      </c>
      <c r="M139" s="41"/>
      <c r="N139" s="41">
        <f>N140+N141</f>
        <v>0</v>
      </c>
      <c r="O139" s="35"/>
      <c r="P139" s="35"/>
      <c r="Q139" s="41">
        <f>Q140+Q141</f>
        <v>0</v>
      </c>
      <c r="R139" s="41">
        <v>0</v>
      </c>
      <c r="S139" s="41">
        <v>0</v>
      </c>
      <c r="T139" s="41">
        <v>0</v>
      </c>
      <c r="U139" s="58">
        <f>U140+U141</f>
        <v>0</v>
      </c>
      <c r="V139" s="58">
        <f>V140+V141</f>
        <v>0</v>
      </c>
      <c r="W139" s="35">
        <f>W140+W141</f>
        <v>0</v>
      </c>
      <c r="X139" s="35"/>
      <c r="Y139" s="41">
        <f t="shared" si="13"/>
        <v>0</v>
      </c>
    </row>
    <row r="140" spans="1:25" ht="12" customHeight="1" x14ac:dyDescent="0.25">
      <c r="A140" s="32"/>
      <c r="B140" s="35"/>
      <c r="C140" s="35"/>
      <c r="D140" s="35"/>
      <c r="E140" s="35"/>
      <c r="F140" s="35"/>
      <c r="G140" s="63"/>
      <c r="H140" s="63"/>
      <c r="I140" s="63"/>
      <c r="J140" s="63"/>
      <c r="K140" s="63"/>
      <c r="L140" s="95" t="s">
        <v>143</v>
      </c>
      <c r="M140" s="41"/>
      <c r="N140" s="41"/>
      <c r="O140" s="35"/>
      <c r="P140" s="35"/>
      <c r="Q140" s="41">
        <v>0</v>
      </c>
      <c r="R140" s="41">
        <v>0</v>
      </c>
      <c r="S140" s="41">
        <v>0</v>
      </c>
      <c r="T140" s="41">
        <v>0</v>
      </c>
      <c r="U140" s="42">
        <v>0</v>
      </c>
      <c r="V140" s="35">
        <v>0</v>
      </c>
      <c r="W140" s="35">
        <v>0</v>
      </c>
      <c r="X140" s="35"/>
      <c r="Y140" s="41">
        <f t="shared" si="13"/>
        <v>0</v>
      </c>
    </row>
    <row r="141" spans="1:25" ht="12" customHeight="1" x14ac:dyDescent="0.25">
      <c r="A141" s="32"/>
      <c r="B141" s="35"/>
      <c r="C141" s="35"/>
      <c r="D141" s="35"/>
      <c r="E141" s="35"/>
      <c r="F141" s="35"/>
      <c r="G141" s="63"/>
      <c r="H141" s="63"/>
      <c r="I141" s="63"/>
      <c r="J141" s="63"/>
      <c r="K141" s="63"/>
      <c r="L141" s="95" t="s">
        <v>144</v>
      </c>
      <c r="M141" s="41"/>
      <c r="N141" s="41"/>
      <c r="O141" s="35"/>
      <c r="P141" s="35"/>
      <c r="Q141" s="41">
        <v>0</v>
      </c>
      <c r="R141" s="41">
        <v>0</v>
      </c>
      <c r="S141" s="41">
        <v>0</v>
      </c>
      <c r="T141" s="41">
        <v>0</v>
      </c>
      <c r="U141" s="42">
        <v>0</v>
      </c>
      <c r="V141" s="35">
        <v>0</v>
      </c>
      <c r="W141" s="35">
        <v>0</v>
      </c>
      <c r="X141" s="35"/>
      <c r="Y141" s="41">
        <f t="shared" si="13"/>
        <v>0</v>
      </c>
    </row>
    <row r="142" spans="1:25" ht="12" customHeight="1" x14ac:dyDescent="0.25">
      <c r="A142" s="32"/>
      <c r="B142" s="35"/>
      <c r="C142" s="35"/>
      <c r="D142" s="35"/>
      <c r="E142" s="35"/>
      <c r="F142" s="35"/>
      <c r="G142" s="63"/>
      <c r="H142" s="63"/>
      <c r="I142" s="63"/>
      <c r="J142" s="63"/>
      <c r="K142" s="63"/>
      <c r="L142" s="79" t="s">
        <v>146</v>
      </c>
      <c r="M142" s="41"/>
      <c r="N142" s="41">
        <f>N143+N144</f>
        <v>0</v>
      </c>
      <c r="O142" s="35"/>
      <c r="P142" s="35"/>
      <c r="Q142" s="41">
        <f>Q143+Q144</f>
        <v>0</v>
      </c>
      <c r="R142" s="41">
        <v>0</v>
      </c>
      <c r="S142" s="41">
        <v>0</v>
      </c>
      <c r="T142" s="41">
        <v>0</v>
      </c>
      <c r="U142" s="58">
        <f>U143+U144</f>
        <v>0</v>
      </c>
      <c r="V142" s="58">
        <f>V143+V144</f>
        <v>0</v>
      </c>
      <c r="W142" s="35"/>
      <c r="X142" s="35"/>
      <c r="Y142" s="41">
        <f t="shared" si="13"/>
        <v>0</v>
      </c>
    </row>
    <row r="143" spans="1:25" ht="12" customHeight="1" x14ac:dyDescent="0.25">
      <c r="A143" s="32"/>
      <c r="B143" s="35"/>
      <c r="C143" s="35"/>
      <c r="D143" s="35"/>
      <c r="E143" s="35"/>
      <c r="F143" s="35"/>
      <c r="G143" s="63"/>
      <c r="H143" s="63"/>
      <c r="I143" s="63"/>
      <c r="J143" s="63"/>
      <c r="K143" s="63"/>
      <c r="L143" s="95" t="s">
        <v>147</v>
      </c>
      <c r="M143" s="41"/>
      <c r="N143" s="41">
        <v>0</v>
      </c>
      <c r="O143" s="35"/>
      <c r="P143" s="35"/>
      <c r="Q143" s="41">
        <v>0</v>
      </c>
      <c r="R143" s="41">
        <v>0</v>
      </c>
      <c r="S143" s="41">
        <v>0</v>
      </c>
      <c r="T143" s="41">
        <v>0</v>
      </c>
      <c r="U143" s="42">
        <v>0</v>
      </c>
      <c r="V143" s="35">
        <v>0</v>
      </c>
      <c r="W143" s="35"/>
      <c r="X143" s="35"/>
      <c r="Y143" s="41">
        <f t="shared" si="13"/>
        <v>0</v>
      </c>
    </row>
    <row r="144" spans="1:25" ht="12" customHeight="1" x14ac:dyDescent="0.25">
      <c r="A144" s="32"/>
      <c r="B144" s="35"/>
      <c r="C144" s="35"/>
      <c r="D144" s="35"/>
      <c r="E144" s="35"/>
      <c r="F144" s="35"/>
      <c r="G144" s="63"/>
      <c r="H144" s="63"/>
      <c r="I144" s="63"/>
      <c r="J144" s="63"/>
      <c r="K144" s="63"/>
      <c r="L144" s="95" t="s">
        <v>148</v>
      </c>
      <c r="M144" s="41"/>
      <c r="N144" s="41">
        <v>0</v>
      </c>
      <c r="O144" s="35"/>
      <c r="P144" s="35"/>
      <c r="Q144" s="41">
        <v>0</v>
      </c>
      <c r="R144" s="41">
        <v>0</v>
      </c>
      <c r="S144" s="41">
        <v>0</v>
      </c>
      <c r="T144" s="41">
        <v>0</v>
      </c>
      <c r="U144" s="42">
        <v>0</v>
      </c>
      <c r="V144" s="35">
        <v>0</v>
      </c>
      <c r="W144" s="35"/>
      <c r="X144" s="35"/>
      <c r="Y144" s="41">
        <f t="shared" si="13"/>
        <v>0</v>
      </c>
    </row>
    <row r="145" spans="1:25" ht="12" customHeight="1" x14ac:dyDescent="0.25">
      <c r="A145" s="32"/>
      <c r="B145" s="35"/>
      <c r="C145" s="35"/>
      <c r="D145" s="35"/>
      <c r="E145" s="35"/>
      <c r="F145" s="35"/>
      <c r="G145" s="63"/>
      <c r="H145" s="63"/>
      <c r="I145" s="63"/>
      <c r="J145" s="63"/>
      <c r="K145" s="63"/>
      <c r="L145" s="79" t="s">
        <v>149</v>
      </c>
      <c r="M145" s="41"/>
      <c r="N145" s="41">
        <f>N146+N147</f>
        <v>0</v>
      </c>
      <c r="O145" s="35"/>
      <c r="P145" s="35"/>
      <c r="Q145" s="41"/>
      <c r="R145" s="41"/>
      <c r="S145" s="41"/>
      <c r="T145" s="41"/>
      <c r="U145" s="42"/>
      <c r="V145" s="35"/>
      <c r="W145" s="35"/>
      <c r="X145" s="72">
        <f>X146+X147</f>
        <v>0</v>
      </c>
      <c r="Y145" s="41">
        <f t="shared" si="13"/>
        <v>0</v>
      </c>
    </row>
    <row r="146" spans="1:25" ht="12" customHeight="1" x14ac:dyDescent="0.25">
      <c r="A146" s="32"/>
      <c r="B146" s="35"/>
      <c r="C146" s="35"/>
      <c r="D146" s="35"/>
      <c r="E146" s="35"/>
      <c r="F146" s="35"/>
      <c r="G146" s="63"/>
      <c r="H146" s="63"/>
      <c r="I146" s="63"/>
      <c r="J146" s="63"/>
      <c r="K146" s="63"/>
      <c r="L146" s="95" t="s">
        <v>150</v>
      </c>
      <c r="M146" s="41"/>
      <c r="N146" s="41">
        <v>0</v>
      </c>
      <c r="O146" s="35"/>
      <c r="P146" s="35"/>
      <c r="Q146" s="41"/>
      <c r="R146" s="41"/>
      <c r="S146" s="41"/>
      <c r="T146" s="41"/>
      <c r="U146" s="42"/>
      <c r="V146" s="35"/>
      <c r="W146" s="35"/>
      <c r="X146" s="35">
        <v>0</v>
      </c>
      <c r="Y146" s="41">
        <f t="shared" si="13"/>
        <v>0</v>
      </c>
    </row>
    <row r="147" spans="1:25" ht="12" customHeight="1" x14ac:dyDescent="0.25">
      <c r="A147" s="32"/>
      <c r="B147" s="35"/>
      <c r="C147" s="35"/>
      <c r="D147" s="35"/>
      <c r="E147" s="35"/>
      <c r="F147" s="35"/>
      <c r="G147" s="63"/>
      <c r="H147" s="63"/>
      <c r="I147" s="63"/>
      <c r="J147" s="63"/>
      <c r="K147" s="63"/>
      <c r="L147" s="95" t="s">
        <v>151</v>
      </c>
      <c r="M147" s="41"/>
      <c r="N147" s="41">
        <v>0</v>
      </c>
      <c r="O147" s="35"/>
      <c r="P147" s="35"/>
      <c r="Q147" s="41"/>
      <c r="R147" s="41"/>
      <c r="S147" s="41"/>
      <c r="T147" s="41"/>
      <c r="U147" s="42"/>
      <c r="V147" s="35"/>
      <c r="W147" s="35"/>
      <c r="X147" s="35">
        <v>0</v>
      </c>
      <c r="Y147" s="41">
        <f t="shared" ref="Y147:Y221" si="23">SUM(M147:X147)</f>
        <v>0</v>
      </c>
    </row>
    <row r="148" spans="1:25" ht="12" customHeight="1" x14ac:dyDescent="0.25">
      <c r="A148" s="32"/>
      <c r="B148" s="35"/>
      <c r="C148" s="35"/>
      <c r="D148" s="35"/>
      <c r="E148" s="35"/>
      <c r="F148" s="35"/>
      <c r="G148" s="63"/>
      <c r="H148" s="63"/>
      <c r="I148" s="63"/>
      <c r="J148" s="63"/>
      <c r="K148" s="63"/>
      <c r="L148" s="79" t="s">
        <v>152</v>
      </c>
      <c r="M148" s="41"/>
      <c r="N148" s="41">
        <f t="shared" ref="N148:T148" si="24">N149</f>
        <v>0</v>
      </c>
      <c r="O148" s="41">
        <f t="shared" si="24"/>
        <v>0</v>
      </c>
      <c r="P148" s="41">
        <f t="shared" si="24"/>
        <v>0</v>
      </c>
      <c r="Q148" s="41">
        <f t="shared" si="24"/>
        <v>0</v>
      </c>
      <c r="R148" s="41">
        <f t="shared" si="24"/>
        <v>0</v>
      </c>
      <c r="S148" s="41">
        <f t="shared" si="24"/>
        <v>0</v>
      </c>
      <c r="T148" s="41">
        <f t="shared" si="24"/>
        <v>0</v>
      </c>
      <c r="U148" s="42">
        <f>U149</f>
        <v>0</v>
      </c>
      <c r="V148" s="72">
        <f>V149</f>
        <v>0</v>
      </c>
      <c r="W148" s="35"/>
      <c r="X148" s="35"/>
      <c r="Y148" s="41">
        <f t="shared" si="23"/>
        <v>0</v>
      </c>
    </row>
    <row r="149" spans="1:25" ht="12" customHeight="1" x14ac:dyDescent="0.25">
      <c r="A149" s="32"/>
      <c r="B149" s="35"/>
      <c r="C149" s="35"/>
      <c r="D149" s="35"/>
      <c r="E149" s="35"/>
      <c r="F149" s="35"/>
      <c r="G149" s="63"/>
      <c r="H149" s="63"/>
      <c r="I149" s="63"/>
      <c r="J149" s="63"/>
      <c r="K149" s="63"/>
      <c r="L149" s="95" t="s">
        <v>153</v>
      </c>
      <c r="M149" s="41"/>
      <c r="N149" s="41">
        <v>0</v>
      </c>
      <c r="O149" s="35">
        <v>0</v>
      </c>
      <c r="P149" s="35">
        <v>0</v>
      </c>
      <c r="Q149" s="41">
        <v>0</v>
      </c>
      <c r="R149" s="41">
        <v>0</v>
      </c>
      <c r="S149" s="41">
        <v>0</v>
      </c>
      <c r="T149" s="41">
        <v>0</v>
      </c>
      <c r="U149" s="42">
        <v>0</v>
      </c>
      <c r="V149" s="35">
        <v>0</v>
      </c>
      <c r="W149" s="35"/>
      <c r="X149" s="35"/>
      <c r="Y149" s="41">
        <f t="shared" si="23"/>
        <v>0</v>
      </c>
    </row>
    <row r="150" spans="1:25" ht="12" customHeight="1" x14ac:dyDescent="0.25">
      <c r="A150" s="32"/>
      <c r="B150" s="35"/>
      <c r="C150" s="35"/>
      <c r="D150" s="35"/>
      <c r="E150" s="35"/>
      <c r="F150" s="35"/>
      <c r="G150" s="63"/>
      <c r="H150" s="63"/>
      <c r="I150" s="63"/>
      <c r="J150" s="63"/>
      <c r="K150" s="63"/>
      <c r="L150" s="79" t="s">
        <v>154</v>
      </c>
      <c r="M150" s="41"/>
      <c r="N150" s="41"/>
      <c r="O150" s="35"/>
      <c r="P150" s="35"/>
      <c r="Q150" s="41"/>
      <c r="R150" s="41"/>
      <c r="S150" s="41">
        <f>S151+S152</f>
        <v>4500000</v>
      </c>
      <c r="T150" s="41"/>
      <c r="U150" s="42"/>
      <c r="V150" s="35"/>
      <c r="W150" s="35">
        <f>W151+W152</f>
        <v>0</v>
      </c>
      <c r="X150" s="72">
        <f>X151+X152</f>
        <v>0</v>
      </c>
      <c r="Y150" s="41">
        <f t="shared" si="23"/>
        <v>4500000</v>
      </c>
    </row>
    <row r="151" spans="1:25" ht="12" customHeight="1" x14ac:dyDescent="0.25">
      <c r="A151" s="32"/>
      <c r="B151" s="35"/>
      <c r="C151" s="35"/>
      <c r="D151" s="35"/>
      <c r="E151" s="35"/>
      <c r="F151" s="35"/>
      <c r="G151" s="63"/>
      <c r="H151" s="63"/>
      <c r="I151" s="63"/>
      <c r="J151" s="63"/>
      <c r="K151" s="63"/>
      <c r="L151" s="95" t="s">
        <v>155</v>
      </c>
      <c r="M151" s="41"/>
      <c r="N151" s="35"/>
      <c r="O151" s="35"/>
      <c r="P151" s="35"/>
      <c r="Q151" s="41"/>
      <c r="R151" s="41"/>
      <c r="S151" s="41">
        <v>1500000</v>
      </c>
      <c r="T151" s="41"/>
      <c r="U151" s="42"/>
      <c r="V151" s="35"/>
      <c r="W151" s="35">
        <v>0</v>
      </c>
      <c r="X151" s="35">
        <v>0</v>
      </c>
      <c r="Y151" s="41">
        <f t="shared" si="23"/>
        <v>1500000</v>
      </c>
    </row>
    <row r="152" spans="1:25" ht="12" customHeight="1" x14ac:dyDescent="0.25">
      <c r="A152" s="32"/>
      <c r="B152" s="35"/>
      <c r="C152" s="35"/>
      <c r="D152" s="35"/>
      <c r="E152" s="35"/>
      <c r="F152" s="35"/>
      <c r="G152" s="63"/>
      <c r="H152" s="63"/>
      <c r="I152" s="63"/>
      <c r="J152" s="63"/>
      <c r="K152" s="63"/>
      <c r="L152" s="95" t="s">
        <v>156</v>
      </c>
      <c r="M152" s="41"/>
      <c r="N152" s="35"/>
      <c r="O152" s="35"/>
      <c r="P152" s="35"/>
      <c r="Q152" s="41"/>
      <c r="R152" s="41"/>
      <c r="S152" s="41">
        <v>3000000</v>
      </c>
      <c r="T152" s="41"/>
      <c r="U152" s="42"/>
      <c r="V152" s="35"/>
      <c r="W152" s="35">
        <v>0</v>
      </c>
      <c r="X152" s="35">
        <v>0</v>
      </c>
      <c r="Y152" s="41">
        <f>SUM(M152:X152)</f>
        <v>3000000</v>
      </c>
    </row>
    <row r="153" spans="1:25" ht="12" customHeight="1" x14ac:dyDescent="0.25">
      <c r="A153" s="32"/>
      <c r="B153" s="35"/>
      <c r="C153" s="35"/>
      <c r="D153" s="35"/>
      <c r="E153" s="35"/>
      <c r="F153" s="35"/>
      <c r="G153" s="63"/>
      <c r="H153" s="63"/>
      <c r="I153" s="63"/>
      <c r="J153" s="63"/>
      <c r="K153" s="63"/>
      <c r="L153" s="79" t="s">
        <v>157</v>
      </c>
      <c r="M153" s="41"/>
      <c r="N153" s="35"/>
      <c r="O153" s="35"/>
      <c r="P153" s="72">
        <f>P154+P155</f>
        <v>0</v>
      </c>
      <c r="Q153" s="41"/>
      <c r="R153" s="41"/>
      <c r="S153" s="41"/>
      <c r="T153" s="41"/>
      <c r="U153" s="42"/>
      <c r="V153" s="35"/>
      <c r="W153" s="35"/>
      <c r="X153" s="35"/>
      <c r="Y153" s="41">
        <f t="shared" si="23"/>
        <v>0</v>
      </c>
    </row>
    <row r="154" spans="1:25" ht="12" customHeight="1" x14ac:dyDescent="0.25">
      <c r="A154" s="32"/>
      <c r="B154" s="35"/>
      <c r="C154" s="35"/>
      <c r="D154" s="35"/>
      <c r="E154" s="35"/>
      <c r="F154" s="35"/>
      <c r="G154" s="63"/>
      <c r="H154" s="63"/>
      <c r="I154" s="63"/>
      <c r="J154" s="63"/>
      <c r="K154" s="63"/>
      <c r="L154" s="95" t="s">
        <v>158</v>
      </c>
      <c r="M154" s="41"/>
      <c r="N154" s="35"/>
      <c r="O154" s="35"/>
      <c r="P154" s="35">
        <v>0</v>
      </c>
      <c r="Q154" s="41"/>
      <c r="R154" s="41"/>
      <c r="S154" s="41"/>
      <c r="T154" s="41"/>
      <c r="U154" s="42"/>
      <c r="V154" s="35"/>
      <c r="W154" s="35"/>
      <c r="X154" s="35"/>
      <c r="Y154" s="41">
        <f t="shared" si="23"/>
        <v>0</v>
      </c>
    </row>
    <row r="155" spans="1:25" ht="12" customHeight="1" x14ac:dyDescent="0.25">
      <c r="A155" s="32"/>
      <c r="B155" s="35"/>
      <c r="C155" s="35"/>
      <c r="D155" s="35"/>
      <c r="E155" s="35"/>
      <c r="F155" s="35"/>
      <c r="G155" s="63"/>
      <c r="H155" s="63"/>
      <c r="I155" s="63"/>
      <c r="J155" s="63"/>
      <c r="K155" s="63"/>
      <c r="L155" s="95" t="s">
        <v>159</v>
      </c>
      <c r="M155" s="41"/>
      <c r="N155" s="35"/>
      <c r="O155" s="35"/>
      <c r="P155" s="35">
        <v>0</v>
      </c>
      <c r="Q155" s="41"/>
      <c r="R155" s="41"/>
      <c r="S155" s="41"/>
      <c r="T155" s="41"/>
      <c r="U155" s="42"/>
      <c r="V155" s="35"/>
      <c r="W155" s="35"/>
      <c r="X155" s="35"/>
      <c r="Y155" s="41">
        <f t="shared" si="23"/>
        <v>0</v>
      </c>
    </row>
    <row r="156" spans="1:25" ht="12" customHeight="1" x14ac:dyDescent="0.25">
      <c r="A156" s="32"/>
      <c r="B156" s="35"/>
      <c r="C156" s="35"/>
      <c r="D156" s="35"/>
      <c r="E156" s="35"/>
      <c r="F156" s="35"/>
      <c r="G156" s="63"/>
      <c r="H156" s="63"/>
      <c r="I156" s="63"/>
      <c r="J156" s="63"/>
      <c r="K156" s="63"/>
      <c r="L156" s="79" t="s">
        <v>160</v>
      </c>
      <c r="M156" s="41"/>
      <c r="N156" s="35"/>
      <c r="O156" s="35"/>
      <c r="P156" s="35"/>
      <c r="Q156" s="41"/>
      <c r="R156" s="41"/>
      <c r="S156" s="41"/>
      <c r="T156" s="41"/>
      <c r="U156" s="42"/>
      <c r="V156" s="35"/>
      <c r="W156" s="35"/>
      <c r="X156" s="35"/>
      <c r="Y156" s="41">
        <f t="shared" si="23"/>
        <v>0</v>
      </c>
    </row>
    <row r="157" spans="1:25" ht="12" customHeight="1" x14ac:dyDescent="0.25">
      <c r="A157" s="32"/>
      <c r="B157" s="35"/>
      <c r="C157" s="35"/>
      <c r="D157" s="35"/>
      <c r="E157" s="35"/>
      <c r="F157" s="35"/>
      <c r="G157" s="63"/>
      <c r="H157" s="63"/>
      <c r="I157" s="63"/>
      <c r="J157" s="63"/>
      <c r="K157" s="63"/>
      <c r="L157" s="95" t="s">
        <v>161</v>
      </c>
      <c r="M157" s="41"/>
      <c r="N157" s="35"/>
      <c r="O157" s="35"/>
      <c r="P157" s="35"/>
      <c r="Q157" s="41"/>
      <c r="R157" s="41"/>
      <c r="S157" s="41"/>
      <c r="T157" s="41"/>
      <c r="U157" s="42"/>
      <c r="V157" s="35"/>
      <c r="W157" s="35"/>
      <c r="X157" s="35"/>
      <c r="Y157" s="41">
        <f t="shared" si="23"/>
        <v>0</v>
      </c>
    </row>
    <row r="158" spans="1:25" s="104" customFormat="1" ht="12" customHeight="1" x14ac:dyDescent="0.25">
      <c r="A158" s="103"/>
      <c r="B158" s="72"/>
      <c r="C158" s="72"/>
      <c r="D158" s="72"/>
      <c r="E158" s="72"/>
      <c r="F158" s="72"/>
      <c r="G158" s="60"/>
      <c r="H158" s="60"/>
      <c r="I158" s="60"/>
      <c r="J158" s="60"/>
      <c r="K158" s="60"/>
      <c r="L158" s="79" t="s">
        <v>162</v>
      </c>
      <c r="M158" s="37">
        <f>M159</f>
        <v>600000</v>
      </c>
      <c r="N158" s="37">
        <f>N159</f>
        <v>600000</v>
      </c>
      <c r="O158" s="72">
        <f>O159</f>
        <v>0</v>
      </c>
      <c r="P158" s="72"/>
      <c r="Q158" s="37">
        <f>Q159</f>
        <v>0</v>
      </c>
      <c r="R158" s="37"/>
      <c r="S158" s="37"/>
      <c r="T158" s="37"/>
      <c r="U158" s="58"/>
      <c r="V158" s="72"/>
      <c r="W158" s="72">
        <f>W159</f>
        <v>0</v>
      </c>
      <c r="X158" s="72">
        <f>X159</f>
        <v>0</v>
      </c>
      <c r="Y158" s="37">
        <f>SUM(M158:X158)</f>
        <v>1200000</v>
      </c>
    </row>
    <row r="159" spans="1:25" ht="12" customHeight="1" x14ac:dyDescent="0.25">
      <c r="A159" s="32"/>
      <c r="B159" s="35"/>
      <c r="C159" s="35"/>
      <c r="D159" s="35"/>
      <c r="E159" s="35"/>
      <c r="F159" s="35"/>
      <c r="G159" s="63"/>
      <c r="H159" s="63"/>
      <c r="I159" s="63"/>
      <c r="J159" s="63"/>
      <c r="K159" s="63"/>
      <c r="L159" s="95" t="s">
        <v>163</v>
      </c>
      <c r="M159" s="41">
        <v>600000</v>
      </c>
      <c r="N159" s="35">
        <v>600000</v>
      </c>
      <c r="O159" s="35">
        <v>0</v>
      </c>
      <c r="P159" s="35">
        <v>0</v>
      </c>
      <c r="Q159" s="41">
        <v>0</v>
      </c>
      <c r="R159" s="41"/>
      <c r="S159" s="41"/>
      <c r="T159" s="41"/>
      <c r="U159" s="42"/>
      <c r="V159" s="35"/>
      <c r="W159" s="35">
        <v>0</v>
      </c>
      <c r="X159" s="35">
        <v>0</v>
      </c>
      <c r="Y159" s="41">
        <f>SUM(M159:X159)</f>
        <v>1200000</v>
      </c>
    </row>
    <row r="160" spans="1:25" ht="12" customHeight="1" x14ac:dyDescent="0.25">
      <c r="A160" s="32"/>
      <c r="B160" s="35"/>
      <c r="C160" s="35"/>
      <c r="D160" s="35"/>
      <c r="E160" s="35"/>
      <c r="F160" s="35"/>
      <c r="G160" s="63"/>
      <c r="H160" s="63"/>
      <c r="I160" s="63"/>
      <c r="J160" s="63"/>
      <c r="K160" s="63"/>
      <c r="L160" s="95"/>
      <c r="M160" s="41"/>
      <c r="N160" s="35"/>
      <c r="O160" s="35"/>
      <c r="P160" s="35"/>
      <c r="Q160" s="41"/>
      <c r="R160" s="41"/>
      <c r="S160" s="41"/>
      <c r="T160" s="41"/>
      <c r="U160" s="42"/>
      <c r="V160" s="35"/>
      <c r="W160" s="35"/>
      <c r="X160" s="35"/>
      <c r="Y160" s="41">
        <f t="shared" si="23"/>
        <v>0</v>
      </c>
    </row>
    <row r="161" spans="1:25" ht="12" customHeight="1" x14ac:dyDescent="0.25">
      <c r="A161" s="32"/>
      <c r="B161" s="35"/>
      <c r="C161" s="35"/>
      <c r="D161" s="35"/>
      <c r="E161" s="35"/>
      <c r="F161" s="35"/>
      <c r="G161" s="105"/>
      <c r="H161" s="105"/>
      <c r="I161" s="105"/>
      <c r="J161" s="106"/>
      <c r="K161" s="107"/>
      <c r="L161" s="108"/>
      <c r="M161" s="41"/>
      <c r="N161" s="35"/>
      <c r="O161" s="35"/>
      <c r="P161" s="35"/>
      <c r="Q161" s="41"/>
      <c r="R161" s="41"/>
      <c r="S161" s="41"/>
      <c r="T161" s="41"/>
      <c r="U161" s="42"/>
      <c r="V161" s="35"/>
      <c r="W161" s="35"/>
      <c r="X161" s="35"/>
      <c r="Y161" s="41">
        <f t="shared" si="23"/>
        <v>0</v>
      </c>
    </row>
    <row r="162" spans="1:25" ht="12" customHeight="1" x14ac:dyDescent="0.25">
      <c r="A162" s="32"/>
      <c r="B162" s="53">
        <v>1</v>
      </c>
      <c r="C162" s="54" t="s">
        <v>26</v>
      </c>
      <c r="D162" s="54" t="s">
        <v>27</v>
      </c>
      <c r="E162" s="53">
        <v>38</v>
      </c>
      <c r="F162" s="53">
        <v>10</v>
      </c>
      <c r="G162" s="109" t="s">
        <v>30</v>
      </c>
      <c r="H162" s="109" t="s">
        <v>31</v>
      </c>
      <c r="I162" s="109" t="s">
        <v>31</v>
      </c>
      <c r="J162" s="60" t="s">
        <v>164</v>
      </c>
      <c r="K162" s="61"/>
      <c r="L162" s="62" t="s">
        <v>165</v>
      </c>
      <c r="M162" s="37">
        <f>M163+M167</f>
        <v>0</v>
      </c>
      <c r="N162" s="37">
        <f t="shared" ref="N162:X162" si="25">N163+N167</f>
        <v>0</v>
      </c>
      <c r="O162" s="37">
        <f t="shared" si="25"/>
        <v>9165612</v>
      </c>
      <c r="P162" s="37">
        <f t="shared" si="25"/>
        <v>0</v>
      </c>
      <c r="Q162" s="37">
        <f t="shared" si="25"/>
        <v>0</v>
      </c>
      <c r="R162" s="37">
        <f t="shared" si="25"/>
        <v>0</v>
      </c>
      <c r="S162" s="37">
        <f t="shared" si="25"/>
        <v>0</v>
      </c>
      <c r="T162" s="37">
        <f t="shared" si="25"/>
        <v>150000</v>
      </c>
      <c r="U162" s="37">
        <f t="shared" si="25"/>
        <v>150000</v>
      </c>
      <c r="V162" s="37">
        <f t="shared" si="25"/>
        <v>150000</v>
      </c>
      <c r="W162" s="37">
        <f t="shared" si="25"/>
        <v>0</v>
      </c>
      <c r="X162" s="37">
        <f t="shared" si="25"/>
        <v>0</v>
      </c>
      <c r="Y162" s="41">
        <f t="shared" si="23"/>
        <v>9615612</v>
      </c>
    </row>
    <row r="163" spans="1:25" ht="12" customHeight="1" x14ac:dyDescent="0.25">
      <c r="A163" s="32"/>
      <c r="B163" s="35"/>
      <c r="C163" s="35"/>
      <c r="D163" s="35"/>
      <c r="E163" s="35"/>
      <c r="F163" s="35"/>
      <c r="G163" s="109" t="s">
        <v>30</v>
      </c>
      <c r="H163" s="109" t="s">
        <v>31</v>
      </c>
      <c r="I163" s="109" t="s">
        <v>31</v>
      </c>
      <c r="J163" s="60" t="s">
        <v>164</v>
      </c>
      <c r="K163" s="60" t="s">
        <v>27</v>
      </c>
      <c r="L163" s="62" t="s">
        <v>166</v>
      </c>
      <c r="M163" s="41">
        <f>M164+M165</f>
        <v>0</v>
      </c>
      <c r="N163" s="41">
        <f t="shared" ref="N163:X163" si="26">N164+N165</f>
        <v>0</v>
      </c>
      <c r="O163" s="41">
        <f t="shared" si="26"/>
        <v>0</v>
      </c>
      <c r="P163" s="41">
        <f t="shared" si="26"/>
        <v>0</v>
      </c>
      <c r="Q163" s="41">
        <f t="shared" si="26"/>
        <v>0</v>
      </c>
      <c r="R163" s="41">
        <f t="shared" si="26"/>
        <v>0</v>
      </c>
      <c r="S163" s="41">
        <v>0</v>
      </c>
      <c r="T163" s="41">
        <f t="shared" si="26"/>
        <v>150000</v>
      </c>
      <c r="U163" s="41">
        <f t="shared" si="26"/>
        <v>150000</v>
      </c>
      <c r="V163" s="41">
        <f t="shared" si="26"/>
        <v>150000</v>
      </c>
      <c r="W163" s="41">
        <f t="shared" si="26"/>
        <v>0</v>
      </c>
      <c r="X163" s="41">
        <f t="shared" si="26"/>
        <v>0</v>
      </c>
      <c r="Y163" s="41">
        <f t="shared" si="23"/>
        <v>450000</v>
      </c>
    </row>
    <row r="164" spans="1:25" ht="12" customHeight="1" x14ac:dyDescent="0.25">
      <c r="A164" s="32"/>
      <c r="B164" s="35"/>
      <c r="C164" s="35"/>
      <c r="D164" s="35"/>
      <c r="E164" s="35"/>
      <c r="F164" s="35"/>
      <c r="G164" s="63"/>
      <c r="H164" s="63"/>
      <c r="I164" s="63"/>
      <c r="J164" s="63"/>
      <c r="K164" s="110"/>
      <c r="L164" s="69" t="s">
        <v>167</v>
      </c>
      <c r="M164" s="41">
        <v>0</v>
      </c>
      <c r="N164" s="41">
        <v>0</v>
      </c>
      <c r="O164" s="35">
        <v>0</v>
      </c>
      <c r="P164" s="35">
        <v>0</v>
      </c>
      <c r="Q164" s="41">
        <v>0</v>
      </c>
      <c r="R164" s="41">
        <v>0</v>
      </c>
      <c r="S164" s="41">
        <v>0</v>
      </c>
      <c r="T164" s="41">
        <v>0</v>
      </c>
      <c r="U164" s="42">
        <v>0</v>
      </c>
      <c r="V164" s="111">
        <v>0</v>
      </c>
      <c r="W164" s="35"/>
      <c r="X164" s="35"/>
      <c r="Y164" s="41">
        <f t="shared" si="23"/>
        <v>0</v>
      </c>
    </row>
    <row r="165" spans="1:25" ht="12" customHeight="1" x14ac:dyDescent="0.25">
      <c r="A165" s="32"/>
      <c r="B165" s="35"/>
      <c r="C165" s="35"/>
      <c r="D165" s="35"/>
      <c r="E165" s="35"/>
      <c r="F165" s="35"/>
      <c r="G165" s="63"/>
      <c r="H165" s="63"/>
      <c r="I165" s="63"/>
      <c r="J165" s="63"/>
      <c r="K165" s="110"/>
      <c r="L165" s="69" t="s">
        <v>168</v>
      </c>
      <c r="M165" s="41">
        <v>0</v>
      </c>
      <c r="N165" s="35"/>
      <c r="O165" s="35">
        <v>0</v>
      </c>
      <c r="P165" s="35">
        <v>0</v>
      </c>
      <c r="Q165" s="41">
        <v>0</v>
      </c>
      <c r="R165" s="41">
        <v>0</v>
      </c>
      <c r="S165" s="41">
        <v>0</v>
      </c>
      <c r="T165" s="41">
        <v>150000</v>
      </c>
      <c r="U165" s="42">
        <v>150000</v>
      </c>
      <c r="V165" s="35">
        <v>150000</v>
      </c>
      <c r="W165" s="35"/>
      <c r="X165" s="35">
        <v>0</v>
      </c>
      <c r="Y165" s="41">
        <f t="shared" si="23"/>
        <v>450000</v>
      </c>
    </row>
    <row r="166" spans="1:25" ht="12" customHeight="1" x14ac:dyDescent="0.25">
      <c r="A166" s="32"/>
      <c r="B166" s="35"/>
      <c r="C166" s="35"/>
      <c r="D166" s="35"/>
      <c r="E166" s="35"/>
      <c r="F166" s="35"/>
      <c r="G166" s="63"/>
      <c r="H166" s="63"/>
      <c r="I166" s="63"/>
      <c r="J166" s="63"/>
      <c r="K166" s="110"/>
      <c r="L166" s="69"/>
      <c r="M166" s="41"/>
      <c r="N166" s="35"/>
      <c r="O166" s="35"/>
      <c r="P166" s="35"/>
      <c r="Q166" s="41"/>
      <c r="R166" s="41"/>
      <c r="S166" s="41"/>
      <c r="T166" s="41"/>
      <c r="U166" s="42"/>
      <c r="V166" s="35"/>
      <c r="W166" s="35"/>
      <c r="X166" s="35"/>
      <c r="Y166" s="41">
        <f t="shared" si="23"/>
        <v>0</v>
      </c>
    </row>
    <row r="167" spans="1:25" ht="12" customHeight="1" x14ac:dyDescent="0.25">
      <c r="A167" s="32"/>
      <c r="B167" s="53">
        <v>1</v>
      </c>
      <c r="C167" s="54" t="s">
        <v>26</v>
      </c>
      <c r="D167" s="54" t="s">
        <v>27</v>
      </c>
      <c r="E167" s="53">
        <v>38</v>
      </c>
      <c r="F167" s="53">
        <v>10</v>
      </c>
      <c r="G167" s="109" t="s">
        <v>30</v>
      </c>
      <c r="H167" s="109" t="s">
        <v>31</v>
      </c>
      <c r="I167" s="109" t="s">
        <v>31</v>
      </c>
      <c r="J167" s="60" t="s">
        <v>164</v>
      </c>
      <c r="K167" s="60" t="s">
        <v>26</v>
      </c>
      <c r="L167" s="62" t="s">
        <v>169</v>
      </c>
      <c r="M167" s="41"/>
      <c r="N167" s="35">
        <f>N168+N170+N169</f>
        <v>0</v>
      </c>
      <c r="O167" s="72">
        <f>O168+O170+O169</f>
        <v>9165612</v>
      </c>
      <c r="P167" s="35"/>
      <c r="Q167" s="41"/>
      <c r="R167" s="41"/>
      <c r="S167" s="41"/>
      <c r="T167" s="41"/>
      <c r="U167" s="42"/>
      <c r="V167" s="35"/>
      <c r="W167" s="35"/>
      <c r="X167" s="35"/>
      <c r="Y167" s="41">
        <f t="shared" si="23"/>
        <v>9165612</v>
      </c>
    </row>
    <row r="168" spans="1:25" ht="12" customHeight="1" x14ac:dyDescent="0.25">
      <c r="A168" s="32"/>
      <c r="B168" s="35"/>
      <c r="C168" s="35"/>
      <c r="D168" s="35"/>
      <c r="E168" s="35"/>
      <c r="F168" s="35"/>
      <c r="G168" s="63"/>
      <c r="H168" s="63"/>
      <c r="I168" s="63"/>
      <c r="J168" s="63"/>
      <c r="K168" s="110"/>
      <c r="L168" s="69" t="s">
        <v>170</v>
      </c>
      <c r="M168" s="41"/>
      <c r="N168" s="35">
        <v>0</v>
      </c>
      <c r="O168" s="35">
        <v>5625000</v>
      </c>
      <c r="P168" s="35"/>
      <c r="Q168" s="41"/>
      <c r="R168" s="41"/>
      <c r="S168" s="41"/>
      <c r="T168" s="41"/>
      <c r="U168" s="42"/>
      <c r="V168" s="35"/>
      <c r="W168" s="35"/>
      <c r="X168" s="35"/>
      <c r="Y168" s="41">
        <f t="shared" si="23"/>
        <v>5625000</v>
      </c>
    </row>
    <row r="169" spans="1:25" ht="12" customHeight="1" x14ac:dyDescent="0.25">
      <c r="A169" s="32"/>
      <c r="B169" s="35"/>
      <c r="C169" s="35"/>
      <c r="D169" s="35"/>
      <c r="E169" s="35"/>
      <c r="F169" s="35"/>
      <c r="G169" s="63"/>
      <c r="H169" s="63"/>
      <c r="I169" s="63"/>
      <c r="J169" s="63"/>
      <c r="K169" s="110"/>
      <c r="L169" s="69" t="s">
        <v>171</v>
      </c>
      <c r="M169" s="41"/>
      <c r="N169" s="35">
        <v>0</v>
      </c>
      <c r="O169" s="35">
        <f>2816149+724463</f>
        <v>3540612</v>
      </c>
      <c r="P169" s="35"/>
      <c r="Q169" s="41"/>
      <c r="R169" s="41"/>
      <c r="S169" s="41"/>
      <c r="T169" s="41"/>
      <c r="U169" s="42"/>
      <c r="V169" s="35"/>
      <c r="W169" s="35"/>
      <c r="X169" s="35"/>
      <c r="Y169" s="41">
        <f t="shared" si="23"/>
        <v>3540612</v>
      </c>
    </row>
    <row r="170" spans="1:25" ht="12" customHeight="1" x14ac:dyDescent="0.25">
      <c r="A170" s="32"/>
      <c r="B170" s="35"/>
      <c r="C170" s="35"/>
      <c r="D170" s="35"/>
      <c r="E170" s="35"/>
      <c r="F170" s="35"/>
      <c r="G170" s="63"/>
      <c r="H170" s="63"/>
      <c r="I170" s="63"/>
      <c r="J170" s="63"/>
      <c r="K170" s="110"/>
      <c r="L170" s="69" t="s">
        <v>172</v>
      </c>
      <c r="M170" s="41"/>
      <c r="N170" s="35">
        <v>0</v>
      </c>
      <c r="O170" s="35">
        <v>0</v>
      </c>
      <c r="P170" s="35"/>
      <c r="Q170" s="41"/>
      <c r="R170" s="41"/>
      <c r="S170" s="41"/>
      <c r="T170" s="41"/>
      <c r="U170" s="42"/>
      <c r="V170" s="35"/>
      <c r="W170" s="35"/>
      <c r="X170" s="35"/>
      <c r="Y170" s="41">
        <f t="shared" si="23"/>
        <v>0</v>
      </c>
    </row>
    <row r="171" spans="1:25" ht="12" customHeight="1" x14ac:dyDescent="0.25">
      <c r="A171" s="32"/>
      <c r="B171" s="35"/>
      <c r="C171" s="35"/>
      <c r="D171" s="35"/>
      <c r="E171" s="35"/>
      <c r="F171" s="35"/>
      <c r="G171" s="70"/>
      <c r="H171" s="70"/>
      <c r="I171" s="70"/>
      <c r="J171" s="70"/>
      <c r="K171" s="70"/>
      <c r="L171" s="112"/>
      <c r="M171" s="41"/>
      <c r="N171" s="35"/>
      <c r="O171" s="35"/>
      <c r="P171" s="35"/>
      <c r="Q171" s="41"/>
      <c r="R171" s="41"/>
      <c r="S171" s="41"/>
      <c r="T171" s="41"/>
      <c r="U171" s="42"/>
      <c r="V171" s="35"/>
      <c r="W171" s="35"/>
      <c r="X171" s="35"/>
      <c r="Y171" s="41">
        <f t="shared" si="23"/>
        <v>0</v>
      </c>
    </row>
    <row r="172" spans="1:25" ht="12" customHeight="1" x14ac:dyDescent="0.25">
      <c r="A172" s="32"/>
      <c r="B172" s="53">
        <v>1</v>
      </c>
      <c r="C172" s="54" t="s">
        <v>26</v>
      </c>
      <c r="D172" s="54" t="s">
        <v>27</v>
      </c>
      <c r="E172" s="53">
        <v>38</v>
      </c>
      <c r="F172" s="53">
        <v>10</v>
      </c>
      <c r="G172" s="60" t="s">
        <v>30</v>
      </c>
      <c r="H172" s="60" t="s">
        <v>31</v>
      </c>
      <c r="I172" s="60" t="s">
        <v>31</v>
      </c>
      <c r="J172" s="60" t="s">
        <v>173</v>
      </c>
      <c r="K172" s="70"/>
      <c r="L172" s="83" t="s">
        <v>174</v>
      </c>
      <c r="M172" s="41"/>
      <c r="N172" s="35">
        <f>N173</f>
        <v>0</v>
      </c>
      <c r="O172" s="72">
        <f>O173</f>
        <v>15000000</v>
      </c>
      <c r="P172" s="35">
        <f t="shared" ref="P172:R173" si="27">P173</f>
        <v>0</v>
      </c>
      <c r="Q172" s="35">
        <f t="shared" si="27"/>
        <v>0</v>
      </c>
      <c r="R172" s="35">
        <f t="shared" si="27"/>
        <v>0</v>
      </c>
      <c r="S172" s="41"/>
      <c r="T172" s="41"/>
      <c r="U172" s="58">
        <f t="shared" ref="U172:X173" si="28">U173</f>
        <v>0</v>
      </c>
      <c r="V172" s="58">
        <f t="shared" si="28"/>
        <v>0</v>
      </c>
      <c r="W172" s="58">
        <f t="shared" si="28"/>
        <v>0</v>
      </c>
      <c r="X172" s="58">
        <f t="shared" si="28"/>
        <v>0</v>
      </c>
      <c r="Y172" s="41">
        <f t="shared" si="23"/>
        <v>15000000</v>
      </c>
    </row>
    <row r="173" spans="1:25" ht="12" customHeight="1" x14ac:dyDescent="0.25">
      <c r="A173" s="32"/>
      <c r="B173" s="35"/>
      <c r="C173" s="35"/>
      <c r="D173" s="35"/>
      <c r="E173" s="35"/>
      <c r="F173" s="35"/>
      <c r="G173" s="109" t="s">
        <v>30</v>
      </c>
      <c r="H173" s="109" t="s">
        <v>31</v>
      </c>
      <c r="I173" s="109" t="s">
        <v>31</v>
      </c>
      <c r="J173" s="60" t="s">
        <v>173</v>
      </c>
      <c r="K173" s="60" t="s">
        <v>27</v>
      </c>
      <c r="L173" s="62" t="s">
        <v>175</v>
      </c>
      <c r="M173" s="41"/>
      <c r="N173" s="35">
        <f>N174</f>
        <v>0</v>
      </c>
      <c r="O173" s="35">
        <f>O174</f>
        <v>15000000</v>
      </c>
      <c r="P173" s="35">
        <f t="shared" si="27"/>
        <v>0</v>
      </c>
      <c r="Q173" s="35">
        <f t="shared" si="27"/>
        <v>0</v>
      </c>
      <c r="R173" s="35">
        <f t="shared" si="27"/>
        <v>0</v>
      </c>
      <c r="S173" s="41"/>
      <c r="T173" s="41"/>
      <c r="U173" s="58">
        <f t="shared" si="28"/>
        <v>0</v>
      </c>
      <c r="V173" s="58">
        <f t="shared" si="28"/>
        <v>0</v>
      </c>
      <c r="W173" s="58">
        <f t="shared" si="28"/>
        <v>0</v>
      </c>
      <c r="X173" s="58">
        <f t="shared" si="28"/>
        <v>0</v>
      </c>
      <c r="Y173" s="41">
        <f t="shared" si="23"/>
        <v>15000000</v>
      </c>
    </row>
    <row r="174" spans="1:25" ht="12" customHeight="1" x14ac:dyDescent="0.25">
      <c r="A174" s="32"/>
      <c r="B174" s="35"/>
      <c r="C174" s="35"/>
      <c r="D174" s="35"/>
      <c r="E174" s="35"/>
      <c r="F174" s="35"/>
      <c r="G174" s="55"/>
      <c r="H174" s="55"/>
      <c r="I174" s="55"/>
      <c r="J174" s="56"/>
      <c r="K174" s="56"/>
      <c r="L174" s="69" t="s">
        <v>176</v>
      </c>
      <c r="M174" s="41"/>
      <c r="N174" s="35">
        <v>0</v>
      </c>
      <c r="O174" s="35">
        <v>15000000</v>
      </c>
      <c r="P174" s="35"/>
      <c r="Q174" s="41"/>
      <c r="R174" s="41">
        <v>0</v>
      </c>
      <c r="S174" s="41"/>
      <c r="T174" s="41">
        <v>0</v>
      </c>
      <c r="U174" s="42">
        <v>0</v>
      </c>
      <c r="V174" s="35"/>
      <c r="W174" s="35">
        <v>0</v>
      </c>
      <c r="X174" s="35">
        <v>0</v>
      </c>
      <c r="Y174" s="41">
        <f t="shared" si="23"/>
        <v>15000000</v>
      </c>
    </row>
    <row r="175" spans="1:25" ht="12" customHeight="1" x14ac:dyDescent="0.25">
      <c r="A175" s="32"/>
      <c r="B175" s="35"/>
      <c r="C175" s="35"/>
      <c r="D175" s="35"/>
      <c r="E175" s="35"/>
      <c r="F175" s="35"/>
      <c r="G175" s="55"/>
      <c r="H175" s="55"/>
      <c r="I175" s="55"/>
      <c r="J175" s="56"/>
      <c r="K175" s="56"/>
      <c r="L175" s="69"/>
      <c r="M175" s="41"/>
      <c r="N175" s="35"/>
      <c r="O175" s="35"/>
      <c r="P175" s="35"/>
      <c r="Q175" s="41"/>
      <c r="R175" s="41"/>
      <c r="S175" s="41"/>
      <c r="T175" s="41"/>
      <c r="U175" s="42"/>
      <c r="V175" s="35"/>
      <c r="W175" s="35"/>
      <c r="X175" s="35"/>
      <c r="Y175" s="41">
        <f t="shared" si="23"/>
        <v>0</v>
      </c>
    </row>
    <row r="176" spans="1:25" ht="12" customHeight="1" x14ac:dyDescent="0.25">
      <c r="A176" s="32"/>
      <c r="B176" s="53">
        <v>1</v>
      </c>
      <c r="C176" s="54" t="s">
        <v>26</v>
      </c>
      <c r="D176" s="54" t="s">
        <v>27</v>
      </c>
      <c r="E176" s="53">
        <v>38</v>
      </c>
      <c r="F176" s="53">
        <v>10</v>
      </c>
      <c r="G176" s="60" t="s">
        <v>30</v>
      </c>
      <c r="H176" s="60" t="s">
        <v>31</v>
      </c>
      <c r="I176" s="60" t="s">
        <v>31</v>
      </c>
      <c r="J176" s="60" t="s">
        <v>177</v>
      </c>
      <c r="K176" s="63"/>
      <c r="L176" s="83" t="s">
        <v>178</v>
      </c>
      <c r="M176" s="41"/>
      <c r="N176" s="41">
        <f t="shared" ref="N176:S176" si="29">N177+N179+N186</f>
        <v>0</v>
      </c>
      <c r="O176" s="41">
        <f t="shared" si="29"/>
        <v>0</v>
      </c>
      <c r="P176" s="41">
        <f t="shared" si="29"/>
        <v>0</v>
      </c>
      <c r="Q176" s="41">
        <f t="shared" si="29"/>
        <v>0</v>
      </c>
      <c r="R176" s="41">
        <f t="shared" si="29"/>
        <v>0</v>
      </c>
      <c r="S176" s="41">
        <f t="shared" si="29"/>
        <v>0</v>
      </c>
      <c r="T176" s="41">
        <f>T177+T179+T182+T186</f>
        <v>0</v>
      </c>
      <c r="U176" s="58">
        <f>U177+U179+U182+U186</f>
        <v>9848600</v>
      </c>
      <c r="V176" s="58">
        <f>V177+V179+V182+V186</f>
        <v>0</v>
      </c>
      <c r="W176" s="58">
        <f>W177+W179+W182+W186+W184</f>
        <v>0</v>
      </c>
      <c r="X176" s="58">
        <f>X177+X179+X182+X186+X184</f>
        <v>0</v>
      </c>
      <c r="Y176" s="41">
        <f t="shared" si="23"/>
        <v>9848600</v>
      </c>
    </row>
    <row r="177" spans="1:25" ht="12" customHeight="1" x14ac:dyDescent="0.25">
      <c r="A177" s="32"/>
      <c r="B177" s="35"/>
      <c r="C177" s="35"/>
      <c r="D177" s="35"/>
      <c r="E177" s="35"/>
      <c r="F177" s="35"/>
      <c r="G177" s="60" t="s">
        <v>30</v>
      </c>
      <c r="H177" s="60" t="s">
        <v>31</v>
      </c>
      <c r="I177" s="60" t="s">
        <v>31</v>
      </c>
      <c r="J177" s="60" t="s">
        <v>177</v>
      </c>
      <c r="K177" s="60" t="s">
        <v>52</v>
      </c>
      <c r="L177" s="83" t="s">
        <v>179</v>
      </c>
      <c r="M177" s="41"/>
      <c r="N177" s="41">
        <f>N178</f>
        <v>0</v>
      </c>
      <c r="O177" s="41">
        <f t="shared" ref="O177:X177" si="30">O178</f>
        <v>0</v>
      </c>
      <c r="P177" s="41">
        <f t="shared" si="30"/>
        <v>0</v>
      </c>
      <c r="Q177" s="41">
        <f t="shared" si="30"/>
        <v>0</v>
      </c>
      <c r="R177" s="41">
        <f t="shared" si="30"/>
        <v>0</v>
      </c>
      <c r="S177" s="41">
        <f t="shared" si="30"/>
        <v>0</v>
      </c>
      <c r="T177" s="41">
        <f t="shared" si="30"/>
        <v>0</v>
      </c>
      <c r="U177" s="41">
        <f t="shared" si="30"/>
        <v>0</v>
      </c>
      <c r="V177" s="41">
        <f t="shared" si="30"/>
        <v>0</v>
      </c>
      <c r="W177" s="41">
        <f t="shared" si="30"/>
        <v>0</v>
      </c>
      <c r="X177" s="41">
        <f t="shared" si="30"/>
        <v>0</v>
      </c>
      <c r="Y177" s="41">
        <f t="shared" si="23"/>
        <v>0</v>
      </c>
    </row>
    <row r="178" spans="1:25" ht="12" customHeight="1" x14ac:dyDescent="0.25">
      <c r="A178" s="32"/>
      <c r="B178" s="35"/>
      <c r="C178" s="35"/>
      <c r="D178" s="35"/>
      <c r="E178" s="35"/>
      <c r="F178" s="35"/>
      <c r="G178" s="60"/>
      <c r="H178" s="60"/>
      <c r="I178" s="60"/>
      <c r="J178" s="60"/>
      <c r="K178" s="60"/>
      <c r="L178" s="88" t="s">
        <v>180</v>
      </c>
      <c r="M178" s="41"/>
      <c r="N178" s="41"/>
      <c r="O178" s="35"/>
      <c r="P178" s="35"/>
      <c r="Q178" s="41"/>
      <c r="R178" s="41"/>
      <c r="S178" s="41"/>
      <c r="T178" s="41"/>
      <c r="U178" s="42"/>
      <c r="V178" s="35"/>
      <c r="W178" s="35"/>
      <c r="X178" s="35">
        <v>0</v>
      </c>
      <c r="Y178" s="41">
        <f t="shared" si="23"/>
        <v>0</v>
      </c>
    </row>
    <row r="179" spans="1:25" ht="12" customHeight="1" x14ac:dyDescent="0.25">
      <c r="A179" s="32"/>
      <c r="B179" s="35"/>
      <c r="C179" s="35"/>
      <c r="D179" s="35"/>
      <c r="E179" s="35"/>
      <c r="F179" s="35"/>
      <c r="G179" s="60" t="s">
        <v>30</v>
      </c>
      <c r="H179" s="60" t="s">
        <v>31</v>
      </c>
      <c r="I179" s="60" t="s">
        <v>31</v>
      </c>
      <c r="J179" s="60" t="s">
        <v>177</v>
      </c>
      <c r="K179" s="60" t="s">
        <v>71</v>
      </c>
      <c r="L179" s="83" t="s">
        <v>181</v>
      </c>
      <c r="M179" s="41"/>
      <c r="N179" s="37">
        <f>N180+N181</f>
        <v>0</v>
      </c>
      <c r="O179" s="37">
        <f>O180+O181</f>
        <v>0</v>
      </c>
      <c r="P179" s="35"/>
      <c r="Q179" s="41"/>
      <c r="R179" s="41"/>
      <c r="S179" s="41"/>
      <c r="T179" s="37">
        <f>SUM(T180:T181)</f>
        <v>0</v>
      </c>
      <c r="U179" s="58">
        <f>U180</f>
        <v>0</v>
      </c>
      <c r="V179" s="58">
        <f>V180+V181</f>
        <v>0</v>
      </c>
      <c r="W179" s="58">
        <f>W180+W181</f>
        <v>0</v>
      </c>
      <c r="X179" s="58">
        <f>X180+X181</f>
        <v>0</v>
      </c>
      <c r="Y179" s="41">
        <f t="shared" si="23"/>
        <v>0</v>
      </c>
    </row>
    <row r="180" spans="1:25" ht="12" customHeight="1" x14ac:dyDescent="0.25">
      <c r="A180" s="32"/>
      <c r="B180" s="35"/>
      <c r="C180" s="35"/>
      <c r="D180" s="35"/>
      <c r="E180" s="35"/>
      <c r="F180" s="35"/>
      <c r="G180" s="60"/>
      <c r="H180" s="60"/>
      <c r="I180" s="60"/>
      <c r="J180" s="60"/>
      <c r="K180" s="60"/>
      <c r="L180" s="88" t="s">
        <v>182</v>
      </c>
      <c r="M180" s="41"/>
      <c r="N180" s="41">
        <v>0</v>
      </c>
      <c r="O180" s="35"/>
      <c r="P180" s="35"/>
      <c r="Q180" s="41"/>
      <c r="R180" s="41"/>
      <c r="S180" s="41"/>
      <c r="T180" s="41"/>
      <c r="U180" s="42">
        <v>0</v>
      </c>
      <c r="V180" s="42">
        <v>0</v>
      </c>
      <c r="W180" s="42">
        <v>0</v>
      </c>
      <c r="X180" s="42">
        <v>0</v>
      </c>
      <c r="Y180" s="41">
        <f t="shared" si="23"/>
        <v>0</v>
      </c>
    </row>
    <row r="181" spans="1:25" ht="12" customHeight="1" x14ac:dyDescent="0.25">
      <c r="A181" s="32"/>
      <c r="B181" s="35"/>
      <c r="C181" s="35"/>
      <c r="D181" s="35"/>
      <c r="E181" s="35"/>
      <c r="F181" s="35"/>
      <c r="G181" s="60"/>
      <c r="H181" s="60"/>
      <c r="I181" s="60"/>
      <c r="J181" s="60"/>
      <c r="K181" s="60"/>
      <c r="L181" s="88" t="s">
        <v>183</v>
      </c>
      <c r="M181" s="41"/>
      <c r="N181" s="35"/>
      <c r="O181" s="35">
        <v>0</v>
      </c>
      <c r="P181" s="35"/>
      <c r="Q181" s="41"/>
      <c r="R181" s="41"/>
      <c r="S181" s="41"/>
      <c r="T181" s="41">
        <v>0</v>
      </c>
      <c r="U181" s="42">
        <v>0</v>
      </c>
      <c r="V181" s="35">
        <v>0</v>
      </c>
      <c r="W181" s="35"/>
      <c r="X181" s="35">
        <v>0</v>
      </c>
      <c r="Y181" s="41">
        <f t="shared" si="23"/>
        <v>0</v>
      </c>
    </row>
    <row r="182" spans="1:25" ht="12" customHeight="1" x14ac:dyDescent="0.25">
      <c r="A182" s="32"/>
      <c r="B182" s="53">
        <v>1</v>
      </c>
      <c r="C182" s="54" t="s">
        <v>26</v>
      </c>
      <c r="D182" s="54" t="s">
        <v>27</v>
      </c>
      <c r="E182" s="53">
        <v>38</v>
      </c>
      <c r="F182" s="53">
        <v>10</v>
      </c>
      <c r="G182" s="60" t="s">
        <v>30</v>
      </c>
      <c r="H182" s="60" t="s">
        <v>31</v>
      </c>
      <c r="I182" s="60" t="s">
        <v>31</v>
      </c>
      <c r="J182" s="60" t="s">
        <v>177</v>
      </c>
      <c r="K182" s="68" t="s">
        <v>184</v>
      </c>
      <c r="L182" s="83" t="s">
        <v>185</v>
      </c>
      <c r="M182" s="41"/>
      <c r="N182" s="35">
        <f>N183</f>
        <v>0</v>
      </c>
      <c r="O182" s="35">
        <f>O183</f>
        <v>0</v>
      </c>
      <c r="P182" s="35"/>
      <c r="Q182" s="41"/>
      <c r="R182" s="41"/>
      <c r="S182" s="41"/>
      <c r="T182" s="37">
        <f>T183</f>
        <v>0</v>
      </c>
      <c r="U182" s="42">
        <v>0</v>
      </c>
      <c r="V182" s="35"/>
      <c r="W182" s="35"/>
      <c r="X182" s="72">
        <f>X183</f>
        <v>0</v>
      </c>
      <c r="Y182" s="41">
        <f t="shared" si="23"/>
        <v>0</v>
      </c>
    </row>
    <row r="183" spans="1:25" ht="12" customHeight="1" x14ac:dyDescent="0.25">
      <c r="A183" s="32"/>
      <c r="B183" s="35"/>
      <c r="C183" s="35"/>
      <c r="D183" s="35"/>
      <c r="E183" s="35"/>
      <c r="F183" s="35"/>
      <c r="G183" s="60"/>
      <c r="H183" s="60"/>
      <c r="I183" s="60"/>
      <c r="J183" s="60"/>
      <c r="K183" s="60"/>
      <c r="L183" s="88" t="s">
        <v>186</v>
      </c>
      <c r="M183" s="41"/>
      <c r="N183" s="35"/>
      <c r="O183" s="35">
        <v>0</v>
      </c>
      <c r="P183" s="35"/>
      <c r="Q183" s="41"/>
      <c r="R183" s="41"/>
      <c r="S183" s="41"/>
      <c r="T183" s="41">
        <v>0</v>
      </c>
      <c r="U183" s="42"/>
      <c r="V183" s="35"/>
      <c r="W183" s="35"/>
      <c r="X183" s="35">
        <v>0</v>
      </c>
      <c r="Y183" s="41">
        <f t="shared" si="23"/>
        <v>0</v>
      </c>
    </row>
    <row r="184" spans="1:25" ht="12" customHeight="1" x14ac:dyDescent="0.25">
      <c r="A184" s="32"/>
      <c r="B184" s="53">
        <v>1</v>
      </c>
      <c r="C184" s="54" t="s">
        <v>26</v>
      </c>
      <c r="D184" s="54" t="s">
        <v>27</v>
      </c>
      <c r="E184" s="53">
        <v>38</v>
      </c>
      <c r="F184" s="53">
        <v>10</v>
      </c>
      <c r="G184" s="60" t="s">
        <v>30</v>
      </c>
      <c r="H184" s="60" t="s">
        <v>31</v>
      </c>
      <c r="I184" s="60" t="s">
        <v>31</v>
      </c>
      <c r="J184" s="60" t="s">
        <v>177</v>
      </c>
      <c r="K184" s="68" t="s">
        <v>79</v>
      </c>
      <c r="L184" s="83" t="s">
        <v>187</v>
      </c>
      <c r="M184" s="41"/>
      <c r="N184" s="35">
        <f>N185</f>
        <v>0</v>
      </c>
      <c r="O184" s="35">
        <f>O185</f>
        <v>0</v>
      </c>
      <c r="P184" s="35"/>
      <c r="Q184" s="41"/>
      <c r="R184" s="41"/>
      <c r="S184" s="41"/>
      <c r="T184" s="41">
        <v>0</v>
      </c>
      <c r="U184" s="42">
        <v>0</v>
      </c>
      <c r="V184" s="35"/>
      <c r="W184" s="72">
        <f>W185</f>
        <v>0</v>
      </c>
      <c r="X184" s="72">
        <f>X185</f>
        <v>0</v>
      </c>
      <c r="Y184" s="41">
        <f>SUM(M184:X184)</f>
        <v>0</v>
      </c>
    </row>
    <row r="185" spans="1:25" ht="12" customHeight="1" x14ac:dyDescent="0.25">
      <c r="A185" s="32"/>
      <c r="B185" s="35"/>
      <c r="C185" s="35"/>
      <c r="D185" s="35"/>
      <c r="E185" s="35"/>
      <c r="F185" s="35"/>
      <c r="G185" s="60"/>
      <c r="H185" s="60"/>
      <c r="I185" s="60"/>
      <c r="J185" s="60"/>
      <c r="K185" s="60"/>
      <c r="L185" s="88" t="s">
        <v>187</v>
      </c>
      <c r="M185" s="41"/>
      <c r="N185" s="35"/>
      <c r="O185" s="35">
        <v>0</v>
      </c>
      <c r="P185" s="35"/>
      <c r="Q185" s="41"/>
      <c r="R185" s="41"/>
      <c r="S185" s="41"/>
      <c r="T185" s="41"/>
      <c r="U185" s="42"/>
      <c r="V185" s="35"/>
      <c r="W185" s="35">
        <v>0</v>
      </c>
      <c r="X185" s="35"/>
      <c r="Y185" s="41">
        <f>SUM(M185:X185)</f>
        <v>0</v>
      </c>
    </row>
    <row r="186" spans="1:25" ht="12" customHeight="1" x14ac:dyDescent="0.25">
      <c r="A186" s="32"/>
      <c r="B186" s="53">
        <v>1</v>
      </c>
      <c r="C186" s="54" t="s">
        <v>26</v>
      </c>
      <c r="D186" s="54" t="s">
        <v>27</v>
      </c>
      <c r="E186" s="53">
        <v>38</v>
      </c>
      <c r="F186" s="53">
        <v>10</v>
      </c>
      <c r="G186" s="60" t="s">
        <v>30</v>
      </c>
      <c r="H186" s="60" t="s">
        <v>31</v>
      </c>
      <c r="I186" s="60" t="s">
        <v>31</v>
      </c>
      <c r="J186" s="60" t="s">
        <v>177</v>
      </c>
      <c r="K186" s="60" t="s">
        <v>136</v>
      </c>
      <c r="L186" s="83" t="s">
        <v>188</v>
      </c>
      <c r="M186" s="41"/>
      <c r="N186" s="35">
        <f>N187</f>
        <v>0</v>
      </c>
      <c r="O186" s="35">
        <f>O187</f>
        <v>0</v>
      </c>
      <c r="P186" s="35"/>
      <c r="Q186" s="41"/>
      <c r="R186" s="41"/>
      <c r="S186" s="41"/>
      <c r="T186" s="41"/>
      <c r="U186" s="58">
        <f>U187</f>
        <v>9848600</v>
      </c>
      <c r="V186" s="35"/>
      <c r="W186" s="35"/>
      <c r="X186" s="72">
        <f>X187</f>
        <v>0</v>
      </c>
      <c r="Y186" s="41">
        <f t="shared" si="23"/>
        <v>9848600</v>
      </c>
    </row>
    <row r="187" spans="1:25" ht="12" customHeight="1" x14ac:dyDescent="0.25">
      <c r="A187" s="32"/>
      <c r="B187" s="35"/>
      <c r="C187" s="35"/>
      <c r="D187" s="35"/>
      <c r="E187" s="35"/>
      <c r="F187" s="35"/>
      <c r="G187" s="60"/>
      <c r="H187" s="60"/>
      <c r="I187" s="60"/>
      <c r="J187" s="60"/>
      <c r="K187" s="60"/>
      <c r="L187" s="88" t="s">
        <v>188</v>
      </c>
      <c r="M187" s="41"/>
      <c r="N187" s="35"/>
      <c r="O187" s="35">
        <v>0</v>
      </c>
      <c r="P187" s="35"/>
      <c r="Q187" s="41"/>
      <c r="R187" s="41"/>
      <c r="S187" s="41"/>
      <c r="T187" s="41"/>
      <c r="U187" s="42">
        <v>9848600</v>
      </c>
      <c r="V187" s="35"/>
      <c r="W187" s="35"/>
      <c r="X187" s="35">
        <v>0</v>
      </c>
      <c r="Y187" s="41">
        <f t="shared" si="23"/>
        <v>9848600</v>
      </c>
    </row>
    <row r="188" spans="1:25" ht="12" customHeight="1" x14ac:dyDescent="0.25">
      <c r="A188" s="32"/>
      <c r="B188" s="35"/>
      <c r="C188" s="35"/>
      <c r="D188" s="35"/>
      <c r="E188" s="35"/>
      <c r="F188" s="35"/>
      <c r="G188" s="60"/>
      <c r="H188" s="60"/>
      <c r="I188" s="60"/>
      <c r="J188" s="60"/>
      <c r="K188" s="60"/>
      <c r="L188" s="88"/>
      <c r="M188" s="41"/>
      <c r="N188" s="35"/>
      <c r="O188" s="35"/>
      <c r="P188" s="35"/>
      <c r="Q188" s="41"/>
      <c r="R188" s="41"/>
      <c r="S188" s="41"/>
      <c r="T188" s="41"/>
      <c r="U188" s="42"/>
      <c r="V188" s="35"/>
      <c r="W188" s="35"/>
      <c r="X188" s="35"/>
      <c r="Y188" s="41">
        <f t="shared" si="23"/>
        <v>0</v>
      </c>
    </row>
    <row r="189" spans="1:25" ht="12" customHeight="1" x14ac:dyDescent="0.25">
      <c r="A189" s="32"/>
      <c r="B189" s="53">
        <v>1</v>
      </c>
      <c r="C189" s="54" t="s">
        <v>26</v>
      </c>
      <c r="D189" s="54" t="s">
        <v>27</v>
      </c>
      <c r="E189" s="53">
        <v>38</v>
      </c>
      <c r="F189" s="53">
        <v>10</v>
      </c>
      <c r="G189" s="109" t="s">
        <v>30</v>
      </c>
      <c r="H189" s="109" t="s">
        <v>31</v>
      </c>
      <c r="I189" s="109" t="s">
        <v>31</v>
      </c>
      <c r="J189" s="60" t="s">
        <v>189</v>
      </c>
      <c r="K189" s="61"/>
      <c r="L189" s="62" t="s">
        <v>190</v>
      </c>
      <c r="M189" s="41"/>
      <c r="N189" s="72">
        <f>N190+N192+N194</f>
        <v>3000000</v>
      </c>
      <c r="O189" s="35">
        <f>O190</f>
        <v>0</v>
      </c>
      <c r="P189" s="35"/>
      <c r="Q189" s="41"/>
      <c r="R189" s="41"/>
      <c r="S189" s="41"/>
      <c r="T189" s="41"/>
      <c r="U189" s="42"/>
      <c r="V189" s="35"/>
      <c r="W189" s="35"/>
      <c r="X189" s="35"/>
      <c r="Y189" s="41">
        <f t="shared" si="23"/>
        <v>3000000</v>
      </c>
    </row>
    <row r="190" spans="1:25" ht="12" customHeight="1" x14ac:dyDescent="0.25">
      <c r="A190" s="32"/>
      <c r="B190" s="35"/>
      <c r="C190" s="35"/>
      <c r="D190" s="35"/>
      <c r="E190" s="35"/>
      <c r="F190" s="35"/>
      <c r="G190" s="109" t="s">
        <v>30</v>
      </c>
      <c r="H190" s="109" t="s">
        <v>31</v>
      </c>
      <c r="I190" s="109" t="s">
        <v>31</v>
      </c>
      <c r="J190" s="60" t="s">
        <v>189</v>
      </c>
      <c r="K190" s="60" t="s">
        <v>27</v>
      </c>
      <c r="L190" s="62" t="s">
        <v>191</v>
      </c>
      <c r="M190" s="41"/>
      <c r="N190" s="35"/>
      <c r="O190" s="35">
        <f>O191</f>
        <v>0</v>
      </c>
      <c r="P190" s="35"/>
      <c r="Q190" s="41"/>
      <c r="R190" s="41"/>
      <c r="S190" s="41"/>
      <c r="T190" s="41"/>
      <c r="U190" s="42"/>
      <c r="V190" s="35"/>
      <c r="W190" s="35"/>
      <c r="X190" s="35"/>
      <c r="Y190" s="41">
        <f t="shared" si="23"/>
        <v>0</v>
      </c>
    </row>
    <row r="191" spans="1:25" ht="12" customHeight="1" x14ac:dyDescent="0.25">
      <c r="A191" s="32"/>
      <c r="B191" s="35"/>
      <c r="C191" s="35"/>
      <c r="D191" s="35"/>
      <c r="E191" s="35"/>
      <c r="F191" s="35"/>
      <c r="G191" s="109"/>
      <c r="H191" s="109"/>
      <c r="I191" s="109"/>
      <c r="J191" s="60"/>
      <c r="K191" s="60"/>
      <c r="L191" s="88" t="s">
        <v>192</v>
      </c>
      <c r="M191" s="41"/>
      <c r="N191" s="35"/>
      <c r="O191" s="35">
        <v>0</v>
      </c>
      <c r="P191" s="35"/>
      <c r="Q191" s="41"/>
      <c r="R191" s="41"/>
      <c r="S191" s="41"/>
      <c r="T191" s="41"/>
      <c r="U191" s="42"/>
      <c r="V191" s="35"/>
      <c r="W191" s="35"/>
      <c r="X191" s="35"/>
      <c r="Y191" s="41">
        <f t="shared" si="23"/>
        <v>0</v>
      </c>
    </row>
    <row r="192" spans="1:25" s="104" customFormat="1" ht="12" customHeight="1" x14ac:dyDescent="0.25">
      <c r="A192" s="103"/>
      <c r="B192" s="113">
        <v>1</v>
      </c>
      <c r="C192" s="114" t="s">
        <v>26</v>
      </c>
      <c r="D192" s="114" t="s">
        <v>27</v>
      </c>
      <c r="E192" s="113">
        <v>38</v>
      </c>
      <c r="F192" s="113">
        <v>10</v>
      </c>
      <c r="G192" s="109" t="s">
        <v>30</v>
      </c>
      <c r="H192" s="109" t="s">
        <v>31</v>
      </c>
      <c r="I192" s="109" t="s">
        <v>31</v>
      </c>
      <c r="J192" s="60" t="s">
        <v>189</v>
      </c>
      <c r="K192" s="68" t="s">
        <v>45</v>
      </c>
      <c r="L192" s="62" t="s">
        <v>193</v>
      </c>
      <c r="M192" s="37"/>
      <c r="N192" s="72">
        <f>N193</f>
        <v>3000000</v>
      </c>
      <c r="O192" s="72"/>
      <c r="P192" s="72"/>
      <c r="Q192" s="37"/>
      <c r="R192" s="37"/>
      <c r="S192" s="37"/>
      <c r="T192" s="37"/>
      <c r="U192" s="58"/>
      <c r="V192" s="72"/>
      <c r="W192" s="72"/>
      <c r="X192" s="72"/>
      <c r="Y192" s="37">
        <f>SUM(M192:X192)</f>
        <v>3000000</v>
      </c>
    </row>
    <row r="193" spans="1:25" ht="12" customHeight="1" x14ac:dyDescent="0.25">
      <c r="A193" s="32"/>
      <c r="B193" s="35"/>
      <c r="C193" s="35"/>
      <c r="D193" s="35"/>
      <c r="E193" s="35"/>
      <c r="F193" s="35"/>
      <c r="G193" s="109"/>
      <c r="H193" s="109"/>
      <c r="I193" s="109"/>
      <c r="J193" s="60"/>
      <c r="K193" s="60"/>
      <c r="L193" s="69" t="s">
        <v>194</v>
      </c>
      <c r="M193" s="41"/>
      <c r="N193" s="35">
        <v>3000000</v>
      </c>
      <c r="O193" s="35"/>
      <c r="P193" s="35"/>
      <c r="Q193" s="41"/>
      <c r="R193" s="41"/>
      <c r="S193" s="41"/>
      <c r="T193" s="41"/>
      <c r="U193" s="42"/>
      <c r="V193" s="35"/>
      <c r="W193" s="35"/>
      <c r="X193" s="35"/>
      <c r="Y193" s="41">
        <f>SUM(M193:X193)</f>
        <v>3000000</v>
      </c>
    </row>
    <row r="194" spans="1:25" ht="12" customHeight="1" x14ac:dyDescent="0.25">
      <c r="A194" s="32"/>
      <c r="B194" s="53">
        <v>1</v>
      </c>
      <c r="C194" s="54" t="s">
        <v>26</v>
      </c>
      <c r="D194" s="54" t="s">
        <v>27</v>
      </c>
      <c r="E194" s="53">
        <v>38</v>
      </c>
      <c r="F194" s="53">
        <v>10</v>
      </c>
      <c r="G194" s="109" t="s">
        <v>30</v>
      </c>
      <c r="H194" s="109" t="s">
        <v>31</v>
      </c>
      <c r="I194" s="109" t="s">
        <v>31</v>
      </c>
      <c r="J194" s="60" t="s">
        <v>189</v>
      </c>
      <c r="K194" s="60" t="s">
        <v>164</v>
      </c>
      <c r="L194" s="62" t="s">
        <v>195</v>
      </c>
      <c r="M194" s="41"/>
      <c r="N194" s="35"/>
      <c r="O194" s="35"/>
      <c r="P194" s="35"/>
      <c r="Q194" s="41"/>
      <c r="R194" s="41"/>
      <c r="S194" s="41"/>
      <c r="T194" s="41"/>
      <c r="U194" s="42"/>
      <c r="V194" s="35"/>
      <c r="W194" s="35"/>
      <c r="X194" s="35"/>
      <c r="Y194" s="41">
        <f t="shared" si="23"/>
        <v>0</v>
      </c>
    </row>
    <row r="195" spans="1:25" ht="12" customHeight="1" x14ac:dyDescent="0.25">
      <c r="A195" s="32"/>
      <c r="B195" s="35"/>
      <c r="C195" s="35"/>
      <c r="D195" s="35"/>
      <c r="E195" s="35"/>
      <c r="F195" s="35"/>
      <c r="G195" s="109"/>
      <c r="H195" s="109"/>
      <c r="I195" s="109"/>
      <c r="J195" s="60"/>
      <c r="K195" s="60"/>
      <c r="L195" s="69" t="s">
        <v>196</v>
      </c>
      <c r="M195" s="41"/>
      <c r="N195" s="35"/>
      <c r="O195" s="35"/>
      <c r="P195" s="35"/>
      <c r="Q195" s="41"/>
      <c r="R195" s="41"/>
      <c r="S195" s="41"/>
      <c r="T195" s="41"/>
      <c r="U195" s="42"/>
      <c r="V195" s="35"/>
      <c r="W195" s="35"/>
      <c r="X195" s="35"/>
      <c r="Y195" s="41">
        <f t="shared" si="23"/>
        <v>0</v>
      </c>
    </row>
    <row r="196" spans="1:25" ht="12" customHeight="1" x14ac:dyDescent="0.25">
      <c r="A196" s="32"/>
      <c r="B196" s="35"/>
      <c r="C196" s="35"/>
      <c r="D196" s="35"/>
      <c r="E196" s="35"/>
      <c r="F196" s="35"/>
      <c r="G196" s="109"/>
      <c r="H196" s="109"/>
      <c r="I196" s="109"/>
      <c r="J196" s="60"/>
      <c r="K196" s="60"/>
      <c r="L196" s="88"/>
      <c r="M196" s="41"/>
      <c r="N196" s="35"/>
      <c r="O196" s="35"/>
      <c r="P196" s="35"/>
      <c r="Q196" s="41"/>
      <c r="R196" s="41"/>
      <c r="S196" s="41"/>
      <c r="T196" s="41"/>
      <c r="U196" s="42"/>
      <c r="V196" s="35"/>
      <c r="W196" s="35"/>
      <c r="X196" s="35"/>
      <c r="Y196" s="41">
        <f t="shared" si="23"/>
        <v>0</v>
      </c>
    </row>
    <row r="197" spans="1:25" ht="12" customHeight="1" x14ac:dyDescent="0.25">
      <c r="A197" s="32"/>
      <c r="B197" s="53">
        <v>1</v>
      </c>
      <c r="C197" s="54" t="s">
        <v>26</v>
      </c>
      <c r="D197" s="54" t="s">
        <v>27</v>
      </c>
      <c r="E197" s="53">
        <v>38</v>
      </c>
      <c r="F197" s="53">
        <v>10</v>
      </c>
      <c r="G197" s="60" t="s">
        <v>30</v>
      </c>
      <c r="H197" s="60" t="s">
        <v>31</v>
      </c>
      <c r="I197" s="60" t="s">
        <v>31</v>
      </c>
      <c r="J197" s="60" t="s">
        <v>197</v>
      </c>
      <c r="K197" s="63"/>
      <c r="L197" s="83" t="s">
        <v>198</v>
      </c>
      <c r="M197" s="41"/>
      <c r="N197" s="37">
        <f>N200+N210+N198</f>
        <v>1000000</v>
      </c>
      <c r="O197" s="37">
        <f t="shared" ref="O197:T197" si="31">O200+O210</f>
        <v>0</v>
      </c>
      <c r="P197" s="37">
        <f t="shared" si="31"/>
        <v>0</v>
      </c>
      <c r="Q197" s="37">
        <f t="shared" si="31"/>
        <v>0</v>
      </c>
      <c r="R197" s="37">
        <f t="shared" si="31"/>
        <v>0</v>
      </c>
      <c r="S197" s="37">
        <f t="shared" si="31"/>
        <v>5000000</v>
      </c>
      <c r="T197" s="37">
        <f t="shared" si="31"/>
        <v>0</v>
      </c>
      <c r="U197" s="42"/>
      <c r="V197" s="35"/>
      <c r="W197" s="35"/>
      <c r="X197" s="35"/>
      <c r="Y197" s="41">
        <f t="shared" si="23"/>
        <v>6000000</v>
      </c>
    </row>
    <row r="198" spans="1:25" ht="12" customHeight="1" x14ac:dyDescent="0.25">
      <c r="A198" s="32"/>
      <c r="B198" s="35"/>
      <c r="C198" s="35"/>
      <c r="D198" s="35"/>
      <c r="E198" s="35"/>
      <c r="F198" s="35"/>
      <c r="G198" s="60" t="s">
        <v>30</v>
      </c>
      <c r="H198" s="60" t="s">
        <v>31</v>
      </c>
      <c r="I198" s="60" t="s">
        <v>31</v>
      </c>
      <c r="J198" s="60" t="s">
        <v>197</v>
      </c>
      <c r="K198" s="68" t="s">
        <v>26</v>
      </c>
      <c r="L198" s="62" t="s">
        <v>199</v>
      </c>
      <c r="M198" s="41"/>
      <c r="N198" s="37">
        <f>N199</f>
        <v>400000</v>
      </c>
      <c r="O198" s="37">
        <f t="shared" ref="O198:T198" si="32">SUM(O200:O206)</f>
        <v>0</v>
      </c>
      <c r="P198" s="37">
        <f t="shared" si="32"/>
        <v>0</v>
      </c>
      <c r="Q198" s="37">
        <f t="shared" si="32"/>
        <v>0</v>
      </c>
      <c r="R198" s="37">
        <f t="shared" si="32"/>
        <v>0</v>
      </c>
      <c r="S198" s="37">
        <f>S199</f>
        <v>0</v>
      </c>
      <c r="T198" s="37">
        <f t="shared" si="32"/>
        <v>0</v>
      </c>
      <c r="U198" s="42"/>
      <c r="V198" s="35"/>
      <c r="W198" s="35"/>
      <c r="X198" s="35"/>
      <c r="Y198" s="41">
        <f>SUM(M198:X198)</f>
        <v>400000</v>
      </c>
    </row>
    <row r="199" spans="1:25" ht="12" customHeight="1" x14ac:dyDescent="0.25">
      <c r="A199" s="32"/>
      <c r="B199" s="35"/>
      <c r="C199" s="35"/>
      <c r="D199" s="35"/>
      <c r="E199" s="35"/>
      <c r="F199" s="35"/>
      <c r="G199" s="70"/>
      <c r="H199" s="70"/>
      <c r="I199" s="70"/>
      <c r="J199" s="70"/>
      <c r="K199" s="70"/>
      <c r="L199" s="69" t="s">
        <v>200</v>
      </c>
      <c r="M199" s="41"/>
      <c r="N199" s="41">
        <v>400000</v>
      </c>
      <c r="O199" s="35"/>
      <c r="P199" s="35"/>
      <c r="Q199" s="41">
        <v>0</v>
      </c>
      <c r="R199" s="41"/>
      <c r="S199" s="41"/>
      <c r="T199" s="41"/>
      <c r="U199" s="42"/>
      <c r="V199" s="35"/>
      <c r="W199" s="35"/>
      <c r="X199" s="35"/>
      <c r="Y199" s="41">
        <f>SUM(M199:X199)</f>
        <v>400000</v>
      </c>
    </row>
    <row r="200" spans="1:25" ht="12" customHeight="1" x14ac:dyDescent="0.25">
      <c r="A200" s="32"/>
      <c r="B200" s="35"/>
      <c r="C200" s="35"/>
      <c r="D200" s="35"/>
      <c r="E200" s="35"/>
      <c r="F200" s="35"/>
      <c r="G200" s="60" t="s">
        <v>30</v>
      </c>
      <c r="H200" s="60" t="s">
        <v>31</v>
      </c>
      <c r="I200" s="60" t="s">
        <v>31</v>
      </c>
      <c r="J200" s="60" t="s">
        <v>197</v>
      </c>
      <c r="K200" s="60" t="s">
        <v>52</v>
      </c>
      <c r="L200" s="62" t="s">
        <v>201</v>
      </c>
      <c r="M200" s="41"/>
      <c r="N200" s="37">
        <f t="shared" ref="N200:S200" si="33">SUM(N201:N207)</f>
        <v>600000</v>
      </c>
      <c r="O200" s="37">
        <f t="shared" si="33"/>
        <v>0</v>
      </c>
      <c r="P200" s="37">
        <f t="shared" si="33"/>
        <v>0</v>
      </c>
      <c r="Q200" s="37">
        <f t="shared" si="33"/>
        <v>0</v>
      </c>
      <c r="R200" s="37">
        <f t="shared" si="33"/>
        <v>0</v>
      </c>
      <c r="S200" s="37">
        <f t="shared" si="33"/>
        <v>5000000</v>
      </c>
      <c r="T200" s="37">
        <f>SUM(T201:T207)</f>
        <v>0</v>
      </c>
      <c r="U200" s="42"/>
      <c r="V200" s="35"/>
      <c r="W200" s="35"/>
      <c r="X200" s="35"/>
      <c r="Y200" s="41">
        <f t="shared" si="23"/>
        <v>5600000</v>
      </c>
    </row>
    <row r="201" spans="1:25" ht="12" customHeight="1" x14ac:dyDescent="0.25">
      <c r="A201" s="32"/>
      <c r="B201" s="35"/>
      <c r="C201" s="35"/>
      <c r="D201" s="35"/>
      <c r="E201" s="35"/>
      <c r="F201" s="35"/>
      <c r="G201" s="60"/>
      <c r="H201" s="60"/>
      <c r="I201" s="60"/>
      <c r="J201" s="60"/>
      <c r="K201" s="60"/>
      <c r="L201" s="69" t="s">
        <v>202</v>
      </c>
      <c r="M201" s="41"/>
      <c r="N201" s="41"/>
      <c r="O201" s="35"/>
      <c r="P201" s="35">
        <v>0</v>
      </c>
      <c r="Q201" s="41">
        <v>0</v>
      </c>
      <c r="R201" s="41">
        <v>0</v>
      </c>
      <c r="S201" s="41">
        <v>5000000</v>
      </c>
      <c r="T201" s="41">
        <v>0</v>
      </c>
      <c r="U201" s="42"/>
      <c r="V201" s="35"/>
      <c r="W201" s="35"/>
      <c r="X201" s="35"/>
      <c r="Y201" s="41">
        <f t="shared" si="23"/>
        <v>5000000</v>
      </c>
    </row>
    <row r="202" spans="1:25" ht="12" customHeight="1" x14ac:dyDescent="0.25">
      <c r="A202" s="32"/>
      <c r="B202" s="35"/>
      <c r="C202" s="35"/>
      <c r="D202" s="35"/>
      <c r="E202" s="35"/>
      <c r="F202" s="35"/>
      <c r="G202" s="70"/>
      <c r="H202" s="70"/>
      <c r="I202" s="70"/>
      <c r="J202" s="70"/>
      <c r="K202" s="70"/>
      <c r="L202" s="69" t="s">
        <v>203</v>
      </c>
      <c r="M202" s="41"/>
      <c r="N202" s="41">
        <v>0</v>
      </c>
      <c r="O202" s="35"/>
      <c r="P202" s="35"/>
      <c r="Q202" s="41">
        <v>0</v>
      </c>
      <c r="R202" s="41">
        <v>0</v>
      </c>
      <c r="S202" s="41">
        <v>0</v>
      </c>
      <c r="T202" s="41">
        <v>0</v>
      </c>
      <c r="U202" s="42"/>
      <c r="V202" s="35"/>
      <c r="W202" s="35"/>
      <c r="X202" s="35"/>
      <c r="Y202" s="41">
        <f t="shared" si="23"/>
        <v>0</v>
      </c>
    </row>
    <row r="203" spans="1:25" ht="12" customHeight="1" x14ac:dyDescent="0.25">
      <c r="A203" s="32"/>
      <c r="B203" s="35"/>
      <c r="C203" s="35"/>
      <c r="D203" s="35"/>
      <c r="E203" s="35"/>
      <c r="F203" s="35"/>
      <c r="G203" s="63"/>
      <c r="H203" s="63"/>
      <c r="I203" s="63"/>
      <c r="J203" s="63"/>
      <c r="K203" s="63"/>
      <c r="L203" s="69" t="s">
        <v>204</v>
      </c>
      <c r="M203" s="41"/>
      <c r="N203" s="41"/>
      <c r="O203" s="35"/>
      <c r="P203" s="35"/>
      <c r="Q203" s="41">
        <v>0</v>
      </c>
      <c r="R203" s="41">
        <v>0</v>
      </c>
      <c r="S203" s="41">
        <v>0</v>
      </c>
      <c r="T203" s="41">
        <v>0</v>
      </c>
      <c r="U203" s="42"/>
      <c r="V203" s="35"/>
      <c r="W203" s="35"/>
      <c r="X203" s="35"/>
      <c r="Y203" s="41">
        <f t="shared" si="23"/>
        <v>0</v>
      </c>
    </row>
    <row r="204" spans="1:25" ht="12" customHeight="1" x14ac:dyDescent="0.25">
      <c r="A204" s="32"/>
      <c r="B204" s="35"/>
      <c r="C204" s="35"/>
      <c r="D204" s="35"/>
      <c r="E204" s="35"/>
      <c r="F204" s="35"/>
      <c r="G204" s="70"/>
      <c r="H204" s="70"/>
      <c r="I204" s="70"/>
      <c r="J204" s="70"/>
      <c r="K204" s="70"/>
      <c r="L204" s="69" t="s">
        <v>205</v>
      </c>
      <c r="M204" s="41"/>
      <c r="N204" s="41">
        <v>0</v>
      </c>
      <c r="O204" s="35"/>
      <c r="P204" s="35"/>
      <c r="Q204" s="41">
        <v>0</v>
      </c>
      <c r="R204" s="41">
        <v>0</v>
      </c>
      <c r="S204" s="41">
        <v>0</v>
      </c>
      <c r="T204" s="41">
        <v>0</v>
      </c>
      <c r="U204" s="42"/>
      <c r="V204" s="35"/>
      <c r="W204" s="35"/>
      <c r="X204" s="35"/>
      <c r="Y204" s="41">
        <f t="shared" si="23"/>
        <v>0</v>
      </c>
    </row>
    <row r="205" spans="1:25" ht="12" customHeight="1" x14ac:dyDescent="0.25">
      <c r="A205" s="32"/>
      <c r="B205" s="35"/>
      <c r="C205" s="35"/>
      <c r="D205" s="35"/>
      <c r="E205" s="35"/>
      <c r="F205" s="35"/>
      <c r="G205" s="70"/>
      <c r="H205" s="70"/>
      <c r="I205" s="70"/>
      <c r="J205" s="70"/>
      <c r="K205" s="70"/>
      <c r="L205" s="69" t="s">
        <v>206</v>
      </c>
      <c r="M205" s="41"/>
      <c r="N205" s="41">
        <v>0</v>
      </c>
      <c r="O205" s="35"/>
      <c r="P205" s="35"/>
      <c r="Q205" s="41">
        <v>0</v>
      </c>
      <c r="R205" s="41"/>
      <c r="S205" s="41"/>
      <c r="T205" s="41"/>
      <c r="U205" s="42"/>
      <c r="V205" s="35"/>
      <c r="W205" s="35"/>
      <c r="X205" s="35"/>
      <c r="Y205" s="41">
        <f t="shared" si="23"/>
        <v>0</v>
      </c>
    </row>
    <row r="206" spans="1:25" ht="12" customHeight="1" x14ac:dyDescent="0.25">
      <c r="A206" s="32"/>
      <c r="B206" s="35"/>
      <c r="C206" s="35"/>
      <c r="D206" s="35"/>
      <c r="E206" s="35"/>
      <c r="F206" s="35"/>
      <c r="G206" s="70"/>
      <c r="H206" s="70"/>
      <c r="I206" s="70"/>
      <c r="J206" s="70"/>
      <c r="K206" s="70"/>
      <c r="L206" s="69" t="s">
        <v>207</v>
      </c>
      <c r="M206" s="41"/>
      <c r="N206" s="41">
        <v>600000</v>
      </c>
      <c r="O206" s="35"/>
      <c r="P206" s="35"/>
      <c r="Q206" s="41">
        <v>0</v>
      </c>
      <c r="R206" s="41"/>
      <c r="S206" s="41"/>
      <c r="T206" s="41"/>
      <c r="U206" s="42"/>
      <c r="V206" s="35"/>
      <c r="W206" s="35"/>
      <c r="X206" s="35"/>
      <c r="Y206" s="41">
        <f>SUM(M206:X206)</f>
        <v>600000</v>
      </c>
    </row>
    <row r="207" spans="1:25" ht="12" customHeight="1" x14ac:dyDescent="0.25">
      <c r="A207" s="32"/>
      <c r="B207" s="35"/>
      <c r="C207" s="35"/>
      <c r="D207" s="35"/>
      <c r="E207" s="35"/>
      <c r="F207" s="35"/>
      <c r="G207" s="70"/>
      <c r="H207" s="70"/>
      <c r="I207" s="70"/>
      <c r="J207" s="70"/>
      <c r="K207" s="70"/>
      <c r="L207" s="69" t="s">
        <v>208</v>
      </c>
      <c r="M207" s="41"/>
      <c r="N207" s="115"/>
      <c r="O207" s="35">
        <f>O208+O209</f>
        <v>0</v>
      </c>
      <c r="P207" s="35"/>
      <c r="Q207" s="41"/>
      <c r="R207" s="41"/>
      <c r="S207" s="41"/>
      <c r="T207" s="41"/>
      <c r="U207" s="42"/>
      <c r="V207" s="35"/>
      <c r="W207" s="35"/>
      <c r="X207" s="35"/>
      <c r="Y207" s="41">
        <f t="shared" si="23"/>
        <v>0</v>
      </c>
    </row>
    <row r="208" spans="1:25" ht="12" customHeight="1" x14ac:dyDescent="0.25">
      <c r="A208" s="32"/>
      <c r="B208" s="35"/>
      <c r="C208" s="35"/>
      <c r="D208" s="35"/>
      <c r="E208" s="35"/>
      <c r="F208" s="35"/>
      <c r="G208" s="70"/>
      <c r="H208" s="70"/>
      <c r="I208" s="70"/>
      <c r="J208" s="70"/>
      <c r="K208" s="70"/>
      <c r="L208" s="69" t="s">
        <v>209</v>
      </c>
      <c r="M208" s="41"/>
      <c r="N208" s="115"/>
      <c r="O208" s="35">
        <v>0</v>
      </c>
      <c r="P208" s="35"/>
      <c r="Q208" s="41"/>
      <c r="R208" s="41"/>
      <c r="S208" s="41"/>
      <c r="T208" s="41"/>
      <c r="U208" s="42"/>
      <c r="V208" s="35"/>
      <c r="W208" s="35"/>
      <c r="X208" s="35"/>
      <c r="Y208" s="41">
        <f t="shared" si="23"/>
        <v>0</v>
      </c>
    </row>
    <row r="209" spans="1:25" ht="12" customHeight="1" x14ac:dyDescent="0.25">
      <c r="A209" s="32"/>
      <c r="B209" s="35"/>
      <c r="C209" s="35"/>
      <c r="D209" s="35"/>
      <c r="E209" s="35"/>
      <c r="F209" s="35"/>
      <c r="G209" s="70"/>
      <c r="H209" s="70"/>
      <c r="I209" s="70"/>
      <c r="J209" s="70"/>
      <c r="K209" s="70"/>
      <c r="L209" s="69" t="s">
        <v>210</v>
      </c>
      <c r="M209" s="41"/>
      <c r="N209" s="115"/>
      <c r="O209" s="35">
        <v>0</v>
      </c>
      <c r="P209" s="35"/>
      <c r="Q209" s="41"/>
      <c r="R209" s="41"/>
      <c r="S209" s="41"/>
      <c r="T209" s="41"/>
      <c r="U209" s="42"/>
      <c r="V209" s="35"/>
      <c r="W209" s="35"/>
      <c r="X209" s="35"/>
      <c r="Y209" s="41">
        <f t="shared" si="23"/>
        <v>0</v>
      </c>
    </row>
    <row r="210" spans="1:25" ht="12" customHeight="1" x14ac:dyDescent="0.25">
      <c r="A210" s="32"/>
      <c r="B210" s="53">
        <v>1</v>
      </c>
      <c r="C210" s="54" t="s">
        <v>26</v>
      </c>
      <c r="D210" s="54" t="s">
        <v>27</v>
      </c>
      <c r="E210" s="53">
        <v>38</v>
      </c>
      <c r="F210" s="53">
        <v>10</v>
      </c>
      <c r="G210" s="60" t="s">
        <v>30</v>
      </c>
      <c r="H210" s="60" t="s">
        <v>31</v>
      </c>
      <c r="I210" s="60" t="s">
        <v>31</v>
      </c>
      <c r="J210" s="60" t="s">
        <v>197</v>
      </c>
      <c r="K210" s="60" t="s">
        <v>71</v>
      </c>
      <c r="L210" s="62" t="s">
        <v>211</v>
      </c>
      <c r="M210" s="41"/>
      <c r="N210" s="115"/>
      <c r="O210" s="35"/>
      <c r="P210" s="35"/>
      <c r="Q210" s="41"/>
      <c r="R210" s="41"/>
      <c r="S210" s="41"/>
      <c r="T210" s="41"/>
      <c r="U210" s="42"/>
      <c r="V210" s="35"/>
      <c r="W210" s="35"/>
      <c r="X210" s="35"/>
      <c r="Y210" s="41">
        <f t="shared" si="23"/>
        <v>0</v>
      </c>
    </row>
    <row r="211" spans="1:25" ht="12" customHeight="1" x14ac:dyDescent="0.25">
      <c r="A211" s="32"/>
      <c r="B211" s="35"/>
      <c r="C211" s="35"/>
      <c r="D211" s="35"/>
      <c r="E211" s="35"/>
      <c r="F211" s="35"/>
      <c r="G211" s="60"/>
      <c r="H211" s="60"/>
      <c r="I211" s="60"/>
      <c r="J211" s="60"/>
      <c r="K211" s="60"/>
      <c r="L211" s="69" t="s">
        <v>212</v>
      </c>
      <c r="M211" s="41"/>
      <c r="N211" s="115"/>
      <c r="O211" s="35"/>
      <c r="P211" s="35"/>
      <c r="Q211" s="41"/>
      <c r="R211" s="41"/>
      <c r="S211" s="41"/>
      <c r="T211" s="41"/>
      <c r="U211" s="42"/>
      <c r="V211" s="35"/>
      <c r="W211" s="35"/>
      <c r="X211" s="35"/>
      <c r="Y211" s="41">
        <f t="shared" si="23"/>
        <v>0</v>
      </c>
    </row>
    <row r="212" spans="1:25" ht="12" customHeight="1" x14ac:dyDescent="0.25">
      <c r="A212" s="32"/>
      <c r="B212" s="35"/>
      <c r="C212" s="35"/>
      <c r="D212" s="35"/>
      <c r="E212" s="35"/>
      <c r="F212" s="35"/>
      <c r="G212" s="60"/>
      <c r="H212" s="60"/>
      <c r="I212" s="60"/>
      <c r="J212" s="60"/>
      <c r="K212" s="60"/>
      <c r="L212" s="83"/>
      <c r="M212" s="41"/>
      <c r="N212" s="115"/>
      <c r="O212" s="35"/>
      <c r="P212" s="35"/>
      <c r="Q212" s="41"/>
      <c r="R212" s="41"/>
      <c r="S212" s="41"/>
      <c r="T212" s="41"/>
      <c r="U212" s="42"/>
      <c r="V212" s="35"/>
      <c r="W212" s="35"/>
      <c r="X212" s="35"/>
      <c r="Y212" s="41">
        <f t="shared" si="23"/>
        <v>0</v>
      </c>
    </row>
    <row r="213" spans="1:25" ht="12" customHeight="1" x14ac:dyDescent="0.25">
      <c r="A213" s="32"/>
      <c r="B213" s="53">
        <v>1</v>
      </c>
      <c r="C213" s="54" t="s">
        <v>26</v>
      </c>
      <c r="D213" s="54" t="s">
        <v>27</v>
      </c>
      <c r="E213" s="53">
        <v>38</v>
      </c>
      <c r="F213" s="53">
        <v>10</v>
      </c>
      <c r="G213" s="60" t="s">
        <v>30</v>
      </c>
      <c r="H213" s="60" t="s">
        <v>31</v>
      </c>
      <c r="I213" s="60" t="s">
        <v>31</v>
      </c>
      <c r="J213" s="60" t="s">
        <v>213</v>
      </c>
      <c r="K213" s="63"/>
      <c r="L213" s="83" t="s">
        <v>214</v>
      </c>
      <c r="M213" s="41"/>
      <c r="N213" s="41">
        <f t="shared" ref="N213:T214" si="34">N214</f>
        <v>0</v>
      </c>
      <c r="O213" s="41">
        <f t="shared" si="34"/>
        <v>0</v>
      </c>
      <c r="P213" s="41">
        <f t="shared" si="34"/>
        <v>0</v>
      </c>
      <c r="Q213" s="41">
        <f>Q214</f>
        <v>0</v>
      </c>
      <c r="R213" s="41">
        <f t="shared" si="34"/>
        <v>0</v>
      </c>
      <c r="S213" s="41">
        <f t="shared" si="34"/>
        <v>0</v>
      </c>
      <c r="T213" s="41">
        <f t="shared" si="34"/>
        <v>0</v>
      </c>
      <c r="U213" s="42"/>
      <c r="V213" s="35"/>
      <c r="W213" s="35"/>
      <c r="X213" s="35"/>
      <c r="Y213" s="41">
        <f t="shared" si="23"/>
        <v>0</v>
      </c>
    </row>
    <row r="214" spans="1:25" ht="12" customHeight="1" x14ac:dyDescent="0.25">
      <c r="A214" s="32"/>
      <c r="B214" s="35"/>
      <c r="C214" s="35"/>
      <c r="D214" s="35"/>
      <c r="E214" s="35"/>
      <c r="F214" s="35"/>
      <c r="G214" s="60" t="s">
        <v>30</v>
      </c>
      <c r="H214" s="60" t="s">
        <v>31</v>
      </c>
      <c r="I214" s="60" t="s">
        <v>31</v>
      </c>
      <c r="J214" s="60" t="s">
        <v>213</v>
      </c>
      <c r="K214" s="60" t="s">
        <v>27</v>
      </c>
      <c r="L214" s="62" t="s">
        <v>215</v>
      </c>
      <c r="M214" s="41"/>
      <c r="N214" s="41">
        <f t="shared" si="34"/>
        <v>0</v>
      </c>
      <c r="O214" s="41">
        <f t="shared" si="34"/>
        <v>0</v>
      </c>
      <c r="P214" s="41">
        <f t="shared" si="34"/>
        <v>0</v>
      </c>
      <c r="Q214" s="41">
        <v>0</v>
      </c>
      <c r="R214" s="41">
        <f t="shared" si="34"/>
        <v>0</v>
      </c>
      <c r="S214" s="41">
        <f t="shared" si="34"/>
        <v>0</v>
      </c>
      <c r="T214" s="41">
        <f t="shared" si="34"/>
        <v>0</v>
      </c>
      <c r="U214" s="42"/>
      <c r="V214" s="35"/>
      <c r="W214" s="35"/>
      <c r="X214" s="35"/>
      <c r="Y214" s="41">
        <f t="shared" si="23"/>
        <v>0</v>
      </c>
    </row>
    <row r="215" spans="1:25" ht="12" customHeight="1" x14ac:dyDescent="0.25">
      <c r="A215" s="32"/>
      <c r="B215" s="35"/>
      <c r="C215" s="35"/>
      <c r="D215" s="35"/>
      <c r="E215" s="35"/>
      <c r="F215" s="35"/>
      <c r="G215" s="60"/>
      <c r="H215" s="60"/>
      <c r="I215" s="60"/>
      <c r="J215" s="60"/>
      <c r="K215" s="60"/>
      <c r="L215" s="69" t="s">
        <v>216</v>
      </c>
      <c r="M215" s="41"/>
      <c r="N215" s="41">
        <v>0</v>
      </c>
      <c r="O215" s="35">
        <v>0</v>
      </c>
      <c r="P215" s="35">
        <v>0</v>
      </c>
      <c r="Q215" s="41">
        <v>0</v>
      </c>
      <c r="R215" s="41">
        <v>0</v>
      </c>
      <c r="S215" s="41">
        <v>0</v>
      </c>
      <c r="T215" s="41">
        <v>0</v>
      </c>
      <c r="U215" s="42"/>
      <c r="V215" s="35"/>
      <c r="W215" s="35"/>
      <c r="X215" s="35"/>
      <c r="Y215" s="41">
        <f t="shared" si="23"/>
        <v>0</v>
      </c>
    </row>
    <row r="216" spans="1:25" ht="12" customHeight="1" x14ac:dyDescent="0.25">
      <c r="A216" s="32"/>
      <c r="B216" s="35"/>
      <c r="C216" s="35"/>
      <c r="D216" s="35"/>
      <c r="E216" s="35"/>
      <c r="F216" s="35"/>
      <c r="G216" s="60"/>
      <c r="H216" s="60"/>
      <c r="I216" s="60"/>
      <c r="J216" s="60"/>
      <c r="K216" s="60"/>
      <c r="L216" s="69"/>
      <c r="M216" s="41"/>
      <c r="N216" s="41"/>
      <c r="O216" s="35"/>
      <c r="P216" s="35"/>
      <c r="Q216" s="41"/>
      <c r="R216" s="41"/>
      <c r="S216" s="41"/>
      <c r="T216" s="41"/>
      <c r="U216" s="42"/>
      <c r="V216" s="35"/>
      <c r="W216" s="35"/>
      <c r="X216" s="35"/>
      <c r="Y216" s="41">
        <f t="shared" si="23"/>
        <v>0</v>
      </c>
    </row>
    <row r="217" spans="1:25" ht="12" customHeight="1" x14ac:dyDescent="0.25">
      <c r="A217" s="32"/>
      <c r="B217" s="53">
        <v>1</v>
      </c>
      <c r="C217" s="54" t="s">
        <v>26</v>
      </c>
      <c r="D217" s="54" t="s">
        <v>27</v>
      </c>
      <c r="E217" s="53">
        <v>38</v>
      </c>
      <c r="F217" s="53">
        <v>10</v>
      </c>
      <c r="G217" s="60" t="s">
        <v>30</v>
      </c>
      <c r="H217" s="60" t="s">
        <v>31</v>
      </c>
      <c r="I217" s="60" t="s">
        <v>31</v>
      </c>
      <c r="J217" s="60" t="s">
        <v>217</v>
      </c>
      <c r="K217" s="63"/>
      <c r="L217" s="83" t="s">
        <v>218</v>
      </c>
      <c r="M217" s="41"/>
      <c r="N217" s="37">
        <f t="shared" ref="N217:X217" si="35">N218</f>
        <v>0</v>
      </c>
      <c r="O217" s="37">
        <f t="shared" si="35"/>
        <v>0</v>
      </c>
      <c r="P217" s="37">
        <f t="shared" si="35"/>
        <v>0</v>
      </c>
      <c r="Q217" s="37">
        <f t="shared" si="35"/>
        <v>0</v>
      </c>
      <c r="R217" s="37">
        <f t="shared" si="35"/>
        <v>0</v>
      </c>
      <c r="S217" s="37">
        <f t="shared" si="35"/>
        <v>6000000</v>
      </c>
      <c r="T217" s="37">
        <f t="shared" si="35"/>
        <v>0</v>
      </c>
      <c r="U217" s="37">
        <f t="shared" si="35"/>
        <v>0</v>
      </c>
      <c r="V217" s="37">
        <f t="shared" si="35"/>
        <v>0</v>
      </c>
      <c r="W217" s="37">
        <f t="shared" si="35"/>
        <v>0</v>
      </c>
      <c r="X217" s="37">
        <f t="shared" si="35"/>
        <v>0</v>
      </c>
      <c r="Y217" s="41">
        <f t="shared" si="23"/>
        <v>6000000</v>
      </c>
    </row>
    <row r="218" spans="1:25" ht="12" customHeight="1" x14ac:dyDescent="0.25">
      <c r="A218" s="32"/>
      <c r="B218" s="35"/>
      <c r="C218" s="35"/>
      <c r="D218" s="35"/>
      <c r="E218" s="35"/>
      <c r="F218" s="35"/>
      <c r="G218" s="109" t="s">
        <v>30</v>
      </c>
      <c r="H218" s="109" t="s">
        <v>31</v>
      </c>
      <c r="I218" s="109" t="s">
        <v>31</v>
      </c>
      <c r="J218" s="60" t="s">
        <v>217</v>
      </c>
      <c r="K218" s="60" t="s">
        <v>27</v>
      </c>
      <c r="L218" s="62" t="s">
        <v>219</v>
      </c>
      <c r="M218" s="41"/>
      <c r="N218" s="37">
        <f t="shared" ref="N218:S218" si="36">SUM(N219:N227)</f>
        <v>0</v>
      </c>
      <c r="O218" s="37">
        <f t="shared" si="36"/>
        <v>0</v>
      </c>
      <c r="P218" s="37">
        <f t="shared" si="36"/>
        <v>0</v>
      </c>
      <c r="Q218" s="37">
        <f t="shared" si="36"/>
        <v>0</v>
      </c>
      <c r="R218" s="37">
        <f t="shared" si="36"/>
        <v>0</v>
      </c>
      <c r="S218" s="37">
        <f t="shared" si="36"/>
        <v>6000000</v>
      </c>
      <c r="T218" s="37">
        <f>SUM(T219:T227)</f>
        <v>0</v>
      </c>
      <c r="U218" s="37">
        <f>SUM(U219:U227)</f>
        <v>0</v>
      </c>
      <c r="V218" s="37">
        <f>SUM(V219:V227)</f>
        <v>0</v>
      </c>
      <c r="W218" s="37">
        <f>SUM(W219:W227)</f>
        <v>0</v>
      </c>
      <c r="X218" s="37">
        <f>SUM(X219:X227)</f>
        <v>0</v>
      </c>
      <c r="Y218" s="41">
        <f t="shared" si="23"/>
        <v>6000000</v>
      </c>
    </row>
    <row r="219" spans="1:25" ht="12" customHeight="1" x14ac:dyDescent="0.25">
      <c r="A219" s="32"/>
      <c r="B219" s="35"/>
      <c r="C219" s="35"/>
      <c r="D219" s="35"/>
      <c r="E219" s="35"/>
      <c r="F219" s="35"/>
      <c r="G219" s="91"/>
      <c r="H219" s="91"/>
      <c r="I219" s="91"/>
      <c r="J219" s="92"/>
      <c r="K219" s="92"/>
      <c r="L219" s="93" t="s">
        <v>220</v>
      </c>
      <c r="M219" s="41"/>
      <c r="N219" s="41"/>
      <c r="O219" s="35"/>
      <c r="P219" s="35">
        <v>0</v>
      </c>
      <c r="Q219" s="41">
        <v>0</v>
      </c>
      <c r="R219" s="41">
        <v>0</v>
      </c>
      <c r="S219" s="41">
        <v>2250000</v>
      </c>
      <c r="T219" s="41">
        <v>0</v>
      </c>
      <c r="U219" s="42"/>
      <c r="V219" s="35"/>
      <c r="W219" s="35"/>
      <c r="X219" s="35"/>
      <c r="Y219" s="41">
        <f t="shared" si="23"/>
        <v>2250000</v>
      </c>
    </row>
    <row r="220" spans="1:25" ht="12" customHeight="1" x14ac:dyDescent="0.25">
      <c r="A220" s="32"/>
      <c r="B220" s="35"/>
      <c r="C220" s="35"/>
      <c r="D220" s="35"/>
      <c r="E220" s="35"/>
      <c r="F220" s="35"/>
      <c r="G220" s="91"/>
      <c r="H220" s="91"/>
      <c r="I220" s="91"/>
      <c r="J220" s="92"/>
      <c r="K220" s="92"/>
      <c r="L220" s="93" t="s">
        <v>221</v>
      </c>
      <c r="M220" s="41"/>
      <c r="N220" s="41">
        <v>0</v>
      </c>
      <c r="O220" s="35"/>
      <c r="P220" s="35"/>
      <c r="Q220" s="41">
        <v>0</v>
      </c>
      <c r="R220" s="41">
        <v>0</v>
      </c>
      <c r="S220" s="41">
        <v>0</v>
      </c>
      <c r="T220" s="41">
        <v>0</v>
      </c>
      <c r="U220" s="42"/>
      <c r="V220" s="35"/>
      <c r="W220" s="35">
        <v>0</v>
      </c>
      <c r="X220" s="35"/>
      <c r="Y220" s="41">
        <f t="shared" si="23"/>
        <v>0</v>
      </c>
    </row>
    <row r="221" spans="1:25" ht="12" customHeight="1" x14ac:dyDescent="0.25">
      <c r="A221" s="32"/>
      <c r="B221" s="35"/>
      <c r="C221" s="35"/>
      <c r="D221" s="35"/>
      <c r="E221" s="35"/>
      <c r="F221" s="35"/>
      <c r="G221" s="91"/>
      <c r="H221" s="91"/>
      <c r="I221" s="91"/>
      <c r="J221" s="92"/>
      <c r="K221" s="92"/>
      <c r="L221" s="93" t="s">
        <v>222</v>
      </c>
      <c r="M221" s="41"/>
      <c r="N221" s="41">
        <v>0</v>
      </c>
      <c r="O221" s="35"/>
      <c r="P221" s="35"/>
      <c r="Q221" s="41">
        <v>0</v>
      </c>
      <c r="R221" s="41">
        <v>0</v>
      </c>
      <c r="S221" s="41">
        <v>0</v>
      </c>
      <c r="T221" s="41">
        <v>0</v>
      </c>
      <c r="U221" s="42">
        <v>0</v>
      </c>
      <c r="V221" s="75">
        <v>0</v>
      </c>
      <c r="W221" s="35">
        <v>0</v>
      </c>
      <c r="X221" s="35"/>
      <c r="Y221" s="41">
        <f t="shared" si="23"/>
        <v>0</v>
      </c>
    </row>
    <row r="222" spans="1:25" ht="12" customHeight="1" x14ac:dyDescent="0.25">
      <c r="A222" s="32"/>
      <c r="B222" s="35"/>
      <c r="C222" s="35"/>
      <c r="D222" s="35"/>
      <c r="E222" s="35"/>
      <c r="F222" s="35"/>
      <c r="G222" s="91"/>
      <c r="H222" s="91"/>
      <c r="I222" s="91"/>
      <c r="J222" s="92"/>
      <c r="K222" s="92"/>
      <c r="L222" s="93" t="s">
        <v>223</v>
      </c>
      <c r="M222" s="41"/>
      <c r="N222" s="41">
        <v>0</v>
      </c>
      <c r="O222" s="35"/>
      <c r="P222" s="35"/>
      <c r="Q222" s="41">
        <v>0</v>
      </c>
      <c r="R222" s="41">
        <v>0</v>
      </c>
      <c r="S222" s="41">
        <v>0</v>
      </c>
      <c r="T222" s="41">
        <v>0</v>
      </c>
      <c r="U222" s="42">
        <v>0</v>
      </c>
      <c r="V222" s="75">
        <v>0</v>
      </c>
      <c r="W222" s="35"/>
      <c r="X222" s="35"/>
      <c r="Y222" s="41">
        <f t="shared" ref="Y222:Y284" si="37">SUM(M222:X222)</f>
        <v>0</v>
      </c>
    </row>
    <row r="223" spans="1:25" ht="12" customHeight="1" x14ac:dyDescent="0.25">
      <c r="A223" s="32"/>
      <c r="B223" s="35"/>
      <c r="C223" s="35"/>
      <c r="D223" s="35"/>
      <c r="E223" s="35"/>
      <c r="F223" s="35"/>
      <c r="G223" s="91"/>
      <c r="H223" s="91"/>
      <c r="I223" s="91"/>
      <c r="J223" s="92"/>
      <c r="K223" s="92"/>
      <c r="L223" s="93" t="s">
        <v>224</v>
      </c>
      <c r="M223" s="41"/>
      <c r="N223" s="41">
        <v>0</v>
      </c>
      <c r="O223" s="35"/>
      <c r="P223" s="35"/>
      <c r="Q223" s="41"/>
      <c r="R223" s="41"/>
      <c r="S223" s="41"/>
      <c r="T223" s="41"/>
      <c r="U223" s="42"/>
      <c r="V223" s="35"/>
      <c r="W223" s="35"/>
      <c r="X223" s="35">
        <v>0</v>
      </c>
      <c r="Y223" s="41">
        <f t="shared" si="37"/>
        <v>0</v>
      </c>
    </row>
    <row r="224" spans="1:25" ht="12" customHeight="1" x14ac:dyDescent="0.25">
      <c r="A224" s="32"/>
      <c r="B224" s="35"/>
      <c r="C224" s="35"/>
      <c r="D224" s="35"/>
      <c r="E224" s="35"/>
      <c r="F224" s="35"/>
      <c r="G224" s="91"/>
      <c r="H224" s="91"/>
      <c r="I224" s="91"/>
      <c r="J224" s="92"/>
      <c r="K224" s="92"/>
      <c r="L224" s="93" t="s">
        <v>225</v>
      </c>
      <c r="M224" s="41"/>
      <c r="N224" s="115"/>
      <c r="O224" s="35"/>
      <c r="P224" s="35"/>
      <c r="Q224" s="35"/>
      <c r="R224" s="35"/>
      <c r="S224" s="35">
        <v>3750000</v>
      </c>
      <c r="T224" s="35"/>
      <c r="U224" s="42"/>
      <c r="V224" s="35"/>
      <c r="W224" s="35">
        <v>0</v>
      </c>
      <c r="X224" s="35">
        <v>0</v>
      </c>
      <c r="Y224" s="41">
        <f t="shared" si="37"/>
        <v>3750000</v>
      </c>
    </row>
    <row r="225" spans="1:25" ht="12" customHeight="1" x14ac:dyDescent="0.25">
      <c r="A225" s="32"/>
      <c r="B225" s="35"/>
      <c r="C225" s="35"/>
      <c r="D225" s="35"/>
      <c r="E225" s="35"/>
      <c r="F225" s="35"/>
      <c r="G225" s="91"/>
      <c r="H225" s="91"/>
      <c r="I225" s="91"/>
      <c r="J225" s="92"/>
      <c r="K225" s="92"/>
      <c r="L225" s="93" t="s">
        <v>226</v>
      </c>
      <c r="M225" s="41"/>
      <c r="N225" s="115"/>
      <c r="O225" s="35"/>
      <c r="P225" s="35">
        <v>0</v>
      </c>
      <c r="Q225" s="35"/>
      <c r="R225" s="35"/>
      <c r="S225" s="35"/>
      <c r="T225" s="35"/>
      <c r="U225" s="42"/>
      <c r="V225" s="35"/>
      <c r="W225" s="35"/>
      <c r="X225" s="35"/>
      <c r="Y225" s="41">
        <f t="shared" si="37"/>
        <v>0</v>
      </c>
    </row>
    <row r="226" spans="1:25" ht="12" customHeight="1" x14ac:dyDescent="0.25">
      <c r="A226" s="32"/>
      <c r="B226" s="35"/>
      <c r="C226" s="35"/>
      <c r="D226" s="35"/>
      <c r="E226" s="35"/>
      <c r="F226" s="35"/>
      <c r="G226" s="91"/>
      <c r="H226" s="91"/>
      <c r="I226" s="91"/>
      <c r="J226" s="92"/>
      <c r="K226" s="92"/>
      <c r="L226" s="93" t="s">
        <v>227</v>
      </c>
      <c r="M226" s="41"/>
      <c r="N226" s="115"/>
      <c r="O226" s="35"/>
      <c r="P226" s="35"/>
      <c r="Q226" s="35"/>
      <c r="R226" s="35"/>
      <c r="S226" s="35"/>
      <c r="T226" s="35"/>
      <c r="U226" s="42"/>
      <c r="V226" s="35"/>
      <c r="W226" s="35"/>
      <c r="X226" s="35"/>
      <c r="Y226" s="41">
        <f t="shared" si="37"/>
        <v>0</v>
      </c>
    </row>
    <row r="227" spans="1:25" ht="12" customHeight="1" x14ac:dyDescent="0.25">
      <c r="A227" s="32"/>
      <c r="B227" s="35"/>
      <c r="C227" s="35"/>
      <c r="D227" s="35"/>
      <c r="E227" s="35"/>
      <c r="F227" s="35"/>
      <c r="G227" s="63"/>
      <c r="H227" s="63"/>
      <c r="I227" s="63"/>
      <c r="J227" s="63"/>
      <c r="K227" s="110"/>
      <c r="L227" s="69" t="s">
        <v>228</v>
      </c>
      <c r="M227" s="41"/>
      <c r="N227" s="115"/>
      <c r="O227" s="35"/>
      <c r="P227" s="35"/>
      <c r="Q227" s="35"/>
      <c r="R227" s="35"/>
      <c r="S227" s="35"/>
      <c r="T227" s="35"/>
      <c r="U227" s="42"/>
      <c r="V227" s="35"/>
      <c r="W227" s="35"/>
      <c r="X227" s="35"/>
      <c r="Y227" s="41">
        <f t="shared" si="37"/>
        <v>0</v>
      </c>
    </row>
    <row r="228" spans="1:25" ht="12" customHeight="1" x14ac:dyDescent="0.25">
      <c r="A228" s="32"/>
      <c r="B228" s="35"/>
      <c r="C228" s="35"/>
      <c r="D228" s="35"/>
      <c r="E228" s="35"/>
      <c r="F228" s="35"/>
      <c r="G228" s="63"/>
      <c r="H228" s="63"/>
      <c r="I228" s="63"/>
      <c r="J228" s="63"/>
      <c r="K228" s="110"/>
      <c r="L228" s="69"/>
      <c r="M228" s="41"/>
      <c r="N228" s="115"/>
      <c r="O228" s="35"/>
      <c r="P228" s="35"/>
      <c r="Q228" s="35"/>
      <c r="R228" s="35"/>
      <c r="S228" s="35"/>
      <c r="T228" s="35"/>
      <c r="U228" s="42"/>
      <c r="V228" s="35"/>
      <c r="W228" s="35"/>
      <c r="X228" s="35"/>
      <c r="Y228" s="41"/>
    </row>
    <row r="229" spans="1:25" ht="12" customHeight="1" x14ac:dyDescent="0.25">
      <c r="A229" s="32"/>
      <c r="B229" s="35"/>
      <c r="C229" s="35"/>
      <c r="D229" s="35"/>
      <c r="E229" s="35"/>
      <c r="F229" s="35"/>
      <c r="G229" s="63"/>
      <c r="H229" s="63"/>
      <c r="I229" s="63"/>
      <c r="J229" s="63"/>
      <c r="K229" s="110"/>
      <c r="L229" s="69"/>
      <c r="M229" s="41"/>
      <c r="N229" s="115"/>
      <c r="O229" s="35"/>
      <c r="P229" s="35"/>
      <c r="Q229" s="35"/>
      <c r="R229" s="35"/>
      <c r="S229" s="35"/>
      <c r="T229" s="35"/>
      <c r="U229" s="42"/>
      <c r="V229" s="35"/>
      <c r="W229" s="35"/>
      <c r="X229" s="35"/>
      <c r="Y229" s="41"/>
    </row>
    <row r="230" spans="1:25" ht="12" customHeight="1" x14ac:dyDescent="0.25">
      <c r="A230" s="32"/>
      <c r="B230" s="53">
        <v>1</v>
      </c>
      <c r="C230" s="54" t="s">
        <v>26</v>
      </c>
      <c r="D230" s="54" t="s">
        <v>27</v>
      </c>
      <c r="E230" s="53">
        <v>38</v>
      </c>
      <c r="F230" s="53">
        <v>10</v>
      </c>
      <c r="G230" s="60" t="s">
        <v>30</v>
      </c>
      <c r="H230" s="60" t="s">
        <v>31</v>
      </c>
      <c r="I230" s="60" t="s">
        <v>31</v>
      </c>
      <c r="J230" s="60" t="s">
        <v>229</v>
      </c>
      <c r="K230" s="63"/>
      <c r="L230" s="83" t="s">
        <v>230</v>
      </c>
      <c r="M230" s="41"/>
      <c r="N230" s="41">
        <f>N231+N232</f>
        <v>0</v>
      </c>
      <c r="O230" s="35"/>
      <c r="P230" s="35"/>
      <c r="Q230" s="35"/>
      <c r="R230" s="35"/>
      <c r="S230" s="35"/>
      <c r="T230" s="35"/>
      <c r="U230" s="42"/>
      <c r="V230" s="35"/>
      <c r="W230" s="35"/>
      <c r="X230" s="35"/>
      <c r="Y230" s="41"/>
    </row>
    <row r="231" spans="1:25" ht="12" customHeight="1" x14ac:dyDescent="0.25">
      <c r="A231" s="32"/>
      <c r="B231" s="35"/>
      <c r="C231" s="35"/>
      <c r="D231" s="35"/>
      <c r="E231" s="35"/>
      <c r="F231" s="35"/>
      <c r="G231" s="109" t="s">
        <v>30</v>
      </c>
      <c r="H231" s="109" t="s">
        <v>31</v>
      </c>
      <c r="I231" s="109" t="s">
        <v>31</v>
      </c>
      <c r="J231" s="60" t="s">
        <v>229</v>
      </c>
      <c r="K231" s="60" t="s">
        <v>27</v>
      </c>
      <c r="L231" s="69" t="s">
        <v>231</v>
      </c>
      <c r="M231" s="41"/>
      <c r="N231" s="41">
        <v>0</v>
      </c>
      <c r="O231" s="35"/>
      <c r="P231" s="35"/>
      <c r="Q231" s="35"/>
      <c r="R231" s="35"/>
      <c r="S231" s="35"/>
      <c r="T231" s="35"/>
      <c r="U231" s="42"/>
      <c r="V231" s="35"/>
      <c r="W231" s="35"/>
      <c r="X231" s="35"/>
      <c r="Y231" s="41"/>
    </row>
    <row r="232" spans="1:25" ht="12" customHeight="1" x14ac:dyDescent="0.25">
      <c r="A232" s="32"/>
      <c r="B232" s="35"/>
      <c r="C232" s="35"/>
      <c r="D232" s="35"/>
      <c r="E232" s="35"/>
      <c r="F232" s="35"/>
      <c r="G232" s="91"/>
      <c r="H232" s="91"/>
      <c r="I232" s="91"/>
      <c r="J232" s="92"/>
      <c r="K232" s="92" t="s">
        <v>26</v>
      </c>
      <c r="L232" s="69" t="s">
        <v>232</v>
      </c>
      <c r="M232" s="41"/>
      <c r="N232" s="35">
        <v>0</v>
      </c>
      <c r="O232" s="35"/>
      <c r="P232" s="35"/>
      <c r="Q232" s="35"/>
      <c r="R232" s="35"/>
      <c r="S232" s="35"/>
      <c r="T232" s="35"/>
      <c r="U232" s="42"/>
      <c r="V232" s="35"/>
      <c r="W232" s="35"/>
      <c r="X232" s="35"/>
      <c r="Y232" s="41">
        <f t="shared" si="37"/>
        <v>0</v>
      </c>
    </row>
    <row r="233" spans="1:25" ht="12" customHeight="1" x14ac:dyDescent="0.25">
      <c r="A233" s="32"/>
      <c r="B233" s="35"/>
      <c r="C233" s="35"/>
      <c r="D233" s="35"/>
      <c r="E233" s="35"/>
      <c r="F233" s="35"/>
      <c r="G233" s="91"/>
      <c r="H233" s="91"/>
      <c r="I233" s="91"/>
      <c r="J233" s="92"/>
      <c r="K233" s="92"/>
      <c r="L233" s="93"/>
      <c r="M233" s="41"/>
      <c r="N233" s="35"/>
      <c r="O233" s="35"/>
      <c r="P233" s="35"/>
      <c r="Q233" s="35"/>
      <c r="R233" s="35"/>
      <c r="S233" s="35"/>
      <c r="T233" s="35"/>
      <c r="U233" s="42"/>
      <c r="V233" s="35"/>
      <c r="W233" s="35"/>
      <c r="X233" s="35"/>
      <c r="Y233" s="41"/>
    </row>
    <row r="234" spans="1:25" s="118" customFormat="1" ht="21.75" customHeight="1" x14ac:dyDescent="0.25">
      <c r="A234" s="43"/>
      <c r="B234" s="43">
        <v>1</v>
      </c>
      <c r="C234" s="44" t="s">
        <v>26</v>
      </c>
      <c r="D234" s="44" t="s">
        <v>27</v>
      </c>
      <c r="E234" s="43">
        <v>38</v>
      </c>
      <c r="F234" s="43">
        <v>10</v>
      </c>
      <c r="G234" s="77" t="s">
        <v>30</v>
      </c>
      <c r="H234" s="77" t="s">
        <v>31</v>
      </c>
      <c r="I234" s="77" t="s">
        <v>33</v>
      </c>
      <c r="J234" s="116"/>
      <c r="K234" s="117"/>
      <c r="L234" s="65" t="s">
        <v>34</v>
      </c>
      <c r="M234" s="49">
        <f>M235+M244+M249+M252+M255+M262+M266+M270+M275+M282</f>
        <v>0</v>
      </c>
      <c r="N234" s="49">
        <f t="shared" ref="N234:X234" si="38">N235+N244+N249+N252+N255+N262+N266+N270+N275+N282</f>
        <v>0</v>
      </c>
      <c r="O234" s="49">
        <f t="shared" si="38"/>
        <v>0</v>
      </c>
      <c r="P234" s="49">
        <f t="shared" si="38"/>
        <v>0</v>
      </c>
      <c r="Q234" s="49">
        <f t="shared" si="38"/>
        <v>0</v>
      </c>
      <c r="R234" s="49">
        <f t="shared" si="38"/>
        <v>0</v>
      </c>
      <c r="S234" s="47">
        <f t="shared" si="38"/>
        <v>0</v>
      </c>
      <c r="T234" s="49">
        <f t="shared" si="38"/>
        <v>0</v>
      </c>
      <c r="U234" s="49">
        <f t="shared" si="38"/>
        <v>30800000</v>
      </c>
      <c r="V234" s="49">
        <f t="shared" si="38"/>
        <v>0</v>
      </c>
      <c r="W234" s="49">
        <f>W235+W244+W249+W252+W255+W262+W266+W270+W275+W282+W259</f>
        <v>0</v>
      </c>
      <c r="X234" s="49">
        <f t="shared" si="38"/>
        <v>0</v>
      </c>
      <c r="Y234" s="49">
        <f t="shared" si="37"/>
        <v>30800000</v>
      </c>
    </row>
    <row r="235" spans="1:25" ht="12" customHeight="1" x14ac:dyDescent="0.25">
      <c r="A235" s="32"/>
      <c r="B235" s="35"/>
      <c r="C235" s="35"/>
      <c r="D235" s="35"/>
      <c r="E235" s="35"/>
      <c r="F235" s="35"/>
      <c r="G235" s="109" t="s">
        <v>30</v>
      </c>
      <c r="H235" s="109" t="s">
        <v>31</v>
      </c>
      <c r="I235" s="109" t="s">
        <v>33</v>
      </c>
      <c r="J235" s="60" t="s">
        <v>233</v>
      </c>
      <c r="K235" s="61"/>
      <c r="L235" s="62" t="s">
        <v>234</v>
      </c>
      <c r="M235" s="41">
        <v>0</v>
      </c>
      <c r="N235" s="37">
        <f t="shared" ref="N235:X235" si="39">N236</f>
        <v>0</v>
      </c>
      <c r="O235" s="37">
        <f t="shared" si="39"/>
        <v>0</v>
      </c>
      <c r="P235" s="37">
        <f t="shared" si="39"/>
        <v>0</v>
      </c>
      <c r="Q235" s="37">
        <f t="shared" si="39"/>
        <v>0</v>
      </c>
      <c r="R235" s="37">
        <f t="shared" si="39"/>
        <v>0</v>
      </c>
      <c r="S235" s="37">
        <f t="shared" si="39"/>
        <v>0</v>
      </c>
      <c r="T235" s="37">
        <f t="shared" si="39"/>
        <v>0</v>
      </c>
      <c r="U235" s="58">
        <f t="shared" si="39"/>
        <v>0</v>
      </c>
      <c r="V235" s="58">
        <f t="shared" si="39"/>
        <v>0</v>
      </c>
      <c r="W235" s="58">
        <f t="shared" si="39"/>
        <v>0</v>
      </c>
      <c r="X235" s="58">
        <f t="shared" si="39"/>
        <v>0</v>
      </c>
      <c r="Y235" s="41">
        <f t="shared" si="37"/>
        <v>0</v>
      </c>
    </row>
    <row r="236" spans="1:25" ht="12" customHeight="1" x14ac:dyDescent="0.25">
      <c r="A236" s="32"/>
      <c r="B236" s="35"/>
      <c r="C236" s="35"/>
      <c r="D236" s="35"/>
      <c r="E236" s="35"/>
      <c r="F236" s="35"/>
      <c r="G236" s="109" t="s">
        <v>30</v>
      </c>
      <c r="H236" s="109" t="s">
        <v>31</v>
      </c>
      <c r="I236" s="109" t="s">
        <v>33</v>
      </c>
      <c r="J236" s="60" t="s">
        <v>233</v>
      </c>
      <c r="K236" s="60" t="s">
        <v>37</v>
      </c>
      <c r="L236" s="62" t="s">
        <v>235</v>
      </c>
      <c r="M236" s="41">
        <v>0</v>
      </c>
      <c r="N236" s="41">
        <f>SUM(N237:N239)</f>
        <v>0</v>
      </c>
      <c r="O236" s="41">
        <f>SUM(O237:O239)</f>
        <v>0</v>
      </c>
      <c r="P236" s="41">
        <f>SUM(P237:P239)</f>
        <v>0</v>
      </c>
      <c r="Q236" s="41">
        <f>SUM(Q237:Q239)</f>
        <v>0</v>
      </c>
      <c r="R236" s="41">
        <v>0</v>
      </c>
      <c r="S236" s="41">
        <v>0</v>
      </c>
      <c r="T236" s="41">
        <v>0</v>
      </c>
      <c r="U236" s="42">
        <f>U237+U238+U239+U240+U241</f>
        <v>0</v>
      </c>
      <c r="V236" s="42">
        <f>V237+V238+V239+V240+V241</f>
        <v>0</v>
      </c>
      <c r="W236" s="42">
        <f>SUM(W237:W241)</f>
        <v>0</v>
      </c>
      <c r="X236" s="35"/>
      <c r="Y236" s="41">
        <f t="shared" si="37"/>
        <v>0</v>
      </c>
    </row>
    <row r="237" spans="1:25" ht="12" hidden="1" customHeight="1" x14ac:dyDescent="0.25">
      <c r="A237" s="32"/>
      <c r="B237" s="35"/>
      <c r="C237" s="35"/>
      <c r="D237" s="35"/>
      <c r="E237" s="35"/>
      <c r="F237" s="35"/>
      <c r="G237" s="61"/>
      <c r="H237" s="61"/>
      <c r="I237" s="61"/>
      <c r="J237" s="110"/>
      <c r="K237" s="61"/>
      <c r="L237" s="69" t="s">
        <v>236</v>
      </c>
      <c r="M237" s="41"/>
      <c r="N237" s="42">
        <v>0</v>
      </c>
      <c r="O237" s="35"/>
      <c r="P237" s="35"/>
      <c r="Q237" s="35"/>
      <c r="R237" s="35"/>
      <c r="S237" s="35"/>
      <c r="T237" s="35"/>
      <c r="U237" s="42"/>
      <c r="V237" s="35"/>
      <c r="W237" s="35"/>
      <c r="X237" s="35"/>
      <c r="Y237" s="41">
        <f t="shared" si="37"/>
        <v>0</v>
      </c>
    </row>
    <row r="238" spans="1:25" ht="12" hidden="1" customHeight="1" x14ac:dyDescent="0.25">
      <c r="A238" s="32"/>
      <c r="B238" s="35"/>
      <c r="C238" s="35"/>
      <c r="D238" s="35"/>
      <c r="E238" s="35"/>
      <c r="F238" s="35"/>
      <c r="G238" s="60"/>
      <c r="H238" s="60"/>
      <c r="I238" s="60"/>
      <c r="J238" s="60"/>
      <c r="K238" s="60"/>
      <c r="L238" s="69" t="s">
        <v>237</v>
      </c>
      <c r="M238" s="41"/>
      <c r="N238" s="35"/>
      <c r="O238" s="35"/>
      <c r="P238" s="35"/>
      <c r="Q238" s="35"/>
      <c r="R238" s="35"/>
      <c r="S238" s="35"/>
      <c r="T238" s="35"/>
      <c r="U238" s="42">
        <v>0</v>
      </c>
      <c r="V238" s="35"/>
      <c r="W238" s="35">
        <v>0</v>
      </c>
      <c r="X238" s="35"/>
      <c r="Y238" s="41">
        <f t="shared" si="37"/>
        <v>0</v>
      </c>
    </row>
    <row r="239" spans="1:25" ht="12" hidden="1" customHeight="1" x14ac:dyDescent="0.25">
      <c r="A239" s="32"/>
      <c r="B239" s="35"/>
      <c r="C239" s="35"/>
      <c r="D239" s="35"/>
      <c r="E239" s="35"/>
      <c r="F239" s="35"/>
      <c r="G239" s="61"/>
      <c r="H239" s="61"/>
      <c r="I239" s="61"/>
      <c r="J239" s="110"/>
      <c r="K239" s="61"/>
      <c r="L239" s="69" t="s">
        <v>238</v>
      </c>
      <c r="M239" s="41"/>
      <c r="N239" s="35"/>
      <c r="O239" s="35"/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42"/>
      <c r="V239" s="35"/>
      <c r="W239" s="35"/>
      <c r="X239" s="35"/>
      <c r="Y239" s="41">
        <f t="shared" si="37"/>
        <v>0</v>
      </c>
    </row>
    <row r="240" spans="1:25" ht="12" hidden="1" customHeight="1" x14ac:dyDescent="0.25">
      <c r="A240" s="32"/>
      <c r="B240" s="35"/>
      <c r="C240" s="35"/>
      <c r="D240" s="35"/>
      <c r="E240" s="35"/>
      <c r="F240" s="35"/>
      <c r="G240" s="61"/>
      <c r="H240" s="61"/>
      <c r="I240" s="61"/>
      <c r="J240" s="110"/>
      <c r="K240" s="61"/>
      <c r="L240" s="69" t="s">
        <v>239</v>
      </c>
      <c r="M240" s="41"/>
      <c r="N240" s="35"/>
      <c r="O240" s="35"/>
      <c r="P240" s="35"/>
      <c r="Q240" s="35"/>
      <c r="R240" s="35"/>
      <c r="S240" s="35"/>
      <c r="T240" s="35"/>
      <c r="U240" s="42"/>
      <c r="V240" s="35">
        <v>0</v>
      </c>
      <c r="W240" s="35">
        <v>0</v>
      </c>
      <c r="X240" s="35">
        <v>0</v>
      </c>
      <c r="Y240" s="41"/>
    </row>
    <row r="241" spans="1:25" ht="12" hidden="1" customHeight="1" x14ac:dyDescent="0.25">
      <c r="A241" s="32"/>
      <c r="B241" s="35"/>
      <c r="C241" s="35"/>
      <c r="D241" s="35"/>
      <c r="E241" s="35"/>
      <c r="F241" s="35"/>
      <c r="G241" s="61"/>
      <c r="H241" s="61"/>
      <c r="I241" s="61"/>
      <c r="J241" s="110"/>
      <c r="K241" s="61"/>
      <c r="L241" s="69" t="s">
        <v>240</v>
      </c>
      <c r="M241" s="41"/>
      <c r="N241" s="35"/>
      <c r="O241" s="35"/>
      <c r="P241" s="35"/>
      <c r="Q241" s="35"/>
      <c r="R241" s="35"/>
      <c r="S241" s="35"/>
      <c r="T241" s="35"/>
      <c r="U241" s="42"/>
      <c r="V241" s="35">
        <v>0</v>
      </c>
      <c r="W241" s="35"/>
      <c r="X241" s="35"/>
      <c r="Y241" s="41"/>
    </row>
    <row r="242" spans="1:25" ht="12" customHeight="1" x14ac:dyDescent="0.25">
      <c r="A242" s="32"/>
      <c r="B242" s="35"/>
      <c r="C242" s="35"/>
      <c r="D242" s="35"/>
      <c r="E242" s="35"/>
      <c r="F242" s="35"/>
      <c r="G242" s="119"/>
      <c r="H242" s="119"/>
      <c r="I242" s="119"/>
      <c r="J242" s="120"/>
      <c r="K242" s="119"/>
      <c r="L242" s="69"/>
      <c r="M242" s="41"/>
      <c r="N242" s="35"/>
      <c r="O242" s="35"/>
      <c r="P242" s="35"/>
      <c r="Q242" s="35"/>
      <c r="R242" s="35"/>
      <c r="S242" s="35"/>
      <c r="T242" s="35"/>
      <c r="U242" s="42"/>
      <c r="V242" s="35"/>
      <c r="W242" s="35"/>
      <c r="X242" s="35"/>
      <c r="Y242" s="41">
        <f t="shared" si="37"/>
        <v>0</v>
      </c>
    </row>
    <row r="243" spans="1:25" ht="12" customHeight="1" x14ac:dyDescent="0.25">
      <c r="A243" s="32"/>
      <c r="B243" s="53">
        <v>1</v>
      </c>
      <c r="C243" s="54" t="s">
        <v>26</v>
      </c>
      <c r="D243" s="54" t="s">
        <v>27</v>
      </c>
      <c r="E243" s="53">
        <v>38</v>
      </c>
      <c r="F243" s="53">
        <v>10</v>
      </c>
      <c r="G243" s="60" t="s">
        <v>30</v>
      </c>
      <c r="H243" s="60" t="s">
        <v>31</v>
      </c>
      <c r="I243" s="60" t="s">
        <v>33</v>
      </c>
      <c r="J243" s="60" t="s">
        <v>241</v>
      </c>
      <c r="K243" s="61"/>
      <c r="L243" s="62" t="s">
        <v>242</v>
      </c>
      <c r="M243" s="41">
        <v>0</v>
      </c>
      <c r="N243" s="41">
        <v>0</v>
      </c>
      <c r="O243" s="41">
        <v>0</v>
      </c>
      <c r="P243" s="41">
        <v>0</v>
      </c>
      <c r="Q243" s="41">
        <f>Q244</f>
        <v>0</v>
      </c>
      <c r="R243" s="41">
        <v>0</v>
      </c>
      <c r="S243" s="41">
        <v>0</v>
      </c>
      <c r="T243" s="41">
        <f>T244</f>
        <v>0</v>
      </c>
      <c r="U243" s="41">
        <f>U244</f>
        <v>0</v>
      </c>
      <c r="V243" s="41">
        <v>0</v>
      </c>
      <c r="W243" s="41">
        <v>0</v>
      </c>
      <c r="X243" s="35"/>
      <c r="Y243" s="41">
        <f t="shared" si="37"/>
        <v>0</v>
      </c>
    </row>
    <row r="244" spans="1:25" ht="12" customHeight="1" x14ac:dyDescent="0.25">
      <c r="A244" s="32"/>
      <c r="B244" s="35"/>
      <c r="C244" s="35"/>
      <c r="D244" s="35"/>
      <c r="E244" s="35"/>
      <c r="F244" s="35"/>
      <c r="G244" s="68" t="s">
        <v>30</v>
      </c>
      <c r="H244" s="68" t="s">
        <v>31</v>
      </c>
      <c r="I244" s="68" t="s">
        <v>33</v>
      </c>
      <c r="J244" s="60" t="s">
        <v>241</v>
      </c>
      <c r="K244" s="60" t="s">
        <v>27</v>
      </c>
      <c r="L244" s="62" t="s">
        <v>243</v>
      </c>
      <c r="M244" s="41">
        <v>0</v>
      </c>
      <c r="N244" s="41">
        <v>0</v>
      </c>
      <c r="O244" s="41">
        <v>0</v>
      </c>
      <c r="P244" s="41">
        <v>0</v>
      </c>
      <c r="Q244" s="41">
        <f>SUM(Q245:Q246)</f>
        <v>0</v>
      </c>
      <c r="R244" s="41">
        <v>0</v>
      </c>
      <c r="S244" s="41">
        <v>0</v>
      </c>
      <c r="T244" s="41">
        <v>0</v>
      </c>
      <c r="U244" s="41">
        <v>0</v>
      </c>
      <c r="V244" s="41">
        <v>0</v>
      </c>
      <c r="W244" s="41">
        <v>0</v>
      </c>
      <c r="X244" s="35"/>
      <c r="Y244" s="41">
        <f t="shared" si="37"/>
        <v>0</v>
      </c>
    </row>
    <row r="245" spans="1:25" ht="12" hidden="1" customHeight="1" x14ac:dyDescent="0.25">
      <c r="A245" s="32"/>
      <c r="B245" s="35"/>
      <c r="C245" s="35"/>
      <c r="D245" s="35"/>
      <c r="E245" s="35"/>
      <c r="F245" s="35"/>
      <c r="G245" s="60"/>
      <c r="H245" s="60"/>
      <c r="I245" s="60"/>
      <c r="J245" s="60"/>
      <c r="K245" s="60"/>
      <c r="L245" s="69" t="s">
        <v>244</v>
      </c>
      <c r="M245" s="41"/>
      <c r="N245" s="35"/>
      <c r="O245" s="35"/>
      <c r="P245" s="35"/>
      <c r="Q245" s="41">
        <v>0</v>
      </c>
      <c r="R245" s="41">
        <v>0</v>
      </c>
      <c r="S245" s="41">
        <v>0</v>
      </c>
      <c r="T245" s="41">
        <v>0</v>
      </c>
      <c r="U245" s="42"/>
      <c r="V245" s="35"/>
      <c r="W245" s="35"/>
      <c r="X245" s="35"/>
      <c r="Y245" s="41">
        <f t="shared" si="37"/>
        <v>0</v>
      </c>
    </row>
    <row r="246" spans="1:25" ht="12" hidden="1" customHeight="1" x14ac:dyDescent="0.25">
      <c r="A246" s="32"/>
      <c r="B246" s="35"/>
      <c r="C246" s="35"/>
      <c r="D246" s="35"/>
      <c r="E246" s="35"/>
      <c r="F246" s="35"/>
      <c r="G246" s="60"/>
      <c r="H246" s="60"/>
      <c r="I246" s="60"/>
      <c r="J246" s="60"/>
      <c r="K246" s="60"/>
      <c r="L246" s="69" t="s">
        <v>245</v>
      </c>
      <c r="M246" s="41"/>
      <c r="N246" s="35"/>
      <c r="O246" s="35"/>
      <c r="P246" s="35"/>
      <c r="Q246" s="41">
        <v>0</v>
      </c>
      <c r="R246" s="41">
        <v>0</v>
      </c>
      <c r="S246" s="41">
        <v>0</v>
      </c>
      <c r="T246" s="41">
        <v>0</v>
      </c>
      <c r="U246" s="42"/>
      <c r="V246" s="35"/>
      <c r="W246" s="35"/>
      <c r="X246" s="35"/>
      <c r="Y246" s="41">
        <f t="shared" si="37"/>
        <v>0</v>
      </c>
    </row>
    <row r="247" spans="1:25" ht="12" hidden="1" customHeight="1" x14ac:dyDescent="0.25">
      <c r="A247" s="32"/>
      <c r="B247" s="35"/>
      <c r="C247" s="35"/>
      <c r="D247" s="35"/>
      <c r="E247" s="35"/>
      <c r="F247" s="35"/>
      <c r="G247" s="60"/>
      <c r="H247" s="60"/>
      <c r="I247" s="60"/>
      <c r="J247" s="60"/>
      <c r="K247" s="60"/>
      <c r="L247" s="69" t="s">
        <v>246</v>
      </c>
      <c r="M247" s="41"/>
      <c r="N247" s="35"/>
      <c r="O247" s="35"/>
      <c r="P247" s="35"/>
      <c r="Q247" s="35"/>
      <c r="R247" s="35"/>
      <c r="S247" s="35"/>
      <c r="T247" s="35"/>
      <c r="U247" s="42"/>
      <c r="V247" s="35"/>
      <c r="W247" s="35"/>
      <c r="X247" s="35"/>
      <c r="Y247" s="41">
        <f t="shared" si="37"/>
        <v>0</v>
      </c>
    </row>
    <row r="248" spans="1:25" ht="12" customHeight="1" x14ac:dyDescent="0.25">
      <c r="A248" s="32"/>
      <c r="B248" s="35"/>
      <c r="C248" s="35"/>
      <c r="D248" s="35"/>
      <c r="E248" s="35"/>
      <c r="F248" s="35"/>
      <c r="G248" s="60"/>
      <c r="H248" s="60"/>
      <c r="I248" s="60"/>
      <c r="J248" s="60"/>
      <c r="K248" s="60"/>
      <c r="L248" s="69"/>
      <c r="M248" s="41"/>
      <c r="N248" s="35"/>
      <c r="O248" s="35"/>
      <c r="P248" s="35"/>
      <c r="Q248" s="35"/>
      <c r="R248" s="35"/>
      <c r="S248" s="35"/>
      <c r="T248" s="35"/>
      <c r="U248" s="42"/>
      <c r="V248" s="35"/>
      <c r="W248" s="35"/>
      <c r="X248" s="35"/>
      <c r="Y248" s="41"/>
    </row>
    <row r="249" spans="1:25" ht="12" hidden="1" customHeight="1" x14ac:dyDescent="0.25">
      <c r="A249" s="32"/>
      <c r="B249" s="35"/>
      <c r="C249" s="35"/>
      <c r="D249" s="35"/>
      <c r="E249" s="35"/>
      <c r="F249" s="35"/>
      <c r="G249" s="60" t="s">
        <v>30</v>
      </c>
      <c r="H249" s="60" t="s">
        <v>31</v>
      </c>
      <c r="I249" s="60" t="s">
        <v>33</v>
      </c>
      <c r="J249" s="60" t="s">
        <v>241</v>
      </c>
      <c r="K249" s="61"/>
      <c r="L249" s="62" t="s">
        <v>247</v>
      </c>
      <c r="M249" s="41"/>
      <c r="N249" s="35"/>
      <c r="O249" s="35"/>
      <c r="P249" s="35"/>
      <c r="Q249" s="35"/>
      <c r="R249" s="35"/>
      <c r="S249" s="35"/>
      <c r="T249" s="35"/>
      <c r="U249" s="42"/>
      <c r="V249" s="72">
        <f>V250</f>
        <v>0</v>
      </c>
      <c r="W249" s="72">
        <f>W250</f>
        <v>0</v>
      </c>
      <c r="X249" s="72">
        <f>X250</f>
        <v>0</v>
      </c>
      <c r="Y249" s="41"/>
    </row>
    <row r="250" spans="1:25" ht="12" hidden="1" customHeight="1" x14ac:dyDescent="0.25">
      <c r="A250" s="32"/>
      <c r="B250" s="35"/>
      <c r="C250" s="35"/>
      <c r="D250" s="35"/>
      <c r="E250" s="35"/>
      <c r="F250" s="35"/>
      <c r="G250" s="68" t="s">
        <v>30</v>
      </c>
      <c r="H250" s="68" t="s">
        <v>31</v>
      </c>
      <c r="I250" s="68" t="s">
        <v>33</v>
      </c>
      <c r="J250" s="60" t="s">
        <v>241</v>
      </c>
      <c r="K250" s="60" t="s">
        <v>71</v>
      </c>
      <c r="L250" s="69" t="s">
        <v>248</v>
      </c>
      <c r="M250" s="41"/>
      <c r="N250" s="35"/>
      <c r="O250" s="35"/>
      <c r="P250" s="35"/>
      <c r="Q250" s="35"/>
      <c r="R250" s="35"/>
      <c r="S250" s="35"/>
      <c r="T250" s="35"/>
      <c r="U250" s="42"/>
      <c r="V250" s="35">
        <v>0</v>
      </c>
      <c r="W250" s="35"/>
      <c r="X250" s="35">
        <v>0</v>
      </c>
      <c r="Y250" s="41"/>
    </row>
    <row r="251" spans="1:25" ht="12" hidden="1" customHeight="1" x14ac:dyDescent="0.25">
      <c r="A251" s="32"/>
      <c r="B251" s="35"/>
      <c r="C251" s="35"/>
      <c r="D251" s="35"/>
      <c r="E251" s="35"/>
      <c r="F251" s="35"/>
      <c r="G251" s="60"/>
      <c r="H251" s="60"/>
      <c r="I251" s="60"/>
      <c r="J251" s="60"/>
      <c r="K251" s="60"/>
      <c r="L251" s="69"/>
      <c r="M251" s="41"/>
      <c r="N251" s="35"/>
      <c r="O251" s="35"/>
      <c r="P251" s="35"/>
      <c r="Q251" s="35"/>
      <c r="R251" s="35"/>
      <c r="S251" s="35"/>
      <c r="T251" s="35"/>
      <c r="U251" s="42"/>
      <c r="V251" s="35"/>
      <c r="W251" s="35"/>
      <c r="X251" s="35">
        <v>0</v>
      </c>
      <c r="Y251" s="41"/>
    </row>
    <row r="252" spans="1:25" ht="12" hidden="1" customHeight="1" x14ac:dyDescent="0.25">
      <c r="A252" s="32"/>
      <c r="B252" s="35"/>
      <c r="C252" s="35"/>
      <c r="D252" s="35"/>
      <c r="E252" s="35"/>
      <c r="F252" s="35"/>
      <c r="G252" s="60" t="s">
        <v>30</v>
      </c>
      <c r="H252" s="60" t="s">
        <v>31</v>
      </c>
      <c r="I252" s="60" t="s">
        <v>33</v>
      </c>
      <c r="J252" s="60" t="s">
        <v>241</v>
      </c>
      <c r="K252" s="61"/>
      <c r="L252" s="121" t="s">
        <v>249</v>
      </c>
      <c r="M252" s="41"/>
      <c r="N252" s="35"/>
      <c r="O252" s="35"/>
      <c r="P252" s="35"/>
      <c r="Q252" s="35"/>
      <c r="R252" s="35"/>
      <c r="S252" s="39">
        <f>S253</f>
        <v>0</v>
      </c>
      <c r="T252" s="35"/>
      <c r="U252" s="42"/>
      <c r="V252" s="72">
        <f>V253</f>
        <v>0</v>
      </c>
      <c r="W252" s="72">
        <f>W253</f>
        <v>0</v>
      </c>
      <c r="X252" s="72">
        <f>X253</f>
        <v>0</v>
      </c>
      <c r="Y252" s="41"/>
    </row>
    <row r="253" spans="1:25" ht="12" hidden="1" customHeight="1" x14ac:dyDescent="0.25">
      <c r="A253" s="32"/>
      <c r="B253" s="35"/>
      <c r="C253" s="35"/>
      <c r="D253" s="35"/>
      <c r="E253" s="35"/>
      <c r="F253" s="35"/>
      <c r="G253" s="68" t="s">
        <v>30</v>
      </c>
      <c r="H253" s="68" t="s">
        <v>31</v>
      </c>
      <c r="I253" s="68" t="s">
        <v>33</v>
      </c>
      <c r="J253" s="60" t="s">
        <v>241</v>
      </c>
      <c r="K253" s="60" t="s">
        <v>41</v>
      </c>
      <c r="L253" s="69" t="s">
        <v>250</v>
      </c>
      <c r="M253" s="41"/>
      <c r="N253" s="35"/>
      <c r="O253" s="35"/>
      <c r="P253" s="35"/>
      <c r="Q253" s="35"/>
      <c r="R253" s="35"/>
      <c r="S253" s="75">
        <v>0</v>
      </c>
      <c r="T253" s="35"/>
      <c r="U253" s="42"/>
      <c r="V253" s="35">
        <v>0</v>
      </c>
      <c r="W253" s="35"/>
      <c r="X253" s="35"/>
      <c r="Y253" s="41"/>
    </row>
    <row r="254" spans="1:25" ht="12" hidden="1" customHeight="1" x14ac:dyDescent="0.25">
      <c r="A254" s="32"/>
      <c r="B254" s="35"/>
      <c r="C254" s="35"/>
      <c r="D254" s="35"/>
      <c r="E254" s="35"/>
      <c r="F254" s="35"/>
      <c r="G254" s="60"/>
      <c r="H254" s="60"/>
      <c r="I254" s="60"/>
      <c r="J254" s="60"/>
      <c r="K254" s="60"/>
      <c r="L254" s="69"/>
      <c r="M254" s="41"/>
      <c r="N254" s="35"/>
      <c r="O254" s="35"/>
      <c r="P254" s="35"/>
      <c r="Q254" s="35"/>
      <c r="R254" s="35"/>
      <c r="S254" s="35"/>
      <c r="T254" s="35"/>
      <c r="U254" s="42"/>
      <c r="V254" s="35"/>
      <c r="W254" s="35"/>
      <c r="X254" s="35"/>
      <c r="Y254" s="41"/>
    </row>
    <row r="255" spans="1:25" ht="12" customHeight="1" x14ac:dyDescent="0.25">
      <c r="A255" s="32"/>
      <c r="B255" s="35"/>
      <c r="C255" s="35"/>
      <c r="D255" s="35"/>
      <c r="E255" s="35"/>
      <c r="F255" s="35"/>
      <c r="G255" s="60" t="s">
        <v>30</v>
      </c>
      <c r="H255" s="60" t="s">
        <v>31</v>
      </c>
      <c r="I255" s="60" t="s">
        <v>33</v>
      </c>
      <c r="J255" s="60" t="s">
        <v>251</v>
      </c>
      <c r="K255" s="61"/>
      <c r="L255" s="62" t="s">
        <v>252</v>
      </c>
      <c r="M255" s="41"/>
      <c r="N255" s="35"/>
      <c r="O255" s="35"/>
      <c r="P255" s="35"/>
      <c r="Q255" s="35"/>
      <c r="R255" s="35"/>
      <c r="S255" s="35"/>
      <c r="T255" s="35"/>
      <c r="U255" s="42"/>
      <c r="V255" s="72">
        <f>V256+V257</f>
        <v>0</v>
      </c>
      <c r="W255" s="72">
        <f>W256+W257</f>
        <v>0</v>
      </c>
      <c r="X255" s="72">
        <f>X256+X257</f>
        <v>0</v>
      </c>
      <c r="Y255" s="41"/>
    </row>
    <row r="256" spans="1:25" ht="12" customHeight="1" x14ac:dyDescent="0.25">
      <c r="A256" s="32"/>
      <c r="B256" s="35"/>
      <c r="C256" s="35"/>
      <c r="D256" s="35"/>
      <c r="E256" s="35"/>
      <c r="F256" s="35"/>
      <c r="G256" s="68" t="s">
        <v>30</v>
      </c>
      <c r="H256" s="68" t="s">
        <v>31</v>
      </c>
      <c r="I256" s="68" t="s">
        <v>33</v>
      </c>
      <c r="J256" s="60" t="s">
        <v>241</v>
      </c>
      <c r="K256" s="60" t="s">
        <v>71</v>
      </c>
      <c r="L256" s="69" t="s">
        <v>253</v>
      </c>
      <c r="M256" s="41"/>
      <c r="N256" s="35"/>
      <c r="O256" s="35"/>
      <c r="P256" s="35"/>
      <c r="Q256" s="35"/>
      <c r="R256" s="35"/>
      <c r="S256" s="35"/>
      <c r="T256" s="35"/>
      <c r="U256" s="42"/>
      <c r="V256" s="35">
        <v>0</v>
      </c>
      <c r="W256" s="35">
        <v>0</v>
      </c>
      <c r="X256" s="35">
        <v>0</v>
      </c>
      <c r="Y256" s="41"/>
    </row>
    <row r="257" spans="1:25" ht="12" customHeight="1" x14ac:dyDescent="0.25">
      <c r="A257" s="32"/>
      <c r="B257" s="35"/>
      <c r="C257" s="35"/>
      <c r="D257" s="35"/>
      <c r="E257" s="35"/>
      <c r="F257" s="35"/>
      <c r="G257" s="68" t="s">
        <v>30</v>
      </c>
      <c r="H257" s="68" t="s">
        <v>31</v>
      </c>
      <c r="I257" s="68" t="s">
        <v>33</v>
      </c>
      <c r="J257" s="60" t="s">
        <v>241</v>
      </c>
      <c r="K257" s="60" t="s">
        <v>37</v>
      </c>
      <c r="L257" s="69" t="s">
        <v>254</v>
      </c>
      <c r="M257" s="41"/>
      <c r="N257" s="35"/>
      <c r="O257" s="35"/>
      <c r="P257" s="35"/>
      <c r="Q257" s="35"/>
      <c r="R257" s="35"/>
      <c r="S257" s="35"/>
      <c r="T257" s="35"/>
      <c r="U257" s="42"/>
      <c r="V257" s="35"/>
      <c r="W257" s="35">
        <v>0</v>
      </c>
      <c r="X257" s="35">
        <v>0</v>
      </c>
      <c r="Y257" s="41"/>
    </row>
    <row r="258" spans="1:25" ht="12" customHeight="1" x14ac:dyDescent="0.25">
      <c r="A258" s="32"/>
      <c r="B258" s="35"/>
      <c r="C258" s="35"/>
      <c r="D258" s="35"/>
      <c r="E258" s="35"/>
      <c r="F258" s="35"/>
      <c r="G258" s="60"/>
      <c r="H258" s="60"/>
      <c r="I258" s="60"/>
      <c r="J258" s="60"/>
      <c r="K258" s="60"/>
      <c r="L258" s="69"/>
      <c r="M258" s="41"/>
      <c r="N258" s="35"/>
      <c r="O258" s="35"/>
      <c r="P258" s="35"/>
      <c r="Q258" s="35"/>
      <c r="R258" s="35"/>
      <c r="S258" s="35"/>
      <c r="T258" s="35"/>
      <c r="U258" s="42"/>
      <c r="V258" s="35"/>
      <c r="W258" s="35"/>
      <c r="X258" s="35"/>
      <c r="Y258" s="41"/>
    </row>
    <row r="259" spans="1:25" ht="12" hidden="1" customHeight="1" x14ac:dyDescent="0.25">
      <c r="A259" s="32"/>
      <c r="B259" s="35"/>
      <c r="C259" s="35"/>
      <c r="D259" s="35"/>
      <c r="E259" s="35"/>
      <c r="F259" s="35"/>
      <c r="G259" s="60" t="s">
        <v>30</v>
      </c>
      <c r="H259" s="60" t="s">
        <v>31</v>
      </c>
      <c r="I259" s="60" t="s">
        <v>33</v>
      </c>
      <c r="J259" s="60" t="s">
        <v>197</v>
      </c>
      <c r="K259" s="61"/>
      <c r="L259" s="62" t="s">
        <v>255</v>
      </c>
      <c r="M259" s="41"/>
      <c r="N259" s="35"/>
      <c r="O259" s="35"/>
      <c r="P259" s="35"/>
      <c r="Q259" s="35"/>
      <c r="R259" s="35"/>
      <c r="S259" s="35"/>
      <c r="T259" s="35"/>
      <c r="U259" s="42"/>
      <c r="V259" s="72">
        <f>V260</f>
        <v>0</v>
      </c>
      <c r="W259" s="72">
        <f>W260</f>
        <v>0</v>
      </c>
      <c r="X259" s="72">
        <f>X260</f>
        <v>0</v>
      </c>
      <c r="Y259" s="41"/>
    </row>
    <row r="260" spans="1:25" ht="12" hidden="1" customHeight="1" x14ac:dyDescent="0.25">
      <c r="A260" s="32"/>
      <c r="B260" s="35"/>
      <c r="C260" s="35"/>
      <c r="D260" s="35"/>
      <c r="E260" s="35"/>
      <c r="F260" s="35"/>
      <c r="G260" s="68" t="s">
        <v>30</v>
      </c>
      <c r="H260" s="68" t="s">
        <v>31</v>
      </c>
      <c r="I260" s="68" t="s">
        <v>33</v>
      </c>
      <c r="J260" s="60" t="s">
        <v>197</v>
      </c>
      <c r="K260" s="60" t="s">
        <v>27</v>
      </c>
      <c r="L260" s="69" t="s">
        <v>256</v>
      </c>
      <c r="M260" s="41"/>
      <c r="N260" s="35"/>
      <c r="O260" s="35"/>
      <c r="P260" s="35"/>
      <c r="Q260" s="35"/>
      <c r="R260" s="35"/>
      <c r="S260" s="35"/>
      <c r="T260" s="35"/>
      <c r="U260" s="42"/>
      <c r="V260" s="35">
        <v>0</v>
      </c>
      <c r="W260" s="35">
        <v>0</v>
      </c>
      <c r="X260" s="35"/>
      <c r="Y260" s="41"/>
    </row>
    <row r="261" spans="1:25" ht="12" hidden="1" customHeight="1" x14ac:dyDescent="0.25">
      <c r="A261" s="32"/>
      <c r="B261" s="35"/>
      <c r="C261" s="35"/>
      <c r="D261" s="35"/>
      <c r="E261" s="35"/>
      <c r="F261" s="35"/>
      <c r="G261" s="68"/>
      <c r="H261" s="68"/>
      <c r="I261" s="68"/>
      <c r="J261" s="60"/>
      <c r="K261" s="60"/>
      <c r="L261" s="69"/>
      <c r="M261" s="41"/>
      <c r="N261" s="35"/>
      <c r="O261" s="35"/>
      <c r="P261" s="35"/>
      <c r="Q261" s="35"/>
      <c r="R261" s="35"/>
      <c r="S261" s="35"/>
      <c r="T261" s="35"/>
      <c r="U261" s="42"/>
      <c r="V261" s="35"/>
      <c r="W261" s="35"/>
      <c r="X261" s="35"/>
      <c r="Y261" s="41"/>
    </row>
    <row r="262" spans="1:25" ht="12" hidden="1" customHeight="1" x14ac:dyDescent="0.25">
      <c r="A262" s="32"/>
      <c r="B262" s="35"/>
      <c r="C262" s="35"/>
      <c r="D262" s="35"/>
      <c r="E262" s="35"/>
      <c r="F262" s="35"/>
      <c r="G262" s="60" t="s">
        <v>30</v>
      </c>
      <c r="H262" s="60" t="s">
        <v>31</v>
      </c>
      <c r="I262" s="60" t="s">
        <v>33</v>
      </c>
      <c r="J262" s="60" t="s">
        <v>213</v>
      </c>
      <c r="K262" s="61"/>
      <c r="L262" s="62" t="s">
        <v>257</v>
      </c>
      <c r="M262" s="41"/>
      <c r="N262" s="35"/>
      <c r="O262" s="35"/>
      <c r="P262" s="35"/>
      <c r="Q262" s="39">
        <f>Q263</f>
        <v>0</v>
      </c>
      <c r="R262" s="35"/>
      <c r="S262" s="35"/>
      <c r="T262" s="35"/>
      <c r="U262" s="42"/>
      <c r="V262" s="72">
        <f>V263+V264</f>
        <v>0</v>
      </c>
      <c r="W262" s="72">
        <f>W263+W264</f>
        <v>0</v>
      </c>
      <c r="X262" s="72">
        <f>X263+X264</f>
        <v>0</v>
      </c>
      <c r="Y262" s="41"/>
    </row>
    <row r="263" spans="1:25" ht="12" hidden="1" customHeight="1" x14ac:dyDescent="0.25">
      <c r="A263" s="32"/>
      <c r="B263" s="35"/>
      <c r="C263" s="35"/>
      <c r="D263" s="35"/>
      <c r="E263" s="35"/>
      <c r="F263" s="35"/>
      <c r="G263" s="68" t="s">
        <v>30</v>
      </c>
      <c r="H263" s="68" t="s">
        <v>31</v>
      </c>
      <c r="I263" s="68" t="s">
        <v>33</v>
      </c>
      <c r="J263" s="60" t="s">
        <v>213</v>
      </c>
      <c r="K263" s="68" t="s">
        <v>41</v>
      </c>
      <c r="L263" s="69" t="s">
        <v>257</v>
      </c>
      <c r="M263" s="41"/>
      <c r="N263" s="35"/>
      <c r="O263" s="35"/>
      <c r="P263" s="35"/>
      <c r="Q263" s="75">
        <f>Q264</f>
        <v>0</v>
      </c>
      <c r="R263" s="35"/>
      <c r="S263" s="35"/>
      <c r="T263" s="35"/>
      <c r="U263" s="42"/>
      <c r="V263" s="35">
        <v>0</v>
      </c>
      <c r="W263" s="35"/>
      <c r="X263" s="35"/>
      <c r="Y263" s="41"/>
    </row>
    <row r="264" spans="1:25" ht="12" hidden="1" customHeight="1" x14ac:dyDescent="0.25">
      <c r="A264" s="32"/>
      <c r="B264" s="35"/>
      <c r="C264" s="35"/>
      <c r="D264" s="35"/>
      <c r="E264" s="35"/>
      <c r="F264" s="35"/>
      <c r="G264" s="68" t="s">
        <v>30</v>
      </c>
      <c r="H264" s="68" t="s">
        <v>31</v>
      </c>
      <c r="I264" s="68" t="s">
        <v>33</v>
      </c>
      <c r="J264" s="60" t="s">
        <v>213</v>
      </c>
      <c r="K264" s="68" t="s">
        <v>41</v>
      </c>
      <c r="L264" s="69" t="s">
        <v>258</v>
      </c>
      <c r="M264" s="41"/>
      <c r="N264" s="35"/>
      <c r="O264" s="35"/>
      <c r="P264" s="35"/>
      <c r="Q264" s="75">
        <v>0</v>
      </c>
      <c r="R264" s="35"/>
      <c r="S264" s="35"/>
      <c r="T264" s="35"/>
      <c r="U264" s="42"/>
      <c r="V264" s="35"/>
      <c r="W264" s="35">
        <v>0</v>
      </c>
      <c r="X264" s="35"/>
      <c r="Y264" s="41"/>
    </row>
    <row r="265" spans="1:25" ht="12" hidden="1" customHeight="1" x14ac:dyDescent="0.25">
      <c r="A265" s="32"/>
      <c r="B265" s="35"/>
      <c r="C265" s="35"/>
      <c r="D265" s="35"/>
      <c r="E265" s="35"/>
      <c r="F265" s="35"/>
      <c r="G265" s="68"/>
      <c r="H265" s="68"/>
      <c r="I265" s="68"/>
      <c r="J265" s="60"/>
      <c r="K265" s="60"/>
      <c r="L265" s="69"/>
      <c r="M265" s="41"/>
      <c r="N265" s="35"/>
      <c r="O265" s="35"/>
      <c r="P265" s="35"/>
      <c r="Q265" s="35"/>
      <c r="R265" s="35"/>
      <c r="S265" s="35"/>
      <c r="T265" s="35"/>
      <c r="U265" s="42"/>
      <c r="V265" s="35"/>
      <c r="W265" s="35"/>
      <c r="X265" s="35"/>
      <c r="Y265" s="41">
        <f t="shared" si="37"/>
        <v>0</v>
      </c>
    </row>
    <row r="266" spans="1:25" ht="12" hidden="1" customHeight="1" x14ac:dyDescent="0.25">
      <c r="A266" s="32"/>
      <c r="B266" s="35"/>
      <c r="C266" s="35"/>
      <c r="D266" s="35"/>
      <c r="E266" s="35"/>
      <c r="F266" s="35"/>
      <c r="G266" s="60" t="s">
        <v>30</v>
      </c>
      <c r="H266" s="60" t="s">
        <v>31</v>
      </c>
      <c r="I266" s="60" t="s">
        <v>33</v>
      </c>
      <c r="J266" s="60" t="s">
        <v>213</v>
      </c>
      <c r="K266" s="61"/>
      <c r="L266" s="62" t="s">
        <v>259</v>
      </c>
      <c r="M266" s="41"/>
      <c r="N266" s="35"/>
      <c r="O266" s="35"/>
      <c r="P266" s="35"/>
      <c r="Q266" s="35"/>
      <c r="R266" s="35"/>
      <c r="S266" s="35"/>
      <c r="T266" s="35"/>
      <c r="U266" s="42"/>
      <c r="V266" s="72">
        <f>V267</f>
        <v>0</v>
      </c>
      <c r="W266" s="72">
        <f>W267</f>
        <v>0</v>
      </c>
      <c r="X266" s="72">
        <f>X267</f>
        <v>0</v>
      </c>
      <c r="Y266" s="41"/>
    </row>
    <row r="267" spans="1:25" ht="12" hidden="1" customHeight="1" x14ac:dyDescent="0.25">
      <c r="A267" s="32"/>
      <c r="B267" s="35"/>
      <c r="C267" s="35"/>
      <c r="D267" s="35"/>
      <c r="E267" s="35"/>
      <c r="F267" s="35"/>
      <c r="G267" s="68" t="s">
        <v>30</v>
      </c>
      <c r="H267" s="68" t="s">
        <v>31</v>
      </c>
      <c r="I267" s="68" t="s">
        <v>33</v>
      </c>
      <c r="J267" s="60" t="s">
        <v>213</v>
      </c>
      <c r="K267" s="60" t="s">
        <v>27</v>
      </c>
      <c r="L267" s="69" t="s">
        <v>260</v>
      </c>
      <c r="M267" s="41"/>
      <c r="N267" s="35"/>
      <c r="O267" s="35"/>
      <c r="P267" s="35"/>
      <c r="Q267" s="35"/>
      <c r="R267" s="35"/>
      <c r="S267" s="35"/>
      <c r="T267" s="35"/>
      <c r="U267" s="42"/>
      <c r="V267" s="35">
        <v>0</v>
      </c>
      <c r="W267" s="35">
        <v>0</v>
      </c>
      <c r="X267" s="35"/>
      <c r="Y267" s="41"/>
    </row>
    <row r="268" spans="1:25" ht="12" hidden="1" customHeight="1" x14ac:dyDescent="0.25">
      <c r="A268" s="32"/>
      <c r="B268" s="35"/>
      <c r="C268" s="35"/>
      <c r="D268" s="35"/>
      <c r="E268" s="35"/>
      <c r="F268" s="35"/>
      <c r="G268" s="68"/>
      <c r="H268" s="68"/>
      <c r="I268" s="68"/>
      <c r="J268" s="60"/>
      <c r="K268" s="60"/>
      <c r="L268" s="69"/>
      <c r="M268" s="41"/>
      <c r="N268" s="35"/>
      <c r="O268" s="35"/>
      <c r="P268" s="35"/>
      <c r="Q268" s="35"/>
      <c r="R268" s="35"/>
      <c r="S268" s="35"/>
      <c r="T268" s="35"/>
      <c r="U268" s="42"/>
      <c r="V268" s="35"/>
      <c r="W268" s="35"/>
      <c r="X268" s="35"/>
      <c r="Y268" s="41"/>
    </row>
    <row r="269" spans="1:25" ht="12" customHeight="1" x14ac:dyDescent="0.25">
      <c r="A269" s="32"/>
      <c r="B269" s="53">
        <v>1</v>
      </c>
      <c r="C269" s="54" t="s">
        <v>26</v>
      </c>
      <c r="D269" s="54" t="s">
        <v>27</v>
      </c>
      <c r="E269" s="53">
        <v>38</v>
      </c>
      <c r="F269" s="53">
        <v>10</v>
      </c>
      <c r="G269" s="60" t="s">
        <v>30</v>
      </c>
      <c r="H269" s="60" t="s">
        <v>31</v>
      </c>
      <c r="I269" s="60" t="s">
        <v>33</v>
      </c>
      <c r="J269" s="60" t="s">
        <v>261</v>
      </c>
      <c r="K269" s="63"/>
      <c r="L269" s="62" t="s">
        <v>262</v>
      </c>
      <c r="M269" s="41">
        <v>0</v>
      </c>
      <c r="N269" s="41">
        <v>0</v>
      </c>
      <c r="O269" s="41">
        <f>O270+O275</f>
        <v>0</v>
      </c>
      <c r="P269" s="41">
        <v>0</v>
      </c>
      <c r="Q269" s="41">
        <v>0</v>
      </c>
      <c r="R269" s="41">
        <v>0</v>
      </c>
      <c r="S269" s="41">
        <v>0</v>
      </c>
      <c r="T269" s="41">
        <v>0</v>
      </c>
      <c r="U269" s="41">
        <v>0</v>
      </c>
      <c r="V269" s="41">
        <v>0</v>
      </c>
      <c r="W269" s="41">
        <v>0</v>
      </c>
      <c r="X269" s="37">
        <f>X270+X275</f>
        <v>0</v>
      </c>
      <c r="Y269" s="41">
        <f t="shared" si="37"/>
        <v>0</v>
      </c>
    </row>
    <row r="270" spans="1:25" ht="12" customHeight="1" x14ac:dyDescent="0.25">
      <c r="A270" s="32"/>
      <c r="B270" s="35"/>
      <c r="C270" s="35"/>
      <c r="D270" s="35"/>
      <c r="E270" s="35"/>
      <c r="F270" s="35"/>
      <c r="G270" s="60" t="s">
        <v>30</v>
      </c>
      <c r="H270" s="60" t="s">
        <v>31</v>
      </c>
      <c r="I270" s="60" t="s">
        <v>33</v>
      </c>
      <c r="J270" s="60" t="s">
        <v>261</v>
      </c>
      <c r="K270" s="60" t="s">
        <v>27</v>
      </c>
      <c r="L270" s="62" t="s">
        <v>263</v>
      </c>
      <c r="M270" s="41">
        <v>0</v>
      </c>
      <c r="N270" s="41">
        <v>0</v>
      </c>
      <c r="O270" s="41">
        <f>SUM(O271:O274)</f>
        <v>0</v>
      </c>
      <c r="P270" s="41">
        <v>0</v>
      </c>
      <c r="Q270" s="41">
        <v>0</v>
      </c>
      <c r="R270" s="41">
        <v>0</v>
      </c>
      <c r="S270" s="41">
        <v>0</v>
      </c>
      <c r="T270" s="41">
        <v>0</v>
      </c>
      <c r="U270" s="41">
        <v>30800000</v>
      </c>
      <c r="V270" s="41">
        <v>0</v>
      </c>
      <c r="W270" s="41">
        <v>0</v>
      </c>
      <c r="X270" s="72">
        <f>SUM(X271:X273)</f>
        <v>0</v>
      </c>
      <c r="Y270" s="41">
        <f t="shared" si="37"/>
        <v>30800000</v>
      </c>
    </row>
    <row r="271" spans="1:25" ht="12" customHeight="1" x14ac:dyDescent="0.25">
      <c r="A271" s="32"/>
      <c r="B271" s="35"/>
      <c r="C271" s="35"/>
      <c r="D271" s="35"/>
      <c r="E271" s="35"/>
      <c r="F271" s="35"/>
      <c r="G271" s="60"/>
      <c r="H271" s="60"/>
      <c r="I271" s="60"/>
      <c r="J271" s="60"/>
      <c r="K271" s="60"/>
      <c r="L271" s="69" t="s">
        <v>264</v>
      </c>
      <c r="M271" s="41"/>
      <c r="N271" s="35"/>
      <c r="O271" s="35"/>
      <c r="P271" s="35"/>
      <c r="Q271" s="35"/>
      <c r="R271" s="35"/>
      <c r="S271" s="35"/>
      <c r="T271" s="35"/>
      <c r="U271" s="42"/>
      <c r="V271" s="35"/>
      <c r="W271" s="35"/>
      <c r="X271" s="35">
        <v>0</v>
      </c>
      <c r="Y271" s="41">
        <f t="shared" si="37"/>
        <v>0</v>
      </c>
    </row>
    <row r="272" spans="1:25" ht="12" hidden="1" customHeight="1" x14ac:dyDescent="0.25">
      <c r="A272" s="32"/>
      <c r="B272" s="35"/>
      <c r="C272" s="35"/>
      <c r="D272" s="35"/>
      <c r="E272" s="35"/>
      <c r="F272" s="35"/>
      <c r="G272" s="73"/>
      <c r="H272" s="73"/>
      <c r="I272" s="73"/>
      <c r="J272" s="73"/>
      <c r="K272" s="73"/>
      <c r="L272" s="88" t="s">
        <v>265</v>
      </c>
      <c r="M272" s="41"/>
      <c r="N272" s="35"/>
      <c r="O272" s="35"/>
      <c r="P272" s="35"/>
      <c r="Q272" s="35"/>
      <c r="R272" s="35"/>
      <c r="S272" s="35"/>
      <c r="T272" s="35"/>
      <c r="U272" s="42"/>
      <c r="V272" s="35"/>
      <c r="W272" s="35"/>
      <c r="X272" s="35"/>
      <c r="Y272" s="41">
        <f t="shared" si="37"/>
        <v>0</v>
      </c>
    </row>
    <row r="273" spans="1:25" ht="12" hidden="1" customHeight="1" x14ac:dyDescent="0.25">
      <c r="A273" s="32"/>
      <c r="B273" s="35"/>
      <c r="C273" s="35"/>
      <c r="D273" s="35"/>
      <c r="E273" s="35"/>
      <c r="F273" s="35"/>
      <c r="G273" s="73"/>
      <c r="H273" s="73"/>
      <c r="I273" s="73"/>
      <c r="J273" s="73"/>
      <c r="K273" s="73"/>
      <c r="L273" s="88" t="s">
        <v>266</v>
      </c>
      <c r="M273" s="41"/>
      <c r="N273" s="35"/>
      <c r="O273" s="35"/>
      <c r="P273" s="35"/>
      <c r="Q273" s="35"/>
      <c r="R273" s="35"/>
      <c r="S273" s="35"/>
      <c r="T273" s="35"/>
      <c r="U273" s="42"/>
      <c r="V273" s="35"/>
      <c r="W273" s="35"/>
      <c r="X273" s="35"/>
      <c r="Y273" s="41">
        <f t="shared" si="37"/>
        <v>0</v>
      </c>
    </row>
    <row r="274" spans="1:25" ht="12" hidden="1" customHeight="1" x14ac:dyDescent="0.25">
      <c r="A274" s="32"/>
      <c r="B274" s="35"/>
      <c r="C274" s="35"/>
      <c r="D274" s="35"/>
      <c r="E274" s="35"/>
      <c r="F274" s="35"/>
      <c r="G274" s="73"/>
      <c r="H274" s="73"/>
      <c r="I274" s="73"/>
      <c r="J274" s="73"/>
      <c r="K274" s="73"/>
      <c r="L274" s="88" t="s">
        <v>267</v>
      </c>
      <c r="M274" s="41"/>
      <c r="N274" s="35"/>
      <c r="O274" s="35"/>
      <c r="P274" s="35"/>
      <c r="Q274" s="35"/>
      <c r="R274" s="35"/>
      <c r="S274" s="35"/>
      <c r="T274" s="35"/>
      <c r="U274" s="42"/>
      <c r="V274" s="35"/>
      <c r="W274" s="35"/>
      <c r="X274" s="35"/>
      <c r="Y274" s="41">
        <f t="shared" si="37"/>
        <v>0</v>
      </c>
    </row>
    <row r="275" spans="1:25" ht="12" customHeight="1" x14ac:dyDescent="0.25">
      <c r="A275" s="32"/>
      <c r="B275" s="53">
        <v>1</v>
      </c>
      <c r="C275" s="54" t="s">
        <v>26</v>
      </c>
      <c r="D275" s="54" t="s">
        <v>27</v>
      </c>
      <c r="E275" s="53">
        <v>38</v>
      </c>
      <c r="F275" s="53">
        <v>10</v>
      </c>
      <c r="G275" s="60" t="s">
        <v>30</v>
      </c>
      <c r="H275" s="60" t="s">
        <v>31</v>
      </c>
      <c r="I275" s="60" t="s">
        <v>33</v>
      </c>
      <c r="J275" s="60" t="s">
        <v>261</v>
      </c>
      <c r="K275" s="60" t="s">
        <v>26</v>
      </c>
      <c r="L275" s="83" t="s">
        <v>268</v>
      </c>
      <c r="M275" s="41">
        <v>0</v>
      </c>
      <c r="N275" s="41">
        <v>0</v>
      </c>
      <c r="O275" s="41">
        <v>0</v>
      </c>
      <c r="P275" s="41">
        <v>0</v>
      </c>
      <c r="Q275" s="41">
        <v>0</v>
      </c>
      <c r="R275" s="41">
        <v>0</v>
      </c>
      <c r="S275" s="41">
        <v>0</v>
      </c>
      <c r="T275" s="41">
        <v>0</v>
      </c>
      <c r="U275" s="41">
        <v>0</v>
      </c>
      <c r="V275" s="41">
        <v>0</v>
      </c>
      <c r="W275" s="41">
        <f>SUM(W276:W278)</f>
        <v>0</v>
      </c>
      <c r="X275" s="37">
        <f>SUM(X276:X278)</f>
        <v>0</v>
      </c>
      <c r="Y275" s="41">
        <f t="shared" si="37"/>
        <v>0</v>
      </c>
    </row>
    <row r="276" spans="1:25" ht="12" customHeight="1" x14ac:dyDescent="0.25">
      <c r="A276" s="32"/>
      <c r="B276" s="35"/>
      <c r="C276" s="35"/>
      <c r="D276" s="35"/>
      <c r="E276" s="35"/>
      <c r="F276" s="35"/>
      <c r="G276" s="60"/>
      <c r="H276" s="60"/>
      <c r="I276" s="60"/>
      <c r="J276" s="60"/>
      <c r="K276" s="60"/>
      <c r="L276" s="88" t="s">
        <v>269</v>
      </c>
      <c r="M276" s="41"/>
      <c r="N276" s="35"/>
      <c r="O276" s="35"/>
      <c r="P276" s="35"/>
      <c r="Q276" s="35"/>
      <c r="R276" s="35"/>
      <c r="S276" s="35"/>
      <c r="T276" s="35"/>
      <c r="U276" s="42"/>
      <c r="V276" s="35"/>
      <c r="W276" s="35"/>
      <c r="X276" s="35">
        <v>0</v>
      </c>
      <c r="Y276" s="41">
        <f t="shared" si="37"/>
        <v>0</v>
      </c>
    </row>
    <row r="277" spans="1:25" ht="12" hidden="1" customHeight="1" x14ac:dyDescent="0.25">
      <c r="A277" s="32"/>
      <c r="B277" s="35"/>
      <c r="C277" s="35"/>
      <c r="D277" s="35"/>
      <c r="E277" s="35"/>
      <c r="F277" s="35"/>
      <c r="G277" s="73"/>
      <c r="H277" s="73"/>
      <c r="I277" s="73"/>
      <c r="J277" s="73"/>
      <c r="K277" s="73"/>
      <c r="L277" s="88" t="s">
        <v>270</v>
      </c>
      <c r="M277" s="41"/>
      <c r="N277" s="35"/>
      <c r="O277" s="35"/>
      <c r="P277" s="35"/>
      <c r="Q277" s="35"/>
      <c r="R277" s="35"/>
      <c r="S277" s="35"/>
      <c r="T277" s="35"/>
      <c r="U277" s="42"/>
      <c r="V277" s="35"/>
      <c r="W277" s="35"/>
      <c r="X277" s="35"/>
      <c r="Y277" s="41">
        <f t="shared" si="37"/>
        <v>0</v>
      </c>
    </row>
    <row r="278" spans="1:25" ht="12" hidden="1" customHeight="1" x14ac:dyDescent="0.25">
      <c r="A278" s="32"/>
      <c r="B278" s="35"/>
      <c r="C278" s="35"/>
      <c r="D278" s="35"/>
      <c r="E278" s="35"/>
      <c r="F278" s="35"/>
      <c r="G278" s="73"/>
      <c r="H278" s="73"/>
      <c r="I278" s="73"/>
      <c r="J278" s="73"/>
      <c r="K278" s="73"/>
      <c r="L278" s="88" t="s">
        <v>271</v>
      </c>
      <c r="M278" s="41"/>
      <c r="N278" s="35"/>
      <c r="O278" s="35"/>
      <c r="P278" s="35"/>
      <c r="Q278" s="35"/>
      <c r="R278" s="35"/>
      <c r="S278" s="35"/>
      <c r="T278" s="35"/>
      <c r="U278" s="42"/>
      <c r="V278" s="35"/>
      <c r="W278" s="35"/>
      <c r="X278" s="35"/>
      <c r="Y278" s="41">
        <f t="shared" si="37"/>
        <v>0</v>
      </c>
    </row>
    <row r="279" spans="1:25" ht="12" hidden="1" customHeight="1" x14ac:dyDescent="0.25">
      <c r="A279" s="32"/>
      <c r="B279" s="35"/>
      <c r="C279" s="35"/>
      <c r="D279" s="35"/>
      <c r="E279" s="35"/>
      <c r="F279" s="35"/>
      <c r="G279" s="73"/>
      <c r="H279" s="73"/>
      <c r="I279" s="73"/>
      <c r="J279" s="73"/>
      <c r="K279" s="73"/>
      <c r="L279" s="88" t="s">
        <v>272</v>
      </c>
      <c r="M279" s="41"/>
      <c r="N279" s="35"/>
      <c r="O279" s="35"/>
      <c r="P279" s="35"/>
      <c r="Q279" s="35"/>
      <c r="R279" s="35"/>
      <c r="S279" s="35"/>
      <c r="T279" s="35"/>
      <c r="U279" s="42"/>
      <c r="V279" s="35"/>
      <c r="W279" s="35"/>
      <c r="X279" s="35"/>
      <c r="Y279" s="41">
        <f t="shared" si="37"/>
        <v>0</v>
      </c>
    </row>
    <row r="280" spans="1:25" ht="12" customHeight="1" x14ac:dyDescent="0.25">
      <c r="A280" s="32"/>
      <c r="B280" s="35"/>
      <c r="C280" s="35"/>
      <c r="D280" s="35"/>
      <c r="E280" s="35"/>
      <c r="F280" s="35"/>
      <c r="G280" s="73"/>
      <c r="H280" s="73"/>
      <c r="I280" s="73"/>
      <c r="J280" s="73"/>
      <c r="K280" s="73"/>
      <c r="L280" s="88"/>
      <c r="M280" s="41"/>
      <c r="N280" s="35"/>
      <c r="O280" s="35"/>
      <c r="P280" s="35"/>
      <c r="Q280" s="35"/>
      <c r="R280" s="35"/>
      <c r="S280" s="35"/>
      <c r="T280" s="35"/>
      <c r="U280" s="42"/>
      <c r="V280" s="35"/>
      <c r="W280" s="35"/>
      <c r="X280" s="35"/>
      <c r="Y280" s="41">
        <f t="shared" si="37"/>
        <v>0</v>
      </c>
    </row>
    <row r="281" spans="1:25" ht="12" hidden="1" customHeight="1" x14ac:dyDescent="0.25">
      <c r="A281" s="32"/>
      <c r="B281" s="53">
        <v>1</v>
      </c>
      <c r="C281" s="54" t="s">
        <v>26</v>
      </c>
      <c r="D281" s="54" t="s">
        <v>27</v>
      </c>
      <c r="E281" s="53">
        <v>38</v>
      </c>
      <c r="F281" s="53">
        <v>10</v>
      </c>
      <c r="G281" s="60" t="s">
        <v>30</v>
      </c>
      <c r="H281" s="60" t="s">
        <v>31</v>
      </c>
      <c r="I281" s="60" t="s">
        <v>33</v>
      </c>
      <c r="J281" s="60" t="s">
        <v>273</v>
      </c>
      <c r="K281" s="63"/>
      <c r="L281" s="62" t="s">
        <v>274</v>
      </c>
      <c r="M281" s="41">
        <v>0</v>
      </c>
      <c r="N281" s="122">
        <f>N282</f>
        <v>0</v>
      </c>
      <c r="O281" s="35"/>
      <c r="P281" s="35"/>
      <c r="Q281" s="35"/>
      <c r="R281" s="35"/>
      <c r="S281" s="35"/>
      <c r="T281" s="35"/>
      <c r="U281" s="58">
        <f>U282</f>
        <v>0</v>
      </c>
      <c r="V281" s="58">
        <f>V282</f>
        <v>0</v>
      </c>
      <c r="W281" s="58">
        <f>W282</f>
        <v>0</v>
      </c>
      <c r="X281" s="35"/>
      <c r="Y281" s="41">
        <f t="shared" si="37"/>
        <v>0</v>
      </c>
    </row>
    <row r="282" spans="1:25" ht="12" hidden="1" customHeight="1" x14ac:dyDescent="0.25">
      <c r="A282" s="32"/>
      <c r="B282" s="35"/>
      <c r="C282" s="35"/>
      <c r="D282" s="35"/>
      <c r="E282" s="35"/>
      <c r="F282" s="35"/>
      <c r="G282" s="60" t="s">
        <v>30</v>
      </c>
      <c r="H282" s="60" t="s">
        <v>31</v>
      </c>
      <c r="I282" s="60" t="s">
        <v>33</v>
      </c>
      <c r="J282" s="60" t="s">
        <v>273</v>
      </c>
      <c r="K282" s="60" t="s">
        <v>275</v>
      </c>
      <c r="L282" s="69" t="s">
        <v>276</v>
      </c>
      <c r="M282" s="41"/>
      <c r="N282" s="115">
        <f>N283</f>
        <v>0</v>
      </c>
      <c r="O282" s="35"/>
      <c r="P282" s="35"/>
      <c r="Q282" s="35"/>
      <c r="R282" s="35"/>
      <c r="S282" s="35"/>
      <c r="T282" s="35"/>
      <c r="U282" s="42">
        <f>U283+U284</f>
        <v>0</v>
      </c>
      <c r="V282" s="42">
        <f>V283+V284</f>
        <v>0</v>
      </c>
      <c r="W282" s="35"/>
      <c r="X282" s="35"/>
      <c r="Y282" s="41">
        <f t="shared" si="37"/>
        <v>0</v>
      </c>
    </row>
    <row r="283" spans="1:25" ht="12" hidden="1" customHeight="1" x14ac:dyDescent="0.25">
      <c r="A283" s="32"/>
      <c r="B283" s="35"/>
      <c r="C283" s="35"/>
      <c r="D283" s="35"/>
      <c r="E283" s="35"/>
      <c r="F283" s="35"/>
      <c r="G283" s="60"/>
      <c r="H283" s="60"/>
      <c r="I283" s="60"/>
      <c r="J283" s="60"/>
      <c r="K283" s="60"/>
      <c r="L283" s="74"/>
      <c r="M283" s="41"/>
      <c r="N283" s="115">
        <v>0</v>
      </c>
      <c r="O283" s="35"/>
      <c r="P283" s="35"/>
      <c r="Q283" s="35"/>
      <c r="R283" s="35"/>
      <c r="S283" s="35"/>
      <c r="T283" s="35"/>
      <c r="U283" s="42"/>
      <c r="V283" s="35"/>
      <c r="W283" s="35"/>
      <c r="X283" s="35"/>
      <c r="Y283" s="41">
        <f t="shared" si="37"/>
        <v>0</v>
      </c>
    </row>
    <row r="284" spans="1:25" ht="12" customHeight="1" x14ac:dyDescent="0.25">
      <c r="A284" s="32"/>
      <c r="B284" s="35"/>
      <c r="C284" s="35"/>
      <c r="D284" s="35"/>
      <c r="E284" s="35"/>
      <c r="F284" s="35"/>
      <c r="G284" s="73"/>
      <c r="H284" s="73"/>
      <c r="I284" s="73"/>
      <c r="J284" s="73"/>
      <c r="K284" s="73"/>
      <c r="L284" s="88"/>
      <c r="M284" s="41"/>
      <c r="N284" s="35"/>
      <c r="O284" s="35"/>
      <c r="P284" s="35"/>
      <c r="Q284" s="35"/>
      <c r="R284" s="35"/>
      <c r="S284" s="35"/>
      <c r="T284" s="35"/>
      <c r="U284" s="42">
        <v>0</v>
      </c>
      <c r="V284" s="35">
        <v>0</v>
      </c>
      <c r="W284" s="35"/>
      <c r="X284" s="35"/>
      <c r="Y284" s="41">
        <f t="shared" si="37"/>
        <v>0</v>
      </c>
    </row>
    <row r="285" spans="1:25" s="4" customFormat="1" x14ac:dyDescent="0.25">
      <c r="A285" s="123"/>
      <c r="M285" s="124"/>
      <c r="U285" s="125"/>
    </row>
    <row r="286" spans="1:25" s="4" customFormat="1" x14ac:dyDescent="0.25">
      <c r="A286" s="123"/>
      <c r="B286" s="126" t="s">
        <v>277</v>
      </c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U286" s="125"/>
    </row>
    <row r="287" spans="1:25" s="4" customFormat="1" x14ac:dyDescent="0.25">
      <c r="A287" s="123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U287" s="125"/>
    </row>
    <row r="288" spans="1:25" s="4" customFormat="1" x14ac:dyDescent="0.25">
      <c r="A288" s="123"/>
      <c r="M288" s="124"/>
      <c r="U288" s="125"/>
    </row>
    <row r="289" spans="1:21" s="4" customFormat="1" ht="15.75" x14ac:dyDescent="0.25">
      <c r="A289" s="123"/>
      <c r="B289" s="4" t="s">
        <v>278</v>
      </c>
      <c r="M289" s="124"/>
      <c r="O289" s="127" t="s">
        <v>279</v>
      </c>
      <c r="U289" s="125"/>
    </row>
    <row r="290" spans="1:21" s="4" customFormat="1" ht="15.75" x14ac:dyDescent="0.25">
      <c r="A290" s="123"/>
      <c r="M290" s="124"/>
      <c r="O290" s="127" t="s">
        <v>280</v>
      </c>
      <c r="U290" s="125"/>
    </row>
    <row r="291" spans="1:21" s="4" customFormat="1" ht="15.75" x14ac:dyDescent="0.25">
      <c r="A291" s="123"/>
      <c r="M291" s="124"/>
      <c r="O291" s="127"/>
      <c r="U291" s="125"/>
    </row>
    <row r="292" spans="1:21" s="4" customFormat="1" x14ac:dyDescent="0.25">
      <c r="A292" s="123"/>
      <c r="M292" s="124"/>
      <c r="O292" s="15"/>
      <c r="U292" s="125"/>
    </row>
    <row r="293" spans="1:21" s="4" customFormat="1" x14ac:dyDescent="0.25">
      <c r="A293" s="123"/>
      <c r="M293" s="124"/>
      <c r="O293" s="15"/>
      <c r="U293" s="125"/>
    </row>
    <row r="294" spans="1:21" s="4" customFormat="1" ht="15.75" x14ac:dyDescent="0.25">
      <c r="A294" s="123"/>
      <c r="M294" s="124"/>
      <c r="O294" s="128" t="s">
        <v>281</v>
      </c>
      <c r="U294" s="125"/>
    </row>
    <row r="295" spans="1:21" s="4" customFormat="1" ht="15.75" x14ac:dyDescent="0.25">
      <c r="A295" s="123"/>
      <c r="M295" s="124"/>
      <c r="O295" s="127" t="s">
        <v>282</v>
      </c>
      <c r="U295" s="125"/>
    </row>
    <row r="296" spans="1:21" s="4" customFormat="1" x14ac:dyDescent="0.25">
      <c r="A296" s="123"/>
      <c r="M296" s="124"/>
      <c r="U296" s="125"/>
    </row>
  </sheetData>
  <mergeCells count="4">
    <mergeCell ref="A1:P1"/>
    <mergeCell ref="A2:P2"/>
    <mergeCell ref="B8:K8"/>
    <mergeCell ref="B286:P287"/>
  </mergeCells>
  <pageMargins left="0.19" right="0.18" top="0.34" bottom="0.3" header="0.31496062992125984" footer="0.31496062992125984"/>
  <pageSetup paperSize="10000" scale="50" orientation="landscape" r:id="rId1"/>
  <rowBreaks count="2" manualBreakCount="2">
    <brk id="118" max="24" man="1"/>
    <brk id="212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LRA JKN BULAN OKTOBER 2020</vt:lpstr>
      <vt:lpstr>Sheet1</vt:lpstr>
      <vt:lpstr>'LRA JKN BULAN OKTOBER 2020'!Print_Area</vt:lpstr>
      <vt:lpstr>'LRA JKN BULAN OKTOBER 2020'!Print_Titles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2020-11-05T00:58:08Z</dcterms:created>
  <dcterms:modified xsi:type="dcterms:W3CDTF">2020-11-05T01:13:18Z</dcterms:modified>
</cp:coreProperties>
</file>