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ISIK 2020\"/>
    </mc:Choice>
  </mc:AlternateContent>
  <bookViews>
    <workbookView xWindow="-120" yWindow="-120" windowWidth="29040" windowHeight="15840"/>
  </bookViews>
  <sheets>
    <sheet name="Okt" sheetId="10" r:id="rId1"/>
    <sheet name="Sept" sheetId="9" r:id="rId2"/>
    <sheet name="Agust" sheetId="8" r:id="rId3"/>
    <sheet name="Juli" sheetId="7" r:id="rId4"/>
    <sheet name="Juni" sheetId="6" r:id="rId5"/>
    <sheet name="Mei" sheetId="5" r:id="rId6"/>
    <sheet name="April" sheetId="4" r:id="rId7"/>
    <sheet name="Maret" sheetId="3" r:id="rId8"/>
    <sheet name="Feb" sheetId="2" r:id="rId9"/>
    <sheet name="Jan" sheetId="1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10" i="10" l="1"/>
  <c r="T108" i="10"/>
  <c r="T107" i="10"/>
  <c r="T105" i="10"/>
  <c r="T104" i="10"/>
  <c r="T102" i="10"/>
  <c r="T101" i="10"/>
  <c r="T100" i="10"/>
  <c r="T99" i="10"/>
  <c r="T97" i="10"/>
  <c r="T96" i="10"/>
  <c r="T94" i="10"/>
  <c r="T93" i="10"/>
  <c r="T92" i="10"/>
  <c r="T90" i="10"/>
  <c r="T89" i="10"/>
  <c r="T86" i="10"/>
  <c r="T84" i="10"/>
  <c r="T83" i="10"/>
  <c r="T82" i="10"/>
  <c r="T79" i="10"/>
  <c r="T80" i="10"/>
  <c r="T76" i="10"/>
  <c r="T77" i="10"/>
  <c r="T75" i="10"/>
  <c r="T74" i="10"/>
  <c r="T73" i="10"/>
  <c r="T71" i="10"/>
  <c r="T70" i="10"/>
  <c r="T68" i="10"/>
  <c r="T67" i="10"/>
  <c r="T66" i="10"/>
  <c r="T64" i="10"/>
  <c r="T63" i="10"/>
  <c r="T61" i="10"/>
  <c r="T60" i="10"/>
  <c r="T59" i="10"/>
  <c r="T57" i="10"/>
  <c r="T56" i="10"/>
  <c r="T55" i="10"/>
  <c r="T54" i="10"/>
  <c r="T53" i="10"/>
  <c r="T51" i="10"/>
  <c r="T50" i="10"/>
  <c r="T48" i="10"/>
  <c r="T47" i="10"/>
  <c r="T46" i="10"/>
  <c r="T45" i="10"/>
  <c r="T43" i="10"/>
  <c r="T42" i="10"/>
  <c r="T41" i="10"/>
  <c r="T31" i="10"/>
  <c r="T30" i="10"/>
  <c r="T29" i="10"/>
  <c r="T28" i="10"/>
  <c r="T27" i="10"/>
  <c r="T26" i="10"/>
  <c r="T32" i="10"/>
  <c r="T33" i="10"/>
  <c r="T34" i="10"/>
  <c r="T35" i="10"/>
  <c r="T36" i="10"/>
  <c r="T37" i="10"/>
  <c r="T38" i="10"/>
  <c r="T39" i="10"/>
  <c r="T24" i="10"/>
  <c r="T23" i="10"/>
  <c r="T17" i="10"/>
  <c r="T15" i="10"/>
  <c r="T14" i="10"/>
  <c r="T13" i="10"/>
  <c r="T12" i="10"/>
  <c r="T19" i="10"/>
  <c r="T20" i="10"/>
  <c r="T21" i="10"/>
  <c r="T18" i="10"/>
  <c r="R110" i="10"/>
  <c r="R108" i="10"/>
  <c r="R107" i="10"/>
  <c r="R105" i="10"/>
  <c r="R104" i="10"/>
  <c r="R101" i="10"/>
  <c r="R102" i="10"/>
  <c r="R100" i="10"/>
  <c r="R99" i="10"/>
  <c r="R97" i="10"/>
  <c r="R96" i="10"/>
  <c r="R94" i="10"/>
  <c r="R93" i="10"/>
  <c r="R92" i="10"/>
  <c r="R89" i="10"/>
  <c r="R90" i="10"/>
  <c r="R87" i="10"/>
  <c r="R86" i="10"/>
  <c r="R84" i="10"/>
  <c r="R83" i="10"/>
  <c r="R82" i="10"/>
  <c r="R80" i="10"/>
  <c r="R79" i="10"/>
  <c r="R77" i="10"/>
  <c r="R75" i="10"/>
  <c r="R76" i="10"/>
  <c r="R74" i="10"/>
  <c r="R73" i="10"/>
  <c r="R71" i="10"/>
  <c r="R70" i="10"/>
  <c r="R68" i="10"/>
  <c r="R67" i="10"/>
  <c r="R66" i="10"/>
  <c r="R64" i="10"/>
  <c r="R63" i="10"/>
  <c r="R61" i="10"/>
  <c r="R59" i="10"/>
  <c r="R55" i="10"/>
  <c r="R56" i="10"/>
  <c r="R57" i="10"/>
  <c r="R54" i="10"/>
  <c r="R53" i="10"/>
  <c r="R51" i="10"/>
  <c r="R50" i="10"/>
  <c r="R48" i="10"/>
  <c r="R46" i="10"/>
  <c r="R45" i="10"/>
  <c r="R43" i="10"/>
  <c r="P42" i="10"/>
  <c r="R42" i="10"/>
  <c r="R41" i="10"/>
  <c r="R31" i="10"/>
  <c r="R32" i="10"/>
  <c r="R33" i="10"/>
  <c r="R34" i="10"/>
  <c r="R35" i="10"/>
  <c r="R36" i="10"/>
  <c r="R37" i="10"/>
  <c r="R38" i="10"/>
  <c r="R39" i="10"/>
  <c r="R30" i="10"/>
  <c r="R29" i="10"/>
  <c r="R28" i="10"/>
  <c r="R26" i="10"/>
  <c r="R24" i="10"/>
  <c r="R23" i="10"/>
  <c r="R19" i="10"/>
  <c r="R20" i="10"/>
  <c r="R21" i="10"/>
  <c r="R18" i="10"/>
  <c r="R17" i="10"/>
  <c r="R15" i="10"/>
  <c r="R14" i="10"/>
  <c r="R13" i="10"/>
  <c r="R12" i="10"/>
  <c r="P110" i="10"/>
  <c r="P108" i="10"/>
  <c r="P107" i="10"/>
  <c r="P105" i="10"/>
  <c r="P104" i="10"/>
  <c r="P101" i="10"/>
  <c r="P102" i="10"/>
  <c r="P100" i="10"/>
  <c r="P99" i="10"/>
  <c r="P97" i="10"/>
  <c r="P96" i="10"/>
  <c r="P94" i="10"/>
  <c r="P93" i="10"/>
  <c r="P92" i="10"/>
  <c r="P90" i="10"/>
  <c r="P89" i="10"/>
  <c r="P87" i="10"/>
  <c r="P86" i="10"/>
  <c r="P84" i="10"/>
  <c r="P83" i="10"/>
  <c r="P82" i="10"/>
  <c r="P80" i="10"/>
  <c r="P79" i="10"/>
  <c r="P76" i="10"/>
  <c r="P77" i="10"/>
  <c r="P75" i="10"/>
  <c r="P74" i="10"/>
  <c r="P73" i="10"/>
  <c r="P71" i="10"/>
  <c r="P70" i="10"/>
  <c r="P68" i="10"/>
  <c r="P67" i="10"/>
  <c r="P66" i="10"/>
  <c r="P64" i="10"/>
  <c r="P63" i="10"/>
  <c r="P61" i="10"/>
  <c r="P60" i="10"/>
  <c r="P59" i="10"/>
  <c r="P55" i="10"/>
  <c r="P56" i="10"/>
  <c r="P57" i="10"/>
  <c r="P54" i="10"/>
  <c r="P53" i="10"/>
  <c r="P51" i="10"/>
  <c r="P50" i="10"/>
  <c r="P48" i="10"/>
  <c r="P47" i="10"/>
  <c r="P46" i="10"/>
  <c r="P45" i="10"/>
  <c r="P43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27" i="10"/>
  <c r="P26" i="10"/>
  <c r="P17" i="10"/>
  <c r="P23" i="10"/>
  <c r="P24" i="10"/>
  <c r="P13" i="10"/>
  <c r="P14" i="10"/>
  <c r="P15" i="10"/>
  <c r="P12" i="10"/>
  <c r="P18" i="10"/>
  <c r="P19" i="10"/>
  <c r="P20" i="10"/>
  <c r="P21" i="10"/>
  <c r="S110" i="10"/>
  <c r="S26" i="10"/>
  <c r="S23" i="10"/>
  <c r="S17" i="10"/>
  <c r="Q66" i="10"/>
  <c r="Q92" i="10"/>
  <c r="Q26" i="10"/>
  <c r="Q14" i="10" s="1"/>
  <c r="Q53" i="10"/>
  <c r="Q27" i="10"/>
  <c r="N27" i="10"/>
  <c r="N15" i="10"/>
  <c r="N92" i="10"/>
  <c r="N107" i="10"/>
  <c r="S105" i="10"/>
  <c r="Q104" i="10"/>
  <c r="N104" i="10"/>
  <c r="M104" i="10"/>
  <c r="N26" i="10"/>
  <c r="N73" i="10"/>
  <c r="S90" i="10"/>
  <c r="S89" i="10" s="1"/>
  <c r="U89" i="10"/>
  <c r="Q89" i="10"/>
  <c r="N86" i="10"/>
  <c r="N89" i="10"/>
  <c r="M26" i="10"/>
  <c r="N23" i="10"/>
  <c r="N17" i="10" s="1"/>
  <c r="N99" i="10"/>
  <c r="N96" i="10"/>
  <c r="N93" i="10"/>
  <c r="N82" i="10"/>
  <c r="N79" i="10"/>
  <c r="N70" i="10"/>
  <c r="N66" i="10"/>
  <c r="N63" i="10"/>
  <c r="N59" i="10"/>
  <c r="N53" i="10"/>
  <c r="N50" i="10"/>
  <c r="N45" i="10"/>
  <c r="N41" i="10"/>
  <c r="M23" i="10"/>
  <c r="Q110" i="10" l="1"/>
  <c r="S104" i="10"/>
  <c r="N14" i="10"/>
  <c r="N12" i="10" s="1"/>
  <c r="N13" i="10"/>
  <c r="N110" i="10" l="1"/>
  <c r="S108" i="10" l="1"/>
  <c r="Q107" i="10"/>
  <c r="M107" i="10"/>
  <c r="S102" i="10"/>
  <c r="S101" i="10"/>
  <c r="S100" i="10"/>
  <c r="Q99" i="10"/>
  <c r="M99" i="10"/>
  <c r="Z97" i="10"/>
  <c r="Y97" i="10"/>
  <c r="S97" i="10"/>
  <c r="Z96" i="10"/>
  <c r="Y96" i="10"/>
  <c r="Q96" i="10"/>
  <c r="M96" i="10"/>
  <c r="S94" i="10"/>
  <c r="Q93" i="10"/>
  <c r="M93" i="10"/>
  <c r="Z92" i="10"/>
  <c r="Y92" i="10"/>
  <c r="S87" i="10"/>
  <c r="S86" i="10" s="1"/>
  <c r="Z86" i="10"/>
  <c r="Y86" i="10"/>
  <c r="U86" i="10"/>
  <c r="Q86" i="10"/>
  <c r="M86" i="10"/>
  <c r="S84" i="10"/>
  <c r="S83" i="10"/>
  <c r="Z82" i="10"/>
  <c r="Y82" i="10"/>
  <c r="S82" i="10"/>
  <c r="Q82" i="10"/>
  <c r="M82" i="10"/>
  <c r="Z81" i="10"/>
  <c r="Y81" i="10"/>
  <c r="S80" i="10"/>
  <c r="Q79" i="10"/>
  <c r="M79" i="10"/>
  <c r="Z77" i="10"/>
  <c r="Y77" i="10"/>
  <c r="S77" i="10"/>
  <c r="S76" i="10"/>
  <c r="S75" i="10"/>
  <c r="Z74" i="10"/>
  <c r="Y74" i="10"/>
  <c r="S74" i="10"/>
  <c r="Q73" i="10"/>
  <c r="M73" i="10"/>
  <c r="Z71" i="10"/>
  <c r="Y71" i="10"/>
  <c r="S71" i="10"/>
  <c r="Z70" i="10"/>
  <c r="U70" i="10"/>
  <c r="S70" i="10"/>
  <c r="Q70" i="10"/>
  <c r="M70" i="10"/>
  <c r="S68" i="10"/>
  <c r="S67" i="10"/>
  <c r="Z66" i="10"/>
  <c r="Y66" i="10"/>
  <c r="M66" i="10"/>
  <c r="S64" i="10"/>
  <c r="S63" i="10"/>
  <c r="Q63" i="10"/>
  <c r="M63" i="10"/>
  <c r="Z61" i="10"/>
  <c r="Y61" i="10"/>
  <c r="S61" i="10"/>
  <c r="S60" i="10"/>
  <c r="R60" i="10"/>
  <c r="Z59" i="10"/>
  <c r="Y59" i="10"/>
  <c r="Q59" i="10"/>
  <c r="M59" i="10"/>
  <c r="S57" i="10"/>
  <c r="S56" i="10"/>
  <c r="S55" i="10"/>
  <c r="S54" i="10"/>
  <c r="M53" i="10"/>
  <c r="S51" i="10"/>
  <c r="Q50" i="10"/>
  <c r="M50" i="10"/>
  <c r="S48" i="10"/>
  <c r="S47" i="10"/>
  <c r="R47" i="10"/>
  <c r="Z46" i="10"/>
  <c r="Y46" i="10"/>
  <c r="S46" i="10"/>
  <c r="Q45" i="10"/>
  <c r="M45" i="10"/>
  <c r="Z44" i="10"/>
  <c r="Y44" i="10"/>
  <c r="S43" i="10"/>
  <c r="Z42" i="10"/>
  <c r="Y42" i="10"/>
  <c r="S42" i="10"/>
  <c r="Q41" i="10"/>
  <c r="M41" i="10"/>
  <c r="P41" i="10" s="1"/>
  <c r="Z40" i="10"/>
  <c r="Y40" i="10"/>
  <c r="S39" i="10"/>
  <c r="S38" i="10"/>
  <c r="S37" i="10"/>
  <c r="S36" i="10"/>
  <c r="S35" i="10"/>
  <c r="Z34" i="10"/>
  <c r="Y34" i="10"/>
  <c r="S34" i="10"/>
  <c r="S33" i="10"/>
  <c r="S32" i="10"/>
  <c r="S31" i="10"/>
  <c r="Z30" i="10"/>
  <c r="Z29" i="10" s="1"/>
  <c r="Z17" i="10" s="1"/>
  <c r="Z13" i="10" s="1"/>
  <c r="Z12" i="10" s="1"/>
  <c r="Y30" i="10"/>
  <c r="Y29" i="10" s="1"/>
  <c r="S30" i="10"/>
  <c r="S29" i="10"/>
  <c r="S28" i="10"/>
  <c r="S27" i="10"/>
  <c r="R27" i="10"/>
  <c r="M27" i="10"/>
  <c r="S24" i="10"/>
  <c r="Q23" i="10"/>
  <c r="S21" i="10"/>
  <c r="S20" i="10"/>
  <c r="S19" i="10"/>
  <c r="Z18" i="10"/>
  <c r="Y18" i="10"/>
  <c r="Y17" i="10" s="1"/>
  <c r="Y13" i="10" s="1"/>
  <c r="Y12" i="10" s="1"/>
  <c r="M18" i="10"/>
  <c r="Z15" i="10"/>
  <c r="Y15" i="10"/>
  <c r="Z14" i="10"/>
  <c r="Y14" i="10"/>
  <c r="S66" i="10" l="1"/>
  <c r="S53" i="10"/>
  <c r="S79" i="10"/>
  <c r="S93" i="10"/>
  <c r="S41" i="10"/>
  <c r="S18" i="10"/>
  <c r="S45" i="10"/>
  <c r="S59" i="10"/>
  <c r="S96" i="10"/>
  <c r="S50" i="10"/>
  <c r="S99" i="10"/>
  <c r="S107" i="10"/>
  <c r="M92" i="10"/>
  <c r="Q15" i="10"/>
  <c r="M17" i="10"/>
  <c r="Y70" i="10"/>
  <c r="T87" i="10"/>
  <c r="S73" i="10"/>
  <c r="Q17" i="10"/>
  <c r="P59" i="9"/>
  <c r="P53" i="9"/>
  <c r="P50" i="9"/>
  <c r="R102" i="9"/>
  <c r="S102" i="9" s="1"/>
  <c r="Q102" i="9"/>
  <c r="O102" i="9"/>
  <c r="P101" i="9"/>
  <c r="Q101" i="9" s="1"/>
  <c r="M101" i="9"/>
  <c r="O101" i="9" s="1"/>
  <c r="R99" i="9"/>
  <c r="S99" i="9" s="1"/>
  <c r="Q99" i="9"/>
  <c r="O99" i="9"/>
  <c r="R98" i="9"/>
  <c r="S98" i="9" s="1"/>
  <c r="Q98" i="9"/>
  <c r="O98" i="9"/>
  <c r="R97" i="9"/>
  <c r="S97" i="9" s="1"/>
  <c r="Q97" i="9"/>
  <c r="O97" i="9"/>
  <c r="P96" i="9"/>
  <c r="Q96" i="9" s="1"/>
  <c r="M96" i="9"/>
  <c r="O96" i="9" s="1"/>
  <c r="Y94" i="9"/>
  <c r="X94" i="9"/>
  <c r="R94" i="9"/>
  <c r="S94" i="9" s="1"/>
  <c r="Q94" i="9"/>
  <c r="O94" i="9"/>
  <c r="Y93" i="9"/>
  <c r="X93" i="9"/>
  <c r="P93" i="9"/>
  <c r="Q93" i="9" s="1"/>
  <c r="M93" i="9"/>
  <c r="O93" i="9" s="1"/>
  <c r="R91" i="9"/>
  <c r="S91" i="9" s="1"/>
  <c r="Q91" i="9"/>
  <c r="O91" i="9"/>
  <c r="P90" i="9"/>
  <c r="Q90" i="9" s="1"/>
  <c r="M90" i="9"/>
  <c r="O90" i="9" s="1"/>
  <c r="Y89" i="9"/>
  <c r="X89" i="9"/>
  <c r="R87" i="9"/>
  <c r="R86" i="9" s="1"/>
  <c r="S86" i="9" s="1"/>
  <c r="Q87" i="9"/>
  <c r="O87" i="9"/>
  <c r="Y86" i="9"/>
  <c r="X86" i="9"/>
  <c r="T86" i="9"/>
  <c r="Q86" i="9"/>
  <c r="P86" i="9"/>
  <c r="M86" i="9"/>
  <c r="O86" i="9" s="1"/>
  <c r="R84" i="9"/>
  <c r="S84" i="9" s="1"/>
  <c r="Q84" i="9"/>
  <c r="O84" i="9"/>
  <c r="R83" i="9"/>
  <c r="S83" i="9" s="1"/>
  <c r="Q83" i="9"/>
  <c r="O83" i="9"/>
  <c r="Y82" i="9"/>
  <c r="X82" i="9"/>
  <c r="R82" i="9"/>
  <c r="S82" i="9" s="1"/>
  <c r="Q82" i="9"/>
  <c r="P82" i="9"/>
  <c r="M82" i="9"/>
  <c r="O82" i="9" s="1"/>
  <c r="Y81" i="9"/>
  <c r="X81" i="9"/>
  <c r="R80" i="9"/>
  <c r="R79" i="9" s="1"/>
  <c r="S79" i="9" s="1"/>
  <c r="Q80" i="9"/>
  <c r="O80" i="9"/>
  <c r="Q79" i="9"/>
  <c r="P79" i="9"/>
  <c r="M79" i="9"/>
  <c r="O79" i="9" s="1"/>
  <c r="Y77" i="9"/>
  <c r="X77" i="9"/>
  <c r="R77" i="9"/>
  <c r="S77" i="9" s="1"/>
  <c r="Q77" i="9"/>
  <c r="O77" i="9"/>
  <c r="R76" i="9"/>
  <c r="S76" i="9" s="1"/>
  <c r="Q76" i="9"/>
  <c r="O76" i="9"/>
  <c r="R75" i="9"/>
  <c r="R73" i="9" s="1"/>
  <c r="S73" i="9" s="1"/>
  <c r="Q75" i="9"/>
  <c r="O75" i="9"/>
  <c r="Y74" i="9"/>
  <c r="X74" i="9"/>
  <c r="R74" i="9"/>
  <c r="S74" i="9" s="1"/>
  <c r="Q74" i="9"/>
  <c r="O74" i="9"/>
  <c r="P73" i="9"/>
  <c r="Q73" i="9" s="1"/>
  <c r="O73" i="9"/>
  <c r="M73" i="9"/>
  <c r="Y71" i="9"/>
  <c r="X71" i="9"/>
  <c r="X70" i="9" s="1"/>
  <c r="R71" i="9"/>
  <c r="S71" i="9" s="1"/>
  <c r="Q71" i="9"/>
  <c r="O71" i="9"/>
  <c r="Y70" i="9"/>
  <c r="T70" i="9"/>
  <c r="R70" i="9"/>
  <c r="S70" i="9" s="1"/>
  <c r="P70" i="9"/>
  <c r="Q70" i="9" s="1"/>
  <c r="M70" i="9"/>
  <c r="O70" i="9" s="1"/>
  <c r="R68" i="9"/>
  <c r="S68" i="9" s="1"/>
  <c r="Q68" i="9"/>
  <c r="O68" i="9"/>
  <c r="R67" i="9"/>
  <c r="S67" i="9" s="1"/>
  <c r="Q67" i="9"/>
  <c r="O67" i="9"/>
  <c r="Y66" i="9"/>
  <c r="X66" i="9"/>
  <c r="R66" i="9"/>
  <c r="S66" i="9" s="1"/>
  <c r="P66" i="9"/>
  <c r="Q66" i="9" s="1"/>
  <c r="M66" i="9"/>
  <c r="O66" i="9" s="1"/>
  <c r="R64" i="9"/>
  <c r="S64" i="9" s="1"/>
  <c r="Q64" i="9"/>
  <c r="O64" i="9"/>
  <c r="P63" i="9"/>
  <c r="Q63" i="9" s="1"/>
  <c r="M63" i="9"/>
  <c r="O63" i="9" s="1"/>
  <c r="Y61" i="9"/>
  <c r="X61" i="9"/>
  <c r="R61" i="9"/>
  <c r="S61" i="9" s="1"/>
  <c r="Q61" i="9"/>
  <c r="O61" i="9"/>
  <c r="R60" i="9"/>
  <c r="S60" i="9" s="1"/>
  <c r="Q60" i="9"/>
  <c r="O60" i="9"/>
  <c r="Y59" i="9"/>
  <c r="X59" i="9"/>
  <c r="R59" i="9"/>
  <c r="S59" i="9" s="1"/>
  <c r="Q59" i="9"/>
  <c r="M59" i="9"/>
  <c r="O59" i="9" s="1"/>
  <c r="R57" i="9"/>
  <c r="S57" i="9" s="1"/>
  <c r="Q57" i="9"/>
  <c r="O57" i="9"/>
  <c r="R56" i="9"/>
  <c r="S56" i="9" s="1"/>
  <c r="Q56" i="9"/>
  <c r="O56" i="9"/>
  <c r="R55" i="9"/>
  <c r="S55" i="9" s="1"/>
  <c r="Q55" i="9"/>
  <c r="O55" i="9"/>
  <c r="R54" i="9"/>
  <c r="S54" i="9" s="1"/>
  <c r="Q54" i="9"/>
  <c r="O54" i="9"/>
  <c r="O53" i="9"/>
  <c r="M53" i="9"/>
  <c r="R51" i="9"/>
  <c r="S51" i="9" s="1"/>
  <c r="Q51" i="9"/>
  <c r="O51" i="9"/>
  <c r="R50" i="9"/>
  <c r="S50" i="9" s="1"/>
  <c r="Q50" i="9"/>
  <c r="M50" i="9"/>
  <c r="O50" i="9" s="1"/>
  <c r="R48" i="9"/>
  <c r="S48" i="9" s="1"/>
  <c r="Q48" i="9"/>
  <c r="O48" i="9"/>
  <c r="R47" i="9"/>
  <c r="S47" i="9" s="1"/>
  <c r="Q47" i="9"/>
  <c r="O47" i="9"/>
  <c r="Y46" i="9"/>
  <c r="X46" i="9"/>
  <c r="R46" i="9"/>
  <c r="S46" i="9" s="1"/>
  <c r="Q46" i="9"/>
  <c r="O46" i="9"/>
  <c r="P45" i="9"/>
  <c r="Q45" i="9" s="1"/>
  <c r="M45" i="9"/>
  <c r="O45" i="9" s="1"/>
  <c r="Y44" i="9"/>
  <c r="X44" i="9"/>
  <c r="R43" i="9"/>
  <c r="R41" i="9" s="1"/>
  <c r="S41" i="9" s="1"/>
  <c r="Q43" i="9"/>
  <c r="O43" i="9"/>
  <c r="Y42" i="9"/>
  <c r="X42" i="9"/>
  <c r="S42" i="9"/>
  <c r="R42" i="9"/>
  <c r="Q42" i="9"/>
  <c r="O42" i="9"/>
  <c r="P41" i="9"/>
  <c r="Q41" i="9" s="1"/>
  <c r="O41" i="9"/>
  <c r="M41" i="9"/>
  <c r="Y40" i="9"/>
  <c r="X40" i="9"/>
  <c r="R39" i="9"/>
  <c r="S39" i="9" s="1"/>
  <c r="Q39" i="9"/>
  <c r="O39" i="9"/>
  <c r="R38" i="9"/>
  <c r="S38" i="9" s="1"/>
  <c r="Q38" i="9"/>
  <c r="O38" i="9"/>
  <c r="R37" i="9"/>
  <c r="S37" i="9" s="1"/>
  <c r="Q37" i="9"/>
  <c r="O37" i="9"/>
  <c r="R36" i="9"/>
  <c r="S36" i="9" s="1"/>
  <c r="Q36" i="9"/>
  <c r="O36" i="9"/>
  <c r="R35" i="9"/>
  <c r="S35" i="9" s="1"/>
  <c r="Q35" i="9"/>
  <c r="O35" i="9"/>
  <c r="Y34" i="9"/>
  <c r="X34" i="9"/>
  <c r="R34" i="9"/>
  <c r="S34" i="9" s="1"/>
  <c r="Q34" i="9"/>
  <c r="O34" i="9"/>
  <c r="R33" i="9"/>
  <c r="S33" i="9" s="1"/>
  <c r="Q33" i="9"/>
  <c r="O33" i="9"/>
  <c r="R32" i="9"/>
  <c r="S32" i="9" s="1"/>
  <c r="Q32" i="9"/>
  <c r="O32" i="9"/>
  <c r="R31" i="9"/>
  <c r="S31" i="9" s="1"/>
  <c r="Q31" i="9"/>
  <c r="O31" i="9"/>
  <c r="Y30" i="9"/>
  <c r="X30" i="9"/>
  <c r="X29" i="9" s="1"/>
  <c r="X17" i="9" s="1"/>
  <c r="X13" i="9" s="1"/>
  <c r="X12" i="9" s="1"/>
  <c r="R30" i="9"/>
  <c r="S30" i="9" s="1"/>
  <c r="Q30" i="9"/>
  <c r="O30" i="9"/>
  <c r="Y29" i="9"/>
  <c r="R29" i="9"/>
  <c r="S29" i="9" s="1"/>
  <c r="Q29" i="9"/>
  <c r="O29" i="9"/>
  <c r="R28" i="9"/>
  <c r="S28" i="9" s="1"/>
  <c r="Q28" i="9"/>
  <c r="O28" i="9"/>
  <c r="P27" i="9"/>
  <c r="Q27" i="9" s="1"/>
  <c r="M27" i="9"/>
  <c r="M26" i="9" s="1"/>
  <c r="R24" i="9"/>
  <c r="S24" i="9" s="1"/>
  <c r="Q24" i="9"/>
  <c r="O24" i="9"/>
  <c r="P23" i="9"/>
  <c r="Q23" i="9" s="1"/>
  <c r="M23" i="9"/>
  <c r="O23" i="9" s="1"/>
  <c r="R21" i="9"/>
  <c r="S21" i="9" s="1"/>
  <c r="Q21" i="9"/>
  <c r="O21" i="9"/>
  <c r="R20" i="9"/>
  <c r="S20" i="9" s="1"/>
  <c r="Q20" i="9"/>
  <c r="O20" i="9"/>
  <c r="R19" i="9"/>
  <c r="R18" i="9" s="1"/>
  <c r="S18" i="9" s="1"/>
  <c r="Q19" i="9"/>
  <c r="O19" i="9"/>
  <c r="Y18" i="9"/>
  <c r="Y17" i="9" s="1"/>
  <c r="Y13" i="9" s="1"/>
  <c r="Y12" i="9" s="1"/>
  <c r="X18" i="9"/>
  <c r="Q18" i="9"/>
  <c r="M18" i="9"/>
  <c r="O18" i="9" s="1"/>
  <c r="Y15" i="9"/>
  <c r="X15" i="9"/>
  <c r="Y14" i="9"/>
  <c r="X14" i="9"/>
  <c r="R102" i="8"/>
  <c r="S102" i="8" s="1"/>
  <c r="Q102" i="8"/>
  <c r="O102" i="8"/>
  <c r="R101" i="8"/>
  <c r="S101" i="8" s="1"/>
  <c r="P101" i="8"/>
  <c r="Q101" i="8" s="1"/>
  <c r="M101" i="8"/>
  <c r="O101" i="8" s="1"/>
  <c r="R99" i="8"/>
  <c r="S99" i="8" s="1"/>
  <c r="Q99" i="8"/>
  <c r="O99" i="8"/>
  <c r="R98" i="8"/>
  <c r="S98" i="8" s="1"/>
  <c r="Q98" i="8"/>
  <c r="O98" i="8"/>
  <c r="R97" i="8"/>
  <c r="S97" i="8" s="1"/>
  <c r="Q97" i="8"/>
  <c r="O97" i="8"/>
  <c r="P96" i="8"/>
  <c r="Q96" i="8" s="1"/>
  <c r="M96" i="8"/>
  <c r="O96" i="8" s="1"/>
  <c r="Y94" i="8"/>
  <c r="X94" i="8"/>
  <c r="R94" i="8"/>
  <c r="S94" i="8" s="1"/>
  <c r="Q94" i="8"/>
  <c r="O94" i="8"/>
  <c r="Y93" i="8"/>
  <c r="X93" i="8"/>
  <c r="R93" i="8"/>
  <c r="P93" i="8"/>
  <c r="Q93" i="8" s="1"/>
  <c r="M93" i="8"/>
  <c r="O93" i="8" s="1"/>
  <c r="R91" i="8"/>
  <c r="S91" i="8" s="1"/>
  <c r="Q91" i="8"/>
  <c r="O91" i="8"/>
  <c r="R90" i="8"/>
  <c r="S90" i="8" s="1"/>
  <c r="P90" i="8"/>
  <c r="Q90" i="8" s="1"/>
  <c r="M90" i="8"/>
  <c r="O90" i="8" s="1"/>
  <c r="Y89" i="8"/>
  <c r="X89" i="8"/>
  <c r="P89" i="8"/>
  <c r="R87" i="8"/>
  <c r="S87" i="8" s="1"/>
  <c r="Q87" i="8"/>
  <c r="O87" i="8"/>
  <c r="Y86" i="8"/>
  <c r="X86" i="8"/>
  <c r="T86" i="8"/>
  <c r="Q86" i="8"/>
  <c r="P86" i="8"/>
  <c r="M86" i="8"/>
  <c r="O86" i="8" s="1"/>
  <c r="R84" i="8"/>
  <c r="S84" i="8" s="1"/>
  <c r="Q84" i="8"/>
  <c r="O84" i="8"/>
  <c r="S83" i="8"/>
  <c r="R83" i="8"/>
  <c r="R82" i="8" s="1"/>
  <c r="S82" i="8" s="1"/>
  <c r="Q83" i="8"/>
  <c r="O83" i="8"/>
  <c r="Y82" i="8"/>
  <c r="X82" i="8"/>
  <c r="Q82" i="8"/>
  <c r="P82" i="8"/>
  <c r="M82" i="8"/>
  <c r="O82" i="8" s="1"/>
  <c r="Y81" i="8"/>
  <c r="X81" i="8"/>
  <c r="R80" i="8"/>
  <c r="R79" i="8" s="1"/>
  <c r="S79" i="8" s="1"/>
  <c r="Q80" i="8"/>
  <c r="O80" i="8"/>
  <c r="Q79" i="8"/>
  <c r="P79" i="8"/>
  <c r="M79" i="8"/>
  <c r="O79" i="8" s="1"/>
  <c r="Y77" i="8"/>
  <c r="X77" i="8"/>
  <c r="R77" i="8"/>
  <c r="S77" i="8" s="1"/>
  <c r="Q77" i="8"/>
  <c r="O77" i="8"/>
  <c r="R76" i="8"/>
  <c r="S76" i="8" s="1"/>
  <c r="Q76" i="8"/>
  <c r="O76" i="8"/>
  <c r="R75" i="8"/>
  <c r="Q75" i="8"/>
  <c r="O75" i="8"/>
  <c r="Y74" i="8"/>
  <c r="X74" i="8"/>
  <c r="R74" i="8"/>
  <c r="S74" i="8" s="1"/>
  <c r="Q74" i="8"/>
  <c r="O74" i="8"/>
  <c r="P73" i="8"/>
  <c r="Q73" i="8" s="1"/>
  <c r="O73" i="8"/>
  <c r="M73" i="8"/>
  <c r="Y71" i="8"/>
  <c r="X71" i="8"/>
  <c r="X70" i="8" s="1"/>
  <c r="S71" i="8"/>
  <c r="R71" i="8"/>
  <c r="R70" i="8" s="1"/>
  <c r="S70" i="8" s="1"/>
  <c r="Q71" i="8"/>
  <c r="O71" i="8"/>
  <c r="Y70" i="8"/>
  <c r="T70" i="8"/>
  <c r="P70" i="8"/>
  <c r="Q70" i="8" s="1"/>
  <c r="M70" i="8"/>
  <c r="O70" i="8" s="1"/>
  <c r="R68" i="8"/>
  <c r="S68" i="8" s="1"/>
  <c r="Q68" i="8"/>
  <c r="O68" i="8"/>
  <c r="R67" i="8"/>
  <c r="S67" i="8" s="1"/>
  <c r="Q67" i="8"/>
  <c r="O67" i="8"/>
  <c r="Y66" i="8"/>
  <c r="X66" i="8"/>
  <c r="P66" i="8"/>
  <c r="Q66" i="8" s="1"/>
  <c r="M66" i="8"/>
  <c r="O66" i="8" s="1"/>
  <c r="R64" i="8"/>
  <c r="S64" i="8" s="1"/>
  <c r="Q64" i="8"/>
  <c r="O64" i="8"/>
  <c r="P63" i="8"/>
  <c r="M63" i="8"/>
  <c r="O63" i="8" s="1"/>
  <c r="Y61" i="8"/>
  <c r="X61" i="8"/>
  <c r="R61" i="8"/>
  <c r="S61" i="8" s="1"/>
  <c r="Q61" i="8"/>
  <c r="O61" i="8"/>
  <c r="R60" i="8"/>
  <c r="S60" i="8" s="1"/>
  <c r="Q60" i="8"/>
  <c r="O60" i="8"/>
  <c r="Y59" i="8"/>
  <c r="X59" i="8"/>
  <c r="R59" i="8"/>
  <c r="S59" i="8" s="1"/>
  <c r="P59" i="8"/>
  <c r="Q59" i="8" s="1"/>
  <c r="M59" i="8"/>
  <c r="O59" i="8" s="1"/>
  <c r="R57" i="8"/>
  <c r="S57" i="8" s="1"/>
  <c r="Q57" i="8"/>
  <c r="O57" i="8"/>
  <c r="R56" i="8"/>
  <c r="S56" i="8" s="1"/>
  <c r="Q56" i="8"/>
  <c r="O56" i="8"/>
  <c r="R55" i="8"/>
  <c r="S55" i="8" s="1"/>
  <c r="Q55" i="8"/>
  <c r="O55" i="8"/>
  <c r="R54" i="8"/>
  <c r="S54" i="8" s="1"/>
  <c r="Q54" i="8"/>
  <c r="O54" i="8"/>
  <c r="Q53" i="8"/>
  <c r="O53" i="8"/>
  <c r="M53" i="8"/>
  <c r="R51" i="8"/>
  <c r="R50" i="8" s="1"/>
  <c r="S50" i="8" s="1"/>
  <c r="Q51" i="8"/>
  <c r="O51" i="8"/>
  <c r="Q50" i="8"/>
  <c r="P50" i="8"/>
  <c r="M50" i="8"/>
  <c r="O50" i="8" s="1"/>
  <c r="S48" i="8"/>
  <c r="R48" i="8"/>
  <c r="Q48" i="8"/>
  <c r="O48" i="8"/>
  <c r="S47" i="8"/>
  <c r="R47" i="8"/>
  <c r="Q47" i="8"/>
  <c r="O47" i="8"/>
  <c r="Y46" i="8"/>
  <c r="X46" i="8"/>
  <c r="R46" i="8"/>
  <c r="S46" i="8" s="1"/>
  <c r="Q46" i="8"/>
  <c r="O46" i="8"/>
  <c r="Q45" i="8"/>
  <c r="P45" i="8"/>
  <c r="M45" i="8"/>
  <c r="O45" i="8" s="1"/>
  <c r="Y44" i="8"/>
  <c r="X44" i="8"/>
  <c r="R43" i="8"/>
  <c r="R41" i="8" s="1"/>
  <c r="S41" i="8" s="1"/>
  <c r="Q43" i="8"/>
  <c r="O43" i="8"/>
  <c r="Y42" i="8"/>
  <c r="X42" i="8"/>
  <c r="S42" i="8"/>
  <c r="R42" i="8"/>
  <c r="Q42" i="8"/>
  <c r="O42" i="8"/>
  <c r="P41" i="8"/>
  <c r="Q41" i="8" s="1"/>
  <c r="O41" i="8"/>
  <c r="M41" i="8"/>
  <c r="Y40" i="8"/>
  <c r="X40" i="8"/>
  <c r="R39" i="8"/>
  <c r="S39" i="8" s="1"/>
  <c r="Q39" i="8"/>
  <c r="O39" i="8"/>
  <c r="R38" i="8"/>
  <c r="S38" i="8" s="1"/>
  <c r="Q38" i="8"/>
  <c r="O38" i="8"/>
  <c r="R37" i="8"/>
  <c r="S37" i="8" s="1"/>
  <c r="Q37" i="8"/>
  <c r="O37" i="8"/>
  <c r="R36" i="8"/>
  <c r="S36" i="8" s="1"/>
  <c r="Q36" i="8"/>
  <c r="O36" i="8"/>
  <c r="R35" i="8"/>
  <c r="S35" i="8" s="1"/>
  <c r="Q35" i="8"/>
  <c r="O35" i="8"/>
  <c r="Y34" i="8"/>
  <c r="X34" i="8"/>
  <c r="R34" i="8"/>
  <c r="S34" i="8" s="1"/>
  <c r="Q34" i="8"/>
  <c r="O34" i="8"/>
  <c r="R33" i="8"/>
  <c r="S33" i="8" s="1"/>
  <c r="Q33" i="8"/>
  <c r="O33" i="8"/>
  <c r="R32" i="8"/>
  <c r="S32" i="8" s="1"/>
  <c r="Q32" i="8"/>
  <c r="O32" i="8"/>
  <c r="R31" i="8"/>
  <c r="S31" i="8" s="1"/>
  <c r="Q31" i="8"/>
  <c r="O31" i="8"/>
  <c r="Y30" i="8"/>
  <c r="X30" i="8"/>
  <c r="X29" i="8" s="1"/>
  <c r="X17" i="8" s="1"/>
  <c r="X13" i="8" s="1"/>
  <c r="X12" i="8" s="1"/>
  <c r="R30" i="8"/>
  <c r="S30" i="8" s="1"/>
  <c r="Q30" i="8"/>
  <c r="O30" i="8"/>
  <c r="Y29" i="8"/>
  <c r="R29" i="8"/>
  <c r="S29" i="8" s="1"/>
  <c r="Q29" i="8"/>
  <c r="O29" i="8"/>
  <c r="R28" i="8"/>
  <c r="S28" i="8" s="1"/>
  <c r="Q28" i="8"/>
  <c r="O28" i="8"/>
  <c r="P27" i="8"/>
  <c r="R27" i="8" s="1"/>
  <c r="M27" i="8"/>
  <c r="M26" i="8" s="1"/>
  <c r="R24" i="8"/>
  <c r="S24" i="8" s="1"/>
  <c r="Q24" i="8"/>
  <c r="O24" i="8"/>
  <c r="Q23" i="8"/>
  <c r="P23" i="8"/>
  <c r="M23" i="8"/>
  <c r="O23" i="8" s="1"/>
  <c r="S21" i="8"/>
  <c r="R21" i="8"/>
  <c r="Q21" i="8"/>
  <c r="O21" i="8"/>
  <c r="S20" i="8"/>
  <c r="R20" i="8"/>
  <c r="Q20" i="8"/>
  <c r="O20" i="8"/>
  <c r="S19" i="8"/>
  <c r="R19" i="8"/>
  <c r="R18" i="8" s="1"/>
  <c r="S18" i="8" s="1"/>
  <c r="Q19" i="8"/>
  <c r="O19" i="8"/>
  <c r="Y18" i="8"/>
  <c r="Y17" i="8" s="1"/>
  <c r="Y13" i="8" s="1"/>
  <c r="Y12" i="8" s="1"/>
  <c r="X18" i="8"/>
  <c r="Q18" i="8"/>
  <c r="M18" i="8"/>
  <c r="O18" i="8" s="1"/>
  <c r="P17" i="8"/>
  <c r="P13" i="8" s="1"/>
  <c r="Y15" i="8"/>
  <c r="X15" i="8"/>
  <c r="P15" i="8"/>
  <c r="Y14" i="8"/>
  <c r="X14" i="8"/>
  <c r="R102" i="7"/>
  <c r="S102" i="7" s="1"/>
  <c r="Q102" i="7"/>
  <c r="O102" i="7"/>
  <c r="R101" i="7"/>
  <c r="S101" i="7" s="1"/>
  <c r="P101" i="7"/>
  <c r="Q101" i="7" s="1"/>
  <c r="M101" i="7"/>
  <c r="O101" i="7" s="1"/>
  <c r="R99" i="7"/>
  <c r="S99" i="7" s="1"/>
  <c r="Q99" i="7"/>
  <c r="O99" i="7"/>
  <c r="R98" i="7"/>
  <c r="S98" i="7" s="1"/>
  <c r="Q98" i="7"/>
  <c r="O98" i="7"/>
  <c r="R97" i="7"/>
  <c r="S97" i="7" s="1"/>
  <c r="Q97" i="7"/>
  <c r="O97" i="7"/>
  <c r="P96" i="7"/>
  <c r="Q96" i="7" s="1"/>
  <c r="M96" i="7"/>
  <c r="O96" i="7" s="1"/>
  <c r="Y94" i="7"/>
  <c r="X94" i="7"/>
  <c r="R94" i="7"/>
  <c r="R93" i="7" s="1"/>
  <c r="S93" i="7" s="1"/>
  <c r="Q94" i="7"/>
  <c r="O94" i="7"/>
  <c r="Y93" i="7"/>
  <c r="Y89" i="7" s="1"/>
  <c r="X93" i="7"/>
  <c r="X89" i="7" s="1"/>
  <c r="P93" i="7"/>
  <c r="P89" i="7" s="1"/>
  <c r="Q89" i="7" s="1"/>
  <c r="M93" i="7"/>
  <c r="O93" i="7" s="1"/>
  <c r="R91" i="7"/>
  <c r="S91" i="7" s="1"/>
  <c r="Q91" i="7"/>
  <c r="O91" i="7"/>
  <c r="P90" i="7"/>
  <c r="Q90" i="7" s="1"/>
  <c r="M90" i="7"/>
  <c r="O90" i="7" s="1"/>
  <c r="M89" i="7"/>
  <c r="M15" i="7" s="1"/>
  <c r="R87" i="7"/>
  <c r="S87" i="7" s="1"/>
  <c r="Q87" i="7"/>
  <c r="O87" i="7"/>
  <c r="Y86" i="7"/>
  <c r="X86" i="7"/>
  <c r="T86" i="7"/>
  <c r="P86" i="7"/>
  <c r="Q86" i="7" s="1"/>
  <c r="O86" i="7"/>
  <c r="M86" i="7"/>
  <c r="R84" i="7"/>
  <c r="S84" i="7" s="1"/>
  <c r="Q84" i="7"/>
  <c r="O84" i="7"/>
  <c r="R83" i="7"/>
  <c r="Q83" i="7"/>
  <c r="O83" i="7"/>
  <c r="Y82" i="7"/>
  <c r="X82" i="7"/>
  <c r="P82" i="7"/>
  <c r="Q82" i="7" s="1"/>
  <c r="O82" i="7"/>
  <c r="M82" i="7"/>
  <c r="Y81" i="7"/>
  <c r="X81" i="7"/>
  <c r="X77" i="7" s="1"/>
  <c r="S80" i="7"/>
  <c r="R80" i="7"/>
  <c r="Q80" i="7"/>
  <c r="O80" i="7"/>
  <c r="S79" i="7"/>
  <c r="R79" i="7"/>
  <c r="P79" i="7"/>
  <c r="Q79" i="7" s="1"/>
  <c r="O79" i="7"/>
  <c r="M79" i="7"/>
  <c r="Y77" i="7"/>
  <c r="S77" i="7"/>
  <c r="R77" i="7"/>
  <c r="Q77" i="7"/>
  <c r="O77" i="7"/>
  <c r="S76" i="7"/>
  <c r="R76" i="7"/>
  <c r="Q76" i="7"/>
  <c r="O76" i="7"/>
  <c r="R75" i="7"/>
  <c r="S75" i="7" s="1"/>
  <c r="Q75" i="7"/>
  <c r="O75" i="7"/>
  <c r="Y74" i="7"/>
  <c r="X74" i="7"/>
  <c r="R74" i="7"/>
  <c r="S74" i="7" s="1"/>
  <c r="Q74" i="7"/>
  <c r="O74" i="7"/>
  <c r="P73" i="7"/>
  <c r="Q73" i="7" s="1"/>
  <c r="M73" i="7"/>
  <c r="O73" i="7" s="1"/>
  <c r="Y71" i="7"/>
  <c r="Y70" i="7" s="1"/>
  <c r="X71" i="7"/>
  <c r="R71" i="7"/>
  <c r="Q71" i="7"/>
  <c r="O71" i="7"/>
  <c r="X70" i="7"/>
  <c r="T70" i="7"/>
  <c r="P70" i="7"/>
  <c r="Q70" i="7" s="1"/>
  <c r="M70" i="7"/>
  <c r="O70" i="7" s="1"/>
  <c r="R68" i="7"/>
  <c r="S68" i="7" s="1"/>
  <c r="Q68" i="7"/>
  <c r="O68" i="7"/>
  <c r="R67" i="7"/>
  <c r="R66" i="7" s="1"/>
  <c r="S66" i="7" s="1"/>
  <c r="Q67" i="7"/>
  <c r="O67" i="7"/>
  <c r="Y66" i="7"/>
  <c r="X66" i="7"/>
  <c r="P66" i="7"/>
  <c r="Q66" i="7" s="1"/>
  <c r="M66" i="7"/>
  <c r="O66" i="7" s="1"/>
  <c r="R64" i="7"/>
  <c r="S64" i="7" s="1"/>
  <c r="Q64" i="7"/>
  <c r="O64" i="7"/>
  <c r="R63" i="7"/>
  <c r="S63" i="7" s="1"/>
  <c r="P63" i="7"/>
  <c r="Q63" i="7" s="1"/>
  <c r="M63" i="7"/>
  <c r="O63" i="7" s="1"/>
  <c r="Y61" i="7"/>
  <c r="X61" i="7"/>
  <c r="R61" i="7"/>
  <c r="S61" i="7" s="1"/>
  <c r="Q61" i="7"/>
  <c r="O61" i="7"/>
  <c r="R60" i="7"/>
  <c r="Q60" i="7"/>
  <c r="O60" i="7"/>
  <c r="Y59" i="7"/>
  <c r="X59" i="7"/>
  <c r="P59" i="7"/>
  <c r="Q59" i="7" s="1"/>
  <c r="M59" i="7"/>
  <c r="O59" i="7" s="1"/>
  <c r="R57" i="7"/>
  <c r="S57" i="7" s="1"/>
  <c r="Q57" i="7"/>
  <c r="O57" i="7"/>
  <c r="R56" i="7"/>
  <c r="S56" i="7" s="1"/>
  <c r="Q56" i="7"/>
  <c r="O56" i="7"/>
  <c r="R55" i="7"/>
  <c r="S55" i="7" s="1"/>
  <c r="Q55" i="7"/>
  <c r="O55" i="7"/>
  <c r="R54" i="7"/>
  <c r="S54" i="7" s="1"/>
  <c r="Q54" i="7"/>
  <c r="O54" i="7"/>
  <c r="Q53" i="7"/>
  <c r="M53" i="7"/>
  <c r="O53" i="7" s="1"/>
  <c r="R51" i="7"/>
  <c r="S51" i="7" s="1"/>
  <c r="Q51" i="7"/>
  <c r="O51" i="7"/>
  <c r="P50" i="7"/>
  <c r="Q50" i="7" s="1"/>
  <c r="M50" i="7"/>
  <c r="O50" i="7" s="1"/>
  <c r="R48" i="7"/>
  <c r="S48" i="7" s="1"/>
  <c r="Q48" i="7"/>
  <c r="O48" i="7"/>
  <c r="R47" i="7"/>
  <c r="Q47" i="7"/>
  <c r="O47" i="7"/>
  <c r="Y46" i="7"/>
  <c r="X46" i="7"/>
  <c r="R46" i="7"/>
  <c r="S46" i="7" s="1"/>
  <c r="Q46" i="7"/>
  <c r="O46" i="7"/>
  <c r="P45" i="7"/>
  <c r="Q45" i="7" s="1"/>
  <c r="M45" i="7"/>
  <c r="O45" i="7" s="1"/>
  <c r="Y44" i="7"/>
  <c r="X44" i="7"/>
  <c r="R43" i="7"/>
  <c r="S43" i="7" s="1"/>
  <c r="Q43" i="7"/>
  <c r="O43" i="7"/>
  <c r="Y42" i="7"/>
  <c r="X42" i="7"/>
  <c r="R42" i="7"/>
  <c r="S42" i="7" s="1"/>
  <c r="Q42" i="7"/>
  <c r="O42" i="7"/>
  <c r="P41" i="7"/>
  <c r="Q41" i="7" s="1"/>
  <c r="O41" i="7"/>
  <c r="M41" i="7"/>
  <c r="Y40" i="7"/>
  <c r="X40" i="7"/>
  <c r="R39" i="7"/>
  <c r="S39" i="7" s="1"/>
  <c r="Q39" i="7"/>
  <c r="O39" i="7"/>
  <c r="R38" i="7"/>
  <c r="S38" i="7" s="1"/>
  <c r="Q38" i="7"/>
  <c r="O38" i="7"/>
  <c r="R37" i="7"/>
  <c r="S37" i="7" s="1"/>
  <c r="Q37" i="7"/>
  <c r="O37" i="7"/>
  <c r="R36" i="7"/>
  <c r="S36" i="7" s="1"/>
  <c r="Q36" i="7"/>
  <c r="O36" i="7"/>
  <c r="R35" i="7"/>
  <c r="S35" i="7" s="1"/>
  <c r="Q35" i="7"/>
  <c r="O35" i="7"/>
  <c r="Y34" i="7"/>
  <c r="X34" i="7"/>
  <c r="R34" i="7"/>
  <c r="S34" i="7" s="1"/>
  <c r="Q34" i="7"/>
  <c r="O34" i="7"/>
  <c r="R33" i="7"/>
  <c r="S33" i="7" s="1"/>
  <c r="Q33" i="7"/>
  <c r="O33" i="7"/>
  <c r="R32" i="7"/>
  <c r="S32" i="7" s="1"/>
  <c r="Q32" i="7"/>
  <c r="O32" i="7"/>
  <c r="R31" i="7"/>
  <c r="S31" i="7" s="1"/>
  <c r="Q31" i="7"/>
  <c r="O31" i="7"/>
  <c r="Y30" i="7"/>
  <c r="X30" i="7"/>
  <c r="R30" i="7"/>
  <c r="S30" i="7" s="1"/>
  <c r="Q30" i="7"/>
  <c r="O30" i="7"/>
  <c r="Y29" i="7"/>
  <c r="X29" i="7"/>
  <c r="R29" i="7"/>
  <c r="S29" i="7" s="1"/>
  <c r="Q29" i="7"/>
  <c r="O29" i="7"/>
  <c r="R28" i="7"/>
  <c r="S28" i="7" s="1"/>
  <c r="Q28" i="7"/>
  <c r="O28" i="7"/>
  <c r="Q27" i="7"/>
  <c r="P27" i="7"/>
  <c r="M27" i="7"/>
  <c r="O27" i="7" s="1"/>
  <c r="M26" i="7"/>
  <c r="M14" i="7" s="1"/>
  <c r="R24" i="7"/>
  <c r="S24" i="7" s="1"/>
  <c r="Q24" i="7"/>
  <c r="O24" i="7"/>
  <c r="R23" i="7"/>
  <c r="S23" i="7" s="1"/>
  <c r="P23" i="7"/>
  <c r="P17" i="7" s="1"/>
  <c r="M23" i="7"/>
  <c r="O23" i="7" s="1"/>
  <c r="R21" i="7"/>
  <c r="S21" i="7" s="1"/>
  <c r="Q21" i="7"/>
  <c r="O21" i="7"/>
  <c r="R20" i="7"/>
  <c r="S20" i="7" s="1"/>
  <c r="Q20" i="7"/>
  <c r="O20" i="7"/>
  <c r="R19" i="7"/>
  <c r="Q19" i="7"/>
  <c r="O19" i="7"/>
  <c r="Y18" i="7"/>
  <c r="X18" i="7"/>
  <c r="Q18" i="7"/>
  <c r="O18" i="7"/>
  <c r="M18" i="7"/>
  <c r="X17" i="7"/>
  <c r="X13" i="7" s="1"/>
  <c r="X12" i="7" s="1"/>
  <c r="Y15" i="7"/>
  <c r="X15" i="7"/>
  <c r="O15" i="7"/>
  <c r="Y14" i="7"/>
  <c r="X14" i="7"/>
  <c r="O14" i="7"/>
  <c r="R102" i="6"/>
  <c r="S102" i="6" s="1"/>
  <c r="Q102" i="6"/>
  <c r="O102" i="6"/>
  <c r="P101" i="6"/>
  <c r="M101" i="6"/>
  <c r="O101" i="6" s="1"/>
  <c r="R99" i="6"/>
  <c r="S99" i="6" s="1"/>
  <c r="Q99" i="6"/>
  <c r="O99" i="6"/>
  <c r="R98" i="6"/>
  <c r="S98" i="6" s="1"/>
  <c r="Q98" i="6"/>
  <c r="O98" i="6"/>
  <c r="R97" i="6"/>
  <c r="S97" i="6" s="1"/>
  <c r="Q97" i="6"/>
  <c r="O97" i="6"/>
  <c r="P96" i="6"/>
  <c r="Q96" i="6" s="1"/>
  <c r="M96" i="6"/>
  <c r="O96" i="6" s="1"/>
  <c r="Y94" i="6"/>
  <c r="X94" i="6"/>
  <c r="R94" i="6"/>
  <c r="S94" i="6" s="1"/>
  <c r="Q94" i="6"/>
  <c r="O94" i="6"/>
  <c r="Y93" i="6"/>
  <c r="X93" i="6"/>
  <c r="P93" i="6"/>
  <c r="M93" i="6"/>
  <c r="M89" i="6" s="1"/>
  <c r="O89" i="6" s="1"/>
  <c r="R91" i="6"/>
  <c r="S91" i="6" s="1"/>
  <c r="Q91" i="6"/>
  <c r="O91" i="6"/>
  <c r="R90" i="6"/>
  <c r="S90" i="6" s="1"/>
  <c r="P90" i="6"/>
  <c r="Q90" i="6" s="1"/>
  <c r="M90" i="6"/>
  <c r="O90" i="6" s="1"/>
  <c r="Y89" i="6"/>
  <c r="X89" i="6"/>
  <c r="P89" i="6"/>
  <c r="P15" i="6" s="1"/>
  <c r="R87" i="6"/>
  <c r="R86" i="6" s="1"/>
  <c r="S86" i="6" s="1"/>
  <c r="Q87" i="6"/>
  <c r="O87" i="6"/>
  <c r="Y86" i="6"/>
  <c r="X86" i="6"/>
  <c r="T86" i="6"/>
  <c r="Q86" i="6"/>
  <c r="P86" i="6"/>
  <c r="M86" i="6"/>
  <c r="O86" i="6" s="1"/>
  <c r="S84" i="6"/>
  <c r="R84" i="6"/>
  <c r="Q84" i="6"/>
  <c r="O84" i="6"/>
  <c r="S83" i="6"/>
  <c r="R83" i="6"/>
  <c r="Q83" i="6"/>
  <c r="O83" i="6"/>
  <c r="Y82" i="6"/>
  <c r="X82" i="6"/>
  <c r="R82" i="6"/>
  <c r="P82" i="6"/>
  <c r="M82" i="6"/>
  <c r="O82" i="6" s="1"/>
  <c r="Y81" i="6"/>
  <c r="X81" i="6"/>
  <c r="R80" i="6"/>
  <c r="S80" i="6" s="1"/>
  <c r="Q80" i="6"/>
  <c r="O80" i="6"/>
  <c r="Q79" i="6"/>
  <c r="P79" i="6"/>
  <c r="M79" i="6"/>
  <c r="O79" i="6" s="1"/>
  <c r="Y77" i="6"/>
  <c r="X77" i="6"/>
  <c r="R77" i="6"/>
  <c r="S77" i="6" s="1"/>
  <c r="Q77" i="6"/>
  <c r="O77" i="6"/>
  <c r="R76" i="6"/>
  <c r="S76" i="6" s="1"/>
  <c r="Q76" i="6"/>
  <c r="O76" i="6"/>
  <c r="R75" i="6"/>
  <c r="Q75" i="6"/>
  <c r="O75" i="6"/>
  <c r="Y74" i="6"/>
  <c r="X74" i="6"/>
  <c r="R74" i="6"/>
  <c r="S74" i="6" s="1"/>
  <c r="Q74" i="6"/>
  <c r="O74" i="6"/>
  <c r="P73" i="6"/>
  <c r="Q73" i="6" s="1"/>
  <c r="O73" i="6"/>
  <c r="M73" i="6"/>
  <c r="Y71" i="6"/>
  <c r="X71" i="6"/>
  <c r="X70" i="6" s="1"/>
  <c r="S71" i="6"/>
  <c r="R71" i="6"/>
  <c r="R70" i="6" s="1"/>
  <c r="S70" i="6" s="1"/>
  <c r="Q71" i="6"/>
  <c r="O71" i="6"/>
  <c r="Y70" i="6"/>
  <c r="T70" i="6"/>
  <c r="P70" i="6"/>
  <c r="M70" i="6"/>
  <c r="O70" i="6" s="1"/>
  <c r="R68" i="6"/>
  <c r="S68" i="6" s="1"/>
  <c r="Q68" i="6"/>
  <c r="O68" i="6"/>
  <c r="R67" i="6"/>
  <c r="S67" i="6" s="1"/>
  <c r="Q67" i="6"/>
  <c r="O67" i="6"/>
  <c r="Y66" i="6"/>
  <c r="X66" i="6"/>
  <c r="P66" i="6"/>
  <c r="M66" i="6"/>
  <c r="O66" i="6" s="1"/>
  <c r="R64" i="6"/>
  <c r="S64" i="6" s="1"/>
  <c r="Q64" i="6"/>
  <c r="O64" i="6"/>
  <c r="R63" i="6"/>
  <c r="S63" i="6" s="1"/>
  <c r="P63" i="6"/>
  <c r="Q63" i="6" s="1"/>
  <c r="M63" i="6"/>
  <c r="O63" i="6" s="1"/>
  <c r="Y61" i="6"/>
  <c r="X61" i="6"/>
  <c r="R61" i="6"/>
  <c r="S61" i="6" s="1"/>
  <c r="Q61" i="6"/>
  <c r="O61" i="6"/>
  <c r="R60" i="6"/>
  <c r="S60" i="6" s="1"/>
  <c r="Q60" i="6"/>
  <c r="O60" i="6"/>
  <c r="Y59" i="6"/>
  <c r="X59" i="6"/>
  <c r="P59" i="6"/>
  <c r="Q59" i="6" s="1"/>
  <c r="M59" i="6"/>
  <c r="O59" i="6" s="1"/>
  <c r="R57" i="6"/>
  <c r="S57" i="6" s="1"/>
  <c r="Q57" i="6"/>
  <c r="O57" i="6"/>
  <c r="R56" i="6"/>
  <c r="S56" i="6" s="1"/>
  <c r="Q56" i="6"/>
  <c r="O56" i="6"/>
  <c r="R55" i="6"/>
  <c r="S55" i="6" s="1"/>
  <c r="Q55" i="6"/>
  <c r="O55" i="6"/>
  <c r="R54" i="6"/>
  <c r="S54" i="6" s="1"/>
  <c r="Q54" i="6"/>
  <c r="O54" i="6"/>
  <c r="P53" i="6"/>
  <c r="Q53" i="6" s="1"/>
  <c r="M53" i="6"/>
  <c r="O53" i="6" s="1"/>
  <c r="R51" i="6"/>
  <c r="S51" i="6" s="1"/>
  <c r="Q51" i="6"/>
  <c r="O51" i="6"/>
  <c r="P50" i="6"/>
  <c r="M50" i="6"/>
  <c r="O50" i="6" s="1"/>
  <c r="R48" i="6"/>
  <c r="S48" i="6" s="1"/>
  <c r="Q48" i="6"/>
  <c r="O48" i="6"/>
  <c r="R47" i="6"/>
  <c r="S47" i="6" s="1"/>
  <c r="Q47" i="6"/>
  <c r="O47" i="6"/>
  <c r="Y46" i="6"/>
  <c r="X46" i="6"/>
  <c r="S46" i="6"/>
  <c r="R46" i="6"/>
  <c r="Q46" i="6"/>
  <c r="O46" i="6"/>
  <c r="R45" i="6"/>
  <c r="P45" i="6"/>
  <c r="M45" i="6"/>
  <c r="O45" i="6" s="1"/>
  <c r="Y44" i="6"/>
  <c r="X44" i="6"/>
  <c r="R43" i="6"/>
  <c r="Q43" i="6"/>
  <c r="O43" i="6"/>
  <c r="Y42" i="6"/>
  <c r="X42" i="6"/>
  <c r="R42" i="6"/>
  <c r="S42" i="6" s="1"/>
  <c r="Q42" i="6"/>
  <c r="O42" i="6"/>
  <c r="P41" i="6"/>
  <c r="Q41" i="6" s="1"/>
  <c r="M41" i="6"/>
  <c r="O41" i="6" s="1"/>
  <c r="Y40" i="6"/>
  <c r="X40" i="6"/>
  <c r="R39" i="6"/>
  <c r="S39" i="6" s="1"/>
  <c r="Q39" i="6"/>
  <c r="O39" i="6"/>
  <c r="R38" i="6"/>
  <c r="S38" i="6" s="1"/>
  <c r="Q38" i="6"/>
  <c r="O38" i="6"/>
  <c r="R37" i="6"/>
  <c r="S37" i="6" s="1"/>
  <c r="Q37" i="6"/>
  <c r="O37" i="6"/>
  <c r="R36" i="6"/>
  <c r="S36" i="6" s="1"/>
  <c r="Q36" i="6"/>
  <c r="O36" i="6"/>
  <c r="R35" i="6"/>
  <c r="S35" i="6" s="1"/>
  <c r="Q35" i="6"/>
  <c r="O35" i="6"/>
  <c r="Y34" i="6"/>
  <c r="X34" i="6"/>
  <c r="R34" i="6"/>
  <c r="S34" i="6" s="1"/>
  <c r="Q34" i="6"/>
  <c r="O34" i="6"/>
  <c r="R33" i="6"/>
  <c r="S33" i="6" s="1"/>
  <c r="Q33" i="6"/>
  <c r="O33" i="6"/>
  <c r="R32" i="6"/>
  <c r="S32" i="6" s="1"/>
  <c r="Q32" i="6"/>
  <c r="O32" i="6"/>
  <c r="R31" i="6"/>
  <c r="S31" i="6" s="1"/>
  <c r="Q31" i="6"/>
  <c r="O31" i="6"/>
  <c r="Y30" i="6"/>
  <c r="Y29" i="6" s="1"/>
  <c r="Y17" i="6" s="1"/>
  <c r="Y13" i="6" s="1"/>
  <c r="Y12" i="6" s="1"/>
  <c r="X30" i="6"/>
  <c r="X29" i="6" s="1"/>
  <c r="R30" i="6"/>
  <c r="S30" i="6" s="1"/>
  <c r="Q30" i="6"/>
  <c r="O30" i="6"/>
  <c r="R29" i="6"/>
  <c r="S29" i="6" s="1"/>
  <c r="Q29" i="6"/>
  <c r="O29" i="6"/>
  <c r="R28" i="6"/>
  <c r="S28" i="6" s="1"/>
  <c r="Q28" i="6"/>
  <c r="O28" i="6"/>
  <c r="P27" i="6"/>
  <c r="R27" i="6" s="1"/>
  <c r="M27" i="6"/>
  <c r="R24" i="6"/>
  <c r="S24" i="6" s="1"/>
  <c r="Q24" i="6"/>
  <c r="O24" i="6"/>
  <c r="P23" i="6"/>
  <c r="Q23" i="6" s="1"/>
  <c r="M23" i="6"/>
  <c r="O23" i="6" s="1"/>
  <c r="R21" i="6"/>
  <c r="S21" i="6" s="1"/>
  <c r="Q21" i="6"/>
  <c r="O21" i="6"/>
  <c r="R20" i="6"/>
  <c r="S20" i="6" s="1"/>
  <c r="Q20" i="6"/>
  <c r="O20" i="6"/>
  <c r="R19" i="6"/>
  <c r="S19" i="6" s="1"/>
  <c r="Q19" i="6"/>
  <c r="O19" i="6"/>
  <c r="Y18" i="6"/>
  <c r="X18" i="6"/>
  <c r="R18" i="6"/>
  <c r="S18" i="6" s="1"/>
  <c r="M18" i="6"/>
  <c r="M17" i="6"/>
  <c r="Y15" i="6"/>
  <c r="X15" i="6"/>
  <c r="Y14" i="6"/>
  <c r="X14" i="6"/>
  <c r="M13" i="6"/>
  <c r="S92" i="10" l="1"/>
  <c r="S14" i="10"/>
  <c r="M15" i="10"/>
  <c r="Q13" i="10"/>
  <c r="Q12" i="10"/>
  <c r="M14" i="10"/>
  <c r="M110" i="10"/>
  <c r="M13" i="10"/>
  <c r="P89" i="9"/>
  <c r="P15" i="9" s="1"/>
  <c r="R27" i="9"/>
  <c r="S27" i="9" s="1"/>
  <c r="P17" i="9"/>
  <c r="P13" i="9" s="1"/>
  <c r="R23" i="9"/>
  <c r="S23" i="9" s="1"/>
  <c r="R90" i="9"/>
  <c r="S90" i="9" s="1"/>
  <c r="R96" i="9"/>
  <c r="S96" i="9" s="1"/>
  <c r="S19" i="9"/>
  <c r="R45" i="9"/>
  <c r="S45" i="9" s="1"/>
  <c r="R53" i="9"/>
  <c r="S53" i="9" s="1"/>
  <c r="R63" i="9"/>
  <c r="S63" i="9" s="1"/>
  <c r="R93" i="9"/>
  <c r="M14" i="9"/>
  <c r="O14" i="9" s="1"/>
  <c r="O26" i="9"/>
  <c r="S87" i="9"/>
  <c r="S93" i="9"/>
  <c r="M17" i="9"/>
  <c r="R17" i="9"/>
  <c r="O27" i="9"/>
  <c r="S43" i="9"/>
  <c r="S75" i="9"/>
  <c r="S80" i="9"/>
  <c r="M89" i="9"/>
  <c r="R101" i="9"/>
  <c r="S101" i="9" s="1"/>
  <c r="Q27" i="8"/>
  <c r="P26" i="8"/>
  <c r="P12" i="8" s="1"/>
  <c r="R23" i="8"/>
  <c r="S23" i="8" s="1"/>
  <c r="R53" i="8"/>
  <c r="S53" i="8" s="1"/>
  <c r="R63" i="8"/>
  <c r="S63" i="8" s="1"/>
  <c r="R66" i="8"/>
  <c r="S66" i="8" s="1"/>
  <c r="R96" i="8"/>
  <c r="S96" i="8" s="1"/>
  <c r="R45" i="8"/>
  <c r="S45" i="8" s="1"/>
  <c r="R73" i="8"/>
  <c r="S73" i="8" s="1"/>
  <c r="O26" i="8"/>
  <c r="M14" i="8"/>
  <c r="O14" i="8" s="1"/>
  <c r="Q63" i="8"/>
  <c r="R86" i="8"/>
  <c r="S86" i="8" s="1"/>
  <c r="S93" i="8"/>
  <c r="M17" i="8"/>
  <c r="R17" i="8"/>
  <c r="O27" i="8"/>
  <c r="S27" i="8"/>
  <c r="S43" i="8"/>
  <c r="S51" i="8"/>
  <c r="S75" i="8"/>
  <c r="S80" i="8"/>
  <c r="M89" i="8"/>
  <c r="Q89" i="8" s="1"/>
  <c r="R96" i="7"/>
  <c r="S96" i="7" s="1"/>
  <c r="R59" i="7"/>
  <c r="S59" i="7" s="1"/>
  <c r="R18" i="7"/>
  <c r="R50" i="7"/>
  <c r="S50" i="7" s="1"/>
  <c r="R90" i="7"/>
  <c r="R41" i="7"/>
  <c r="S41" i="7" s="1"/>
  <c r="R45" i="7"/>
  <c r="S45" i="7" s="1"/>
  <c r="R53" i="7"/>
  <c r="S53" i="7" s="1"/>
  <c r="P13" i="7"/>
  <c r="R82" i="7"/>
  <c r="S82" i="7" s="1"/>
  <c r="S83" i="7"/>
  <c r="S18" i="7"/>
  <c r="R17" i="7"/>
  <c r="Q23" i="7"/>
  <c r="R73" i="7"/>
  <c r="S73" i="7" s="1"/>
  <c r="Q93" i="7"/>
  <c r="P15" i="7"/>
  <c r="Q15" i="7" s="1"/>
  <c r="Y17" i="7"/>
  <c r="Y13" i="7" s="1"/>
  <c r="Y12" i="7" s="1"/>
  <c r="S19" i="7"/>
  <c r="S47" i="7"/>
  <c r="O26" i="7"/>
  <c r="R27" i="7"/>
  <c r="P26" i="7"/>
  <c r="P12" i="7" s="1"/>
  <c r="S60" i="7"/>
  <c r="S67" i="7"/>
  <c r="S71" i="7"/>
  <c r="R70" i="7"/>
  <c r="S70" i="7" s="1"/>
  <c r="O89" i="7"/>
  <c r="S94" i="7"/>
  <c r="M17" i="7"/>
  <c r="R86" i="7"/>
  <c r="S86" i="7" s="1"/>
  <c r="R53" i="6"/>
  <c r="S53" i="6" s="1"/>
  <c r="R23" i="6"/>
  <c r="S23" i="6" s="1"/>
  <c r="R59" i="6"/>
  <c r="S59" i="6" s="1"/>
  <c r="R96" i="6"/>
  <c r="S96" i="6" s="1"/>
  <c r="R101" i="6"/>
  <c r="S101" i="6" s="1"/>
  <c r="R41" i="6"/>
  <c r="S41" i="6" s="1"/>
  <c r="R50" i="6"/>
  <c r="S50" i="6" s="1"/>
  <c r="S87" i="6"/>
  <c r="R93" i="6"/>
  <c r="R66" i="6"/>
  <c r="S66" i="6" s="1"/>
  <c r="M104" i="6"/>
  <c r="O104" i="6" s="1"/>
  <c r="O17" i="6"/>
  <c r="Q18" i="6"/>
  <c r="O18" i="6"/>
  <c r="S45" i="6"/>
  <c r="S93" i="6"/>
  <c r="O13" i="6"/>
  <c r="M15" i="6"/>
  <c r="O15" i="6" s="1"/>
  <c r="M26" i="6"/>
  <c r="S27" i="6"/>
  <c r="S43" i="6"/>
  <c r="O93" i="6"/>
  <c r="O27" i="6"/>
  <c r="Q45" i="6"/>
  <c r="Q66" i="6"/>
  <c r="R73" i="6"/>
  <c r="S73" i="6" s="1"/>
  <c r="S75" i="6"/>
  <c r="R79" i="6"/>
  <c r="S79" i="6" s="1"/>
  <c r="Q82" i="6"/>
  <c r="Q89" i="6"/>
  <c r="Q93" i="6"/>
  <c r="X17" i="6"/>
  <c r="X13" i="6" s="1"/>
  <c r="X12" i="6" s="1"/>
  <c r="P26" i="6"/>
  <c r="Q27" i="6"/>
  <c r="Q50" i="6"/>
  <c r="Q70" i="6"/>
  <c r="S82" i="6"/>
  <c r="R89" i="6"/>
  <c r="Q101" i="6"/>
  <c r="P17" i="6"/>
  <c r="S13" i="10" l="1"/>
  <c r="S12" i="10"/>
  <c r="S15" i="10"/>
  <c r="M12" i="10"/>
  <c r="R26" i="9"/>
  <c r="S26" i="9" s="1"/>
  <c r="R14" i="9"/>
  <c r="S14" i="9" s="1"/>
  <c r="O17" i="9"/>
  <c r="M104" i="9"/>
  <c r="O104" i="9" s="1"/>
  <c r="M13" i="9"/>
  <c r="R89" i="9"/>
  <c r="Q17" i="9"/>
  <c r="O89" i="9"/>
  <c r="M15" i="9"/>
  <c r="S17" i="9"/>
  <c r="R13" i="9"/>
  <c r="S13" i="9" s="1"/>
  <c r="Q89" i="9"/>
  <c r="Q26" i="8"/>
  <c r="P14" i="8"/>
  <c r="Q14" i="8" s="1"/>
  <c r="P104" i="8"/>
  <c r="R104" i="8" s="1"/>
  <c r="S104" i="8" s="1"/>
  <c r="R89" i="8"/>
  <c r="R15" i="8" s="1"/>
  <c r="S15" i="8" s="1"/>
  <c r="O17" i="8"/>
  <c r="M104" i="8"/>
  <c r="O104" i="8" s="1"/>
  <c r="M13" i="8"/>
  <c r="Q17" i="8"/>
  <c r="O89" i="8"/>
  <c r="M15" i="8"/>
  <c r="S17" i="8"/>
  <c r="R13" i="8"/>
  <c r="S13" i="8" s="1"/>
  <c r="R26" i="8"/>
  <c r="P104" i="7"/>
  <c r="S90" i="7"/>
  <c r="R89" i="7"/>
  <c r="R12" i="7" s="1"/>
  <c r="M13" i="7"/>
  <c r="O17" i="7"/>
  <c r="M104" i="7"/>
  <c r="O104" i="7" s="1"/>
  <c r="S27" i="7"/>
  <c r="R26" i="7"/>
  <c r="Q17" i="7"/>
  <c r="Q104" i="7"/>
  <c r="R104" i="7"/>
  <c r="S104" i="7" s="1"/>
  <c r="R13" i="7"/>
  <c r="S13" i="7" s="1"/>
  <c r="S17" i="7"/>
  <c r="Q26" i="7"/>
  <c r="P14" i="7"/>
  <c r="Q14" i="7" s="1"/>
  <c r="R17" i="6"/>
  <c r="P14" i="6"/>
  <c r="Q26" i="6"/>
  <c r="P13" i="6"/>
  <c r="Q13" i="6" s="1"/>
  <c r="P12" i="6"/>
  <c r="P104" i="6"/>
  <c r="Q17" i="6"/>
  <c r="R26" i="6"/>
  <c r="Q15" i="6"/>
  <c r="S89" i="6"/>
  <c r="R15" i="6"/>
  <c r="S15" i="6" s="1"/>
  <c r="S17" i="6"/>
  <c r="R13" i="6"/>
  <c r="S13" i="6" s="1"/>
  <c r="O26" i="6"/>
  <c r="M14" i="6"/>
  <c r="R12" i="9" l="1"/>
  <c r="S89" i="9"/>
  <c r="R15" i="9"/>
  <c r="S15" i="9" s="1"/>
  <c r="O15" i="9"/>
  <c r="Q15" i="9"/>
  <c r="O13" i="9"/>
  <c r="M12" i="9"/>
  <c r="O12" i="9" s="1"/>
  <c r="Q13" i="9"/>
  <c r="R12" i="8"/>
  <c r="S89" i="8"/>
  <c r="S26" i="8"/>
  <c r="R14" i="8"/>
  <c r="S14" i="8" s="1"/>
  <c r="O13" i="8"/>
  <c r="M12" i="8"/>
  <c r="Q13" i="8"/>
  <c r="O15" i="8"/>
  <c r="Q15" i="8"/>
  <c r="S12" i="8"/>
  <c r="Q104" i="8"/>
  <c r="R15" i="7"/>
  <c r="S15" i="7" s="1"/>
  <c r="S89" i="7"/>
  <c r="S12" i="7"/>
  <c r="R14" i="7"/>
  <c r="S14" i="7" s="1"/>
  <c r="S26" i="7"/>
  <c r="M12" i="7"/>
  <c r="O13" i="7"/>
  <c r="Q13" i="7"/>
  <c r="R12" i="6"/>
  <c r="O14" i="6"/>
  <c r="M12" i="6"/>
  <c r="O12" i="6" s="1"/>
  <c r="S26" i="6"/>
  <c r="R14" i="6"/>
  <c r="S14" i="6" s="1"/>
  <c r="R104" i="6"/>
  <c r="S104" i="6" s="1"/>
  <c r="Q104" i="6"/>
  <c r="Q14" i="6"/>
  <c r="S12" i="9" l="1"/>
  <c r="O12" i="8"/>
  <c r="Q12" i="8"/>
  <c r="O12" i="7"/>
  <c r="Q12" i="7"/>
  <c r="S12" i="6"/>
  <c r="Q12" i="6"/>
  <c r="R102" i="5" l="1"/>
  <c r="S102" i="5" s="1"/>
  <c r="Q102" i="5"/>
  <c r="O102" i="5"/>
  <c r="R101" i="5"/>
  <c r="S101" i="5" s="1"/>
  <c r="P101" i="5"/>
  <c r="Q101" i="5" s="1"/>
  <c r="M101" i="5"/>
  <c r="O101" i="5" s="1"/>
  <c r="R99" i="5"/>
  <c r="S99" i="5" s="1"/>
  <c r="Q99" i="5"/>
  <c r="O99" i="5"/>
  <c r="R98" i="5"/>
  <c r="S98" i="5" s="1"/>
  <c r="Q98" i="5"/>
  <c r="O98" i="5"/>
  <c r="R97" i="5"/>
  <c r="S97" i="5" s="1"/>
  <c r="Q97" i="5"/>
  <c r="O97" i="5"/>
  <c r="P96" i="5"/>
  <c r="M96" i="5"/>
  <c r="O96" i="5" s="1"/>
  <c r="Y94" i="5"/>
  <c r="X94" i="5"/>
  <c r="R94" i="5"/>
  <c r="R93" i="5" s="1"/>
  <c r="S93" i="5" s="1"/>
  <c r="Q94" i="5"/>
  <c r="O94" i="5"/>
  <c r="Y93" i="5"/>
  <c r="Y89" i="5" s="1"/>
  <c r="X93" i="5"/>
  <c r="X89" i="5" s="1"/>
  <c r="Q93" i="5"/>
  <c r="P93" i="5"/>
  <c r="M93" i="5"/>
  <c r="O93" i="5" s="1"/>
  <c r="R91" i="5"/>
  <c r="S91" i="5" s="1"/>
  <c r="Q91" i="5"/>
  <c r="O91" i="5"/>
  <c r="R90" i="5"/>
  <c r="P90" i="5"/>
  <c r="M90" i="5"/>
  <c r="O90" i="5" s="1"/>
  <c r="M89" i="5"/>
  <c r="M15" i="5" s="1"/>
  <c r="R87" i="5"/>
  <c r="S87" i="5" s="1"/>
  <c r="Q87" i="5"/>
  <c r="O87" i="5"/>
  <c r="Y86" i="5"/>
  <c r="X86" i="5"/>
  <c r="T86" i="5"/>
  <c r="P86" i="5"/>
  <c r="Q86" i="5" s="1"/>
  <c r="O86" i="5"/>
  <c r="M86" i="5"/>
  <c r="R84" i="5"/>
  <c r="S84" i="5" s="1"/>
  <c r="Q84" i="5"/>
  <c r="O84" i="5"/>
  <c r="R83" i="5"/>
  <c r="Q83" i="5"/>
  <c r="O83" i="5"/>
  <c r="Y82" i="5"/>
  <c r="X82" i="5"/>
  <c r="P82" i="5"/>
  <c r="Q82" i="5" s="1"/>
  <c r="O82" i="5"/>
  <c r="M82" i="5"/>
  <c r="Y81" i="5"/>
  <c r="X81" i="5"/>
  <c r="X77" i="5" s="1"/>
  <c r="R80" i="5"/>
  <c r="S80" i="5" s="1"/>
  <c r="Q80" i="5"/>
  <c r="O80" i="5"/>
  <c r="R79" i="5"/>
  <c r="S79" i="5" s="1"/>
  <c r="P79" i="5"/>
  <c r="Q79" i="5" s="1"/>
  <c r="O79" i="5"/>
  <c r="M79" i="5"/>
  <c r="Y77" i="5"/>
  <c r="S77" i="5"/>
  <c r="R77" i="5"/>
  <c r="Q77" i="5"/>
  <c r="O77" i="5"/>
  <c r="S76" i="5"/>
  <c r="R76" i="5"/>
  <c r="Q76" i="5"/>
  <c r="O76" i="5"/>
  <c r="R75" i="5"/>
  <c r="S75" i="5" s="1"/>
  <c r="Q75" i="5"/>
  <c r="O75" i="5"/>
  <c r="Y74" i="5"/>
  <c r="X74" i="5"/>
  <c r="R74" i="5"/>
  <c r="S74" i="5" s="1"/>
  <c r="Q74" i="5"/>
  <c r="O74" i="5"/>
  <c r="R73" i="5"/>
  <c r="S73" i="5" s="1"/>
  <c r="P73" i="5"/>
  <c r="M73" i="5"/>
  <c r="O73" i="5" s="1"/>
  <c r="Y71" i="5"/>
  <c r="Y70" i="5" s="1"/>
  <c r="X71" i="5"/>
  <c r="R71" i="5"/>
  <c r="Q71" i="5"/>
  <c r="O71" i="5"/>
  <c r="X70" i="5"/>
  <c r="T70" i="5"/>
  <c r="P70" i="5"/>
  <c r="Q70" i="5" s="1"/>
  <c r="M70" i="5"/>
  <c r="O70" i="5" s="1"/>
  <c r="R68" i="5"/>
  <c r="S68" i="5" s="1"/>
  <c r="Q68" i="5"/>
  <c r="O68" i="5"/>
  <c r="R67" i="5"/>
  <c r="R66" i="5" s="1"/>
  <c r="S66" i="5" s="1"/>
  <c r="Q67" i="5"/>
  <c r="O67" i="5"/>
  <c r="Y66" i="5"/>
  <c r="X66" i="5"/>
  <c r="Q66" i="5"/>
  <c r="P66" i="5"/>
  <c r="M66" i="5"/>
  <c r="O66" i="5" s="1"/>
  <c r="R64" i="5"/>
  <c r="S64" i="5" s="1"/>
  <c r="Q64" i="5"/>
  <c r="O64" i="5"/>
  <c r="R63" i="5"/>
  <c r="S63" i="5" s="1"/>
  <c r="P63" i="5"/>
  <c r="M63" i="5"/>
  <c r="O63" i="5" s="1"/>
  <c r="Y61" i="5"/>
  <c r="X61" i="5"/>
  <c r="R61" i="5"/>
  <c r="S61" i="5" s="1"/>
  <c r="Q61" i="5"/>
  <c r="O61" i="5"/>
  <c r="R60" i="5"/>
  <c r="Q60" i="5"/>
  <c r="O60" i="5"/>
  <c r="Y59" i="5"/>
  <c r="X59" i="5"/>
  <c r="P59" i="5"/>
  <c r="Q59" i="5" s="1"/>
  <c r="M59" i="5"/>
  <c r="O59" i="5" s="1"/>
  <c r="R57" i="5"/>
  <c r="S57" i="5" s="1"/>
  <c r="Q57" i="5"/>
  <c r="O57" i="5"/>
  <c r="R56" i="5"/>
  <c r="S56" i="5" s="1"/>
  <c r="Q56" i="5"/>
  <c r="O56" i="5"/>
  <c r="R55" i="5"/>
  <c r="S55" i="5" s="1"/>
  <c r="Q55" i="5"/>
  <c r="O55" i="5"/>
  <c r="R54" i="5"/>
  <c r="S54" i="5" s="1"/>
  <c r="Q54" i="5"/>
  <c r="O54" i="5"/>
  <c r="P53" i="5"/>
  <c r="M53" i="5"/>
  <c r="O53" i="5" s="1"/>
  <c r="R51" i="5"/>
  <c r="S51" i="5" s="1"/>
  <c r="Q51" i="5"/>
  <c r="O51" i="5"/>
  <c r="R50" i="5"/>
  <c r="S50" i="5" s="1"/>
  <c r="Q50" i="5"/>
  <c r="P50" i="5"/>
  <c r="M50" i="5"/>
  <c r="O50" i="5" s="1"/>
  <c r="R48" i="5"/>
  <c r="S48" i="5" s="1"/>
  <c r="Q48" i="5"/>
  <c r="O48" i="5"/>
  <c r="R47" i="5"/>
  <c r="Q47" i="5"/>
  <c r="O47" i="5"/>
  <c r="Y46" i="5"/>
  <c r="X46" i="5"/>
  <c r="R46" i="5"/>
  <c r="S46" i="5" s="1"/>
  <c r="Q46" i="5"/>
  <c r="O46" i="5"/>
  <c r="P45" i="5"/>
  <c r="Q45" i="5" s="1"/>
  <c r="M45" i="5"/>
  <c r="O45" i="5" s="1"/>
  <c r="Y44" i="5"/>
  <c r="X44" i="5"/>
  <c r="R43" i="5"/>
  <c r="S43" i="5" s="1"/>
  <c r="Q43" i="5"/>
  <c r="O43" i="5"/>
  <c r="Y42" i="5"/>
  <c r="X42" i="5"/>
  <c r="R42" i="5"/>
  <c r="S42" i="5" s="1"/>
  <c r="Q42" i="5"/>
  <c r="O42" i="5"/>
  <c r="R41" i="5"/>
  <c r="S41" i="5" s="1"/>
  <c r="P41" i="5"/>
  <c r="Q41" i="5" s="1"/>
  <c r="M41" i="5"/>
  <c r="O41" i="5" s="1"/>
  <c r="Y40" i="5"/>
  <c r="X40" i="5"/>
  <c r="R39" i="5"/>
  <c r="S39" i="5" s="1"/>
  <c r="Q39" i="5"/>
  <c r="O39" i="5"/>
  <c r="R38" i="5"/>
  <c r="S38" i="5" s="1"/>
  <c r="Q38" i="5"/>
  <c r="O38" i="5"/>
  <c r="R37" i="5"/>
  <c r="S37" i="5" s="1"/>
  <c r="Q37" i="5"/>
  <c r="O37" i="5"/>
  <c r="R36" i="5"/>
  <c r="S36" i="5" s="1"/>
  <c r="Q36" i="5"/>
  <c r="O36" i="5"/>
  <c r="R35" i="5"/>
  <c r="S35" i="5" s="1"/>
  <c r="Q35" i="5"/>
  <c r="O35" i="5"/>
  <c r="Y34" i="5"/>
  <c r="X34" i="5"/>
  <c r="R34" i="5"/>
  <c r="S34" i="5" s="1"/>
  <c r="Q34" i="5"/>
  <c r="O34" i="5"/>
  <c r="R33" i="5"/>
  <c r="S33" i="5" s="1"/>
  <c r="Q33" i="5"/>
  <c r="O33" i="5"/>
  <c r="R32" i="5"/>
  <c r="S32" i="5" s="1"/>
  <c r="Q32" i="5"/>
  <c r="O32" i="5"/>
  <c r="R31" i="5"/>
  <c r="S31" i="5" s="1"/>
  <c r="Q31" i="5"/>
  <c r="O31" i="5"/>
  <c r="Y30" i="5"/>
  <c r="X30" i="5"/>
  <c r="R30" i="5"/>
  <c r="S30" i="5" s="1"/>
  <c r="Q30" i="5"/>
  <c r="O30" i="5"/>
  <c r="Y29" i="5"/>
  <c r="X29" i="5"/>
  <c r="R29" i="5"/>
  <c r="S29" i="5" s="1"/>
  <c r="Q29" i="5"/>
  <c r="O29" i="5"/>
  <c r="R28" i="5"/>
  <c r="S28" i="5" s="1"/>
  <c r="Q28" i="5"/>
  <c r="O28" i="5"/>
  <c r="P27" i="5"/>
  <c r="M27" i="5"/>
  <c r="O27" i="5" s="1"/>
  <c r="M26" i="5"/>
  <c r="M14" i="5" s="1"/>
  <c r="O14" i="5" s="1"/>
  <c r="R24" i="5"/>
  <c r="S24" i="5" s="1"/>
  <c r="Q24" i="5"/>
  <c r="O24" i="5"/>
  <c r="P23" i="5"/>
  <c r="Q23" i="5" s="1"/>
  <c r="M23" i="5"/>
  <c r="O23" i="5" s="1"/>
  <c r="R21" i="5"/>
  <c r="S21" i="5" s="1"/>
  <c r="Q21" i="5"/>
  <c r="O21" i="5"/>
  <c r="R20" i="5"/>
  <c r="S20" i="5" s="1"/>
  <c r="Q20" i="5"/>
  <c r="O20" i="5"/>
  <c r="R19" i="5"/>
  <c r="R18" i="5" s="1"/>
  <c r="Q19" i="5"/>
  <c r="O19" i="5"/>
  <c r="Y18" i="5"/>
  <c r="Y17" i="5" s="1"/>
  <c r="Y13" i="5" s="1"/>
  <c r="Y12" i="5" s="1"/>
  <c r="X18" i="5"/>
  <c r="Q18" i="5"/>
  <c r="O18" i="5"/>
  <c r="M18" i="5"/>
  <c r="X17" i="5"/>
  <c r="X13" i="5" s="1"/>
  <c r="X12" i="5" s="1"/>
  <c r="P17" i="5"/>
  <c r="P13" i="5" s="1"/>
  <c r="Y15" i="5"/>
  <c r="X15" i="5"/>
  <c r="O15" i="5"/>
  <c r="Y14" i="5"/>
  <c r="X14" i="5"/>
  <c r="R59" i="5" l="1"/>
  <c r="S59" i="5" s="1"/>
  <c r="R53" i="5"/>
  <c r="S53" i="5" s="1"/>
  <c r="R45" i="5"/>
  <c r="S45" i="5" s="1"/>
  <c r="R96" i="5"/>
  <c r="S96" i="5" s="1"/>
  <c r="R23" i="5"/>
  <c r="S23" i="5" s="1"/>
  <c r="S18" i="5"/>
  <c r="S19" i="5"/>
  <c r="S47" i="5"/>
  <c r="S90" i="5"/>
  <c r="O26" i="5"/>
  <c r="R27" i="5"/>
  <c r="P26" i="5"/>
  <c r="S60" i="5"/>
  <c r="S67" i="5"/>
  <c r="S71" i="5"/>
  <c r="R70" i="5"/>
  <c r="S70" i="5" s="1"/>
  <c r="O89" i="5"/>
  <c r="S94" i="5"/>
  <c r="Q27" i="5"/>
  <c r="Q53" i="5"/>
  <c r="Q63" i="5"/>
  <c r="Q73" i="5"/>
  <c r="R82" i="5"/>
  <c r="S82" i="5" s="1"/>
  <c r="S83" i="5"/>
  <c r="Q90" i="5"/>
  <c r="P89" i="5"/>
  <c r="Q96" i="5"/>
  <c r="M17" i="5"/>
  <c r="R86" i="5"/>
  <c r="S86" i="5" s="1"/>
  <c r="R102" i="4"/>
  <c r="S102" i="4" s="1"/>
  <c r="Q102" i="4"/>
  <c r="O102" i="4"/>
  <c r="R101" i="4"/>
  <c r="P101" i="4"/>
  <c r="M101" i="4"/>
  <c r="O101" i="4" s="1"/>
  <c r="R99" i="4"/>
  <c r="S99" i="4" s="1"/>
  <c r="Q99" i="4"/>
  <c r="O99" i="4"/>
  <c r="R98" i="4"/>
  <c r="S98" i="4" s="1"/>
  <c r="Q98" i="4"/>
  <c r="O98" i="4"/>
  <c r="R97" i="4"/>
  <c r="S97" i="4" s="1"/>
  <c r="Q97" i="4"/>
  <c r="O97" i="4"/>
  <c r="R96" i="4"/>
  <c r="S96" i="4" s="1"/>
  <c r="P96" i="4"/>
  <c r="Q96" i="4" s="1"/>
  <c r="M96" i="4"/>
  <c r="O96" i="4" s="1"/>
  <c r="Y94" i="4"/>
  <c r="X94" i="4"/>
  <c r="R94" i="4"/>
  <c r="S94" i="4" s="1"/>
  <c r="Q94" i="4"/>
  <c r="O94" i="4"/>
  <c r="Y93" i="4"/>
  <c r="X93" i="4"/>
  <c r="R93" i="4"/>
  <c r="P93" i="4"/>
  <c r="Q93" i="4" s="1"/>
  <c r="M93" i="4"/>
  <c r="R91" i="4"/>
  <c r="S91" i="4" s="1"/>
  <c r="Q91" i="4"/>
  <c r="O91" i="4"/>
  <c r="R90" i="4"/>
  <c r="S90" i="4" s="1"/>
  <c r="P90" i="4"/>
  <c r="Q90" i="4" s="1"/>
  <c r="M90" i="4"/>
  <c r="O90" i="4" s="1"/>
  <c r="Y89" i="4"/>
  <c r="X89" i="4"/>
  <c r="P89" i="4"/>
  <c r="R87" i="4"/>
  <c r="Q87" i="4"/>
  <c r="O87" i="4"/>
  <c r="Y86" i="4"/>
  <c r="X86" i="4"/>
  <c r="T86" i="4"/>
  <c r="Q86" i="4"/>
  <c r="P86" i="4"/>
  <c r="M86" i="4"/>
  <c r="O86" i="4" s="1"/>
  <c r="R84" i="4"/>
  <c r="S84" i="4" s="1"/>
  <c r="Q84" i="4"/>
  <c r="O84" i="4"/>
  <c r="R83" i="4"/>
  <c r="R82" i="4" s="1"/>
  <c r="S82" i="4" s="1"/>
  <c r="Q83" i="4"/>
  <c r="O83" i="4"/>
  <c r="Y82" i="4"/>
  <c r="X82" i="4"/>
  <c r="Q82" i="4"/>
  <c r="P82" i="4"/>
  <c r="M82" i="4"/>
  <c r="O82" i="4" s="1"/>
  <c r="Y81" i="4"/>
  <c r="X81" i="4"/>
  <c r="R80" i="4"/>
  <c r="S80" i="4" s="1"/>
  <c r="Q80" i="4"/>
  <c r="O80" i="4"/>
  <c r="Q79" i="4"/>
  <c r="P79" i="4"/>
  <c r="M79" i="4"/>
  <c r="O79" i="4" s="1"/>
  <c r="Y77" i="4"/>
  <c r="X77" i="4"/>
  <c r="R77" i="4"/>
  <c r="S77" i="4" s="1"/>
  <c r="Q77" i="4"/>
  <c r="O77" i="4"/>
  <c r="R76" i="4"/>
  <c r="S76" i="4" s="1"/>
  <c r="Q76" i="4"/>
  <c r="O76" i="4"/>
  <c r="R75" i="4"/>
  <c r="Q75" i="4"/>
  <c r="O75" i="4"/>
  <c r="Y74" i="4"/>
  <c r="X74" i="4"/>
  <c r="R74" i="4"/>
  <c r="S74" i="4" s="1"/>
  <c r="Q74" i="4"/>
  <c r="O74" i="4"/>
  <c r="P73" i="4"/>
  <c r="Q73" i="4" s="1"/>
  <c r="O73" i="4"/>
  <c r="M73" i="4"/>
  <c r="Y71" i="4"/>
  <c r="X71" i="4"/>
  <c r="X70" i="4" s="1"/>
  <c r="R71" i="4"/>
  <c r="S71" i="4" s="1"/>
  <c r="Q71" i="4"/>
  <c r="O71" i="4"/>
  <c r="Y70" i="4"/>
  <c r="T70" i="4"/>
  <c r="R70" i="4"/>
  <c r="S70" i="4" s="1"/>
  <c r="P70" i="4"/>
  <c r="M70" i="4"/>
  <c r="O70" i="4" s="1"/>
  <c r="R68" i="4"/>
  <c r="S68" i="4" s="1"/>
  <c r="Q68" i="4"/>
  <c r="O68" i="4"/>
  <c r="R67" i="4"/>
  <c r="S67" i="4" s="1"/>
  <c r="Q67" i="4"/>
  <c r="O67" i="4"/>
  <c r="Y66" i="4"/>
  <c r="X66" i="4"/>
  <c r="R66" i="4"/>
  <c r="S66" i="4" s="1"/>
  <c r="P66" i="4"/>
  <c r="Q66" i="4" s="1"/>
  <c r="M66" i="4"/>
  <c r="O66" i="4" s="1"/>
  <c r="R64" i="4"/>
  <c r="S64" i="4" s="1"/>
  <c r="Q64" i="4"/>
  <c r="O64" i="4"/>
  <c r="P63" i="4"/>
  <c r="Q63" i="4" s="1"/>
  <c r="M63" i="4"/>
  <c r="O63" i="4" s="1"/>
  <c r="Y61" i="4"/>
  <c r="X61" i="4"/>
  <c r="R61" i="4"/>
  <c r="S61" i="4" s="1"/>
  <c r="Q61" i="4"/>
  <c r="O61" i="4"/>
  <c r="R60" i="4"/>
  <c r="S60" i="4" s="1"/>
  <c r="Q60" i="4"/>
  <c r="O60" i="4"/>
  <c r="Y59" i="4"/>
  <c r="X59" i="4"/>
  <c r="P59" i="4"/>
  <c r="M59" i="4"/>
  <c r="O59" i="4" s="1"/>
  <c r="R57" i="4"/>
  <c r="S57" i="4" s="1"/>
  <c r="Q57" i="4"/>
  <c r="O57" i="4"/>
  <c r="R56" i="4"/>
  <c r="S56" i="4" s="1"/>
  <c r="Q56" i="4"/>
  <c r="O56" i="4"/>
  <c r="R55" i="4"/>
  <c r="S55" i="4" s="1"/>
  <c r="Q55" i="4"/>
  <c r="O55" i="4"/>
  <c r="R54" i="4"/>
  <c r="S54" i="4" s="1"/>
  <c r="Q54" i="4"/>
  <c r="O54" i="4"/>
  <c r="R53" i="4"/>
  <c r="S53" i="4" s="1"/>
  <c r="P53" i="4"/>
  <c r="Q53" i="4" s="1"/>
  <c r="M53" i="4"/>
  <c r="O53" i="4" s="1"/>
  <c r="R51" i="4"/>
  <c r="S51" i="4" s="1"/>
  <c r="Q51" i="4"/>
  <c r="O51" i="4"/>
  <c r="P50" i="4"/>
  <c r="M50" i="4"/>
  <c r="O50" i="4" s="1"/>
  <c r="R48" i="4"/>
  <c r="S48" i="4" s="1"/>
  <c r="Q48" i="4"/>
  <c r="O48" i="4"/>
  <c r="R47" i="4"/>
  <c r="S47" i="4" s="1"/>
  <c r="Q47" i="4"/>
  <c r="O47" i="4"/>
  <c r="Y46" i="4"/>
  <c r="X46" i="4"/>
  <c r="R46" i="4"/>
  <c r="S46" i="4" s="1"/>
  <c r="Q46" i="4"/>
  <c r="O46" i="4"/>
  <c r="P45" i="4"/>
  <c r="M45" i="4"/>
  <c r="O45" i="4" s="1"/>
  <c r="Y44" i="4"/>
  <c r="X44" i="4"/>
  <c r="R43" i="4"/>
  <c r="Q43" i="4"/>
  <c r="O43" i="4"/>
  <c r="Y42" i="4"/>
  <c r="X42" i="4"/>
  <c r="R42" i="4"/>
  <c r="S42" i="4" s="1"/>
  <c r="Q42" i="4"/>
  <c r="O42" i="4"/>
  <c r="Q41" i="4"/>
  <c r="P41" i="4"/>
  <c r="M41" i="4"/>
  <c r="O41" i="4" s="1"/>
  <c r="Y40" i="4"/>
  <c r="X40" i="4"/>
  <c r="R39" i="4"/>
  <c r="S39" i="4" s="1"/>
  <c r="Q39" i="4"/>
  <c r="O39" i="4"/>
  <c r="R38" i="4"/>
  <c r="S38" i="4" s="1"/>
  <c r="Q38" i="4"/>
  <c r="O38" i="4"/>
  <c r="R37" i="4"/>
  <c r="S37" i="4" s="1"/>
  <c r="Q37" i="4"/>
  <c r="O37" i="4"/>
  <c r="R36" i="4"/>
  <c r="S36" i="4" s="1"/>
  <c r="Q36" i="4"/>
  <c r="O36" i="4"/>
  <c r="R35" i="4"/>
  <c r="S35" i="4" s="1"/>
  <c r="Q35" i="4"/>
  <c r="O35" i="4"/>
  <c r="Y34" i="4"/>
  <c r="X34" i="4"/>
  <c r="R34" i="4"/>
  <c r="S34" i="4" s="1"/>
  <c r="Q34" i="4"/>
  <c r="O34" i="4"/>
  <c r="R33" i="4"/>
  <c r="S33" i="4" s="1"/>
  <c r="Q33" i="4"/>
  <c r="O33" i="4"/>
  <c r="R32" i="4"/>
  <c r="S32" i="4" s="1"/>
  <c r="Q32" i="4"/>
  <c r="O32" i="4"/>
  <c r="R31" i="4"/>
  <c r="S31" i="4" s="1"/>
  <c r="Q31" i="4"/>
  <c r="O31" i="4"/>
  <c r="Y30" i="4"/>
  <c r="Y29" i="4" s="1"/>
  <c r="Y17" i="4" s="1"/>
  <c r="Y13" i="4" s="1"/>
  <c r="Y12" i="4" s="1"/>
  <c r="X30" i="4"/>
  <c r="X29" i="4" s="1"/>
  <c r="R30" i="4"/>
  <c r="S30" i="4" s="1"/>
  <c r="Q30" i="4"/>
  <c r="O30" i="4"/>
  <c r="R29" i="4"/>
  <c r="S29" i="4" s="1"/>
  <c r="Q29" i="4"/>
  <c r="O29" i="4"/>
  <c r="R28" i="4"/>
  <c r="S28" i="4" s="1"/>
  <c r="Q28" i="4"/>
  <c r="O28" i="4"/>
  <c r="P27" i="4"/>
  <c r="R27" i="4" s="1"/>
  <c r="M27" i="4"/>
  <c r="R24" i="4"/>
  <c r="S24" i="4" s="1"/>
  <c r="Q24" i="4"/>
  <c r="O24" i="4"/>
  <c r="P23" i="4"/>
  <c r="Q23" i="4" s="1"/>
  <c r="M23" i="4"/>
  <c r="O23" i="4" s="1"/>
  <c r="R21" i="4"/>
  <c r="S21" i="4" s="1"/>
  <c r="Q21" i="4"/>
  <c r="O21" i="4"/>
  <c r="R20" i="4"/>
  <c r="S20" i="4" s="1"/>
  <c r="Q20" i="4"/>
  <c r="O20" i="4"/>
  <c r="R19" i="4"/>
  <c r="S19" i="4" s="1"/>
  <c r="Q19" i="4"/>
  <c r="O19" i="4"/>
  <c r="Y18" i="4"/>
  <c r="X18" i="4"/>
  <c r="M18" i="4"/>
  <c r="M17" i="4"/>
  <c r="Y15" i="4"/>
  <c r="X15" i="4"/>
  <c r="Y14" i="4"/>
  <c r="X14" i="4"/>
  <c r="R17" i="5" l="1"/>
  <c r="R89" i="5"/>
  <c r="M13" i="5"/>
  <c r="M104" i="5"/>
  <c r="O104" i="5" s="1"/>
  <c r="O17" i="5"/>
  <c r="Q26" i="5"/>
  <c r="P14" i="5"/>
  <c r="Q14" i="5" s="1"/>
  <c r="P12" i="5"/>
  <c r="P104" i="5"/>
  <c r="S17" i="5"/>
  <c r="S27" i="5"/>
  <c r="R26" i="5"/>
  <c r="Q89" i="5"/>
  <c r="P15" i="5"/>
  <c r="Q15" i="5" s="1"/>
  <c r="Q17" i="5"/>
  <c r="R45" i="4"/>
  <c r="S45" i="4" s="1"/>
  <c r="R63" i="4"/>
  <c r="S63" i="4" s="1"/>
  <c r="R23" i="4"/>
  <c r="S23" i="4" s="1"/>
  <c r="R73" i="4"/>
  <c r="S73" i="4" s="1"/>
  <c r="R79" i="4"/>
  <c r="S79" i="4" s="1"/>
  <c r="S83" i="4"/>
  <c r="R18" i="4"/>
  <c r="S18" i="4" s="1"/>
  <c r="R41" i="4"/>
  <c r="S41" i="4" s="1"/>
  <c r="R59" i="4"/>
  <c r="R26" i="4" s="1"/>
  <c r="O17" i="4"/>
  <c r="S27" i="4"/>
  <c r="Q59" i="4"/>
  <c r="P15" i="4"/>
  <c r="Q101" i="4"/>
  <c r="Q18" i="4"/>
  <c r="O18" i="4"/>
  <c r="R50" i="4"/>
  <c r="S50" i="4" s="1"/>
  <c r="M26" i="4"/>
  <c r="S43" i="4"/>
  <c r="S87" i="4"/>
  <c r="R86" i="4"/>
  <c r="S86" i="4" s="1"/>
  <c r="R89" i="4"/>
  <c r="S93" i="4"/>
  <c r="M13" i="4"/>
  <c r="R17" i="4"/>
  <c r="O27" i="4"/>
  <c r="Q45" i="4"/>
  <c r="X17" i="4"/>
  <c r="X13" i="4" s="1"/>
  <c r="X12" i="4" s="1"/>
  <c r="P26" i="4"/>
  <c r="Q27" i="4"/>
  <c r="Q50" i="4"/>
  <c r="Q70" i="4"/>
  <c r="O93" i="4"/>
  <c r="M89" i="4"/>
  <c r="S101" i="4"/>
  <c r="S75" i="4"/>
  <c r="P17" i="4"/>
  <c r="R12" i="2"/>
  <c r="O74" i="3"/>
  <c r="O70" i="3"/>
  <c r="R68" i="3"/>
  <c r="S68" i="3" s="1"/>
  <c r="O50" i="3"/>
  <c r="R47" i="3"/>
  <c r="O42" i="3"/>
  <c r="O37" i="3"/>
  <c r="O33" i="3"/>
  <c r="O29" i="3"/>
  <c r="O24" i="3"/>
  <c r="R102" i="3"/>
  <c r="S102" i="3" s="1"/>
  <c r="Q102" i="3"/>
  <c r="O102" i="3"/>
  <c r="P101" i="3"/>
  <c r="Q101" i="3" s="1"/>
  <c r="O101" i="3"/>
  <c r="M101" i="3"/>
  <c r="R99" i="3"/>
  <c r="S99" i="3" s="1"/>
  <c r="Q99" i="3"/>
  <c r="O99" i="3"/>
  <c r="R98" i="3"/>
  <c r="S98" i="3" s="1"/>
  <c r="Q98" i="3"/>
  <c r="O98" i="3"/>
  <c r="R97" i="3"/>
  <c r="S97" i="3" s="1"/>
  <c r="Q97" i="3"/>
  <c r="O97" i="3"/>
  <c r="Q96" i="3"/>
  <c r="P96" i="3"/>
  <c r="M96" i="3"/>
  <c r="Y94" i="3"/>
  <c r="X94" i="3"/>
  <c r="R94" i="3"/>
  <c r="S94" i="3" s="1"/>
  <c r="Q94" i="3"/>
  <c r="O94" i="3"/>
  <c r="Y93" i="3"/>
  <c r="X93" i="3"/>
  <c r="P93" i="3"/>
  <c r="Q93" i="3" s="1"/>
  <c r="M93" i="3"/>
  <c r="M89" i="3" s="1"/>
  <c r="R91" i="3"/>
  <c r="S91" i="3" s="1"/>
  <c r="Q91" i="3"/>
  <c r="O91" i="3"/>
  <c r="P90" i="3"/>
  <c r="P89" i="3" s="1"/>
  <c r="M90" i="3"/>
  <c r="Y89" i="3"/>
  <c r="X89" i="3"/>
  <c r="R87" i="3"/>
  <c r="R86" i="3" s="1"/>
  <c r="S86" i="3" s="1"/>
  <c r="Q87" i="3"/>
  <c r="O87" i="3"/>
  <c r="Y86" i="3"/>
  <c r="X86" i="3"/>
  <c r="T86" i="3"/>
  <c r="P86" i="3"/>
  <c r="M86" i="3"/>
  <c r="Q84" i="3"/>
  <c r="O84" i="3"/>
  <c r="R83" i="3"/>
  <c r="Q83" i="3"/>
  <c r="O83" i="3"/>
  <c r="Y82" i="3"/>
  <c r="X82" i="3"/>
  <c r="P82" i="3"/>
  <c r="Q82" i="3" s="1"/>
  <c r="M82" i="3"/>
  <c r="Y81" i="3"/>
  <c r="X81" i="3"/>
  <c r="R80" i="3"/>
  <c r="S80" i="3" s="1"/>
  <c r="Q80" i="3"/>
  <c r="O80" i="3"/>
  <c r="P79" i="3"/>
  <c r="M79" i="3"/>
  <c r="Y77" i="3"/>
  <c r="X77" i="3"/>
  <c r="R77" i="3"/>
  <c r="S77" i="3" s="1"/>
  <c r="Q77" i="3"/>
  <c r="O77" i="3"/>
  <c r="R76" i="3"/>
  <c r="S76" i="3" s="1"/>
  <c r="Q76" i="3"/>
  <c r="O76" i="3"/>
  <c r="R75" i="3"/>
  <c r="Q75" i="3"/>
  <c r="O75" i="3"/>
  <c r="Y74" i="3"/>
  <c r="X74" i="3"/>
  <c r="Q74" i="3"/>
  <c r="P73" i="3"/>
  <c r="Q73" i="3" s="1"/>
  <c r="M73" i="3"/>
  <c r="Y71" i="3"/>
  <c r="X71" i="3"/>
  <c r="R71" i="3"/>
  <c r="R70" i="3" s="1"/>
  <c r="S70" i="3" s="1"/>
  <c r="Q71" i="3"/>
  <c r="O71" i="3"/>
  <c r="Y70" i="3"/>
  <c r="T70" i="3"/>
  <c r="P70" i="3"/>
  <c r="Q70" i="3" s="1"/>
  <c r="M70" i="3"/>
  <c r="Q68" i="3"/>
  <c r="R67" i="3"/>
  <c r="S67" i="3" s="1"/>
  <c r="Q67" i="3"/>
  <c r="O67" i="3"/>
  <c r="Y66" i="3"/>
  <c r="X66" i="3"/>
  <c r="P66" i="3"/>
  <c r="Q66" i="3" s="1"/>
  <c r="M66" i="3"/>
  <c r="R64" i="3"/>
  <c r="S64" i="3" s="1"/>
  <c r="Q64" i="3"/>
  <c r="O64" i="3"/>
  <c r="P63" i="3"/>
  <c r="Q63" i="3" s="1"/>
  <c r="M63" i="3"/>
  <c r="Y61" i="3"/>
  <c r="X61" i="3"/>
  <c r="R61" i="3"/>
  <c r="S61" i="3" s="1"/>
  <c r="Q61" i="3"/>
  <c r="O61" i="3"/>
  <c r="R60" i="3"/>
  <c r="S60" i="3" s="1"/>
  <c r="Q60" i="3"/>
  <c r="O60" i="3"/>
  <c r="Y59" i="3"/>
  <c r="X59" i="3"/>
  <c r="P59" i="3"/>
  <c r="M59" i="3"/>
  <c r="Q57" i="3"/>
  <c r="R56" i="3"/>
  <c r="S56" i="3" s="1"/>
  <c r="Q56" i="3"/>
  <c r="O56" i="3"/>
  <c r="R55" i="3"/>
  <c r="S55" i="3" s="1"/>
  <c r="Q55" i="3"/>
  <c r="O55" i="3"/>
  <c r="R54" i="3"/>
  <c r="S54" i="3" s="1"/>
  <c r="Q54" i="3"/>
  <c r="O54" i="3"/>
  <c r="P53" i="3"/>
  <c r="Q53" i="3" s="1"/>
  <c r="M53" i="3"/>
  <c r="R51" i="3"/>
  <c r="S51" i="3" s="1"/>
  <c r="Q51" i="3"/>
  <c r="O51" i="3"/>
  <c r="P50" i="3"/>
  <c r="Q50" i="3" s="1"/>
  <c r="M50" i="3"/>
  <c r="R48" i="3"/>
  <c r="S48" i="3" s="1"/>
  <c r="Q48" i="3"/>
  <c r="O48" i="3"/>
  <c r="Q47" i="3"/>
  <c r="O47" i="3"/>
  <c r="Y46" i="3"/>
  <c r="X46" i="3"/>
  <c r="R46" i="3"/>
  <c r="S46" i="3" s="1"/>
  <c r="Q46" i="3"/>
  <c r="O46" i="3"/>
  <c r="P45" i="3"/>
  <c r="Q45" i="3" s="1"/>
  <c r="M45" i="3"/>
  <c r="Y44" i="3"/>
  <c r="X44" i="3"/>
  <c r="R43" i="3"/>
  <c r="Q43" i="3"/>
  <c r="O43" i="3"/>
  <c r="Y42" i="3"/>
  <c r="X42" i="3"/>
  <c r="R42" i="3"/>
  <c r="S42" i="3" s="1"/>
  <c r="Q42" i="3"/>
  <c r="P41" i="3"/>
  <c r="Q41" i="3" s="1"/>
  <c r="M41" i="3"/>
  <c r="Y40" i="3"/>
  <c r="X40" i="3"/>
  <c r="R39" i="3"/>
  <c r="S39" i="3" s="1"/>
  <c r="Q39" i="3"/>
  <c r="O39" i="3"/>
  <c r="R38" i="3"/>
  <c r="S38" i="3" s="1"/>
  <c r="Q38" i="3"/>
  <c r="O38" i="3"/>
  <c r="Q37" i="3"/>
  <c r="R36" i="3"/>
  <c r="S36" i="3" s="1"/>
  <c r="Q36" i="3"/>
  <c r="O36" i="3"/>
  <c r="R35" i="3"/>
  <c r="S35" i="3" s="1"/>
  <c r="Q35" i="3"/>
  <c r="O35" i="3"/>
  <c r="Y34" i="3"/>
  <c r="X34" i="3"/>
  <c r="S34" i="3"/>
  <c r="R34" i="3"/>
  <c r="Q34" i="3"/>
  <c r="O34" i="3"/>
  <c r="Q33" i="3"/>
  <c r="R32" i="3"/>
  <c r="S32" i="3" s="1"/>
  <c r="Q32" i="3"/>
  <c r="O32" i="3"/>
  <c r="R31" i="3"/>
  <c r="S31" i="3" s="1"/>
  <c r="Q31" i="3"/>
  <c r="O31" i="3"/>
  <c r="Y30" i="3"/>
  <c r="Y29" i="3" s="1"/>
  <c r="Y17" i="3" s="1"/>
  <c r="Y13" i="3" s="1"/>
  <c r="Y12" i="3" s="1"/>
  <c r="X30" i="3"/>
  <c r="X29" i="3" s="1"/>
  <c r="R30" i="3"/>
  <c r="S30" i="3" s="1"/>
  <c r="Q30" i="3"/>
  <c r="O30" i="3"/>
  <c r="Q29" i="3"/>
  <c r="R28" i="3"/>
  <c r="S28" i="3" s="1"/>
  <c r="Q28" i="3"/>
  <c r="O28" i="3"/>
  <c r="P27" i="3"/>
  <c r="Q27" i="3" s="1"/>
  <c r="O27" i="3"/>
  <c r="M27" i="3"/>
  <c r="R24" i="3"/>
  <c r="S24" i="3" s="1"/>
  <c r="Q24" i="3"/>
  <c r="P23" i="3"/>
  <c r="M23" i="3"/>
  <c r="M17" i="3" s="1"/>
  <c r="R21" i="3"/>
  <c r="S21" i="3" s="1"/>
  <c r="Q21" i="3"/>
  <c r="O21" i="3"/>
  <c r="R20" i="3"/>
  <c r="S20" i="3" s="1"/>
  <c r="Q20" i="3"/>
  <c r="O20" i="3"/>
  <c r="R19" i="3"/>
  <c r="S19" i="3" s="1"/>
  <c r="Q19" i="3"/>
  <c r="Y18" i="3"/>
  <c r="X18" i="3"/>
  <c r="X17" i="3" s="1"/>
  <c r="X13" i="3" s="1"/>
  <c r="X12" i="3" s="1"/>
  <c r="M18" i="3"/>
  <c r="Y15" i="3"/>
  <c r="X15" i="3"/>
  <c r="Y14" i="3"/>
  <c r="X14" i="3"/>
  <c r="R12" i="5" l="1"/>
  <c r="R13" i="5"/>
  <c r="S89" i="5"/>
  <c r="R15" i="5"/>
  <c r="S15" i="5" s="1"/>
  <c r="M12" i="5"/>
  <c r="O12" i="5" s="1"/>
  <c r="O13" i="5"/>
  <c r="Q13" i="5"/>
  <c r="R14" i="5"/>
  <c r="S14" i="5" s="1"/>
  <c r="S26" i="5"/>
  <c r="S13" i="5"/>
  <c r="Q104" i="5"/>
  <c r="R104" i="5"/>
  <c r="S104" i="5" s="1"/>
  <c r="Q12" i="5"/>
  <c r="R12" i="4"/>
  <c r="S59" i="4"/>
  <c r="O13" i="4"/>
  <c r="Q15" i="4"/>
  <c r="O89" i="4"/>
  <c r="M15" i="4"/>
  <c r="O15" i="4" s="1"/>
  <c r="S89" i="4"/>
  <c r="R15" i="4"/>
  <c r="S15" i="4" s="1"/>
  <c r="O26" i="4"/>
  <c r="M14" i="4"/>
  <c r="O14" i="4" s="1"/>
  <c r="M104" i="4"/>
  <c r="O104" i="4" s="1"/>
  <c r="S26" i="4"/>
  <c r="R14" i="4"/>
  <c r="S14" i="4" s="1"/>
  <c r="P13" i="4"/>
  <c r="Q13" i="4" s="1"/>
  <c r="P12" i="4"/>
  <c r="P104" i="4"/>
  <c r="Q17" i="4"/>
  <c r="P14" i="4"/>
  <c r="Q14" i="4" s="1"/>
  <c r="Q26" i="4"/>
  <c r="S17" i="4"/>
  <c r="R13" i="4"/>
  <c r="S13" i="4" s="1"/>
  <c r="Q89" i="4"/>
  <c r="R27" i="3"/>
  <c r="R59" i="3"/>
  <c r="S59" i="3" s="1"/>
  <c r="R101" i="3"/>
  <c r="S101" i="3" s="1"/>
  <c r="R79" i="3"/>
  <c r="S79" i="3" s="1"/>
  <c r="R90" i="3"/>
  <c r="S90" i="3" s="1"/>
  <c r="R93" i="3"/>
  <c r="S47" i="3"/>
  <c r="R45" i="3"/>
  <c r="S45" i="3" s="1"/>
  <c r="O86" i="3"/>
  <c r="R18" i="3"/>
  <c r="O19" i="3"/>
  <c r="R29" i="3"/>
  <c r="S29" i="3" s="1"/>
  <c r="R33" i="3"/>
  <c r="S33" i="3" s="1"/>
  <c r="R37" i="3"/>
  <c r="S37" i="3" s="1"/>
  <c r="R57" i="3"/>
  <c r="S57" i="3" s="1"/>
  <c r="R63" i="3"/>
  <c r="S63" i="3" s="1"/>
  <c r="O66" i="3"/>
  <c r="O68" i="3"/>
  <c r="S71" i="3"/>
  <c r="R74" i="3"/>
  <c r="S74" i="3" s="1"/>
  <c r="S83" i="3"/>
  <c r="O73" i="3"/>
  <c r="O41" i="3"/>
  <c r="O45" i="3"/>
  <c r="O89" i="3"/>
  <c r="R23" i="3"/>
  <c r="S23" i="3" s="1"/>
  <c r="R41" i="3"/>
  <c r="S41" i="3" s="1"/>
  <c r="R50" i="3"/>
  <c r="S50" i="3" s="1"/>
  <c r="O53" i="3"/>
  <c r="O57" i="3"/>
  <c r="O63" i="3"/>
  <c r="R66" i="3"/>
  <c r="S66" i="3" s="1"/>
  <c r="R96" i="3"/>
  <c r="S96" i="3" s="1"/>
  <c r="O59" i="3"/>
  <c r="O79" i="3"/>
  <c r="O82" i="3"/>
  <c r="R84" i="3"/>
  <c r="S84" i="3" s="1"/>
  <c r="O90" i="3"/>
  <c r="O96" i="3"/>
  <c r="M104" i="3"/>
  <c r="O104" i="3" s="1"/>
  <c r="M13" i="3"/>
  <c r="P15" i="3"/>
  <c r="Q15" i="3" s="1"/>
  <c r="Q89" i="3"/>
  <c r="S75" i="3"/>
  <c r="O23" i="3"/>
  <c r="P26" i="3"/>
  <c r="Q90" i="3"/>
  <c r="Q18" i="3"/>
  <c r="O18" i="3"/>
  <c r="Q23" i="3"/>
  <c r="Q59" i="3"/>
  <c r="X70" i="3"/>
  <c r="Q86" i="3"/>
  <c r="S87" i="3"/>
  <c r="M15" i="3"/>
  <c r="O15" i="3" s="1"/>
  <c r="M26" i="3"/>
  <c r="S27" i="3"/>
  <c r="S43" i="3"/>
  <c r="Q79" i="3"/>
  <c r="O93" i="3"/>
  <c r="P17" i="3"/>
  <c r="S12" i="5" l="1"/>
  <c r="Q12" i="4"/>
  <c r="M12" i="4"/>
  <c r="O12" i="4" s="1"/>
  <c r="R104" i="4"/>
  <c r="S104" i="4" s="1"/>
  <c r="Q104" i="4"/>
  <c r="S12" i="4"/>
  <c r="R53" i="3"/>
  <c r="S53" i="3" s="1"/>
  <c r="R73" i="3"/>
  <c r="S73" i="3" s="1"/>
  <c r="R89" i="3"/>
  <c r="S89" i="3" s="1"/>
  <c r="S93" i="3"/>
  <c r="O17" i="3"/>
  <c r="R17" i="3"/>
  <c r="S18" i="3"/>
  <c r="R82" i="3"/>
  <c r="S82" i="3" s="1"/>
  <c r="P13" i="3"/>
  <c r="Q13" i="3" s="1"/>
  <c r="P12" i="3"/>
  <c r="Q17" i="3"/>
  <c r="P104" i="3"/>
  <c r="P14" i="3"/>
  <c r="Q14" i="3" s="1"/>
  <c r="Q26" i="3"/>
  <c r="O26" i="3"/>
  <c r="M14" i="3"/>
  <c r="O14" i="3" s="1"/>
  <c r="O13" i="3"/>
  <c r="R26" i="3" l="1"/>
  <c r="R15" i="3"/>
  <c r="S15" i="3" s="1"/>
  <c r="R13" i="3"/>
  <c r="S13" i="3" s="1"/>
  <c r="S17" i="3"/>
  <c r="Q12" i="3"/>
  <c r="S26" i="3"/>
  <c r="R14" i="3"/>
  <c r="S14" i="3" s="1"/>
  <c r="R12" i="3"/>
  <c r="S12" i="3" s="1"/>
  <c r="R104" i="3"/>
  <c r="S104" i="3" s="1"/>
  <c r="Q104" i="3"/>
  <c r="M12" i="3"/>
  <c r="O12" i="3" s="1"/>
  <c r="O19" i="2" l="1"/>
  <c r="O20" i="2"/>
  <c r="O24" i="2"/>
  <c r="R28" i="2"/>
  <c r="S28" i="2" s="1"/>
  <c r="O30" i="2"/>
  <c r="R31" i="2"/>
  <c r="S31" i="2" s="1"/>
  <c r="O32" i="2"/>
  <c r="R34" i="2"/>
  <c r="S34" i="2" s="1"/>
  <c r="O35" i="2"/>
  <c r="R36" i="2"/>
  <c r="S36" i="2" s="1"/>
  <c r="O38" i="2"/>
  <c r="O39" i="2"/>
  <c r="O43" i="2"/>
  <c r="O46" i="2"/>
  <c r="R47" i="2"/>
  <c r="S47" i="2" s="1"/>
  <c r="R48" i="2"/>
  <c r="S48" i="2" s="1"/>
  <c r="O51" i="2"/>
  <c r="R54" i="2"/>
  <c r="R55" i="2"/>
  <c r="S55" i="2" s="1"/>
  <c r="O56" i="2"/>
  <c r="O60" i="2"/>
  <c r="R64" i="2"/>
  <c r="R67" i="2"/>
  <c r="R68" i="2"/>
  <c r="S68" i="2" s="1"/>
  <c r="R71" i="2"/>
  <c r="R74" i="2"/>
  <c r="S74" i="2" s="1"/>
  <c r="O75" i="2"/>
  <c r="O76" i="2"/>
  <c r="R80" i="2"/>
  <c r="S80" i="2" s="1"/>
  <c r="O83" i="2"/>
  <c r="O84" i="2"/>
  <c r="O87" i="2"/>
  <c r="R91" i="2"/>
  <c r="O98" i="2"/>
  <c r="O99" i="2"/>
  <c r="R102" i="2"/>
  <c r="S102" i="2" s="1"/>
  <c r="Q102" i="2"/>
  <c r="O102" i="2"/>
  <c r="P101" i="2"/>
  <c r="M101" i="2"/>
  <c r="O101" i="2" s="1"/>
  <c r="R99" i="2"/>
  <c r="S99" i="2" s="1"/>
  <c r="Q99" i="2"/>
  <c r="R98" i="2"/>
  <c r="S98" i="2" s="1"/>
  <c r="Q98" i="2"/>
  <c r="R97" i="2"/>
  <c r="S97" i="2" s="1"/>
  <c r="Q97" i="2"/>
  <c r="O97" i="2"/>
  <c r="P96" i="2"/>
  <c r="Q96" i="2" s="1"/>
  <c r="M96" i="2"/>
  <c r="Y94" i="2"/>
  <c r="X94" i="2"/>
  <c r="R94" i="2"/>
  <c r="S94" i="2" s="1"/>
  <c r="Q94" i="2"/>
  <c r="O94" i="2"/>
  <c r="Y93" i="2"/>
  <c r="X93" i="2"/>
  <c r="P93" i="2"/>
  <c r="M93" i="2"/>
  <c r="M89" i="2" s="1"/>
  <c r="O89" i="2" s="1"/>
  <c r="Q91" i="2"/>
  <c r="O91" i="2"/>
  <c r="P90" i="2"/>
  <c r="Q90" i="2" s="1"/>
  <c r="M90" i="2"/>
  <c r="O90" i="2" s="1"/>
  <c r="Y89" i="2"/>
  <c r="X89" i="2"/>
  <c r="P89" i="2"/>
  <c r="P15" i="2" s="1"/>
  <c r="R87" i="2"/>
  <c r="R86" i="2" s="1"/>
  <c r="S86" i="2" s="1"/>
  <c r="Q87" i="2"/>
  <c r="Y86" i="2"/>
  <c r="X86" i="2"/>
  <c r="T86" i="2"/>
  <c r="Q86" i="2"/>
  <c r="P86" i="2"/>
  <c r="M86" i="2"/>
  <c r="Q84" i="2"/>
  <c r="R83" i="2"/>
  <c r="S83" i="2" s="1"/>
  <c r="Q83" i="2"/>
  <c r="Y82" i="2"/>
  <c r="X82" i="2"/>
  <c r="P82" i="2"/>
  <c r="M82" i="2"/>
  <c r="O82" i="2" s="1"/>
  <c r="Y81" i="2"/>
  <c r="X81" i="2"/>
  <c r="Q80" i="2"/>
  <c r="P79" i="2"/>
  <c r="Q79" i="2" s="1"/>
  <c r="M79" i="2"/>
  <c r="Y77" i="2"/>
  <c r="X77" i="2"/>
  <c r="R77" i="2"/>
  <c r="S77" i="2" s="1"/>
  <c r="Q77" i="2"/>
  <c r="O77" i="2"/>
  <c r="R76" i="2"/>
  <c r="S76" i="2" s="1"/>
  <c r="Q76" i="2"/>
  <c r="R75" i="2"/>
  <c r="Q75" i="2"/>
  <c r="Y74" i="2"/>
  <c r="X74" i="2"/>
  <c r="Q74" i="2"/>
  <c r="O74" i="2"/>
  <c r="P73" i="2"/>
  <c r="Q73" i="2" s="1"/>
  <c r="O73" i="2"/>
  <c r="M73" i="2"/>
  <c r="Y71" i="2"/>
  <c r="X71" i="2"/>
  <c r="X70" i="2" s="1"/>
  <c r="Q71" i="2"/>
  <c r="O71" i="2"/>
  <c r="Y70" i="2"/>
  <c r="T70" i="2"/>
  <c r="P70" i="2"/>
  <c r="M70" i="2"/>
  <c r="Q68" i="2"/>
  <c r="O68" i="2"/>
  <c r="Q67" i="2"/>
  <c r="O67" i="2"/>
  <c r="Y66" i="2"/>
  <c r="X66" i="2"/>
  <c r="P66" i="2"/>
  <c r="M66" i="2"/>
  <c r="O66" i="2" s="1"/>
  <c r="Q64" i="2"/>
  <c r="P63" i="2"/>
  <c r="Q63" i="2" s="1"/>
  <c r="M63" i="2"/>
  <c r="Y61" i="2"/>
  <c r="X61" i="2"/>
  <c r="R61" i="2"/>
  <c r="S61" i="2" s="1"/>
  <c r="Q61" i="2"/>
  <c r="O61" i="2"/>
  <c r="R60" i="2"/>
  <c r="S60" i="2" s="1"/>
  <c r="Q60" i="2"/>
  <c r="Y59" i="2"/>
  <c r="X59" i="2"/>
  <c r="P59" i="2"/>
  <c r="Q59" i="2" s="1"/>
  <c r="M59" i="2"/>
  <c r="O59" i="2" s="1"/>
  <c r="R57" i="2"/>
  <c r="S57" i="2" s="1"/>
  <c r="Q57" i="2"/>
  <c r="O57" i="2"/>
  <c r="Q56" i="2"/>
  <c r="Q55" i="2"/>
  <c r="O55" i="2"/>
  <c r="Q54" i="2"/>
  <c r="O54" i="2"/>
  <c r="Q53" i="2"/>
  <c r="P53" i="2"/>
  <c r="M53" i="2"/>
  <c r="O53" i="2" s="1"/>
  <c r="R51" i="2"/>
  <c r="S51" i="2" s="1"/>
  <c r="Q51" i="2"/>
  <c r="P50" i="2"/>
  <c r="M50" i="2"/>
  <c r="Q48" i="2"/>
  <c r="O48" i="2"/>
  <c r="Q47" i="2"/>
  <c r="O47" i="2"/>
  <c r="Y46" i="2"/>
  <c r="X46" i="2"/>
  <c r="R46" i="2"/>
  <c r="S46" i="2" s="1"/>
  <c r="Q46" i="2"/>
  <c r="P45" i="2"/>
  <c r="M45" i="2"/>
  <c r="O45" i="2" s="1"/>
  <c r="Y44" i="2"/>
  <c r="X44" i="2"/>
  <c r="R43" i="2"/>
  <c r="Q43" i="2"/>
  <c r="Y42" i="2"/>
  <c r="X42" i="2"/>
  <c r="R42" i="2"/>
  <c r="S42" i="2" s="1"/>
  <c r="Q42" i="2"/>
  <c r="O42" i="2"/>
  <c r="Q41" i="2"/>
  <c r="P41" i="2"/>
  <c r="M41" i="2"/>
  <c r="O41" i="2" s="1"/>
  <c r="Y40" i="2"/>
  <c r="X40" i="2"/>
  <c r="R39" i="2"/>
  <c r="S39" i="2" s="1"/>
  <c r="Q39" i="2"/>
  <c r="R38" i="2"/>
  <c r="S38" i="2" s="1"/>
  <c r="Q38" i="2"/>
  <c r="R37" i="2"/>
  <c r="S37" i="2" s="1"/>
  <c r="Q37" i="2"/>
  <c r="O37" i="2"/>
  <c r="Q36" i="2"/>
  <c r="R35" i="2"/>
  <c r="S35" i="2" s="1"/>
  <c r="Q35" i="2"/>
  <c r="Y34" i="2"/>
  <c r="X34" i="2"/>
  <c r="Q34" i="2"/>
  <c r="O34" i="2"/>
  <c r="R33" i="2"/>
  <c r="S33" i="2" s="1"/>
  <c r="Q33" i="2"/>
  <c r="O33" i="2"/>
  <c r="Q32" i="2"/>
  <c r="Q31" i="2"/>
  <c r="O31" i="2"/>
  <c r="Y30" i="2"/>
  <c r="Y29" i="2" s="1"/>
  <c r="Y17" i="2" s="1"/>
  <c r="Y13" i="2" s="1"/>
  <c r="Y12" i="2" s="1"/>
  <c r="X30" i="2"/>
  <c r="X29" i="2" s="1"/>
  <c r="R30" i="2"/>
  <c r="S30" i="2" s="1"/>
  <c r="Q30" i="2"/>
  <c r="R29" i="2"/>
  <c r="S29" i="2" s="1"/>
  <c r="Q29" i="2"/>
  <c r="O29" i="2"/>
  <c r="Q28" i="2"/>
  <c r="P27" i="2"/>
  <c r="R27" i="2" s="1"/>
  <c r="M27" i="2"/>
  <c r="Q24" i="2"/>
  <c r="P23" i="2"/>
  <c r="Q23" i="2" s="1"/>
  <c r="M23" i="2"/>
  <c r="O23" i="2" s="1"/>
  <c r="R21" i="2"/>
  <c r="S21" i="2" s="1"/>
  <c r="Q21" i="2"/>
  <c r="O21" i="2"/>
  <c r="R20" i="2"/>
  <c r="S20" i="2" s="1"/>
  <c r="Q20" i="2"/>
  <c r="R19" i="2"/>
  <c r="S19" i="2" s="1"/>
  <c r="Q19" i="2"/>
  <c r="Y18" i="2"/>
  <c r="X18" i="2"/>
  <c r="R18" i="2"/>
  <c r="S18" i="2" s="1"/>
  <c r="M18" i="2"/>
  <c r="M17" i="2"/>
  <c r="Y15" i="2"/>
  <c r="X15" i="2"/>
  <c r="Y14" i="2"/>
  <c r="X14" i="2"/>
  <c r="M13" i="2"/>
  <c r="R93" i="2" l="1"/>
  <c r="S64" i="2"/>
  <c r="R63" i="2"/>
  <c r="S63" i="2" s="1"/>
  <c r="S91" i="2"/>
  <c r="R90" i="2"/>
  <c r="S90" i="2" s="1"/>
  <c r="S71" i="2"/>
  <c r="R70" i="2"/>
  <c r="S70" i="2" s="1"/>
  <c r="S67" i="2"/>
  <c r="R66" i="2"/>
  <c r="S66" i="2" s="1"/>
  <c r="S54" i="2"/>
  <c r="R24" i="2"/>
  <c r="O28" i="2"/>
  <c r="R32" i="2"/>
  <c r="S32" i="2" s="1"/>
  <c r="O36" i="2"/>
  <c r="R41" i="2"/>
  <c r="S41" i="2" s="1"/>
  <c r="R50" i="2"/>
  <c r="S50" i="2" s="1"/>
  <c r="R56" i="2"/>
  <c r="S56" i="2" s="1"/>
  <c r="O64" i="2"/>
  <c r="O80" i="2"/>
  <c r="R84" i="2"/>
  <c r="S87" i="2"/>
  <c r="O96" i="2"/>
  <c r="R45" i="2"/>
  <c r="O63" i="2"/>
  <c r="O79" i="2"/>
  <c r="O50" i="2"/>
  <c r="R59" i="2"/>
  <c r="S59" i="2" s="1"/>
  <c r="O70" i="2"/>
  <c r="O86" i="2"/>
  <c r="R96" i="2"/>
  <c r="S96" i="2" s="1"/>
  <c r="R101" i="2"/>
  <c r="S101" i="2" s="1"/>
  <c r="M104" i="2"/>
  <c r="O104" i="2" s="1"/>
  <c r="O17" i="2"/>
  <c r="Q18" i="2"/>
  <c r="O18" i="2"/>
  <c r="S45" i="2"/>
  <c r="S93" i="2"/>
  <c r="O13" i="2"/>
  <c r="M15" i="2"/>
  <c r="O15" i="2" s="1"/>
  <c r="M26" i="2"/>
  <c r="S27" i="2"/>
  <c r="S43" i="2"/>
  <c r="O93" i="2"/>
  <c r="O27" i="2"/>
  <c r="Q45" i="2"/>
  <c r="Q66" i="2"/>
  <c r="R73" i="2"/>
  <c r="S73" i="2" s="1"/>
  <c r="S75" i="2"/>
  <c r="R79" i="2"/>
  <c r="S79" i="2" s="1"/>
  <c r="Q82" i="2"/>
  <c r="Q89" i="2"/>
  <c r="Q93" i="2"/>
  <c r="X17" i="2"/>
  <c r="X13" i="2" s="1"/>
  <c r="X12" i="2" s="1"/>
  <c r="P26" i="2"/>
  <c r="Q27" i="2"/>
  <c r="Q50" i="2"/>
  <c r="Q70" i="2"/>
  <c r="Q101" i="2"/>
  <c r="P17" i="2"/>
  <c r="R53" i="2" l="1"/>
  <c r="S53" i="2" s="1"/>
  <c r="S84" i="2"/>
  <c r="R82" i="2"/>
  <c r="S82" i="2" s="1"/>
  <c r="S24" i="2"/>
  <c r="R23" i="2"/>
  <c r="R89" i="2"/>
  <c r="P14" i="2"/>
  <c r="Q26" i="2"/>
  <c r="P13" i="2"/>
  <c r="Q13" i="2" s="1"/>
  <c r="P12" i="2"/>
  <c r="P104" i="2"/>
  <c r="Q17" i="2"/>
  <c r="Q15" i="2"/>
  <c r="S89" i="2"/>
  <c r="R15" i="2"/>
  <c r="S15" i="2" s="1"/>
  <c r="O26" i="2"/>
  <c r="M14" i="2"/>
  <c r="R26" i="2" l="1"/>
  <c r="S26" i="2" s="1"/>
  <c r="S23" i="2"/>
  <c r="R17" i="2"/>
  <c r="O14" i="2"/>
  <c r="M12" i="2"/>
  <c r="O12" i="2" s="1"/>
  <c r="R104" i="2"/>
  <c r="S104" i="2" s="1"/>
  <c r="Q104" i="2"/>
  <c r="Q14" i="2"/>
  <c r="R14" i="2" l="1"/>
  <c r="S14" i="2" s="1"/>
  <c r="R13" i="2"/>
  <c r="S13" i="2" s="1"/>
  <c r="S17" i="2"/>
  <c r="S12" i="2"/>
  <c r="Q12" i="2"/>
  <c r="P26" i="1" l="1"/>
  <c r="P89" i="1"/>
  <c r="P66" i="1"/>
  <c r="P63" i="1"/>
  <c r="P59" i="1"/>
  <c r="P53" i="1"/>
  <c r="Q53" i="1" s="1"/>
  <c r="P50" i="1"/>
  <c r="Q50" i="1" s="1"/>
  <c r="P45" i="1"/>
  <c r="Q45" i="1" s="1"/>
  <c r="P41" i="1"/>
  <c r="P27" i="1"/>
  <c r="Q27" i="1" s="1"/>
  <c r="S102" i="1"/>
  <c r="S101" i="1"/>
  <c r="S98" i="1"/>
  <c r="S99" i="1"/>
  <c r="S97" i="1"/>
  <c r="S96" i="1"/>
  <c r="S94" i="1"/>
  <c r="S93" i="1"/>
  <c r="S91" i="1"/>
  <c r="S90" i="1"/>
  <c r="S89" i="1"/>
  <c r="S83" i="1"/>
  <c r="S87" i="1"/>
  <c r="S86" i="1"/>
  <c r="S84" i="1"/>
  <c r="S82" i="1"/>
  <c r="S80" i="1"/>
  <c r="S73" i="1"/>
  <c r="S79" i="1"/>
  <c r="S77" i="1"/>
  <c r="S76" i="1"/>
  <c r="S75" i="1"/>
  <c r="S71" i="1"/>
  <c r="S74" i="1"/>
  <c r="S70" i="1"/>
  <c r="S64" i="1"/>
  <c r="S68" i="1"/>
  <c r="S67" i="1"/>
  <c r="S66" i="1"/>
  <c r="S61" i="1"/>
  <c r="S63" i="1"/>
  <c r="S60" i="1"/>
  <c r="S59" i="1"/>
  <c r="S51" i="1"/>
  <c r="S57" i="1"/>
  <c r="S56" i="1"/>
  <c r="S55" i="1"/>
  <c r="S54" i="1"/>
  <c r="S53" i="1"/>
  <c r="S50" i="1"/>
  <c r="S47" i="1"/>
  <c r="S48" i="1"/>
  <c r="S42" i="1"/>
  <c r="S43" i="1"/>
  <c r="S41" i="1"/>
  <c r="S28" i="1"/>
  <c r="S29" i="1"/>
  <c r="S30" i="1"/>
  <c r="S31" i="1"/>
  <c r="S32" i="1"/>
  <c r="S33" i="1"/>
  <c r="S34" i="1"/>
  <c r="S35" i="1"/>
  <c r="S36" i="1"/>
  <c r="S37" i="1"/>
  <c r="S38" i="1"/>
  <c r="S39" i="1"/>
  <c r="S24" i="1"/>
  <c r="S23" i="1"/>
  <c r="S19" i="1"/>
  <c r="S20" i="1"/>
  <c r="S21" i="1"/>
  <c r="S18" i="1"/>
  <c r="S17" i="1"/>
  <c r="S13" i="1"/>
  <c r="S15" i="1"/>
  <c r="R89" i="1"/>
  <c r="R102" i="1"/>
  <c r="R101" i="1"/>
  <c r="R96" i="1"/>
  <c r="R99" i="1"/>
  <c r="R98" i="1"/>
  <c r="R97" i="1"/>
  <c r="R93" i="1"/>
  <c r="R94" i="1"/>
  <c r="R91" i="1"/>
  <c r="R90" i="1"/>
  <c r="R87" i="1"/>
  <c r="R86" i="1"/>
  <c r="R84" i="1"/>
  <c r="R83" i="1"/>
  <c r="R82" i="1"/>
  <c r="R80" i="1"/>
  <c r="R79" i="1"/>
  <c r="R77" i="1"/>
  <c r="R76" i="1"/>
  <c r="R75" i="1"/>
  <c r="R74" i="1"/>
  <c r="R73" i="1"/>
  <c r="R71" i="1"/>
  <c r="R70" i="1"/>
  <c r="R67" i="1"/>
  <c r="R68" i="1"/>
  <c r="R66" i="1"/>
  <c r="R64" i="1"/>
  <c r="R63" i="1"/>
  <c r="R61" i="1"/>
  <c r="R60" i="1"/>
  <c r="R59" i="1"/>
  <c r="R53" i="1"/>
  <c r="R55" i="1"/>
  <c r="R56" i="1"/>
  <c r="R57" i="1"/>
  <c r="R54" i="1"/>
  <c r="R51" i="1"/>
  <c r="R50" i="1"/>
  <c r="R23" i="1"/>
  <c r="R41" i="1"/>
  <c r="Q102" i="1"/>
  <c r="Q101" i="1"/>
  <c r="Q97" i="1"/>
  <c r="Q98" i="1"/>
  <c r="Q99" i="1"/>
  <c r="Q96" i="1"/>
  <c r="Q94" i="1"/>
  <c r="Q93" i="1"/>
  <c r="Q91" i="1"/>
  <c r="Q90" i="1"/>
  <c r="Q89" i="1"/>
  <c r="Q87" i="1"/>
  <c r="Q86" i="1"/>
  <c r="Q84" i="1"/>
  <c r="Q83" i="1"/>
  <c r="Q82" i="1"/>
  <c r="Q80" i="1"/>
  <c r="Q79" i="1"/>
  <c r="Q76" i="1"/>
  <c r="Q77" i="1"/>
  <c r="Q74" i="1"/>
  <c r="Q75" i="1"/>
  <c r="Q73" i="1"/>
  <c r="Q71" i="1"/>
  <c r="Q70" i="1"/>
  <c r="Q67" i="1"/>
  <c r="Q68" i="1"/>
  <c r="Q66" i="1"/>
  <c r="Q64" i="1"/>
  <c r="Q63" i="1"/>
  <c r="Q61" i="1"/>
  <c r="Q60" i="1"/>
  <c r="Q59" i="1"/>
  <c r="Q51" i="1"/>
  <c r="Q57" i="1"/>
  <c r="Q56" i="1"/>
  <c r="Q55" i="1"/>
  <c r="Q54" i="1"/>
  <c r="Q48" i="1"/>
  <c r="Q46" i="1"/>
  <c r="Q47" i="1"/>
  <c r="Q42" i="1"/>
  <c r="Q43" i="1"/>
  <c r="Q41" i="1"/>
  <c r="Q28" i="1"/>
  <c r="Q29" i="1"/>
  <c r="Q30" i="1"/>
  <c r="Q31" i="1"/>
  <c r="Q32" i="1"/>
  <c r="Q33" i="1"/>
  <c r="Q34" i="1"/>
  <c r="Q35" i="1"/>
  <c r="Q36" i="1"/>
  <c r="Q37" i="1"/>
  <c r="Q38" i="1"/>
  <c r="Q39" i="1"/>
  <c r="Q24" i="1"/>
  <c r="Q23" i="1"/>
  <c r="Q18" i="1"/>
  <c r="Q19" i="1"/>
  <c r="Q20" i="1"/>
  <c r="Q21" i="1"/>
  <c r="Q17" i="1"/>
  <c r="Q13" i="1"/>
  <c r="Q15" i="1"/>
  <c r="O104" i="1"/>
  <c r="O102" i="1"/>
  <c r="O101" i="1"/>
  <c r="O97" i="1"/>
  <c r="O98" i="1"/>
  <c r="O99" i="1"/>
  <c r="O96" i="1"/>
  <c r="O94" i="1"/>
  <c r="O93" i="1"/>
  <c r="O91" i="1"/>
  <c r="O90" i="1"/>
  <c r="O89" i="1"/>
  <c r="O87" i="1"/>
  <c r="O86" i="1"/>
  <c r="O84" i="1"/>
  <c r="O83" i="1"/>
  <c r="O82" i="1"/>
  <c r="O80" i="1"/>
  <c r="O77" i="1"/>
  <c r="O79" i="1"/>
  <c r="O73" i="1"/>
  <c r="O76" i="1"/>
  <c r="O74" i="1"/>
  <c r="O75" i="1"/>
  <c r="O71" i="1"/>
  <c r="O70" i="1"/>
  <c r="O67" i="1"/>
  <c r="O68" i="1"/>
  <c r="O66" i="1"/>
  <c r="O64" i="1"/>
  <c r="O63" i="1"/>
  <c r="O60" i="1"/>
  <c r="O61" i="1"/>
  <c r="O59" i="1"/>
  <c r="O57" i="1"/>
  <c r="O56" i="1"/>
  <c r="O55" i="1"/>
  <c r="O54" i="1"/>
  <c r="O53" i="1"/>
  <c r="O51" i="1"/>
  <c r="O50" i="1"/>
  <c r="O48" i="1"/>
  <c r="O47" i="1"/>
  <c r="O46" i="1"/>
  <c r="O45" i="1"/>
  <c r="O42" i="1"/>
  <c r="O43" i="1"/>
  <c r="O41" i="1"/>
  <c r="O26" i="1"/>
  <c r="O31" i="1"/>
  <c r="O32" i="1"/>
  <c r="O33" i="1"/>
  <c r="O34" i="1"/>
  <c r="O35" i="1"/>
  <c r="O36" i="1"/>
  <c r="O37" i="1"/>
  <c r="O38" i="1"/>
  <c r="O39" i="1"/>
  <c r="O28" i="1"/>
  <c r="O29" i="1"/>
  <c r="O30" i="1"/>
  <c r="O27" i="1"/>
  <c r="O23" i="1"/>
  <c r="O21" i="1"/>
  <c r="O20" i="1"/>
  <c r="O19" i="1"/>
  <c r="O18" i="1"/>
  <c r="O17" i="1"/>
  <c r="O15" i="1"/>
  <c r="O14" i="1"/>
  <c r="O13" i="1"/>
  <c r="O12" i="1"/>
  <c r="P101" i="1"/>
  <c r="P96" i="1"/>
  <c r="P93" i="1"/>
  <c r="P90" i="1"/>
  <c r="P86" i="1"/>
  <c r="P82" i="1"/>
  <c r="P79" i="1"/>
  <c r="P73" i="1"/>
  <c r="P70" i="1"/>
  <c r="R35" i="1"/>
  <c r="M90" i="1"/>
  <c r="M82" i="1"/>
  <c r="M79" i="1"/>
  <c r="M73" i="1"/>
  <c r="M53" i="1"/>
  <c r="M50" i="1"/>
  <c r="M45" i="1"/>
  <c r="M27" i="1"/>
  <c r="M41" i="1"/>
  <c r="M63" i="1"/>
  <c r="M59" i="1"/>
  <c r="M18" i="1"/>
  <c r="M23" i="1"/>
  <c r="M66" i="1"/>
  <c r="M70" i="1"/>
  <c r="M86" i="1"/>
  <c r="M93" i="1"/>
  <c r="M96" i="1"/>
  <c r="M101" i="1"/>
  <c r="M26" i="1" l="1"/>
  <c r="M89" i="1"/>
  <c r="M15" i="1" s="1"/>
  <c r="M17" i="1"/>
  <c r="M13" i="1" s="1"/>
  <c r="M14" i="1"/>
  <c r="M12" i="1" l="1"/>
  <c r="O24" i="1" l="1"/>
  <c r="X14" i="1"/>
  <c r="Y14" i="1"/>
  <c r="X15" i="1"/>
  <c r="Y15" i="1"/>
  <c r="X18" i="1"/>
  <c r="Y18" i="1"/>
  <c r="R19" i="1"/>
  <c r="R20" i="1"/>
  <c r="R21" i="1"/>
  <c r="P23" i="1"/>
  <c r="P17" i="1" s="1"/>
  <c r="R24" i="1"/>
  <c r="R27" i="1"/>
  <c r="R28" i="1"/>
  <c r="R29" i="1"/>
  <c r="R30" i="1"/>
  <c r="X30" i="1"/>
  <c r="X29" i="1" s="1"/>
  <c r="Y30" i="1"/>
  <c r="Y29" i="1" s="1"/>
  <c r="R31" i="1"/>
  <c r="R32" i="1"/>
  <c r="R33" i="1"/>
  <c r="R34" i="1"/>
  <c r="X34" i="1"/>
  <c r="Y34" i="1"/>
  <c r="R36" i="1"/>
  <c r="R37" i="1"/>
  <c r="R38" i="1"/>
  <c r="R39" i="1"/>
  <c r="X40" i="1"/>
  <c r="Y40" i="1"/>
  <c r="R42" i="1"/>
  <c r="X42" i="1"/>
  <c r="Y42" i="1"/>
  <c r="R43" i="1"/>
  <c r="X44" i="1"/>
  <c r="Y44" i="1"/>
  <c r="R46" i="1"/>
  <c r="X46" i="1"/>
  <c r="Y46" i="1"/>
  <c r="R47" i="1"/>
  <c r="R48" i="1"/>
  <c r="X59" i="1"/>
  <c r="Y59" i="1"/>
  <c r="X61" i="1"/>
  <c r="Y61" i="1"/>
  <c r="X66" i="1"/>
  <c r="Y66" i="1"/>
  <c r="T70" i="1"/>
  <c r="X71" i="1"/>
  <c r="Y71" i="1"/>
  <c r="X74" i="1"/>
  <c r="Y74" i="1"/>
  <c r="X81" i="1"/>
  <c r="X77" i="1" s="1"/>
  <c r="Y81" i="1"/>
  <c r="Y77" i="1" s="1"/>
  <c r="X82" i="1"/>
  <c r="Y82" i="1"/>
  <c r="T86" i="1"/>
  <c r="X86" i="1"/>
  <c r="Y86" i="1"/>
  <c r="X93" i="1"/>
  <c r="X89" i="1" s="1"/>
  <c r="Y93" i="1"/>
  <c r="Y89" i="1" s="1"/>
  <c r="S46" i="1" l="1"/>
  <c r="R45" i="1"/>
  <c r="S45" i="1" s="1"/>
  <c r="S27" i="1"/>
  <c r="R26" i="1"/>
  <c r="P104" i="1"/>
  <c r="Q26" i="1"/>
  <c r="X17" i="1"/>
  <c r="X13" i="1" s="1"/>
  <c r="X12" i="1" s="1"/>
  <c r="R18" i="1"/>
  <c r="R17" i="1" s="1"/>
  <c r="Y94" i="1"/>
  <c r="X70" i="1"/>
  <c r="Y17" i="1"/>
  <c r="Y13" i="1" s="1"/>
  <c r="Y12" i="1" s="1"/>
  <c r="Y70" i="1"/>
  <c r="X94" i="1"/>
  <c r="P13" i="1"/>
  <c r="Q104" i="1" l="1"/>
  <c r="R104" i="1"/>
  <c r="S104" i="1" s="1"/>
  <c r="R12" i="1"/>
  <c r="S12" i="1" s="1"/>
  <c r="S26" i="1"/>
  <c r="P15" i="1"/>
  <c r="P14" i="1"/>
  <c r="Q14" i="1" s="1"/>
  <c r="R13" i="1"/>
  <c r="P12" i="1"/>
  <c r="Q12" i="1" s="1"/>
  <c r="M104" i="1"/>
  <c r="R14" i="1" l="1"/>
  <c r="S14" i="1" s="1"/>
  <c r="R15" i="1"/>
  <c r="Q53" i="9"/>
  <c r="P26" i="9"/>
  <c r="P12" i="9" s="1"/>
  <c r="Q12" i="9" s="1"/>
  <c r="Q26" i="9" l="1"/>
  <c r="P14" i="9"/>
  <c r="Q14" i="9" s="1"/>
  <c r="P104" i="9"/>
  <c r="Q104" i="9" l="1"/>
  <c r="R104" i="9"/>
  <c r="S104" i="9" s="1"/>
</calcChain>
</file>

<file path=xl/sharedStrings.xml><?xml version="1.0" encoding="utf-8"?>
<sst xmlns="http://schemas.openxmlformats.org/spreadsheetml/2006/main" count="3545" uniqueCount="147">
  <si>
    <t>NIP. 19691208 199103 2 003</t>
  </si>
  <si>
    <t>NIP. 19810511 201001 2 011</t>
  </si>
  <si>
    <t>Enri Rosnadiyanti, SKM</t>
  </si>
  <si>
    <t>dr.Mami Rosmala Dewi</t>
  </si>
  <si>
    <t>KUASA PENGGUNA ANGGARAN</t>
  </si>
  <si>
    <t>PEJABAT PELAKSANA TEKNIS KEGIATAN</t>
  </si>
  <si>
    <t>Kepala FKTP Puskesmas Cibeureum</t>
  </si>
  <si>
    <t xml:space="preserve">Mengetahui </t>
  </si>
  <si>
    <t>JUMLAH</t>
  </si>
  <si>
    <t>Belanja modal pengadaan alat-alat laboratorium kedokteran</t>
  </si>
  <si>
    <t>01</t>
  </si>
  <si>
    <t>02</t>
  </si>
  <si>
    <t>Belanja Modal Peralatan dan Mesin- Unit Unit Laboratorium</t>
  </si>
  <si>
    <t>Belanja modal Pengadaan Alat Kesehatan Kebidanan dan Penyakit Kandungan</t>
  </si>
  <si>
    <t>09</t>
  </si>
  <si>
    <t>Belanja modal pengadaan Alat Kedokteran Gigi</t>
  </si>
  <si>
    <t>Belanja modal pengadaan Alat Kedokteran Umum</t>
  </si>
  <si>
    <t>Belanja Modal Peralatan dan Mesin- Alat Kedokteran</t>
  </si>
  <si>
    <t>06</t>
  </si>
  <si>
    <t>05</t>
  </si>
  <si>
    <t>11</t>
  </si>
  <si>
    <t>38</t>
  </si>
  <si>
    <t>04</t>
  </si>
  <si>
    <t>Belanja Modal Pengadaan Alat Pendingin</t>
  </si>
  <si>
    <t>Belanja Modal Pengadaan Peralatan dan Mesin-Alat Rumahtangga</t>
  </si>
  <si>
    <t>Belanja Modal</t>
  </si>
  <si>
    <t>Belanja Jasa Peserta Kegiatan Non PNS</t>
  </si>
  <si>
    <t xml:space="preserve">Belanja Jasa Peserta Kegiatan </t>
  </si>
  <si>
    <t>Jasa Narasumber/Widyaiswara</t>
  </si>
  <si>
    <t>03</t>
  </si>
  <si>
    <t xml:space="preserve">Jasa Instruktur </t>
  </si>
  <si>
    <t>Belanja Jasa Tenaga Ahli / Instruktur /Narasumber/ Penceramah</t>
  </si>
  <si>
    <t>Belanja Penyedia Jasa Event Organizer</t>
  </si>
  <si>
    <t>Belanja Penyedia Jasa</t>
  </si>
  <si>
    <t>Belanja Pemeliharaan Jaringan WAN/LAN</t>
  </si>
  <si>
    <t>10</t>
  </si>
  <si>
    <t>Belanja Pemeliharaan Gedung</t>
  </si>
  <si>
    <t>Belanja Pemeliharaan Alat Kesehatan</t>
  </si>
  <si>
    <t>Belanja Pemeliharaan</t>
  </si>
  <si>
    <t>Belanja Kursus-kursus /Pelatihan</t>
  </si>
  <si>
    <t>Belanja Kursus,Pelatihan,Sosialisasi, dan Bimbingan Teknis PNS</t>
  </si>
  <si>
    <t>Belanja Perjalanan Dinas Luar Daerah</t>
  </si>
  <si>
    <t>Belanja Perjalanan Dinas Dalam Daerah</t>
  </si>
  <si>
    <t>Belanja Perjalanan Dinas</t>
  </si>
  <si>
    <t>Belanja makanan dan minuman rapat</t>
  </si>
  <si>
    <t>Belanja makanan dan minuman</t>
  </si>
  <si>
    <t>Belanja penggandaan</t>
  </si>
  <si>
    <t>Belanja cetak</t>
  </si>
  <si>
    <t>Belanja cetak dan penggandaan</t>
  </si>
  <si>
    <t>Belanja Jasa Pemeliharaan Peralatan dan Perlengkapan Kantor</t>
  </si>
  <si>
    <t>12</t>
  </si>
  <si>
    <t>Belanja Jasa Transaksi Keuangan (buku cek + RTGS)</t>
  </si>
  <si>
    <t>Belanja kawat / faksimili / internet</t>
  </si>
  <si>
    <t>Belanja Jasa Kantor</t>
  </si>
  <si>
    <t>Belanja bahan pokok / natura</t>
  </si>
  <si>
    <t>Belanja Bahan Obat obatan</t>
  </si>
  <si>
    <t>Belanja bahan /material</t>
  </si>
  <si>
    <t>Belanja Dokumentasi dan Media Periklanan</t>
  </si>
  <si>
    <t>Belanja Cinderamata</t>
  </si>
  <si>
    <t>15</t>
  </si>
  <si>
    <t xml:space="preserve">Belanja Bahan Habis Pakai  Peralatan Rumah Tangga </t>
  </si>
  <si>
    <t xml:space="preserve">Belanja Bahan Kebutuhan Medis di Puskesmas Cibeureum </t>
  </si>
  <si>
    <t>Belanja Pengisian Tabung Gas</t>
  </si>
  <si>
    <t>08</t>
  </si>
  <si>
    <t>Belanja Pengisian Tabung Pemadam Kebakaran</t>
  </si>
  <si>
    <t>07</t>
  </si>
  <si>
    <t>Belanja bahan bakar minyak/gas</t>
  </si>
  <si>
    <t>Belanja peralatan kebersihan dan bahan pembersih</t>
  </si>
  <si>
    <t>Belanja perangko, materai dan benda pos lainnya</t>
  </si>
  <si>
    <t>Belanja Alat Listrik Dan Elektronik</t>
  </si>
  <si>
    <t>Belanja alat tulis kantor</t>
  </si>
  <si>
    <t>Belanja Bahan  Pakai Habis</t>
  </si>
  <si>
    <t>BELANJA BARANG DAN JASA</t>
  </si>
  <si>
    <t>Jasa Pelayanan Kesehatan</t>
  </si>
  <si>
    <t>Jasa Pelayanan</t>
  </si>
  <si>
    <t>Honorarium Pejabat Pembuat Komitmen</t>
  </si>
  <si>
    <t>Honorarium Pejabat Penerima Hasil Pekerjaan di Puskesmas Cibeureum</t>
  </si>
  <si>
    <t>Honorarium Pejabat Pengadaan Barang dan Jasa</t>
  </si>
  <si>
    <t>Honorarium PNS</t>
  </si>
  <si>
    <t>BELANJA PEGAWAI</t>
  </si>
  <si>
    <t>BELANJA MODAL</t>
  </si>
  <si>
    <t>BELANJA LANGSUNG</t>
  </si>
  <si>
    <t>FEB</t>
  </si>
  <si>
    <t>JAN</t>
  </si>
  <si>
    <t>- Mengikuti aturan yang diberlakukan untuk belanja langsung dibawah 50 juta melalui rekanan pihak ke 3 Harus melalui ULP, diadakan penunjukkan pejabat pengadaan dilingkungan Dinkes</t>
  </si>
  <si>
    <t>- Untuk belanja langsung tidak boleh menggunakan pihak ke 3 CV atau PT, sehingga menyebabkan keterlambatan penyerapan karena harus menunjuk pejabat pengadaan , sedangkan pejabat pengadaan di Dinkes terbatas</t>
  </si>
  <si>
    <t>PUSKESMAS CIBEUREUM</t>
  </si>
  <si>
    <t>KEGIATAN PELAYANAN KESEHATAN DASAR JAMINAN KESEHATAN NASIONAL</t>
  </si>
  <si>
    <t>1.02.1.02.01.38.11</t>
  </si>
  <si>
    <t>- Belanja ditunda ke bulan berikutnya tetapi dlm satu triwulan</t>
  </si>
  <si>
    <t>- Karena belanja tidak boleh melebihi dana kapitasi yg diterima</t>
  </si>
  <si>
    <t xml:space="preserve">PROGRAM PENGEMBANGAN PEMBIYAAN  KESEHATAN </t>
  </si>
  <si>
    <t>1.02.1.02.01.38</t>
  </si>
  <si>
    <t>%</t>
  </si>
  <si>
    <t>Rp.</t>
  </si>
  <si>
    <t>FISIK</t>
  </si>
  <si>
    <t>KEUANGAN</t>
  </si>
  <si>
    <t>S/D BULAN INI</t>
  </si>
  <si>
    <t>BULAN INI</t>
  </si>
  <si>
    <t>S/D BULAN LALU</t>
  </si>
  <si>
    <t>PENANGGULANGAN</t>
  </si>
  <si>
    <t>KENDALA/ HAMBATAN</t>
  </si>
  <si>
    <t>REALISASI</t>
  </si>
  <si>
    <t>PAGU ANGGARAN (Rp)</t>
  </si>
  <si>
    <t>LOKASI</t>
  </si>
  <si>
    <t>KEGIATAN</t>
  </si>
  <si>
    <t>KODE REKENING</t>
  </si>
  <si>
    <t>KEGIATAN PELAYANAN KESEHATAN DASAR JAMINAN KESEHATAN NASIONAL DI PUSKESMAS CIBEUREUM  (16.36)</t>
  </si>
  <si>
    <t>PROGRAM UPAYA KESEHATAN MASYARAKAT</t>
  </si>
  <si>
    <t xml:space="preserve"> </t>
  </si>
  <si>
    <t>BULAN JANUARI 2020</t>
  </si>
  <si>
    <t>Cimahi, Januari  2020</t>
  </si>
  <si>
    <t>Belanja BBM dan Pelumas Kendaraan</t>
  </si>
  <si>
    <t>Belanja Premi Asuransi</t>
  </si>
  <si>
    <t>Belanja Premi Asuransi Barang Milik Daerah</t>
  </si>
  <si>
    <t>Belanja Perawatan Kendaraan Bermotor</t>
  </si>
  <si>
    <t>Belanja Jasa Service</t>
  </si>
  <si>
    <t>Belanja Penggantian Suku Cadang</t>
  </si>
  <si>
    <t>Belanja Jasa KIR</t>
  </si>
  <si>
    <t>Belanja Surat Tanda Nomor Kendaraan</t>
  </si>
  <si>
    <t>Belanja Pemeliharaan Penampung Air/Reservoir</t>
  </si>
  <si>
    <t>Belanja Modal Peralatan dan Mesin-Alat Kantor</t>
  </si>
  <si>
    <t>Belanja Modal Alat Kantor Lainnya</t>
  </si>
  <si>
    <t>BULAN FEBRUARI 2020</t>
  </si>
  <si>
    <t>BULAN MARET 2020</t>
  </si>
  <si>
    <t>Cimahi, Februari  2020</t>
  </si>
  <si>
    <t>Cimahi, Maret  2020</t>
  </si>
  <si>
    <t>BULAN APRIL 2020</t>
  </si>
  <si>
    <t>Cimahi, April  2020</t>
  </si>
  <si>
    <t>BULAN MEI 2020</t>
  </si>
  <si>
    <t>Cimahi, Mei  2020</t>
  </si>
  <si>
    <t>BULAN JUNI 2020</t>
  </si>
  <si>
    <t>Cimahi, Juni  2020</t>
  </si>
  <si>
    <t>BULAN JULI 2020</t>
  </si>
  <si>
    <t>Cimahi, Juli  2020</t>
  </si>
  <si>
    <t>BULAN AGUSTUS 2020</t>
  </si>
  <si>
    <t>Cimahi, Agustus  2020</t>
  </si>
  <si>
    <t>BULAN SEPTEMBER 2020</t>
  </si>
  <si>
    <t>Cimahi, September  2020</t>
  </si>
  <si>
    <t>BULAN OKTOBER 2020</t>
  </si>
  <si>
    <t>Cimahi, Oktober  2020</t>
  </si>
  <si>
    <t>Belanja Penyedia Jasa pemeriksaan sample</t>
  </si>
  <si>
    <t>PAGU ANGGARAN PERUBAHAN (Rp)</t>
  </si>
  <si>
    <t>Belanja Peralatan / Perlengkapan untuk Rumah Tangga</t>
  </si>
  <si>
    <t>Belanja Peralatan / Perlengkapan untuk kantor / Rumah Tangga/ Lapangan</t>
  </si>
  <si>
    <t>Belanja Modal Peralatan dan Mesin- Komputer Unit</t>
  </si>
  <si>
    <t>Belanja Modal Personal Komputer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</si>
</sst>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&quot;Rp&quot;#,##0;[Red]&quot;Rp&quot;#,##0"/>
    <numFmt numFmtId="166" formatCode="_-* #,##0_-;\-* #,##0_-;_-* &quot;-&quot;_-;_-@_-"/>
  </numFmts>
  <fonts count="39">
    <font>
      <sz val="11"/>
      <color indexed="8"/>
      <name val="Calibri"/>
      <family val="2"/>
      <charset val="134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indexed="8"/>
      <name val="Calibri"/>
      <family val="2"/>
      <charset val="134"/>
    </font>
    <font>
      <b/>
      <sz val="12"/>
      <color indexed="8"/>
      <name val="Calibri"/>
      <family val="2"/>
      <charset val="134"/>
    </font>
    <font>
      <sz val="11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34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  <charset val="134"/>
    </font>
    <font>
      <b/>
      <sz val="11"/>
      <name val="Calibri"/>
      <family val="2"/>
    </font>
    <font>
      <sz val="11"/>
      <name val="Calibri"/>
      <family val="2"/>
      <charset val="134"/>
    </font>
    <font>
      <b/>
      <sz val="11"/>
      <name val="Arial"/>
      <family val="2"/>
      <charset val="134"/>
    </font>
    <font>
      <b/>
      <sz val="8"/>
      <name val="Arial"/>
      <family val="2"/>
    </font>
    <font>
      <b/>
      <sz val="8"/>
      <name val="Arial"/>
      <family val="2"/>
      <charset val="134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sz val="8"/>
      <name val="Calibri"/>
      <family val="2"/>
      <charset val="134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 tint="-0.249977111117893"/>
        <bgColor rgb="FF000000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0" fontId="2" fillId="0" borderId="0"/>
    <xf numFmtId="0" fontId="6" fillId="0" borderId="0"/>
    <xf numFmtId="0" fontId="15" fillId="0" borderId="0">
      <alignment vertical="center"/>
    </xf>
    <xf numFmtId="0" fontId="21" fillId="0" borderId="0"/>
    <xf numFmtId="166" fontId="21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</cellStyleXfs>
  <cellXfs count="178">
    <xf numFmtId="0" fontId="0" fillId="0" borderId="0" xfId="0">
      <alignment vertical="center"/>
    </xf>
    <xf numFmtId="0" fontId="3" fillId="0" borderId="0" xfId="3" applyFont="1"/>
    <xf numFmtId="0" fontId="4" fillId="0" borderId="0" xfId="3" applyFont="1" applyAlignment="1">
      <alignment vertical="top"/>
    </xf>
    <xf numFmtId="0" fontId="5" fillId="0" borderId="0" xfId="3" applyFont="1" applyAlignment="1">
      <alignment vertical="top"/>
    </xf>
    <xf numFmtId="0" fontId="3" fillId="0" borderId="0" xfId="3" quotePrefix="1" applyFont="1"/>
    <xf numFmtId="0" fontId="6" fillId="0" borderId="0" xfId="4" applyAlignment="1">
      <alignment vertical="top"/>
    </xf>
    <xf numFmtId="41" fontId="0" fillId="0" borderId="0" xfId="2" applyFont="1" applyAlignment="1">
      <alignment vertical="center"/>
    </xf>
    <xf numFmtId="41" fontId="8" fillId="0" borderId="1" xfId="2" applyFont="1" applyBorder="1" applyAlignment="1">
      <alignment vertical="center"/>
    </xf>
    <xf numFmtId="0" fontId="3" fillId="0" borderId="2" xfId="3" applyFont="1" applyBorder="1"/>
    <xf numFmtId="164" fontId="9" fillId="0" borderId="2" xfId="3" applyNumberFormat="1" applyFont="1" applyBorder="1" applyAlignment="1">
      <alignment horizontal="center" vertical="center"/>
    </xf>
    <xf numFmtId="2" fontId="10" fillId="2" borderId="2" xfId="3" applyNumberFormat="1" applyFont="1" applyFill="1" applyBorder="1" applyAlignment="1">
      <alignment horizontal="center" vertical="center" wrapText="1"/>
    </xf>
    <xf numFmtId="165" fontId="11" fillId="0" borderId="2" xfId="3" applyNumberFormat="1" applyFont="1" applyBorder="1"/>
    <xf numFmtId="41" fontId="11" fillId="0" borderId="2" xfId="3" applyNumberFormat="1" applyFont="1" applyBorder="1"/>
    <xf numFmtId="165" fontId="12" fillId="0" borderId="2" xfId="4" applyNumberFormat="1" applyFont="1" applyBorder="1" applyAlignment="1">
      <alignment horizontal="center" vertical="center" wrapText="1"/>
    </xf>
    <xf numFmtId="41" fontId="9" fillId="0" borderId="2" xfId="3" applyNumberFormat="1" applyFont="1" applyBorder="1"/>
    <xf numFmtId="0" fontId="13" fillId="0" borderId="2" xfId="3" applyFont="1" applyBorder="1"/>
    <xf numFmtId="41" fontId="0" fillId="0" borderId="3" xfId="2" applyFont="1" applyBorder="1" applyAlignment="1">
      <alignment vertical="center"/>
    </xf>
    <xf numFmtId="164" fontId="13" fillId="0" borderId="2" xfId="3" applyNumberFormat="1" applyFont="1" applyBorder="1" applyAlignment="1">
      <alignment horizontal="center" vertical="center"/>
    </xf>
    <xf numFmtId="2" fontId="14" fillId="2" borderId="2" xfId="3" applyNumberFormat="1" applyFont="1" applyFill="1" applyBorder="1" applyAlignment="1">
      <alignment horizontal="center" vertical="center" wrapText="1"/>
    </xf>
    <xf numFmtId="41" fontId="14" fillId="2" borderId="2" xfId="3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2" xfId="3" applyFont="1" applyBorder="1"/>
    <xf numFmtId="41" fontId="8" fillId="0" borderId="3" xfId="2" applyFont="1" applyBorder="1" applyAlignment="1">
      <alignment vertical="center"/>
    </xf>
    <xf numFmtId="0" fontId="8" fillId="0" borderId="3" xfId="0" applyFont="1" applyBorder="1" applyAlignment="1">
      <alignment horizontal="left" vertical="center" wrapText="1"/>
    </xf>
    <xf numFmtId="0" fontId="8" fillId="0" borderId="3" xfId="0" quotePrefix="1" applyFont="1" applyBorder="1" applyAlignment="1">
      <alignment horizontal="center"/>
    </xf>
    <xf numFmtId="0" fontId="8" fillId="0" borderId="4" xfId="0" quotePrefix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7" fillId="0" borderId="4" xfId="5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/>
    </xf>
    <xf numFmtId="41" fontId="18" fillId="0" borderId="2" xfId="1" applyNumberFormat="1" applyFont="1" applyBorder="1" applyAlignment="1"/>
    <xf numFmtId="0" fontId="16" fillId="0" borderId="0" xfId="5" applyFont="1" applyAlignment="1">
      <alignment horizontal="center" vertical="top" wrapText="1"/>
    </xf>
    <xf numFmtId="0" fontId="16" fillId="0" borderId="4" xfId="5" applyFont="1" applyBorder="1" applyAlignment="1">
      <alignment horizontal="center" vertical="top" wrapText="1"/>
    </xf>
    <xf numFmtId="41" fontId="19" fillId="0" borderId="2" xfId="1" applyNumberFormat="1" applyFont="1" applyBorder="1" applyAlignment="1"/>
    <xf numFmtId="41" fontId="4" fillId="0" borderId="0" xfId="3" applyNumberFormat="1" applyFont="1"/>
    <xf numFmtId="41" fontId="7" fillId="0" borderId="2" xfId="1" applyNumberFormat="1" applyBorder="1" applyAlignment="1"/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20" fillId="2" borderId="2" xfId="3" applyNumberFormat="1" applyFont="1" applyFill="1" applyBorder="1" applyAlignment="1">
      <alignment horizontal="center" vertical="center" wrapText="1"/>
    </xf>
    <xf numFmtId="41" fontId="22" fillId="0" borderId="2" xfId="1" applyNumberFormat="1" applyFont="1" applyBorder="1" applyAlignment="1"/>
    <xf numFmtId="41" fontId="23" fillId="0" borderId="2" xfId="1" applyNumberFormat="1" applyFont="1" applyBorder="1" applyAlignment="1"/>
    <xf numFmtId="41" fontId="22" fillId="0" borderId="3" xfId="2" applyFont="1" applyBorder="1" applyAlignment="1">
      <alignment vertical="center"/>
    </xf>
    <xf numFmtId="41" fontId="7" fillId="0" borderId="3" xfId="2" applyBorder="1" applyAlignment="1">
      <alignment vertical="center"/>
    </xf>
    <xf numFmtId="0" fontId="16" fillId="0" borderId="4" xfId="5" applyFont="1" applyBorder="1" applyAlignment="1">
      <alignment horizontal="center" vertical="center" wrapText="1"/>
    </xf>
    <xf numFmtId="41" fontId="15" fillId="0" borderId="2" xfId="1" applyNumberFormat="1" applyFont="1" applyBorder="1" applyAlignment="1"/>
    <xf numFmtId="41" fontId="21" fillId="0" borderId="3" xfId="2" applyFont="1" applyBorder="1" applyAlignment="1">
      <alignment vertical="center"/>
    </xf>
    <xf numFmtId="0" fontId="8" fillId="0" borderId="3" xfId="0" applyFont="1" applyBorder="1" applyAlignment="1">
      <alignment horizontal="left" wrapText="1"/>
    </xf>
    <xf numFmtId="1" fontId="13" fillId="0" borderId="2" xfId="3" applyNumberFormat="1" applyFont="1" applyBorder="1" applyAlignment="1">
      <alignment horizontal="center" vertical="center"/>
    </xf>
    <xf numFmtId="41" fontId="7" fillId="0" borderId="3" xfId="1" applyNumberFormat="1" applyBorder="1" applyAlignment="1"/>
    <xf numFmtId="0" fontId="0" fillId="0" borderId="0" xfId="0" applyAlignment="1">
      <alignment horizontal="center"/>
    </xf>
    <xf numFmtId="0" fontId="0" fillId="0" borderId="3" xfId="0" applyBorder="1" applyAlignment="1">
      <alignment horizontal="left" wrapText="1"/>
    </xf>
    <xf numFmtId="49" fontId="17" fillId="3" borderId="4" xfId="6" applyNumberFormat="1" applyFont="1" applyFill="1" applyBorder="1" applyAlignment="1">
      <alignment horizontal="center" vertical="top" wrapText="1"/>
    </xf>
    <xf numFmtId="49" fontId="16" fillId="3" borderId="4" xfId="6" quotePrefix="1" applyNumberFormat="1" applyFont="1" applyFill="1" applyBorder="1" applyAlignment="1">
      <alignment horizontal="center" vertical="top" wrapText="1"/>
    </xf>
    <xf numFmtId="41" fontId="10" fillId="2" borderId="2" xfId="3" applyNumberFormat="1" applyFont="1" applyFill="1" applyBorder="1" applyAlignment="1">
      <alignment horizontal="center" vertical="center" wrapText="1"/>
    </xf>
    <xf numFmtId="164" fontId="9" fillId="4" borderId="2" xfId="3" applyNumberFormat="1" applyFont="1" applyFill="1" applyBorder="1" applyAlignment="1">
      <alignment horizontal="center" vertical="center"/>
    </xf>
    <xf numFmtId="2" fontId="10" fillId="5" borderId="2" xfId="3" applyNumberFormat="1" applyFont="1" applyFill="1" applyBorder="1" applyAlignment="1">
      <alignment horizontal="center" vertical="center" wrapText="1"/>
    </xf>
    <xf numFmtId="41" fontId="14" fillId="5" borderId="2" xfId="3" applyNumberFormat="1" applyFont="1" applyFill="1" applyBorder="1" applyAlignment="1">
      <alignment horizontal="center" vertical="center" wrapText="1"/>
    </xf>
    <xf numFmtId="41" fontId="23" fillId="4" borderId="2" xfId="1" applyNumberFormat="1" applyFont="1" applyFill="1" applyBorder="1" applyAlignment="1"/>
    <xf numFmtId="41" fontId="8" fillId="4" borderId="3" xfId="2" applyFont="1" applyFill="1" applyBorder="1" applyAlignment="1">
      <alignment vertical="center"/>
    </xf>
    <xf numFmtId="0" fontId="3" fillId="4" borderId="2" xfId="3" applyFont="1" applyFill="1" applyBorder="1"/>
    <xf numFmtId="0" fontId="8" fillId="4" borderId="3" xfId="0" applyFont="1" applyFill="1" applyBorder="1" applyAlignment="1">
      <alignment horizontal="left" vertical="center" wrapText="1"/>
    </xf>
    <xf numFmtId="0" fontId="8" fillId="4" borderId="3" xfId="0" quotePrefix="1" applyFont="1" applyFill="1" applyBorder="1" applyAlignment="1">
      <alignment horizontal="center"/>
    </xf>
    <xf numFmtId="0" fontId="8" fillId="4" borderId="4" xfId="0" quotePrefix="1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17" fillId="4" borderId="4" xfId="5" applyFont="1" applyFill="1" applyBorder="1" applyAlignment="1">
      <alignment horizontal="center" vertical="top" wrapText="1"/>
    </xf>
    <xf numFmtId="0" fontId="8" fillId="4" borderId="5" xfId="0" applyFont="1" applyFill="1" applyBorder="1" applyAlignment="1">
      <alignment horizontal="center"/>
    </xf>
    <xf numFmtId="41" fontId="0" fillId="0" borderId="2" xfId="2" applyFont="1" applyBorder="1" applyAlignment="1">
      <alignment vertical="center"/>
    </xf>
    <xf numFmtId="0" fontId="17" fillId="0" borderId="0" xfId="5" applyFont="1" applyAlignment="1">
      <alignment horizontal="center" vertical="top" wrapText="1"/>
    </xf>
    <xf numFmtId="49" fontId="17" fillId="3" borderId="6" xfId="6" applyNumberFormat="1" applyFont="1" applyFill="1" applyBorder="1" applyAlignment="1">
      <alignment horizontal="center" vertical="top" wrapText="1"/>
    </xf>
    <xf numFmtId="49" fontId="17" fillId="3" borderId="6" xfId="6" quotePrefix="1" applyNumberFormat="1" applyFont="1" applyFill="1" applyBorder="1" applyAlignment="1">
      <alignment horizontal="center" vertical="top" wrapText="1"/>
    </xf>
    <xf numFmtId="0" fontId="16" fillId="0" borderId="0" xfId="5" applyFont="1" applyAlignment="1">
      <alignment horizontal="center" wrapText="1"/>
    </xf>
    <xf numFmtId="2" fontId="14" fillId="6" borderId="2" xfId="3" applyNumberFormat="1" applyFont="1" applyFill="1" applyBorder="1" applyAlignment="1">
      <alignment horizontal="center" vertical="center" wrapText="1"/>
    </xf>
    <xf numFmtId="41" fontId="24" fillId="0" borderId="2" xfId="1" applyNumberFormat="1" applyFont="1" applyBorder="1" applyAlignment="1"/>
    <xf numFmtId="41" fontId="25" fillId="0" borderId="2" xfId="1" applyNumberFormat="1" applyFont="1" applyBorder="1" applyAlignment="1"/>
    <xf numFmtId="41" fontId="7" fillId="0" borderId="2" xfId="1" applyNumberFormat="1" applyBorder="1" applyAlignment="1">
      <alignment horizontal="left"/>
    </xf>
    <xf numFmtId="41" fontId="22" fillId="0" borderId="2" xfId="1" applyNumberFormat="1" applyFont="1" applyBorder="1" applyAlignment="1">
      <alignment horizontal="left"/>
    </xf>
    <xf numFmtId="41" fontId="23" fillId="0" borderId="2" xfId="1" applyNumberFormat="1" applyFont="1" applyBorder="1" applyAlignment="1">
      <alignment horizontal="left"/>
    </xf>
    <xf numFmtId="41" fontId="26" fillId="0" borderId="2" xfId="1" applyNumberFormat="1" applyFont="1" applyBorder="1" applyAlignment="1"/>
    <xf numFmtId="41" fontId="27" fillId="0" borderId="2" xfId="1" applyNumberFormat="1" applyFont="1" applyBorder="1" applyAlignment="1"/>
    <xf numFmtId="41" fontId="28" fillId="0" borderId="2" xfId="1" applyNumberFormat="1" applyFont="1" applyBorder="1" applyAlignment="1"/>
    <xf numFmtId="2" fontId="10" fillId="6" borderId="2" xfId="3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66" fontId="21" fillId="0" borderId="3" xfId="7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41" fontId="0" fillId="0" borderId="2" xfId="2" applyFont="1" applyBorder="1"/>
    <xf numFmtId="41" fontId="26" fillId="3" borderId="2" xfId="1" applyNumberFormat="1" applyFont="1" applyFill="1" applyBorder="1" applyAlignment="1"/>
    <xf numFmtId="41" fontId="3" fillId="0" borderId="0" xfId="3" applyNumberFormat="1" applyFont="1"/>
    <xf numFmtId="164" fontId="9" fillId="7" borderId="2" xfId="3" applyNumberFormat="1" applyFont="1" applyFill="1" applyBorder="1" applyAlignment="1">
      <alignment horizontal="center" vertical="center"/>
    </xf>
    <xf numFmtId="2" fontId="10" fillId="8" borderId="2" xfId="3" applyNumberFormat="1" applyFont="1" applyFill="1" applyBorder="1" applyAlignment="1">
      <alignment horizontal="center" vertical="center" wrapText="1"/>
    </xf>
    <xf numFmtId="41" fontId="26" fillId="7" borderId="2" xfId="1" applyNumberFormat="1" applyFont="1" applyFill="1" applyBorder="1" applyAlignment="1"/>
    <xf numFmtId="41" fontId="8" fillId="7" borderId="3" xfId="2" applyFont="1" applyFill="1" applyBorder="1" applyAlignment="1">
      <alignment vertical="center"/>
    </xf>
    <xf numFmtId="0" fontId="3" fillId="7" borderId="2" xfId="3" applyFont="1" applyFill="1" applyBorder="1"/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4" xfId="0" quotePrefix="1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41" fontId="29" fillId="0" borderId="2" xfId="8" applyNumberFormat="1" applyFont="1" applyBorder="1" applyAlignment="1"/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/>
    </xf>
    <xf numFmtId="0" fontId="8" fillId="0" borderId="6" xfId="0" quotePrefix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1" fontId="8" fillId="9" borderId="3" xfId="2" applyFont="1" applyFill="1" applyBorder="1" applyAlignment="1">
      <alignment vertical="center"/>
    </xf>
    <xf numFmtId="0" fontId="3" fillId="9" borderId="2" xfId="3" applyFont="1" applyFill="1" applyBorder="1"/>
    <xf numFmtId="0" fontId="17" fillId="9" borderId="2" xfId="5" applyFont="1" applyFill="1" applyBorder="1" applyAlignment="1">
      <alignment horizontal="left" vertical="top" wrapText="1"/>
    </xf>
    <xf numFmtId="0" fontId="17" fillId="9" borderId="3" xfId="5" applyFont="1" applyFill="1" applyBorder="1" applyAlignment="1">
      <alignment horizontal="center" vertical="top" wrapText="1"/>
    </xf>
    <xf numFmtId="0" fontId="17" fillId="9" borderId="4" xfId="5" applyFont="1" applyFill="1" applyBorder="1" applyAlignment="1">
      <alignment horizontal="center" vertical="top" wrapText="1"/>
    </xf>
    <xf numFmtId="0" fontId="17" fillId="9" borderId="4" xfId="5" quotePrefix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4" borderId="3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/>
    </xf>
    <xf numFmtId="41" fontId="8" fillId="9" borderId="7" xfId="2" applyFont="1" applyFill="1" applyBorder="1" applyAlignment="1">
      <alignment vertical="center"/>
    </xf>
    <xf numFmtId="0" fontId="8" fillId="9" borderId="7" xfId="0" applyFont="1" applyFill="1" applyBorder="1" applyAlignment="1">
      <alignment horizontal="left" vertical="center"/>
    </xf>
    <xf numFmtId="0" fontId="8" fillId="9" borderId="7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9" borderId="6" xfId="0" quotePrefix="1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17" fillId="0" borderId="3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center" vertical="top" wrapText="1"/>
    </xf>
    <xf numFmtId="0" fontId="17" fillId="0" borderId="4" xfId="5" quotePrefix="1" applyFont="1" applyBorder="1" applyAlignment="1">
      <alignment horizontal="center" vertical="top" wrapText="1"/>
    </xf>
    <xf numFmtId="0" fontId="17" fillId="0" borderId="5" xfId="5" applyFont="1" applyBorder="1" applyAlignment="1">
      <alignment horizontal="center" vertical="top" wrapText="1"/>
    </xf>
    <xf numFmtId="0" fontId="4" fillId="0" borderId="0" xfId="3" applyFont="1" applyAlignment="1">
      <alignment horizontal="center" vertical="center"/>
    </xf>
    <xf numFmtId="0" fontId="30" fillId="0" borderId="2" xfId="4" quotePrefix="1" applyFont="1" applyBorder="1" applyAlignment="1">
      <alignment horizontal="left" vertical="center" wrapText="1"/>
    </xf>
    <xf numFmtId="41" fontId="12" fillId="0" borderId="2" xfId="4" applyNumberFormat="1" applyFont="1" applyBorder="1" applyAlignment="1">
      <alignment horizontal="center" vertical="center" wrapText="1"/>
    </xf>
    <xf numFmtId="41" fontId="10" fillId="2" borderId="2" xfId="3" applyNumberFormat="1" applyFont="1" applyFill="1" applyBorder="1" applyAlignment="1">
      <alignment horizontal="right" vertical="center" wrapText="1"/>
    </xf>
    <xf numFmtId="41" fontId="31" fillId="10" borderId="2" xfId="0" applyNumberFormat="1" applyFont="1" applyFill="1" applyBorder="1" applyAlignment="1">
      <alignment horizontal="center" vertical="center" wrapText="1"/>
    </xf>
    <xf numFmtId="41" fontId="29" fillId="10" borderId="2" xfId="0" applyNumberFormat="1" applyFont="1" applyFill="1" applyBorder="1" applyAlignment="1">
      <alignment horizontal="left" vertical="top" wrapText="1"/>
    </xf>
    <xf numFmtId="0" fontId="12" fillId="0" borderId="2" xfId="4" applyFont="1" applyBorder="1" applyAlignment="1">
      <alignment horizontal="center" vertical="center" wrapText="1"/>
    </xf>
    <xf numFmtId="0" fontId="12" fillId="11" borderId="2" xfId="4" applyFont="1" applyFill="1" applyBorder="1" applyAlignment="1">
      <alignment horizontal="center" vertical="center" wrapText="1"/>
    </xf>
    <xf numFmtId="0" fontId="12" fillId="11" borderId="2" xfId="4" applyFont="1" applyFill="1" applyBorder="1" applyAlignment="1">
      <alignment horizontal="center" vertical="center" wrapText="1"/>
    </xf>
    <xf numFmtId="0" fontId="34" fillId="0" borderId="0" xfId="4" applyFont="1" applyAlignment="1">
      <alignment horizontal="center"/>
    </xf>
    <xf numFmtId="0" fontId="37" fillId="0" borderId="5" xfId="0" applyFont="1" applyBorder="1" applyAlignment="1">
      <alignment horizontal="center" vertical="center"/>
    </xf>
    <xf numFmtId="0" fontId="37" fillId="0" borderId="4" xfId="0" quotePrefix="1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25" fillId="0" borderId="4" xfId="6" applyFont="1" applyBorder="1" applyAlignment="1">
      <alignment horizontal="center" vertical="center" wrapText="1"/>
    </xf>
    <xf numFmtId="0" fontId="27" fillId="0" borderId="4" xfId="6" quotePrefix="1" applyFont="1" applyBorder="1" applyAlignment="1">
      <alignment horizontal="center" vertical="center" wrapText="1"/>
    </xf>
    <xf numFmtId="0" fontId="25" fillId="0" borderId="3" xfId="6" quotePrefix="1" applyFont="1" applyBorder="1" applyAlignment="1">
      <alignment horizontal="center" vertical="center" wrapText="1"/>
    </xf>
    <xf numFmtId="0" fontId="27" fillId="0" borderId="2" xfId="6" applyFont="1" applyBorder="1" applyAlignment="1">
      <alignment vertical="center" wrapText="1"/>
    </xf>
    <xf numFmtId="0" fontId="25" fillId="0" borderId="4" xfId="6" quotePrefix="1" applyFont="1" applyBorder="1" applyAlignment="1">
      <alignment horizontal="center" vertical="center" wrapText="1"/>
    </xf>
    <xf numFmtId="0" fontId="25" fillId="0" borderId="2" xfId="6" applyFont="1" applyBorder="1" applyAlignment="1">
      <alignment vertical="center" wrapText="1"/>
    </xf>
    <xf numFmtId="0" fontId="17" fillId="12" borderId="4" xfId="5" applyFont="1" applyFill="1" applyBorder="1" applyAlignment="1">
      <alignment horizontal="center" vertical="top" wrapText="1"/>
    </xf>
    <xf numFmtId="41" fontId="10" fillId="13" borderId="2" xfId="3" applyNumberFormat="1" applyFont="1" applyFill="1" applyBorder="1" applyAlignment="1">
      <alignment horizontal="center" vertical="center" wrapText="1"/>
    </xf>
    <xf numFmtId="2" fontId="10" fillId="13" borderId="2" xfId="3" applyNumberFormat="1" applyFont="1" applyFill="1" applyBorder="1" applyAlignment="1">
      <alignment horizontal="center" vertical="center" wrapText="1"/>
    </xf>
    <xf numFmtId="164" fontId="9" fillId="9" borderId="2" xfId="3" applyNumberFormat="1" applyFont="1" applyFill="1" applyBorder="1" applyAlignment="1">
      <alignment horizontal="center" vertical="center"/>
    </xf>
    <xf numFmtId="41" fontId="10" fillId="8" borderId="2" xfId="3" applyNumberFormat="1" applyFont="1" applyFill="1" applyBorder="1" applyAlignment="1">
      <alignment horizontal="center" vertical="center" wrapText="1"/>
    </xf>
    <xf numFmtId="41" fontId="10" fillId="5" borderId="2" xfId="3" applyNumberFormat="1" applyFont="1" applyFill="1" applyBorder="1" applyAlignment="1">
      <alignment horizontal="center" vertical="center" wrapText="1"/>
    </xf>
    <xf numFmtId="0" fontId="17" fillId="0" borderId="0" xfId="5" applyFont="1" applyBorder="1" applyAlignment="1">
      <alignment horizontal="center" vertical="top" wrapText="1"/>
    </xf>
    <xf numFmtId="0" fontId="17" fillId="0" borderId="4" xfId="5" applyFont="1" applyBorder="1" applyAlignment="1">
      <alignment horizontal="center" vertical="center" wrapText="1"/>
    </xf>
    <xf numFmtId="0" fontId="12" fillId="11" borderId="2" xfId="4" applyFont="1" applyFill="1" applyBorder="1" applyAlignment="1">
      <alignment horizontal="center" vertical="center" wrapText="1"/>
    </xf>
    <xf numFmtId="21" fontId="9" fillId="0" borderId="5" xfId="3" applyNumberFormat="1" applyFont="1" applyBorder="1" applyAlignment="1">
      <alignment horizontal="center" vertical="center"/>
    </xf>
    <xf numFmtId="0" fontId="9" fillId="0" borderId="4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0" fontId="9" fillId="0" borderId="5" xfId="3" applyFont="1" applyBorder="1" applyAlignment="1">
      <alignment horizontal="center"/>
    </xf>
    <xf numFmtId="0" fontId="9" fillId="0" borderId="4" xfId="3" applyFont="1" applyBorder="1" applyAlignment="1">
      <alignment horizontal="center"/>
    </xf>
    <xf numFmtId="0" fontId="9" fillId="0" borderId="3" xfId="3" applyFont="1" applyBorder="1" applyAlignment="1">
      <alignment horizontal="center"/>
    </xf>
    <xf numFmtId="0" fontId="12" fillId="11" borderId="13" xfId="4" applyFont="1" applyFill="1" applyBorder="1" applyAlignment="1">
      <alignment horizontal="center" vertical="center" wrapText="1"/>
    </xf>
    <xf numFmtId="0" fontId="12" fillId="11" borderId="12" xfId="4" applyFont="1" applyFill="1" applyBorder="1" applyAlignment="1">
      <alignment horizontal="center" vertical="center" wrapText="1"/>
    </xf>
    <xf numFmtId="0" fontId="12" fillId="11" borderId="11" xfId="4" applyFont="1" applyFill="1" applyBorder="1" applyAlignment="1">
      <alignment horizontal="center" vertical="center" wrapText="1"/>
    </xf>
    <xf numFmtId="0" fontId="33" fillId="11" borderId="5" xfId="4" applyFont="1" applyFill="1" applyBorder="1" applyAlignment="1">
      <alignment horizontal="center" vertical="center" wrapText="1"/>
    </xf>
    <xf numFmtId="0" fontId="33" fillId="11" borderId="3" xfId="4" applyFont="1" applyFill="1" applyBorder="1" applyAlignment="1">
      <alignment horizontal="center" vertical="center" wrapText="1"/>
    </xf>
    <xf numFmtId="0" fontId="32" fillId="11" borderId="5" xfId="6" applyFont="1" applyFill="1" applyBorder="1" applyAlignment="1">
      <alignment horizontal="center" vertical="center"/>
    </xf>
    <xf numFmtId="0" fontId="32" fillId="11" borderId="4" xfId="6" applyFont="1" applyFill="1" applyBorder="1" applyAlignment="1">
      <alignment horizontal="center" vertical="center"/>
    </xf>
    <xf numFmtId="0" fontId="32" fillId="11" borderId="3" xfId="6" applyFont="1" applyFill="1" applyBorder="1" applyAlignment="1">
      <alignment horizontal="center" vertical="center"/>
    </xf>
    <xf numFmtId="0" fontId="12" fillId="11" borderId="2" xfId="4" applyFont="1" applyFill="1" applyBorder="1" applyAlignment="1">
      <alignment horizontal="center" vertical="center" wrapText="1"/>
    </xf>
    <xf numFmtId="0" fontId="35" fillId="0" borderId="0" xfId="4" applyFont="1" applyAlignment="1">
      <alignment horizontal="center"/>
    </xf>
    <xf numFmtId="0" fontId="9" fillId="11" borderId="2" xfId="3" applyFont="1" applyFill="1" applyBorder="1" applyAlignment="1">
      <alignment horizontal="center" vertical="center"/>
    </xf>
    <xf numFmtId="0" fontId="21" fillId="0" borderId="3" xfId="0" applyFont="1" applyBorder="1" applyAlignment="1">
      <alignment horizontal="left" vertical="center" wrapText="1"/>
    </xf>
    <xf numFmtId="2" fontId="10" fillId="14" borderId="2" xfId="3" applyNumberFormat="1" applyFont="1" applyFill="1" applyBorder="1" applyAlignment="1">
      <alignment horizontal="center" vertical="center" wrapText="1"/>
    </xf>
  </cellXfs>
  <cellStyles count="10">
    <cellStyle name="Comma" xfId="1" builtinId="3"/>
    <cellStyle name="Comma [0]" xfId="2" builtinId="6"/>
    <cellStyle name="Comma [0] 3" xfId="9"/>
    <cellStyle name="Comma [0] 6" xfId="7"/>
    <cellStyle name="Comma 2" xfId="8"/>
    <cellStyle name="Normal" xfId="0" builtinId="0"/>
    <cellStyle name="Normal 2 15" xfId="4"/>
    <cellStyle name="Normal 2 2 3" xfId="6"/>
    <cellStyle name="Normal 5" xfId="5"/>
    <cellStyle name="Normal 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abSelected="1" view="pageBreakPreview" zoomScaleNormal="100" zoomScaleSheetLayoutView="100" zoomScalePageLayoutView="80" workbookViewId="0">
      <selection activeCell="V112" sqref="V112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4" width="17.28515625" style="1" customWidth="1"/>
    <col min="15" max="15" width="19.7109375" style="1" bestFit="1" customWidth="1"/>
    <col min="16" max="16" width="10.7109375" style="1" bestFit="1" customWidth="1"/>
    <col min="17" max="17" width="17.5703125" style="1" bestFit="1" customWidth="1"/>
    <col min="18" max="18" width="9.5703125" style="1" customWidth="1"/>
    <col min="19" max="19" width="19.7109375" style="1" bestFit="1" customWidth="1"/>
    <col min="20" max="20" width="10.5703125" style="1" customWidth="1"/>
    <col min="21" max="21" width="7.5703125" style="1" bestFit="1" customWidth="1"/>
    <col min="22" max="22" width="13.5703125" style="1" customWidth="1"/>
    <col min="23" max="23" width="14.140625" style="1" customWidth="1"/>
    <col min="24" max="24" width="14.28515625" style="1" bestFit="1" customWidth="1"/>
    <col min="25" max="25" width="12.42578125" style="1" customWidth="1"/>
    <col min="26" max="26" width="15" style="1" customWidth="1"/>
    <col min="27" max="16384" width="9.140625" style="1"/>
  </cols>
  <sheetData>
    <row r="1" spans="1:26" ht="16.5">
      <c r="A1" s="174" t="s">
        <v>109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</row>
    <row r="2" spans="1:26" ht="16.5">
      <c r="A2" s="174" t="s">
        <v>108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</row>
    <row r="3" spans="1:26" ht="16.5">
      <c r="A3" s="174" t="s">
        <v>107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</row>
    <row r="4" spans="1:26" ht="16.5">
      <c r="A4" s="174" t="s">
        <v>139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</row>
    <row r="5" spans="1:26" ht="18">
      <c r="A5" s="140"/>
      <c r="B5" s="140"/>
      <c r="C5" s="140"/>
      <c r="D5" s="140"/>
      <c r="E5" s="140"/>
    </row>
    <row r="6" spans="1:26" ht="18" customHeight="1">
      <c r="A6" s="175" t="s">
        <v>106</v>
      </c>
      <c r="B6" s="175"/>
      <c r="C6" s="175"/>
      <c r="D6" s="175"/>
      <c r="E6" s="175"/>
      <c r="F6" s="175"/>
      <c r="G6" s="175"/>
      <c r="H6" s="175"/>
      <c r="I6" s="175"/>
      <c r="J6" s="175"/>
      <c r="K6" s="175" t="s">
        <v>105</v>
      </c>
      <c r="L6" s="173" t="s">
        <v>104</v>
      </c>
      <c r="M6" s="173" t="s">
        <v>103</v>
      </c>
      <c r="N6" s="173" t="s">
        <v>142</v>
      </c>
      <c r="O6" s="175" t="s">
        <v>102</v>
      </c>
      <c r="P6" s="175"/>
      <c r="Q6" s="175"/>
      <c r="R6" s="175"/>
      <c r="S6" s="175"/>
      <c r="T6" s="175"/>
      <c r="U6" s="175"/>
      <c r="V6" s="165" t="s">
        <v>101</v>
      </c>
      <c r="W6" s="165" t="s">
        <v>100</v>
      </c>
    </row>
    <row r="7" spans="1:26" ht="18" customHeight="1">
      <c r="A7" s="175"/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3"/>
      <c r="M7" s="173"/>
      <c r="N7" s="173"/>
      <c r="O7" s="168" t="s">
        <v>99</v>
      </c>
      <c r="P7" s="169"/>
      <c r="Q7" s="168" t="s">
        <v>98</v>
      </c>
      <c r="R7" s="169"/>
      <c r="S7" s="170" t="s">
        <v>97</v>
      </c>
      <c r="T7" s="171"/>
      <c r="U7" s="172"/>
      <c r="V7" s="166"/>
      <c r="W7" s="166"/>
    </row>
    <row r="8" spans="1:26" ht="22.5" customHeight="1">
      <c r="A8" s="175"/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3"/>
      <c r="M8" s="173"/>
      <c r="N8" s="173"/>
      <c r="O8" s="173" t="s">
        <v>96</v>
      </c>
      <c r="P8" s="173"/>
      <c r="Q8" s="173" t="s">
        <v>96</v>
      </c>
      <c r="R8" s="173"/>
      <c r="S8" s="173" t="s">
        <v>96</v>
      </c>
      <c r="T8" s="173"/>
      <c r="U8" s="158" t="s">
        <v>95</v>
      </c>
      <c r="V8" s="166"/>
      <c r="W8" s="166"/>
    </row>
    <row r="9" spans="1:26" ht="21.75" customHeight="1">
      <c r="A9" s="175"/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3"/>
      <c r="M9" s="173"/>
      <c r="N9" s="173"/>
      <c r="O9" s="158" t="s">
        <v>94</v>
      </c>
      <c r="P9" s="158" t="s">
        <v>93</v>
      </c>
      <c r="Q9" s="158" t="s">
        <v>94</v>
      </c>
      <c r="R9" s="158" t="s">
        <v>93</v>
      </c>
      <c r="S9" s="158" t="s">
        <v>94</v>
      </c>
      <c r="T9" s="158" t="s">
        <v>93</v>
      </c>
      <c r="U9" s="158" t="s">
        <v>93</v>
      </c>
      <c r="V9" s="167"/>
      <c r="W9" s="167"/>
    </row>
    <row r="10" spans="1:26" ht="60.75" customHeight="1">
      <c r="A10" s="159" t="s">
        <v>92</v>
      </c>
      <c r="B10" s="160"/>
      <c r="C10" s="160"/>
      <c r="D10" s="160"/>
      <c r="E10" s="160"/>
      <c r="F10" s="160"/>
      <c r="G10" s="160"/>
      <c r="H10" s="160"/>
      <c r="I10" s="160"/>
      <c r="J10" s="161"/>
      <c r="K10" s="136" t="s">
        <v>91</v>
      </c>
      <c r="L10" s="135" t="s">
        <v>86</v>
      </c>
      <c r="M10" s="137"/>
      <c r="N10" s="137"/>
      <c r="O10" s="13"/>
      <c r="P10" s="137"/>
      <c r="Q10" s="137"/>
      <c r="R10" s="137"/>
      <c r="S10" s="137"/>
      <c r="T10" s="137"/>
      <c r="U10" s="137"/>
      <c r="V10" s="132" t="s">
        <v>90</v>
      </c>
      <c r="W10" s="132" t="s">
        <v>89</v>
      </c>
    </row>
    <row r="11" spans="1:26" ht="204.75" customHeight="1">
      <c r="A11" s="159" t="s">
        <v>88</v>
      </c>
      <c r="B11" s="160"/>
      <c r="C11" s="160"/>
      <c r="D11" s="160"/>
      <c r="E11" s="160"/>
      <c r="F11" s="160"/>
      <c r="G11" s="160"/>
      <c r="H11" s="160"/>
      <c r="I11" s="160"/>
      <c r="J11" s="161"/>
      <c r="K11" s="136" t="s">
        <v>87</v>
      </c>
      <c r="L11" s="135" t="s">
        <v>86</v>
      </c>
      <c r="M11" s="134"/>
      <c r="N11" s="134"/>
      <c r="O11" s="13"/>
      <c r="P11" s="10"/>
      <c r="Q11" s="13"/>
      <c r="R11" s="10"/>
      <c r="S11" s="133"/>
      <c r="T11" s="10"/>
      <c r="U11" s="9"/>
      <c r="V11" s="132" t="s">
        <v>85</v>
      </c>
      <c r="W11" s="132" t="s">
        <v>84</v>
      </c>
      <c r="Y11" s="131" t="s">
        <v>83</v>
      </c>
      <c r="Z11" s="131" t="s">
        <v>82</v>
      </c>
    </row>
    <row r="12" spans="1:26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2085865970</v>
      </c>
      <c r="N12" s="26">
        <f>SUM(N13:N15)</f>
        <v>2064377722</v>
      </c>
      <c r="O12" s="13">
        <v>1213139071</v>
      </c>
      <c r="P12" s="10">
        <f>O12/N12*100</f>
        <v>58.765363434783282</v>
      </c>
      <c r="Q12" s="13">
        <f>Q17+Q26+Q92</f>
        <v>14253900</v>
      </c>
      <c r="R12" s="10">
        <f>Q12/N12*100</f>
        <v>0.69046957095577488</v>
      </c>
      <c r="S12" s="13">
        <f>S17+S26+S92</f>
        <v>1227392971</v>
      </c>
      <c r="T12" s="10">
        <f>S12/N12*100</f>
        <v>59.455833005739059</v>
      </c>
      <c r="U12" s="9">
        <v>80</v>
      </c>
      <c r="V12" s="8"/>
      <c r="W12" s="8"/>
      <c r="Y12" s="37" t="e">
        <f>SUM(Y13:Y15)</f>
        <v>#REF!</v>
      </c>
      <c r="Z12" s="37" t="e">
        <f>SUM(Z13:Z15)</f>
        <v>#REF!</v>
      </c>
    </row>
    <row r="13" spans="1:26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21">
        <f>SUM(N17)</f>
        <v>1039237440</v>
      </c>
      <c r="O13" s="151">
        <v>754008120</v>
      </c>
      <c r="P13" s="152">
        <f t="shared" ref="P13:P15" si="0">O13/N13*100</f>
        <v>72.553979579488598</v>
      </c>
      <c r="Q13" s="151">
        <f>Q17</f>
        <v>0</v>
      </c>
      <c r="R13" s="152">
        <f>Q13/N13*100</f>
        <v>0</v>
      </c>
      <c r="S13" s="151">
        <f>S17</f>
        <v>754008120</v>
      </c>
      <c r="T13" s="152">
        <f>S13/N13*100</f>
        <v>72.553979579488598</v>
      </c>
      <c r="U13" s="153">
        <v>80</v>
      </c>
      <c r="V13" s="8"/>
      <c r="W13" s="8"/>
      <c r="Y13" s="37">
        <f>Y17</f>
        <v>32410800</v>
      </c>
      <c r="Z13" s="37">
        <f>Z17</f>
        <v>38574000</v>
      </c>
    </row>
    <row r="14" spans="1:26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95">
        <f>SUM(N26)</f>
        <v>788783182</v>
      </c>
      <c r="O14" s="154">
        <v>392048521</v>
      </c>
      <c r="P14" s="177">
        <f t="shared" si="0"/>
        <v>49.70295132382779</v>
      </c>
      <c r="Q14" s="154">
        <f>Q26</f>
        <v>8753900</v>
      </c>
      <c r="R14" s="177">
        <f t="shared" ref="R14:R15" si="1">Q14/N14*100</f>
        <v>1.1097980027672547</v>
      </c>
      <c r="S14" s="154">
        <f>S26</f>
        <v>400802421</v>
      </c>
      <c r="T14" s="93">
        <f>S14/N14*100</f>
        <v>50.812749326595053</v>
      </c>
      <c r="U14" s="92">
        <v>80</v>
      </c>
      <c r="V14" s="8"/>
      <c r="W14" s="8"/>
      <c r="Y14" s="37" t="e">
        <f>#REF!</f>
        <v>#REF!</v>
      </c>
      <c r="Z14" s="37" t="e">
        <f>#REF!</f>
        <v>#REF!</v>
      </c>
    </row>
    <row r="15" spans="1:26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SUM(M92)</f>
        <v>140926360</v>
      </c>
      <c r="N15" s="63">
        <f>SUM(N92)</f>
        <v>236357100</v>
      </c>
      <c r="O15" s="155">
        <v>67082430</v>
      </c>
      <c r="P15" s="177">
        <f t="shared" si="0"/>
        <v>28.381812943211777</v>
      </c>
      <c r="Q15" s="155">
        <f>Q92</f>
        <v>5500000</v>
      </c>
      <c r="R15" s="60">
        <f>Q15/N15*100</f>
        <v>2.3269874270753874</v>
      </c>
      <c r="S15" s="155">
        <f>S92</f>
        <v>72582430</v>
      </c>
      <c r="T15" s="60">
        <f>S15/N15*100</f>
        <v>30.708800370287165</v>
      </c>
      <c r="U15" s="59">
        <v>80</v>
      </c>
      <c r="V15" s="8"/>
      <c r="W15" s="8"/>
      <c r="Y15" s="37" t="e">
        <f>#REF!</f>
        <v>#REF!</v>
      </c>
      <c r="Z15" s="37" t="e">
        <f>#REF!</f>
        <v>#REF!</v>
      </c>
    </row>
    <row r="16" spans="1:26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26"/>
      <c r="O16" s="19"/>
      <c r="P16" s="18"/>
      <c r="Q16" s="19"/>
      <c r="R16" s="10"/>
      <c r="S16" s="19"/>
      <c r="T16" s="18"/>
      <c r="U16" s="52"/>
      <c r="V16" s="8"/>
      <c r="W16" s="8"/>
      <c r="Y16" s="37"/>
      <c r="Z16" s="37"/>
    </row>
    <row r="17" spans="1:26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08">
        <f>SUM(N18+N23)</f>
        <v>1039237440</v>
      </c>
      <c r="O17" s="151">
        <v>754008120</v>
      </c>
      <c r="P17" s="152">
        <f>O17/N17*100</f>
        <v>72.553979579488598</v>
      </c>
      <c r="Q17" s="151">
        <f>Q23</f>
        <v>0</v>
      </c>
      <c r="R17" s="152">
        <f>Q17/N17*100</f>
        <v>0</v>
      </c>
      <c r="S17" s="151">
        <f>S18+S23</f>
        <v>754008120</v>
      </c>
      <c r="T17" s="152">
        <f>S17/N17*100</f>
        <v>72.553979579488598</v>
      </c>
      <c r="U17" s="153"/>
      <c r="V17" s="8"/>
      <c r="W17" s="8"/>
      <c r="Y17" s="37">
        <f>Y18+Y29</f>
        <v>32410800</v>
      </c>
      <c r="Z17" s="37">
        <f>Z18+Z29</f>
        <v>38574000</v>
      </c>
    </row>
    <row r="18" spans="1:26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26"/>
      <c r="O18" s="58">
        <v>0</v>
      </c>
      <c r="P18" s="18" t="e">
        <f>O18/M18*100</f>
        <v>#DIV/0!</v>
      </c>
      <c r="Q18" s="58">
        <v>0</v>
      </c>
      <c r="R18" s="76" t="e">
        <f>Q18/N18*100</f>
        <v>#DIV/0!</v>
      </c>
      <c r="S18" s="58">
        <f>S19+S20+S21</f>
        <v>0</v>
      </c>
      <c r="T18" s="18" t="e">
        <f>S18/N18*100</f>
        <v>#DIV/0!</v>
      </c>
      <c r="U18" s="9">
        <v>0</v>
      </c>
      <c r="V18" s="8"/>
      <c r="W18" s="8"/>
      <c r="Y18" s="37">
        <f>SUM(Y19:Y27)</f>
        <v>0</v>
      </c>
      <c r="Z18" s="37">
        <f>SUM(Z19:Z27)</f>
        <v>0</v>
      </c>
    </row>
    <row r="19" spans="1:26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16"/>
      <c r="O19" s="58">
        <v>0</v>
      </c>
      <c r="P19" s="18" t="e">
        <f>O19/M19*100</f>
        <v>#DIV/0!</v>
      </c>
      <c r="Q19" s="19">
        <v>0</v>
      </c>
      <c r="R19" s="76" t="e">
        <f t="shared" ref="R19:R21" si="2">Q19/N19*100</f>
        <v>#DIV/0!</v>
      </c>
      <c r="S19" s="58">
        <f>O19+Q19</f>
        <v>0</v>
      </c>
      <c r="T19" s="18" t="e">
        <f t="shared" ref="T19:T21" si="3">S19/N19*100</f>
        <v>#DIV/0!</v>
      </c>
      <c r="U19" s="9">
        <v>0</v>
      </c>
      <c r="V19" s="8"/>
      <c r="W19" s="8"/>
      <c r="Y19" s="37"/>
      <c r="Z19" s="37"/>
    </row>
    <row r="20" spans="1:26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16"/>
      <c r="O20" s="58">
        <v>0</v>
      </c>
      <c r="P20" s="18" t="e">
        <f>O20/M20*100</f>
        <v>#DIV/0!</v>
      </c>
      <c r="Q20" s="19">
        <v>0</v>
      </c>
      <c r="R20" s="76" t="e">
        <f t="shared" si="2"/>
        <v>#DIV/0!</v>
      </c>
      <c r="S20" s="58">
        <f>O20+Q20</f>
        <v>0</v>
      </c>
      <c r="T20" s="18" t="e">
        <f t="shared" si="3"/>
        <v>#DIV/0!</v>
      </c>
      <c r="U20" s="9">
        <v>0</v>
      </c>
      <c r="V20" s="8"/>
      <c r="W20" s="8"/>
      <c r="Y20" s="37"/>
      <c r="Z20" s="37"/>
    </row>
    <row r="21" spans="1:26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16"/>
      <c r="O21" s="58">
        <v>0</v>
      </c>
      <c r="P21" s="18" t="e">
        <f>O21/M21*100</f>
        <v>#DIV/0!</v>
      </c>
      <c r="Q21" s="19">
        <v>0</v>
      </c>
      <c r="R21" s="76" t="e">
        <f t="shared" si="2"/>
        <v>#DIV/0!</v>
      </c>
      <c r="S21" s="58">
        <f>O21+Q21</f>
        <v>0</v>
      </c>
      <c r="T21" s="18" t="e">
        <f t="shared" si="3"/>
        <v>#DIV/0!</v>
      </c>
      <c r="U21" s="9">
        <v>0</v>
      </c>
      <c r="V21" s="8"/>
      <c r="W21" s="8"/>
      <c r="Y21" s="37"/>
      <c r="Z21" s="37"/>
    </row>
    <row r="22" spans="1:26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6"/>
      <c r="O22" s="102"/>
      <c r="P22" s="18"/>
      <c r="Q22" s="102"/>
      <c r="R22" s="18"/>
      <c r="S22" s="102"/>
      <c r="T22" s="18"/>
      <c r="U22" s="17"/>
      <c r="V22" s="8"/>
      <c r="W22" s="8"/>
      <c r="Y22" s="37"/>
      <c r="Z22" s="37"/>
    </row>
    <row r="23" spans="1:26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26">
        <f>N24</f>
        <v>1039237440</v>
      </c>
      <c r="O23" s="82">
        <v>754008120</v>
      </c>
      <c r="P23" s="10">
        <f>O23/N23*100</f>
        <v>72.553979579488598</v>
      </c>
      <c r="Q23" s="82">
        <f>Q24</f>
        <v>0</v>
      </c>
      <c r="R23" s="85">
        <f>Q23/N23*100</f>
        <v>0</v>
      </c>
      <c r="S23" s="82">
        <f>S24</f>
        <v>754008120</v>
      </c>
      <c r="T23" s="10">
        <f>S23/N23*100</f>
        <v>72.553979579488598</v>
      </c>
      <c r="U23" s="9">
        <v>10</v>
      </c>
      <c r="V23" s="9"/>
      <c r="W23" s="8"/>
      <c r="Y23" s="37"/>
      <c r="Z23" s="37"/>
    </row>
    <row r="24" spans="1:26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6">
        <v>1039237440</v>
      </c>
      <c r="O24" s="19">
        <v>754008120</v>
      </c>
      <c r="P24" s="18">
        <f>O24/M24*100</f>
        <v>59.636763818179752</v>
      </c>
      <c r="Q24" s="16">
        <v>0</v>
      </c>
      <c r="R24" s="76">
        <f>Q24/N24*100</f>
        <v>0</v>
      </c>
      <c r="S24" s="19">
        <f>O24+Q24</f>
        <v>754008120</v>
      </c>
      <c r="T24" s="18">
        <f>S24/N24*100</f>
        <v>72.553979579488598</v>
      </c>
      <c r="U24" s="17">
        <v>10</v>
      </c>
      <c r="V24" s="9"/>
      <c r="W24" s="8"/>
      <c r="Y24" s="37"/>
      <c r="Z24" s="37"/>
    </row>
    <row r="25" spans="1:26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16"/>
      <c r="O25" s="84"/>
      <c r="P25" s="18"/>
      <c r="Q25" s="84"/>
      <c r="R25" s="18"/>
      <c r="S25" s="84"/>
      <c r="T25" s="18"/>
      <c r="U25" s="17"/>
      <c r="V25" s="8"/>
      <c r="W25" s="8"/>
      <c r="Y25" s="37"/>
      <c r="Z25" s="37"/>
    </row>
    <row r="26" spans="1:26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5">
        <f>(N27+N41+N45+N50+N53+N59+N63+N66+N70+N73+N79+N82+N86+N89)</f>
        <v>788783182</v>
      </c>
      <c r="O26" s="94">
        <v>392048521</v>
      </c>
      <c r="P26" s="93">
        <f>O26/N26*100</f>
        <v>49.70295132382779</v>
      </c>
      <c r="Q26" s="94">
        <f>Q27+Q41+Q45+Q50+Q53+Q59+Q63+Q66+Q70+Q73+Q79+Q82+Q86+Q89</f>
        <v>8753900</v>
      </c>
      <c r="R26" s="93">
        <f>Q26/N26*100</f>
        <v>1.1097980027672547</v>
      </c>
      <c r="S26" s="94">
        <f>S27+S41+S45+S50+S53+S59+S63+S66+S70+S73+S79+S82+S86</f>
        <v>400802421</v>
      </c>
      <c r="T26" s="93">
        <f>S26/N26*100</f>
        <v>50.812749326595053</v>
      </c>
      <c r="U26" s="92">
        <v>80</v>
      </c>
      <c r="V26" s="8"/>
      <c r="W26" s="8"/>
      <c r="Y26" s="37"/>
      <c r="Z26" s="37"/>
    </row>
    <row r="27" spans="1:26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26">
        <f>SUM(N28:N39)</f>
        <v>281442182</v>
      </c>
      <c r="O27" s="82">
        <v>186639500</v>
      </c>
      <c r="P27" s="76">
        <f>O27/N27*100</f>
        <v>66.315396886739592</v>
      </c>
      <c r="Q27" s="82">
        <f>SUM(Q28:Q39)</f>
        <v>500000</v>
      </c>
      <c r="R27" s="85">
        <f t="shared" ref="R18:R82" si="4">Q27/M27*100</f>
        <v>0.18537453497407594</v>
      </c>
      <c r="S27" s="82">
        <f t="shared" ref="S27:S39" si="5">O27+Q27</f>
        <v>187139500</v>
      </c>
      <c r="T27" s="10">
        <f>S27/N27*100</f>
        <v>66.49305326946336</v>
      </c>
      <c r="U27" s="9">
        <v>90</v>
      </c>
      <c r="V27" s="8"/>
      <c r="W27" s="8"/>
      <c r="Y27" s="37"/>
      <c r="Z27" s="37"/>
    </row>
    <row r="28" spans="1:26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6">
        <v>25884950</v>
      </c>
      <c r="O28" s="19">
        <v>25184600</v>
      </c>
      <c r="P28" s="76">
        <f t="shared" ref="P28:P39" si="6">O28/N28*100</f>
        <v>97.294373757724088</v>
      </c>
      <c r="Q28" s="16">
        <v>0</v>
      </c>
      <c r="R28" s="76">
        <f>Q28/N28*100</f>
        <v>0</v>
      </c>
      <c r="S28" s="19">
        <f t="shared" si="5"/>
        <v>25184600</v>
      </c>
      <c r="T28" s="18">
        <f>S28/N28*100</f>
        <v>97.294373757724088</v>
      </c>
      <c r="U28" s="17">
        <v>100</v>
      </c>
      <c r="V28" s="8"/>
      <c r="W28" s="8"/>
      <c r="Y28" s="37"/>
      <c r="Z28" s="37"/>
    </row>
    <row r="29" spans="1:26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6">
        <v>1119800</v>
      </c>
      <c r="O29" s="19">
        <v>1082000</v>
      </c>
      <c r="P29" s="76">
        <f t="shared" si="6"/>
        <v>96.624397213788171</v>
      </c>
      <c r="Q29" s="16">
        <v>0</v>
      </c>
      <c r="R29" s="76">
        <f t="shared" ref="R29:R30" si="7">Q29/N29*100</f>
        <v>0</v>
      </c>
      <c r="S29" s="19">
        <f t="shared" si="5"/>
        <v>1082000</v>
      </c>
      <c r="T29" s="18">
        <f>S29/N29*100</f>
        <v>96.624397213788171</v>
      </c>
      <c r="U29" s="17">
        <v>100</v>
      </c>
      <c r="V29" s="8"/>
      <c r="W29" s="8"/>
      <c r="Y29" s="37">
        <f>Y30</f>
        <v>32410800</v>
      </c>
      <c r="Z29" s="37">
        <f>Z30</f>
        <v>38574000</v>
      </c>
    </row>
    <row r="30" spans="1:26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6">
        <v>1800000</v>
      </c>
      <c r="O30" s="19">
        <v>1800000</v>
      </c>
      <c r="P30" s="76">
        <f t="shared" si="6"/>
        <v>100</v>
      </c>
      <c r="Q30" s="16">
        <v>0</v>
      </c>
      <c r="R30" s="76">
        <f>Q30/N30*100</f>
        <v>0</v>
      </c>
      <c r="S30" s="19">
        <f t="shared" si="5"/>
        <v>1800000</v>
      </c>
      <c r="T30" s="18">
        <f>S30/N30*100</f>
        <v>100</v>
      </c>
      <c r="U30" s="17">
        <v>100</v>
      </c>
      <c r="V30" s="8"/>
      <c r="W30" s="8"/>
      <c r="X30" s="91"/>
      <c r="Y30" s="37">
        <f>Y31</f>
        <v>32410800</v>
      </c>
      <c r="Z30" s="37">
        <f>Z31</f>
        <v>38574000</v>
      </c>
    </row>
    <row r="31" spans="1:26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6">
        <v>4332860</v>
      </c>
      <c r="O31" s="19">
        <v>4276000</v>
      </c>
      <c r="P31" s="76">
        <f t="shared" si="6"/>
        <v>98.687702810614695</v>
      </c>
      <c r="Q31" s="16">
        <v>0</v>
      </c>
      <c r="R31" s="76">
        <f t="shared" ref="R31:R39" si="8">Q31/N31*100</f>
        <v>0</v>
      </c>
      <c r="S31" s="19">
        <f t="shared" si="5"/>
        <v>4276000</v>
      </c>
      <c r="T31" s="18">
        <f>S31/N31*100</f>
        <v>98.687702810614695</v>
      </c>
      <c r="U31" s="17">
        <v>100</v>
      </c>
      <c r="V31" s="8"/>
      <c r="W31" s="8"/>
      <c r="Y31" s="37">
        <v>32410800</v>
      </c>
      <c r="Z31" s="37">
        <v>38574000</v>
      </c>
    </row>
    <row r="32" spans="1:26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6">
        <v>375000</v>
      </c>
      <c r="O32" s="19">
        <v>0</v>
      </c>
      <c r="P32" s="76">
        <f t="shared" si="6"/>
        <v>0</v>
      </c>
      <c r="Q32" s="90">
        <v>0</v>
      </c>
      <c r="R32" s="76">
        <f t="shared" si="8"/>
        <v>0</v>
      </c>
      <c r="S32" s="19">
        <f t="shared" si="5"/>
        <v>0</v>
      </c>
      <c r="T32" s="18">
        <f t="shared" ref="T29:T39" si="9">S32/N32*100</f>
        <v>0</v>
      </c>
      <c r="U32" s="17">
        <v>0</v>
      </c>
      <c r="V32" s="8"/>
      <c r="W32" s="8"/>
      <c r="Y32" s="37"/>
      <c r="Z32" s="37"/>
    </row>
    <row r="33" spans="1:26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6">
        <v>1200000</v>
      </c>
      <c r="O33" s="19">
        <v>0</v>
      </c>
      <c r="P33" s="76">
        <f t="shared" si="6"/>
        <v>0</v>
      </c>
      <c r="Q33" s="89">
        <v>0</v>
      </c>
      <c r="R33" s="76">
        <f t="shared" si="8"/>
        <v>0</v>
      </c>
      <c r="S33" s="19">
        <f t="shared" si="5"/>
        <v>0</v>
      </c>
      <c r="T33" s="18">
        <f t="shared" si="9"/>
        <v>0</v>
      </c>
      <c r="U33" s="17">
        <v>100</v>
      </c>
      <c r="V33" s="8"/>
      <c r="W33" s="8"/>
      <c r="Y33" s="37"/>
      <c r="Z33" s="37"/>
    </row>
    <row r="34" spans="1:26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6">
        <v>300000</v>
      </c>
      <c r="O34" s="19">
        <v>0</v>
      </c>
      <c r="P34" s="76">
        <f t="shared" si="6"/>
        <v>0</v>
      </c>
      <c r="Q34" s="89">
        <v>0</v>
      </c>
      <c r="R34" s="76">
        <f t="shared" si="8"/>
        <v>0</v>
      </c>
      <c r="S34" s="19">
        <f t="shared" si="5"/>
        <v>0</v>
      </c>
      <c r="T34" s="18">
        <f t="shared" si="9"/>
        <v>0</v>
      </c>
      <c r="U34" s="17">
        <v>50</v>
      </c>
      <c r="V34" s="8"/>
      <c r="W34" s="8"/>
      <c r="Y34" s="37">
        <f>Y36+Y37</f>
        <v>0</v>
      </c>
      <c r="Z34" s="37">
        <f>Z36+Z37</f>
        <v>0</v>
      </c>
    </row>
    <row r="35" spans="1:26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71">
        <v>32730000</v>
      </c>
      <c r="O35" s="19">
        <v>6231300</v>
      </c>
      <c r="P35" s="76">
        <f t="shared" si="6"/>
        <v>19.038496791934005</v>
      </c>
      <c r="Q35" s="16">
        <v>0</v>
      </c>
      <c r="R35" s="76">
        <f t="shared" si="8"/>
        <v>0</v>
      </c>
      <c r="S35" s="19">
        <f t="shared" si="5"/>
        <v>6231300</v>
      </c>
      <c r="T35" s="18">
        <f t="shared" si="9"/>
        <v>19.038496791934005</v>
      </c>
      <c r="U35" s="17">
        <v>50</v>
      </c>
      <c r="V35" s="8"/>
      <c r="W35" s="8"/>
      <c r="Y35" s="37"/>
      <c r="Z35" s="37"/>
    </row>
    <row r="36" spans="1:26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71">
        <v>184899572</v>
      </c>
      <c r="O36" s="19">
        <v>134985600</v>
      </c>
      <c r="P36" s="76">
        <f t="shared" si="6"/>
        <v>73.004820151774069</v>
      </c>
      <c r="Q36" s="71">
        <v>0</v>
      </c>
      <c r="R36" s="76">
        <f t="shared" si="8"/>
        <v>0</v>
      </c>
      <c r="S36" s="19">
        <f t="shared" si="5"/>
        <v>134985600</v>
      </c>
      <c r="T36" s="18">
        <f t="shared" si="9"/>
        <v>73.004820151774069</v>
      </c>
      <c r="U36" s="17">
        <v>100</v>
      </c>
      <c r="V36" s="8"/>
      <c r="W36" s="8"/>
      <c r="Y36" s="37"/>
      <c r="Z36" s="37"/>
    </row>
    <row r="37" spans="1:26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6">
        <v>6000000</v>
      </c>
      <c r="O37" s="19">
        <v>4500000</v>
      </c>
      <c r="P37" s="76">
        <f t="shared" si="6"/>
        <v>75</v>
      </c>
      <c r="Q37" s="16">
        <v>500000</v>
      </c>
      <c r="R37" s="76">
        <f t="shared" si="8"/>
        <v>8.3333333333333321</v>
      </c>
      <c r="S37" s="19">
        <f t="shared" si="5"/>
        <v>5000000</v>
      </c>
      <c r="T37" s="18">
        <f t="shared" si="9"/>
        <v>83.333333333333343</v>
      </c>
      <c r="U37" s="17">
        <v>100</v>
      </c>
      <c r="V37" s="8"/>
      <c r="W37" s="8"/>
      <c r="Y37" s="37"/>
      <c r="Z37" s="37"/>
    </row>
    <row r="38" spans="1:26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6">
        <v>18000000</v>
      </c>
      <c r="O38" s="19">
        <v>4500000</v>
      </c>
      <c r="P38" s="76">
        <f t="shared" si="6"/>
        <v>25</v>
      </c>
      <c r="Q38" s="16">
        <v>0</v>
      </c>
      <c r="R38" s="76">
        <f t="shared" si="8"/>
        <v>0</v>
      </c>
      <c r="S38" s="19">
        <f t="shared" si="5"/>
        <v>4500000</v>
      </c>
      <c r="T38" s="18">
        <f t="shared" si="9"/>
        <v>25</v>
      </c>
      <c r="U38" s="17">
        <v>50</v>
      </c>
      <c r="V38" s="8"/>
      <c r="W38" s="8"/>
      <c r="Y38" s="37">
        <v>249000</v>
      </c>
      <c r="Z38" s="37"/>
    </row>
    <row r="39" spans="1:26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6">
        <v>4800000</v>
      </c>
      <c r="O39" s="19">
        <v>4080000</v>
      </c>
      <c r="P39" s="76">
        <f t="shared" si="6"/>
        <v>85</v>
      </c>
      <c r="Q39" s="16">
        <v>0</v>
      </c>
      <c r="R39" s="76">
        <f t="shared" si="8"/>
        <v>0</v>
      </c>
      <c r="S39" s="19">
        <f t="shared" si="5"/>
        <v>4080000</v>
      </c>
      <c r="T39" s="18">
        <f t="shared" si="9"/>
        <v>85</v>
      </c>
      <c r="U39" s="17">
        <v>100</v>
      </c>
      <c r="V39" s="8"/>
      <c r="W39" s="8"/>
      <c r="Y39" s="37"/>
      <c r="Z39" s="37"/>
    </row>
    <row r="40" spans="1:26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16"/>
      <c r="O40" s="82"/>
      <c r="P40" s="18"/>
      <c r="Q40" s="82"/>
      <c r="R40" s="18"/>
      <c r="S40" s="82"/>
      <c r="T40" s="18"/>
      <c r="U40" s="52"/>
      <c r="V40" s="8"/>
      <c r="W40" s="8"/>
      <c r="Y40" s="37">
        <f>Y41</f>
        <v>0</v>
      </c>
      <c r="Z40" s="37">
        <f>Z41</f>
        <v>0</v>
      </c>
    </row>
    <row r="41" spans="1:26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26">
        <f>SUM(N42:N43)</f>
        <v>7776000</v>
      </c>
      <c r="O41" s="82">
        <v>5598000</v>
      </c>
      <c r="P41" s="10">
        <f>O41/M41*100</f>
        <v>43.81653099561678</v>
      </c>
      <c r="Q41" s="83">
        <f>Q42+Q43</f>
        <v>648000</v>
      </c>
      <c r="R41" s="85">
        <f>Q41/N41*100</f>
        <v>8.3333333333333321</v>
      </c>
      <c r="S41" s="82">
        <f>S42+S43</f>
        <v>6246000</v>
      </c>
      <c r="T41" s="10">
        <f>S41/N41*100</f>
        <v>80.324074074074076</v>
      </c>
      <c r="U41" s="9">
        <v>2</v>
      </c>
      <c r="V41" s="8"/>
      <c r="W41" s="8"/>
      <c r="Y41" s="37"/>
      <c r="Z41" s="37"/>
    </row>
    <row r="42" spans="1:26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47">
        <v>0</v>
      </c>
      <c r="O42" s="19">
        <v>0</v>
      </c>
      <c r="P42" s="18" t="e">
        <f>O42/N42*100</f>
        <v>#DIV/0!</v>
      </c>
      <c r="Q42" s="26">
        <v>0</v>
      </c>
      <c r="R42" s="76" t="e">
        <f>Q42/N42*100</f>
        <v>#DIV/0!</v>
      </c>
      <c r="S42" s="19">
        <f>O42+Q42</f>
        <v>0</v>
      </c>
      <c r="T42" s="18" t="e">
        <f>S42/N42*100</f>
        <v>#DIV/0!</v>
      </c>
      <c r="U42" s="17">
        <v>0</v>
      </c>
      <c r="V42" s="8"/>
      <c r="W42" s="8"/>
      <c r="Y42" s="37" t="e">
        <f>#REF!</f>
        <v>#REF!</v>
      </c>
      <c r="Z42" s="37" t="e">
        <f>#REF!</f>
        <v>#REF!</v>
      </c>
    </row>
    <row r="43" spans="1:26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6">
        <v>7776000</v>
      </c>
      <c r="O43" s="19">
        <v>5598000</v>
      </c>
      <c r="P43" s="18">
        <f>O43/N43*100</f>
        <v>71.990740740740748</v>
      </c>
      <c r="Q43" s="16">
        <v>648000</v>
      </c>
      <c r="R43" s="76">
        <f>Q43/N43*100</f>
        <v>8.3333333333333321</v>
      </c>
      <c r="S43" s="19">
        <f>O43+Q43</f>
        <v>6246000</v>
      </c>
      <c r="T43" s="18">
        <f>S43/N43*100</f>
        <v>80.324074074074076</v>
      </c>
      <c r="U43" s="17">
        <v>100</v>
      </c>
      <c r="V43" s="8"/>
      <c r="W43" s="8"/>
      <c r="Y43" s="37"/>
      <c r="Z43" s="37"/>
    </row>
    <row r="44" spans="1:26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16"/>
      <c r="O44" s="82"/>
      <c r="P44" s="18"/>
      <c r="Q44" s="82"/>
      <c r="R44" s="18"/>
      <c r="S44" s="82"/>
      <c r="T44" s="18"/>
      <c r="U44" s="52"/>
      <c r="V44" s="8"/>
      <c r="W44" s="8"/>
      <c r="Y44" s="37">
        <f>Y45</f>
        <v>0</v>
      </c>
      <c r="Z44" s="37">
        <f>Z45</f>
        <v>0</v>
      </c>
    </row>
    <row r="45" spans="1:26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26">
        <f>SUM(N46:N48)</f>
        <v>29160000</v>
      </c>
      <c r="O45" s="83">
        <v>15652400</v>
      </c>
      <c r="P45" s="10">
        <f>O45/N45*100</f>
        <v>53.677640603566537</v>
      </c>
      <c r="Q45" s="83">
        <f>Q46+Q47+Q48</f>
        <v>1489700</v>
      </c>
      <c r="R45" s="85">
        <f>Q45/N45*100</f>
        <v>5.1087105624142666</v>
      </c>
      <c r="S45" s="83">
        <f>S46+S47+S48</f>
        <v>17142100</v>
      </c>
      <c r="T45" s="10">
        <f>S45/N45*100</f>
        <v>58.786351165980797</v>
      </c>
      <c r="U45" s="9">
        <v>20</v>
      </c>
      <c r="V45" s="8"/>
      <c r="W45" s="8"/>
      <c r="Y45" s="37"/>
      <c r="Z45" s="37"/>
    </row>
    <row r="46" spans="1:26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6">
        <v>12000000</v>
      </c>
      <c r="O46" s="19">
        <v>7419500</v>
      </c>
      <c r="P46" s="18">
        <f>O46/N46*100</f>
        <v>61.829166666666666</v>
      </c>
      <c r="Q46" s="87">
        <v>786800</v>
      </c>
      <c r="R46" s="76">
        <f>Q46/N46*100</f>
        <v>6.5566666666666666</v>
      </c>
      <c r="S46" s="19">
        <f>O46+Q46</f>
        <v>8206300</v>
      </c>
      <c r="T46" s="18">
        <f>S46/N46*100</f>
        <v>68.385833333333338</v>
      </c>
      <c r="U46" s="17">
        <v>100</v>
      </c>
      <c r="V46" s="8"/>
      <c r="W46" s="8"/>
      <c r="Y46" s="37">
        <f>SUM(Y51:Y51)</f>
        <v>0</v>
      </c>
      <c r="Z46" s="37">
        <f>SUM(Z51:Z51)</f>
        <v>0</v>
      </c>
    </row>
    <row r="47" spans="1:26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6">
        <v>660000</v>
      </c>
      <c r="O47" s="19">
        <v>77900</v>
      </c>
      <c r="P47" s="18">
        <f>O47/N47*100</f>
        <v>11.803030303030303</v>
      </c>
      <c r="Q47" s="87">
        <v>2900</v>
      </c>
      <c r="R47" s="76">
        <f t="shared" si="4"/>
        <v>0.43939393939393934</v>
      </c>
      <c r="S47" s="19">
        <f>O47+Q47</f>
        <v>80800</v>
      </c>
      <c r="T47" s="18">
        <f>S47/N47*100</f>
        <v>12.242424242424242</v>
      </c>
      <c r="U47" s="17">
        <v>100</v>
      </c>
      <c r="V47" s="8"/>
      <c r="W47" s="8"/>
      <c r="Y47" s="37"/>
      <c r="Z47" s="37"/>
    </row>
    <row r="48" spans="1:26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6">
        <v>16500000</v>
      </c>
      <c r="O48" s="19">
        <v>8155000</v>
      </c>
      <c r="P48" s="18">
        <f>O48/N48*100</f>
        <v>49.424242424242429</v>
      </c>
      <c r="Q48" s="87">
        <v>700000</v>
      </c>
      <c r="R48" s="76">
        <f>Q48/N48*100</f>
        <v>4.2424242424242431</v>
      </c>
      <c r="S48" s="19">
        <f>O48+Q48</f>
        <v>8855000</v>
      </c>
      <c r="T48" s="18">
        <f>S48/N48*100</f>
        <v>53.666666666666664</v>
      </c>
      <c r="U48" s="17">
        <v>100</v>
      </c>
      <c r="V48" s="8"/>
      <c r="W48" s="8"/>
      <c r="Y48" s="37"/>
      <c r="Z48" s="37"/>
    </row>
    <row r="49" spans="1:26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6"/>
      <c r="O49" s="19"/>
      <c r="P49" s="18"/>
      <c r="Q49" s="87"/>
      <c r="R49" s="18"/>
      <c r="S49" s="19"/>
      <c r="T49" s="18"/>
      <c r="U49" s="17"/>
      <c r="V49" s="8"/>
      <c r="W49" s="8"/>
      <c r="Y49" s="37"/>
      <c r="Z49" s="37"/>
    </row>
    <row r="50" spans="1:26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26">
        <f>SUM(N51)</f>
        <v>7800000</v>
      </c>
      <c r="O50" s="19">
        <v>0</v>
      </c>
      <c r="P50" s="10">
        <f>O50/N50*100</f>
        <v>0</v>
      </c>
      <c r="Q50" s="87">
        <f>SUM(Q51)</f>
        <v>0</v>
      </c>
      <c r="R50" s="85">
        <f>Q50/N50*100</f>
        <v>0</v>
      </c>
      <c r="S50" s="19">
        <f>SUM(S51)</f>
        <v>0</v>
      </c>
      <c r="T50" s="10">
        <f>S50/N50*100</f>
        <v>0</v>
      </c>
      <c r="U50" s="9">
        <v>0</v>
      </c>
      <c r="V50" s="8"/>
      <c r="W50" s="8"/>
      <c r="Y50" s="37"/>
      <c r="Z50" s="37"/>
    </row>
    <row r="51" spans="1:26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6">
        <v>7800000</v>
      </c>
      <c r="O51" s="19">
        <v>0</v>
      </c>
      <c r="P51" s="18">
        <f>O51/N51*100</f>
        <v>0</v>
      </c>
      <c r="Q51" s="84">
        <v>0</v>
      </c>
      <c r="R51" s="76">
        <f>Q51/N51*100</f>
        <v>0</v>
      </c>
      <c r="S51" s="19">
        <f>O51+Q51</f>
        <v>0</v>
      </c>
      <c r="T51" s="18">
        <f>S51/N51*100</f>
        <v>0</v>
      </c>
      <c r="U51" s="17">
        <v>0</v>
      </c>
      <c r="V51" s="8"/>
      <c r="W51" s="8"/>
      <c r="Y51" s="37"/>
      <c r="Z51" s="37"/>
    </row>
    <row r="52" spans="1:26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16"/>
      <c r="O52" s="58"/>
      <c r="P52" s="18"/>
      <c r="Q52" s="84"/>
      <c r="R52" s="18"/>
      <c r="S52" s="58"/>
      <c r="T52" s="18"/>
      <c r="U52" s="17"/>
      <c r="V52" s="8"/>
      <c r="W52" s="8"/>
      <c r="Y52" s="37"/>
      <c r="Z52" s="37"/>
    </row>
    <row r="53" spans="1:26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46">
        <f>SUM(N54:N57)</f>
        <v>24000000</v>
      </c>
      <c r="O53" s="19">
        <v>3190500</v>
      </c>
      <c r="P53" s="10">
        <f>O53/N53*100</f>
        <v>13.293749999999999</v>
      </c>
      <c r="Q53" s="83">
        <f>SUM(Q54:Q57)</f>
        <v>233200</v>
      </c>
      <c r="R53" s="85">
        <f>Q53/N53*100</f>
        <v>0.97166666666666668</v>
      </c>
      <c r="S53" s="19">
        <f>SUM(S54:S57)</f>
        <v>3423700</v>
      </c>
      <c r="T53" s="10">
        <f>S53/N53*100</f>
        <v>14.265416666666667</v>
      </c>
      <c r="U53" s="17">
        <v>30</v>
      </c>
      <c r="V53" s="8"/>
      <c r="W53" s="8"/>
      <c r="Y53" s="37"/>
      <c r="Z53" s="37"/>
    </row>
    <row r="54" spans="1:26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6">
        <v>7200000</v>
      </c>
      <c r="O54" s="19">
        <v>325000</v>
      </c>
      <c r="P54" s="18">
        <f>O54/N54*100</f>
        <v>4.5138888888888884</v>
      </c>
      <c r="Q54" s="84">
        <v>233200</v>
      </c>
      <c r="R54" s="76">
        <f>Q54/N54*100</f>
        <v>3.2388888888888889</v>
      </c>
      <c r="S54" s="19">
        <f>O54+Q54</f>
        <v>558200</v>
      </c>
      <c r="T54" s="18">
        <f>S54/N54*100</f>
        <v>7.7527777777777782</v>
      </c>
      <c r="U54" s="17">
        <v>50</v>
      </c>
      <c r="V54" s="8"/>
      <c r="W54" s="8"/>
      <c r="Y54" s="37"/>
      <c r="Z54" s="37"/>
    </row>
    <row r="55" spans="1:26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6">
        <v>10700000</v>
      </c>
      <c r="O55" s="19">
        <v>2153700</v>
      </c>
      <c r="P55" s="18">
        <f>O55/N55*100</f>
        <v>20.128037383177571</v>
      </c>
      <c r="Q55" s="84">
        <v>0</v>
      </c>
      <c r="R55" s="76">
        <f t="shared" ref="R55:R57" si="10">Q55/N55*100</f>
        <v>0</v>
      </c>
      <c r="S55" s="19">
        <f t="shared" ref="S55:S57" si="11">O55+Q55</f>
        <v>2153700</v>
      </c>
      <c r="T55" s="18">
        <f>S55/N55*100</f>
        <v>20.128037383177571</v>
      </c>
      <c r="U55" s="17">
        <v>50</v>
      </c>
      <c r="V55" s="8"/>
      <c r="W55" s="8"/>
      <c r="Y55" s="37"/>
      <c r="Z55" s="37"/>
    </row>
    <row r="56" spans="1:26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6">
        <v>100000</v>
      </c>
      <c r="O56" s="19">
        <v>0</v>
      </c>
      <c r="P56" s="18">
        <f t="shared" ref="P55:P57" si="12">O56/N56*100</f>
        <v>0</v>
      </c>
      <c r="Q56" s="84">
        <v>0</v>
      </c>
      <c r="R56" s="76">
        <f t="shared" si="10"/>
        <v>0</v>
      </c>
      <c r="S56" s="19">
        <f t="shared" si="11"/>
        <v>0</v>
      </c>
      <c r="T56" s="18">
        <f>S56/N56*100</f>
        <v>0</v>
      </c>
      <c r="U56" s="17">
        <v>0</v>
      </c>
      <c r="V56" s="8"/>
      <c r="W56" s="8"/>
      <c r="Y56" s="37"/>
      <c r="Z56" s="37"/>
    </row>
    <row r="57" spans="1:26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6">
        <v>6000000</v>
      </c>
      <c r="O57" s="19">
        <v>711800</v>
      </c>
      <c r="P57" s="18">
        <f t="shared" si="12"/>
        <v>11.863333333333333</v>
      </c>
      <c r="Q57" s="84">
        <v>0</v>
      </c>
      <c r="R57" s="76">
        <f t="shared" si="10"/>
        <v>0</v>
      </c>
      <c r="S57" s="19">
        <f t="shared" si="11"/>
        <v>711800</v>
      </c>
      <c r="T57" s="18">
        <f>S57/N57*100</f>
        <v>11.863333333333333</v>
      </c>
      <c r="U57" s="17">
        <v>0</v>
      </c>
      <c r="V57" s="8"/>
      <c r="W57" s="8"/>
      <c r="Y57" s="37"/>
      <c r="Z57" s="37"/>
    </row>
    <row r="58" spans="1:26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16"/>
      <c r="O58" s="58"/>
      <c r="P58" s="18"/>
      <c r="Q58" s="84"/>
      <c r="R58" s="18"/>
      <c r="S58" s="58"/>
      <c r="T58" s="18"/>
      <c r="U58" s="17"/>
      <c r="V58" s="8"/>
      <c r="W58" s="8"/>
      <c r="Y58" s="37"/>
      <c r="Z58" s="37"/>
    </row>
    <row r="59" spans="1:26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26">
        <f>N60+N61</f>
        <v>68510000</v>
      </c>
      <c r="O59" s="83">
        <v>63764700</v>
      </c>
      <c r="P59" s="10">
        <f>O59/N59*100</f>
        <v>93.073565902787919</v>
      </c>
      <c r="Q59" s="82">
        <f>Q60+Q61</f>
        <v>625000</v>
      </c>
      <c r="R59" s="85">
        <f>Q59/N59*100</f>
        <v>0.91227558020726895</v>
      </c>
      <c r="S59" s="83">
        <f>S60+S61</f>
        <v>64389700</v>
      </c>
      <c r="T59" s="10">
        <f>S59/N59*100</f>
        <v>93.985841482995184</v>
      </c>
      <c r="U59" s="9">
        <v>95</v>
      </c>
      <c r="V59" s="8"/>
      <c r="W59" s="8"/>
      <c r="Y59" s="37">
        <f>SUM(Y60:Y60)</f>
        <v>0</v>
      </c>
      <c r="Z59" s="37">
        <f>SUM(Z60:Z60)</f>
        <v>0</v>
      </c>
    </row>
    <row r="60" spans="1:26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16">
        <v>61010000</v>
      </c>
      <c r="O60" s="77">
        <v>58800000</v>
      </c>
      <c r="P60" s="18">
        <f>O60/N60*100</f>
        <v>96.377643009342734</v>
      </c>
      <c r="Q60" s="16">
        <v>0</v>
      </c>
      <c r="R60" s="76">
        <f t="shared" si="4"/>
        <v>0</v>
      </c>
      <c r="S60" s="77">
        <f>O60+Q60</f>
        <v>58800000</v>
      </c>
      <c r="T60" s="18">
        <f>S60/N60*100</f>
        <v>96.377643009342734</v>
      </c>
      <c r="U60" s="17">
        <v>100</v>
      </c>
      <c r="V60" s="8"/>
      <c r="W60" s="8"/>
      <c r="Y60" s="37"/>
      <c r="Z60" s="37"/>
    </row>
    <row r="61" spans="1:26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16">
        <v>7500000</v>
      </c>
      <c r="O61" s="43">
        <v>4964700</v>
      </c>
      <c r="P61" s="18">
        <f>O61/N61*100</f>
        <v>66.195999999999998</v>
      </c>
      <c r="Q61" s="16">
        <v>625000</v>
      </c>
      <c r="R61" s="76">
        <f>Q61/N61*100</f>
        <v>8.3333333333333321</v>
      </c>
      <c r="S61" s="43">
        <f>O61+Q61</f>
        <v>5589700</v>
      </c>
      <c r="T61" s="18">
        <f>S61/N61*100</f>
        <v>74.529333333333341</v>
      </c>
      <c r="U61" s="17">
        <v>100</v>
      </c>
      <c r="V61" s="8"/>
      <c r="W61" s="8"/>
      <c r="Y61" s="37">
        <f>SUM(Y62:Y63)</f>
        <v>0</v>
      </c>
      <c r="Z61" s="37">
        <f>SUM(Z62:Z63)</f>
        <v>478000</v>
      </c>
    </row>
    <row r="62" spans="1:26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16"/>
      <c r="O62" s="58"/>
      <c r="P62" s="18"/>
      <c r="Q62" s="84"/>
      <c r="R62" s="18"/>
      <c r="S62" s="58"/>
      <c r="T62" s="18"/>
      <c r="U62" s="52"/>
      <c r="V62" s="8"/>
      <c r="W62" s="8"/>
      <c r="Y62" s="37"/>
      <c r="Z62" s="37">
        <v>270000</v>
      </c>
    </row>
    <row r="63" spans="1:26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26">
        <f>SUM(N64)</f>
        <v>70975000</v>
      </c>
      <c r="O63" s="83">
        <v>36625000</v>
      </c>
      <c r="P63" s="10">
        <f>O63/N63*100</f>
        <v>51.602676998943288</v>
      </c>
      <c r="Q63" s="83">
        <f>Q64</f>
        <v>4950000</v>
      </c>
      <c r="R63" s="85">
        <f>Q63/N63*100</f>
        <v>6.974286720676294</v>
      </c>
      <c r="S63" s="83">
        <f>S64</f>
        <v>41575000</v>
      </c>
      <c r="T63" s="10">
        <f>S63/N63*100</f>
        <v>58.576963719619577</v>
      </c>
      <c r="U63" s="9">
        <v>84</v>
      </c>
      <c r="V63" s="8"/>
      <c r="W63" s="8"/>
      <c r="Y63" s="37"/>
      <c r="Z63" s="37">
        <v>208000</v>
      </c>
    </row>
    <row r="64" spans="1:26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16">
        <v>70975000</v>
      </c>
      <c r="O64" s="78">
        <v>36625000</v>
      </c>
      <c r="P64" s="18">
        <f>O64/N64*100</f>
        <v>51.602676998943288</v>
      </c>
      <c r="Q64" s="16">
        <v>4950000</v>
      </c>
      <c r="R64" s="76">
        <f>Q64/N64*100</f>
        <v>6.974286720676294</v>
      </c>
      <c r="S64" s="78">
        <f>O64+Q64</f>
        <v>41575000</v>
      </c>
      <c r="T64" s="18">
        <f>S64/N64*100</f>
        <v>58.576963719619577</v>
      </c>
      <c r="U64" s="17">
        <v>100</v>
      </c>
      <c r="V64" s="8"/>
      <c r="W64" s="8"/>
      <c r="Y64" s="37"/>
      <c r="Z64" s="37"/>
    </row>
    <row r="65" spans="1:26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16"/>
      <c r="O65" s="78"/>
      <c r="P65" s="18"/>
      <c r="Q65" s="16"/>
      <c r="R65" s="18"/>
      <c r="S65" s="78"/>
      <c r="T65" s="18"/>
      <c r="U65" s="17"/>
      <c r="V65" s="8"/>
      <c r="W65" s="8"/>
      <c r="Y65" s="37"/>
      <c r="Z65" s="37"/>
    </row>
    <row r="66" spans="1:26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26">
        <f>SUM(N67:N68)</f>
        <v>51095000</v>
      </c>
      <c r="O66" s="83">
        <v>10379641</v>
      </c>
      <c r="P66" s="10">
        <f>O66/N66*100</f>
        <v>20.314396712007046</v>
      </c>
      <c r="Q66" s="82">
        <f>Q67+Q68</f>
        <v>308000</v>
      </c>
      <c r="R66" s="85">
        <f>Q66/N66*100</f>
        <v>0.60279870828848225</v>
      </c>
      <c r="S66" s="83">
        <f>S67+S68</f>
        <v>10687641</v>
      </c>
      <c r="T66" s="10">
        <f>S66/N66*100</f>
        <v>20.917195420295528</v>
      </c>
      <c r="U66" s="9">
        <v>50</v>
      </c>
      <c r="V66" s="8"/>
      <c r="W66" s="8"/>
      <c r="Y66" s="37">
        <f>SUM(Y67:Y68)</f>
        <v>764500</v>
      </c>
      <c r="Z66" s="37">
        <f>SUM(Z67:Z68)</f>
        <v>764500</v>
      </c>
    </row>
    <row r="67" spans="1:26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16">
        <v>7200000</v>
      </c>
      <c r="O67" s="77">
        <v>4200000</v>
      </c>
      <c r="P67" s="18">
        <f>O67/N67*100</f>
        <v>58.333333333333336</v>
      </c>
      <c r="Q67" s="16">
        <v>0</v>
      </c>
      <c r="R67" s="76">
        <f>Q67/N67*100</f>
        <v>0</v>
      </c>
      <c r="S67" s="77">
        <f>O67+Q67</f>
        <v>4200000</v>
      </c>
      <c r="T67" s="18">
        <f>S67/N67*100</f>
        <v>58.333333333333336</v>
      </c>
      <c r="U67" s="17">
        <v>80</v>
      </c>
      <c r="V67" s="8"/>
      <c r="W67" s="8"/>
      <c r="Y67" s="37">
        <v>764500</v>
      </c>
      <c r="Z67" s="37">
        <v>764500</v>
      </c>
    </row>
    <row r="68" spans="1:26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16">
        <v>43895000</v>
      </c>
      <c r="O68" s="43">
        <v>6179641</v>
      </c>
      <c r="P68" s="18">
        <f>O68/N68*100</f>
        <v>14.078234423055017</v>
      </c>
      <c r="Q68" s="16">
        <v>308000</v>
      </c>
      <c r="R68" s="76">
        <f>Q68/N68*100</f>
        <v>0.70167445039298326</v>
      </c>
      <c r="S68" s="43">
        <f>O68+Q68</f>
        <v>6487641</v>
      </c>
      <c r="T68" s="18">
        <f>S68/N68*100</f>
        <v>14.779908873448001</v>
      </c>
      <c r="U68" s="17">
        <v>50</v>
      </c>
      <c r="V68" s="8"/>
      <c r="W68" s="8"/>
      <c r="Y68" s="37"/>
      <c r="Z68" s="37"/>
    </row>
    <row r="69" spans="1:26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16"/>
      <c r="O69" s="58"/>
      <c r="P69" s="18"/>
      <c r="Q69" s="79"/>
      <c r="R69" s="18"/>
      <c r="S69" s="58"/>
      <c r="T69" s="18"/>
      <c r="U69" s="17"/>
      <c r="V69" s="8"/>
      <c r="W69" s="8"/>
      <c r="Y69" s="37">
        <v>33000</v>
      </c>
      <c r="Z69" s="37">
        <v>5000</v>
      </c>
    </row>
    <row r="70" spans="1:26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46">
        <f>SUM(N71)</f>
        <v>25000000</v>
      </c>
      <c r="O70" s="80">
        <v>10000000</v>
      </c>
      <c r="P70" s="10">
        <f>O70/N70*100</f>
        <v>40</v>
      </c>
      <c r="Q70" s="81">
        <f>Q71</f>
        <v>0</v>
      </c>
      <c r="R70" s="85">
        <f>Q70/N70*100</f>
        <v>0</v>
      </c>
      <c r="S70" s="80">
        <f>S71</f>
        <v>10000000</v>
      </c>
      <c r="T70" s="10">
        <f>S70/N70*100</f>
        <v>40</v>
      </c>
      <c r="U70" s="9">
        <f>U71</f>
        <v>100</v>
      </c>
      <c r="V70" s="8"/>
      <c r="W70" s="8"/>
      <c r="Y70" s="37">
        <f>Y71+Y74</f>
        <v>0</v>
      </c>
      <c r="Z70" s="37">
        <f>Z71+Z74</f>
        <v>0</v>
      </c>
    </row>
    <row r="71" spans="1:26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16">
        <v>25000000</v>
      </c>
      <c r="O71" s="78">
        <v>10000000</v>
      </c>
      <c r="P71" s="18">
        <f>O71/N71*100</f>
        <v>40</v>
      </c>
      <c r="Q71" s="79">
        <v>0</v>
      </c>
      <c r="R71" s="76">
        <f>Q71/N71*100</f>
        <v>0</v>
      </c>
      <c r="S71" s="78">
        <f>O71+Q71</f>
        <v>10000000</v>
      </c>
      <c r="T71" s="18">
        <f>S71/N71*100</f>
        <v>40</v>
      </c>
      <c r="U71" s="17">
        <v>100</v>
      </c>
      <c r="V71" s="8"/>
      <c r="W71" s="8"/>
      <c r="Y71" s="37">
        <f>Y72+Y73</f>
        <v>0</v>
      </c>
      <c r="Z71" s="37">
        <f>Z72+Z73</f>
        <v>0</v>
      </c>
    </row>
    <row r="72" spans="1:26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16"/>
      <c r="O72" s="58"/>
      <c r="P72" s="18"/>
      <c r="Q72" s="38"/>
      <c r="R72" s="18"/>
      <c r="S72" s="58"/>
      <c r="T72" s="18"/>
      <c r="U72" s="17"/>
      <c r="V72" s="8"/>
      <c r="W72" s="8"/>
      <c r="Y72" s="37"/>
      <c r="Z72" s="37"/>
    </row>
    <row r="73" spans="1:26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6">
        <f>SUM(N74:N77)</f>
        <v>190000000</v>
      </c>
      <c r="O73" s="44">
        <v>50998780</v>
      </c>
      <c r="P73" s="10">
        <f>O73/N73*100</f>
        <v>26.841463157894736</v>
      </c>
      <c r="Q73" s="45">
        <f>Q74+Q75+Q76+Q77</f>
        <v>0</v>
      </c>
      <c r="R73" s="85">
        <f>Q73/N73*100</f>
        <v>0</v>
      </c>
      <c r="S73" s="44">
        <f>SUM(S74:S77)</f>
        <v>50998780</v>
      </c>
      <c r="T73" s="10">
        <f>S73/N73*100</f>
        <v>26.841463157894736</v>
      </c>
      <c r="U73" s="9">
        <v>75</v>
      </c>
      <c r="V73" s="8"/>
      <c r="W73" s="8"/>
      <c r="Y73" s="37"/>
      <c r="Z73" s="37"/>
    </row>
    <row r="74" spans="1:26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16">
        <v>5000000</v>
      </c>
      <c r="O74" s="77">
        <v>2211880</v>
      </c>
      <c r="P74" s="18">
        <f>O74/N74*100</f>
        <v>44.2376</v>
      </c>
      <c r="Q74" s="50">
        <v>0</v>
      </c>
      <c r="R74" s="76">
        <f>Q74/N74*100</f>
        <v>0</v>
      </c>
      <c r="S74" s="77">
        <f>O74+Q74</f>
        <v>2211880</v>
      </c>
      <c r="T74" s="18">
        <f>S74/N74*100</f>
        <v>44.2376</v>
      </c>
      <c r="U74" s="17">
        <v>100</v>
      </c>
      <c r="V74" s="8"/>
      <c r="W74" s="8"/>
      <c r="Y74" s="37">
        <f>Y75</f>
        <v>0</v>
      </c>
      <c r="Z74" s="37">
        <f>Z75</f>
        <v>0</v>
      </c>
    </row>
    <row r="75" spans="1:26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16">
        <v>100000000</v>
      </c>
      <c r="O75" s="43">
        <v>48786900</v>
      </c>
      <c r="P75" s="18">
        <f>O75/N75*100</f>
        <v>48.786900000000003</v>
      </c>
      <c r="Q75" s="50">
        <v>0</v>
      </c>
      <c r="R75" s="76">
        <f t="shared" ref="R75:R77" si="13">Q75/N75*100</f>
        <v>0</v>
      </c>
      <c r="S75" s="43">
        <f>O75+Q75</f>
        <v>48786900</v>
      </c>
      <c r="T75" s="18">
        <f>S75/N75*100</f>
        <v>48.786900000000003</v>
      </c>
      <c r="U75" s="17">
        <v>50</v>
      </c>
      <c r="V75" s="8"/>
      <c r="W75" s="8"/>
      <c r="Y75" s="37"/>
      <c r="Z75" s="37"/>
    </row>
    <row r="76" spans="1:26" ht="28.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16">
        <v>80000000</v>
      </c>
      <c r="O76" s="43">
        <v>0</v>
      </c>
      <c r="P76" s="18">
        <f t="shared" ref="P76:P77" si="14">O76/N76*100</f>
        <v>0</v>
      </c>
      <c r="Q76" s="50">
        <v>0</v>
      </c>
      <c r="R76" s="76">
        <f t="shared" si="13"/>
        <v>0</v>
      </c>
      <c r="S76" s="43">
        <f>O76+Q76</f>
        <v>0</v>
      </c>
      <c r="T76" s="18">
        <f t="shared" ref="T76:T77" si="15">S76/N76*100</f>
        <v>0</v>
      </c>
      <c r="U76" s="17">
        <v>0</v>
      </c>
      <c r="V76" s="8"/>
      <c r="W76" s="8"/>
      <c r="Y76" s="37"/>
      <c r="Z76" s="37"/>
    </row>
    <row r="77" spans="1:26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6">
        <v>5000000</v>
      </c>
      <c r="O77" s="19">
        <v>0</v>
      </c>
      <c r="P77" s="18">
        <f t="shared" si="14"/>
        <v>0</v>
      </c>
      <c r="Q77" s="38">
        <v>0</v>
      </c>
      <c r="R77" s="76">
        <f>Q77/N77*100</f>
        <v>0</v>
      </c>
      <c r="S77" s="19">
        <f>O77+Q77</f>
        <v>0</v>
      </c>
      <c r="T77" s="18">
        <f t="shared" si="15"/>
        <v>0</v>
      </c>
      <c r="U77" s="17">
        <v>100</v>
      </c>
      <c r="V77" s="8"/>
      <c r="W77" s="8"/>
      <c r="Y77" s="37" t="e">
        <f>Y81</f>
        <v>#REF!</v>
      </c>
      <c r="Z77" s="37" t="e">
        <f>Z81</f>
        <v>#REF!</v>
      </c>
    </row>
    <row r="78" spans="1:26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6"/>
      <c r="O78" s="19"/>
      <c r="P78" s="18"/>
      <c r="Q78" s="38"/>
      <c r="R78" s="18"/>
      <c r="S78" s="19"/>
      <c r="T78" s="18"/>
      <c r="U78" s="17"/>
      <c r="V78" s="8"/>
      <c r="W78" s="8"/>
      <c r="Y78" s="37"/>
      <c r="Z78" s="37"/>
    </row>
    <row r="79" spans="1:26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46">
        <f>SUM(N80)</f>
        <v>4000000</v>
      </c>
      <c r="O79" s="19">
        <v>3000000</v>
      </c>
      <c r="P79" s="10">
        <f>O79/N79*100</f>
        <v>75</v>
      </c>
      <c r="Q79" s="38">
        <f>SUM(Q80)</f>
        <v>0</v>
      </c>
      <c r="R79" s="85">
        <f>Q79/N79*100</f>
        <v>0</v>
      </c>
      <c r="S79" s="19">
        <f>SUM(S80)</f>
        <v>3000000</v>
      </c>
      <c r="T79" s="10">
        <f>S79/N79*100</f>
        <v>75</v>
      </c>
      <c r="U79" s="9">
        <v>0</v>
      </c>
      <c r="V79" s="8"/>
      <c r="W79" s="8"/>
      <c r="Y79" s="37"/>
      <c r="Z79" s="37"/>
    </row>
    <row r="80" spans="1:26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63</v>
      </c>
      <c r="K80" s="20" t="s">
        <v>141</v>
      </c>
      <c r="L80" s="8"/>
      <c r="M80" s="16">
        <v>4000000</v>
      </c>
      <c r="N80" s="16">
        <v>4000000</v>
      </c>
      <c r="O80" s="19">
        <v>3000000</v>
      </c>
      <c r="P80" s="18">
        <f>O80/N80*100</f>
        <v>75</v>
      </c>
      <c r="Q80" s="38">
        <v>0</v>
      </c>
      <c r="R80" s="76">
        <f>Q80/N80*100</f>
        <v>0</v>
      </c>
      <c r="S80" s="19">
        <f>O80+Q80</f>
        <v>3000000</v>
      </c>
      <c r="T80" s="18">
        <f>S80/N80*100</f>
        <v>75</v>
      </c>
      <c r="U80" s="17">
        <v>0</v>
      </c>
      <c r="V80" s="8"/>
      <c r="W80" s="8"/>
      <c r="Y80" s="37"/>
      <c r="Z80" s="37"/>
    </row>
    <row r="81" spans="1:26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16"/>
      <c r="O81" s="38"/>
      <c r="P81" s="18"/>
      <c r="Q81" s="38"/>
      <c r="R81" s="18"/>
      <c r="S81" s="38"/>
      <c r="T81" s="18"/>
      <c r="U81" s="17"/>
      <c r="V81" s="8"/>
      <c r="W81" s="8"/>
      <c r="Y81" s="37" t="e">
        <f>#REF!</f>
        <v>#REF!</v>
      </c>
      <c r="Z81" s="37" t="e">
        <f>#REF!</f>
        <v>#REF!</v>
      </c>
    </row>
    <row r="82" spans="1:26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46">
        <f>SUM(N83:N84)</f>
        <v>15400000</v>
      </c>
      <c r="O82" s="58">
        <v>6200000</v>
      </c>
      <c r="P82" s="10">
        <f>O82/N82*100</f>
        <v>40.259740259740262</v>
      </c>
      <c r="Q82" s="45">
        <f>SUM(Q83:Q84)</f>
        <v>0</v>
      </c>
      <c r="R82" s="85">
        <f>Q82/N82*100</f>
        <v>0</v>
      </c>
      <c r="S82" s="58">
        <f>SUM(S83:S84)</f>
        <v>6200000</v>
      </c>
      <c r="T82" s="10">
        <f>S82/N82*100</f>
        <v>40.259740259740262</v>
      </c>
      <c r="U82" s="9">
        <v>70</v>
      </c>
      <c r="V82" s="8"/>
      <c r="W82" s="8"/>
      <c r="Y82" s="37">
        <f>Y83</f>
        <v>0</v>
      </c>
      <c r="Z82" s="37">
        <f>Z83</f>
        <v>7485000</v>
      </c>
    </row>
    <row r="83" spans="1:26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6">
        <v>5400000</v>
      </c>
      <c r="O83" s="19">
        <v>1200000</v>
      </c>
      <c r="P83" s="18">
        <f>O83/N83*100</f>
        <v>22.222222222222221</v>
      </c>
      <c r="Q83" s="50">
        <v>0</v>
      </c>
      <c r="R83" s="76">
        <f>Q83/N83*100</f>
        <v>0</v>
      </c>
      <c r="S83" s="19">
        <f>O83+Q83</f>
        <v>1200000</v>
      </c>
      <c r="T83" s="18">
        <f>S83/N83*100</f>
        <v>22.222222222222221</v>
      </c>
      <c r="U83" s="17">
        <v>100</v>
      </c>
      <c r="V83" s="8"/>
      <c r="W83" s="8"/>
      <c r="Y83" s="37"/>
      <c r="Z83" s="37">
        <v>7485000</v>
      </c>
    </row>
    <row r="84" spans="1:26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6">
        <v>10000000</v>
      </c>
      <c r="O84" s="19">
        <v>5000000</v>
      </c>
      <c r="P84" s="18">
        <f>O84/N84*100</f>
        <v>50</v>
      </c>
      <c r="Q84" s="50">
        <v>0</v>
      </c>
      <c r="R84" s="76">
        <f>Q84/N84*100</f>
        <v>0</v>
      </c>
      <c r="S84" s="19">
        <f>O84+Q84</f>
        <v>5000000</v>
      </c>
      <c r="T84" s="18">
        <f>S84/N84*100</f>
        <v>50</v>
      </c>
      <c r="U84" s="17">
        <v>50</v>
      </c>
      <c r="V84" s="8"/>
      <c r="W84" s="8"/>
      <c r="Y84" s="37"/>
      <c r="Z84" s="37"/>
    </row>
    <row r="85" spans="1:26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16"/>
      <c r="O85" s="45"/>
      <c r="P85" s="18"/>
      <c r="Q85" s="38"/>
      <c r="R85" s="18"/>
      <c r="S85" s="45"/>
      <c r="T85" s="18"/>
      <c r="U85" s="17"/>
      <c r="V85" s="8"/>
      <c r="W85" s="8"/>
      <c r="Y85" s="37"/>
      <c r="Z85" s="37"/>
    </row>
    <row r="86" spans="1:26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46">
        <f>SUM(N87)</f>
        <v>5625000</v>
      </c>
      <c r="O86" s="58">
        <v>0</v>
      </c>
      <c r="P86" s="10">
        <f>O86/N86*100</f>
        <v>0</v>
      </c>
      <c r="Q86" s="45">
        <f>Q87</f>
        <v>0</v>
      </c>
      <c r="R86" s="85">
        <f>Q86/N86*100</f>
        <v>0</v>
      </c>
      <c r="S86" s="58">
        <f>S87</f>
        <v>0</v>
      </c>
      <c r="T86" s="10">
        <f>S86/N86*100</f>
        <v>0</v>
      </c>
      <c r="U86" s="9">
        <f>U87</f>
        <v>0</v>
      </c>
      <c r="V86" s="8"/>
      <c r="W86" s="8"/>
      <c r="Y86" s="37">
        <f>Y87</f>
        <v>0</v>
      </c>
      <c r="Z86" s="37">
        <f>Z87</f>
        <v>0</v>
      </c>
    </row>
    <row r="87" spans="1:26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16">
        <v>5625000</v>
      </c>
      <c r="O87" s="38">
        <v>0</v>
      </c>
      <c r="P87" s="18">
        <f>O87/N87*100</f>
        <v>0</v>
      </c>
      <c r="Q87" s="50">
        <v>0</v>
      </c>
      <c r="R87" s="76">
        <f>Q87/N87*100</f>
        <v>0</v>
      </c>
      <c r="S87" s="38">
        <f>O87+Q87</f>
        <v>0</v>
      </c>
      <c r="T87" s="18">
        <f>S87/M87*100</f>
        <v>0</v>
      </c>
      <c r="U87" s="17">
        <v>0</v>
      </c>
      <c r="V87" s="8"/>
      <c r="W87" s="8"/>
      <c r="Y87" s="37"/>
      <c r="Z87" s="37"/>
    </row>
    <row r="88" spans="1:26" ht="20.25" customHeight="1">
      <c r="A88" s="24"/>
      <c r="B88" s="22"/>
      <c r="C88" s="22"/>
      <c r="D88" s="31"/>
      <c r="E88" s="156"/>
      <c r="F88" s="23"/>
      <c r="G88" s="23"/>
      <c r="H88" s="23"/>
      <c r="I88" s="22"/>
      <c r="J88" s="21"/>
      <c r="K88" s="20"/>
      <c r="L88" s="8"/>
      <c r="M88" s="16"/>
      <c r="N88" s="16"/>
      <c r="O88" s="38"/>
      <c r="P88" s="18"/>
      <c r="Q88" s="50"/>
      <c r="R88" s="76"/>
      <c r="S88" s="38"/>
      <c r="T88" s="18"/>
      <c r="U88" s="17"/>
      <c r="V88" s="8"/>
      <c r="W88" s="8"/>
      <c r="Y88" s="37"/>
      <c r="Z88" s="37"/>
    </row>
    <row r="89" spans="1:26" ht="34.5" customHeight="1">
      <c r="A89" s="32">
        <v>1</v>
      </c>
      <c r="B89" s="29" t="s">
        <v>11</v>
      </c>
      <c r="C89" s="29" t="s">
        <v>10</v>
      </c>
      <c r="D89" s="31">
        <v>38</v>
      </c>
      <c r="E89" s="31">
        <v>11</v>
      </c>
      <c r="F89" s="30">
        <v>5</v>
      </c>
      <c r="G89" s="30">
        <v>2</v>
      </c>
      <c r="H89" s="30">
        <v>2</v>
      </c>
      <c r="I89" s="29">
        <v>35</v>
      </c>
      <c r="J89" s="21"/>
      <c r="K89" s="27" t="s">
        <v>143</v>
      </c>
      <c r="L89" s="8"/>
      <c r="M89" s="16">
        <v>0</v>
      </c>
      <c r="N89" s="46">
        <f>N90</f>
        <v>8000000</v>
      </c>
      <c r="O89" s="58">
        <v>0</v>
      </c>
      <c r="P89" s="10">
        <f>O89/N89*100</f>
        <v>0</v>
      </c>
      <c r="Q89" s="45">
        <f>Q90</f>
        <v>0</v>
      </c>
      <c r="R89" s="85">
        <f>Q89/N89*100</f>
        <v>0</v>
      </c>
      <c r="S89" s="58">
        <f>S90</f>
        <v>0</v>
      </c>
      <c r="T89" s="10">
        <f>S89/N89*100</f>
        <v>0</v>
      </c>
      <c r="U89" s="9">
        <f>U90</f>
        <v>0</v>
      </c>
      <c r="V89" s="8"/>
      <c r="W89" s="8"/>
      <c r="Y89" s="37"/>
      <c r="Z89" s="37"/>
    </row>
    <row r="90" spans="1:26" ht="36" customHeight="1">
      <c r="A90" s="24">
        <v>1</v>
      </c>
      <c r="B90" s="22" t="s">
        <v>11</v>
      </c>
      <c r="C90" s="22" t="s">
        <v>10</v>
      </c>
      <c r="D90" s="31">
        <v>38</v>
      </c>
      <c r="E90" s="31">
        <v>11</v>
      </c>
      <c r="F90" s="23">
        <v>5</v>
      </c>
      <c r="G90" s="23">
        <v>2</v>
      </c>
      <c r="H90" s="23">
        <v>2</v>
      </c>
      <c r="I90" s="22">
        <v>35</v>
      </c>
      <c r="J90" s="21" t="s">
        <v>11</v>
      </c>
      <c r="K90" s="176" t="s">
        <v>144</v>
      </c>
      <c r="L90" s="8"/>
      <c r="M90" s="16">
        <v>0</v>
      </c>
      <c r="N90" s="16">
        <v>8000000</v>
      </c>
      <c r="O90" s="38">
        <v>0</v>
      </c>
      <c r="P90" s="18">
        <f>O90/N90*100</f>
        <v>0</v>
      </c>
      <c r="Q90" s="50">
        <v>0</v>
      </c>
      <c r="R90" s="76">
        <f>Q90/N90*100</f>
        <v>0</v>
      </c>
      <c r="S90" s="38">
        <f>O90+Q90</f>
        <v>0</v>
      </c>
      <c r="T90" s="18">
        <f>S90/N90*100</f>
        <v>0</v>
      </c>
      <c r="U90" s="17">
        <v>0</v>
      </c>
      <c r="V90" s="8"/>
      <c r="W90" s="8"/>
      <c r="Y90" s="37"/>
      <c r="Z90" s="37"/>
    </row>
    <row r="91" spans="1:26" ht="20.25" customHeight="1">
      <c r="A91" s="24"/>
      <c r="B91" s="22"/>
      <c r="C91" s="22"/>
      <c r="D91" s="31"/>
      <c r="E91" s="31"/>
      <c r="F91" s="23"/>
      <c r="G91" s="23"/>
      <c r="H91" s="23"/>
      <c r="I91" s="22"/>
      <c r="J91" s="21"/>
      <c r="K91" s="20"/>
      <c r="L91" s="8"/>
      <c r="M91" s="16"/>
      <c r="N91" s="16"/>
      <c r="O91" s="38"/>
      <c r="P91" s="10"/>
      <c r="Q91" s="50"/>
      <c r="R91" s="18"/>
      <c r="S91" s="38"/>
      <c r="T91" s="18"/>
      <c r="U91" s="17"/>
      <c r="V91" s="8"/>
      <c r="W91" s="8"/>
      <c r="Y91" s="37"/>
      <c r="Z91" s="37"/>
    </row>
    <row r="92" spans="1:26" ht="20.25" customHeight="1">
      <c r="A92" s="70">
        <v>1</v>
      </c>
      <c r="B92" s="67" t="s">
        <v>11</v>
      </c>
      <c r="C92" s="67" t="s">
        <v>10</v>
      </c>
      <c r="D92" s="69">
        <v>38</v>
      </c>
      <c r="E92" s="69">
        <v>11</v>
      </c>
      <c r="F92" s="68">
        <v>5</v>
      </c>
      <c r="G92" s="68">
        <v>2</v>
      </c>
      <c r="H92" s="68">
        <v>3</v>
      </c>
      <c r="I92" s="67"/>
      <c r="J92" s="66"/>
      <c r="K92" s="65" t="s">
        <v>25</v>
      </c>
      <c r="L92" s="64"/>
      <c r="M92" s="63">
        <f>SUM(M93+M96+M99+M107)</f>
        <v>140926360</v>
      </c>
      <c r="N92" s="63">
        <f>SUM(N93+N96+N99+N104+N107)</f>
        <v>236357100</v>
      </c>
      <c r="O92" s="61">
        <v>67082430</v>
      </c>
      <c r="P92" s="60">
        <f>O92/N92*100</f>
        <v>28.381812943211777</v>
      </c>
      <c r="Q92" s="62">
        <f>Q93+Q96+Q99+Q104+Q107</f>
        <v>5500000</v>
      </c>
      <c r="R92" s="60">
        <f>Q92/N92*100</f>
        <v>2.3269874270753874</v>
      </c>
      <c r="S92" s="61">
        <f>S93+S96+S99+S107</f>
        <v>72582430</v>
      </c>
      <c r="T92" s="60">
        <f>S92/N92*100</f>
        <v>30.708800370287165</v>
      </c>
      <c r="U92" s="59">
        <v>10</v>
      </c>
      <c r="V92" s="8"/>
      <c r="W92" s="8"/>
      <c r="Y92" s="37" t="e">
        <f>#REF!+Y96</f>
        <v>#REF!</v>
      </c>
      <c r="Z92" s="37" t="e">
        <f>#REF!+Z96</f>
        <v>#REF!</v>
      </c>
    </row>
    <row r="93" spans="1:26" ht="21" customHeight="1">
      <c r="A93" s="32">
        <v>1</v>
      </c>
      <c r="B93" s="29" t="s">
        <v>11</v>
      </c>
      <c r="C93" s="29" t="s">
        <v>10</v>
      </c>
      <c r="D93" s="57" t="s">
        <v>21</v>
      </c>
      <c r="E93" s="56" t="s">
        <v>20</v>
      </c>
      <c r="F93" s="30">
        <v>5</v>
      </c>
      <c r="G93" s="30">
        <v>2</v>
      </c>
      <c r="H93" s="30">
        <v>3</v>
      </c>
      <c r="I93" s="29">
        <v>16</v>
      </c>
      <c r="J93" s="28"/>
      <c r="K93" s="51" t="s">
        <v>121</v>
      </c>
      <c r="L93" s="8"/>
      <c r="M93" s="46">
        <f>SUM(M94)</f>
        <v>23882390</v>
      </c>
      <c r="N93" s="46">
        <f>SUM(N94)</f>
        <v>23882390</v>
      </c>
      <c r="O93" s="19">
        <v>6600000</v>
      </c>
      <c r="P93" s="85">
        <f>O93/N93*100</f>
        <v>27.635425097739379</v>
      </c>
      <c r="Q93" s="38">
        <f>SUM(Q94)</f>
        <v>0</v>
      </c>
      <c r="R93" s="85">
        <f>Q93/N93*100</f>
        <v>0</v>
      </c>
      <c r="S93" s="19">
        <f>SUM(S94)</f>
        <v>6600000</v>
      </c>
      <c r="T93" s="85">
        <f>S93/N93*100</f>
        <v>27.635425097739379</v>
      </c>
      <c r="U93" s="52">
        <v>50</v>
      </c>
      <c r="V93" s="8"/>
      <c r="W93" s="8"/>
      <c r="Y93" s="37"/>
      <c r="Z93" s="37"/>
    </row>
    <row r="94" spans="1:26" ht="20.25" customHeight="1">
      <c r="A94" s="42">
        <v>1</v>
      </c>
      <c r="B94" s="40" t="s">
        <v>11</v>
      </c>
      <c r="C94" s="40" t="s">
        <v>10</v>
      </c>
      <c r="D94" s="57" t="s">
        <v>21</v>
      </c>
      <c r="E94" s="56" t="s">
        <v>20</v>
      </c>
      <c r="F94" s="41">
        <v>5</v>
      </c>
      <c r="G94" s="41">
        <v>2</v>
      </c>
      <c r="H94" s="41">
        <v>3</v>
      </c>
      <c r="I94" s="40">
        <v>16</v>
      </c>
      <c r="J94" s="21" t="s">
        <v>19</v>
      </c>
      <c r="K94" s="55" t="s">
        <v>122</v>
      </c>
      <c r="L94" s="8"/>
      <c r="M94" s="16">
        <v>23882390</v>
      </c>
      <c r="N94" s="16">
        <v>23882390</v>
      </c>
      <c r="O94" s="38">
        <v>6600000</v>
      </c>
      <c r="P94" s="76">
        <f>O94/N94*100</f>
        <v>27.635425097739379</v>
      </c>
      <c r="Q94" s="38">
        <v>0</v>
      </c>
      <c r="R94" s="76">
        <f>Q94/N94*100</f>
        <v>0</v>
      </c>
      <c r="S94" s="38">
        <f>O94+Q94</f>
        <v>6600000</v>
      </c>
      <c r="T94" s="18">
        <f>S94/N94*100</f>
        <v>27.635425097739379</v>
      </c>
      <c r="U94" s="52">
        <v>50</v>
      </c>
      <c r="V94" s="8"/>
      <c r="W94" s="8"/>
      <c r="Y94" s="37"/>
      <c r="Z94" s="37"/>
    </row>
    <row r="95" spans="1:26" ht="20.25" customHeight="1">
      <c r="A95" s="24"/>
      <c r="B95" s="22"/>
      <c r="C95" s="22"/>
      <c r="D95" s="23"/>
      <c r="E95" s="54"/>
      <c r="F95" s="23"/>
      <c r="G95" s="23"/>
      <c r="H95" s="23"/>
      <c r="I95" s="22"/>
      <c r="J95" s="21"/>
      <c r="K95" s="20"/>
      <c r="L95" s="8"/>
      <c r="M95" s="16"/>
      <c r="N95" s="16"/>
      <c r="O95" s="19"/>
      <c r="P95" s="18"/>
      <c r="Q95" s="38"/>
      <c r="R95" s="18"/>
      <c r="S95" s="19"/>
      <c r="T95" s="18"/>
      <c r="U95" s="52"/>
      <c r="V95" s="8"/>
      <c r="W95" s="8"/>
      <c r="Y95" s="37"/>
      <c r="Z95" s="37"/>
    </row>
    <row r="96" spans="1:26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28</v>
      </c>
      <c r="J96" s="28"/>
      <c r="K96" s="51" t="s">
        <v>24</v>
      </c>
      <c r="L96" s="8"/>
      <c r="M96" s="26">
        <f>SUM(M97:M97)</f>
        <v>5500000</v>
      </c>
      <c r="N96" s="26">
        <f>SUM(N97:N97)</f>
        <v>11000000</v>
      </c>
      <c r="O96" s="44">
        <v>0</v>
      </c>
      <c r="P96" s="85">
        <f>O96/N96*100</f>
        <v>0</v>
      </c>
      <c r="Q96" s="45">
        <f>SUM(Q97)</f>
        <v>5500000</v>
      </c>
      <c r="R96" s="85">
        <f>Q96/N96*100</f>
        <v>50</v>
      </c>
      <c r="S96" s="44">
        <f>SUM(S97)</f>
        <v>5500000</v>
      </c>
      <c r="T96" s="85">
        <f>S96/N96*100</f>
        <v>50</v>
      </c>
      <c r="U96" s="9">
        <v>33.299999999999997</v>
      </c>
      <c r="V96" s="25"/>
      <c r="W96" s="8"/>
      <c r="Y96" s="37" t="e">
        <f>#REF!</f>
        <v>#REF!</v>
      </c>
      <c r="Z96" s="37" t="e">
        <f>#REF!</f>
        <v>#REF!</v>
      </c>
    </row>
    <row r="97" spans="1:26" ht="28.5" customHeight="1">
      <c r="A97" s="42">
        <v>1</v>
      </c>
      <c r="B97" s="40" t="s">
        <v>11</v>
      </c>
      <c r="C97" s="40" t="s">
        <v>10</v>
      </c>
      <c r="D97" s="31">
        <v>38</v>
      </c>
      <c r="E97" s="31">
        <v>11</v>
      </c>
      <c r="F97" s="41">
        <v>5</v>
      </c>
      <c r="G97" s="41">
        <v>2</v>
      </c>
      <c r="H97" s="41">
        <v>3</v>
      </c>
      <c r="I97" s="40">
        <v>28</v>
      </c>
      <c r="J97" s="21" t="s">
        <v>22</v>
      </c>
      <c r="K97" s="20" t="s">
        <v>23</v>
      </c>
      <c r="L97" s="8"/>
      <c r="M97" s="50">
        <v>5500000</v>
      </c>
      <c r="N97" s="50">
        <v>11000000</v>
      </c>
      <c r="O97" s="49">
        <v>0</v>
      </c>
      <c r="P97" s="76">
        <f>O97/N97*100</f>
        <v>0</v>
      </c>
      <c r="Q97" s="50">
        <v>5500000</v>
      </c>
      <c r="R97" s="76">
        <f>Q97/N97*100</f>
        <v>50</v>
      </c>
      <c r="S97" s="49">
        <f>O97+Q97</f>
        <v>5500000</v>
      </c>
      <c r="T97" s="18">
        <f>S97/N97*100</f>
        <v>50</v>
      </c>
      <c r="U97" s="17">
        <v>90</v>
      </c>
      <c r="V97" s="8"/>
      <c r="W97" s="8"/>
      <c r="Y97" s="37" t="e">
        <f>#REF!+#REF!</f>
        <v>#REF!</v>
      </c>
      <c r="Z97" s="37" t="e">
        <f>#REF!+#REF!</f>
        <v>#REF!</v>
      </c>
    </row>
    <row r="98" spans="1:26" ht="18" customHeight="1">
      <c r="A98" s="42"/>
      <c r="B98" s="40"/>
      <c r="C98" s="40"/>
      <c r="D98" s="41"/>
      <c r="E98" s="48"/>
      <c r="F98" s="41"/>
      <c r="G98" s="41"/>
      <c r="H98" s="41"/>
      <c r="I98" s="40"/>
      <c r="J98" s="39"/>
      <c r="K98" s="20"/>
      <c r="L98" s="8"/>
      <c r="M98" s="16"/>
      <c r="N98" s="16"/>
      <c r="O98" s="43"/>
      <c r="P98" s="18"/>
      <c r="Q98" s="38"/>
      <c r="R98" s="18"/>
      <c r="S98" s="43"/>
      <c r="T98" s="18"/>
      <c r="U98" s="17"/>
      <c r="V98" s="8"/>
      <c r="W98" s="8"/>
      <c r="Y98" s="37"/>
      <c r="Z98" s="37"/>
    </row>
    <row r="99" spans="1:26" ht="30">
      <c r="A99" s="32">
        <v>1</v>
      </c>
      <c r="B99" s="29" t="s">
        <v>11</v>
      </c>
      <c r="C99" s="29" t="s">
        <v>10</v>
      </c>
      <c r="D99" s="31">
        <v>38</v>
      </c>
      <c r="E99" s="31">
        <v>11</v>
      </c>
      <c r="F99" s="30">
        <v>5</v>
      </c>
      <c r="G99" s="30">
        <v>2</v>
      </c>
      <c r="H99" s="30">
        <v>3</v>
      </c>
      <c r="I99" s="29">
        <v>34</v>
      </c>
      <c r="J99" s="28"/>
      <c r="K99" s="27" t="s">
        <v>17</v>
      </c>
      <c r="L99" s="8"/>
      <c r="M99" s="26">
        <f>SUM(M100:M102)</f>
        <v>111543970</v>
      </c>
      <c r="N99" s="26">
        <f>SUM(N100:N102)</f>
        <v>124848680</v>
      </c>
      <c r="O99" s="44">
        <v>60482430</v>
      </c>
      <c r="P99" s="85">
        <f>O99/N99*100</f>
        <v>48.444589081758814</v>
      </c>
      <c r="Q99" s="36">
        <f>Q100+Q101+Q102</f>
        <v>0</v>
      </c>
      <c r="R99" s="85">
        <f>Q99/N99*100</f>
        <v>0</v>
      </c>
      <c r="S99" s="44">
        <f>SUM(S100:S102)</f>
        <v>60482430</v>
      </c>
      <c r="T99" s="85">
        <f>S99/N99*100</f>
        <v>48.444589081758814</v>
      </c>
      <c r="U99" s="9">
        <v>0</v>
      </c>
      <c r="V99" s="8"/>
      <c r="W99" s="8"/>
    </row>
    <row r="100" spans="1:26" ht="30">
      <c r="A100" s="24">
        <v>1</v>
      </c>
      <c r="B100" s="22" t="s">
        <v>11</v>
      </c>
      <c r="C100" s="22" t="s">
        <v>10</v>
      </c>
      <c r="D100" s="31">
        <v>38</v>
      </c>
      <c r="E100" s="31">
        <v>11</v>
      </c>
      <c r="F100" s="23">
        <v>5</v>
      </c>
      <c r="G100" s="23">
        <v>2</v>
      </c>
      <c r="H100" s="23">
        <v>3</v>
      </c>
      <c r="I100" s="22">
        <v>34</v>
      </c>
      <c r="J100" s="21" t="s">
        <v>10</v>
      </c>
      <c r="K100" s="20" t="s">
        <v>16</v>
      </c>
      <c r="L100" s="8"/>
      <c r="M100" s="16">
        <v>40239700</v>
      </c>
      <c r="N100" s="16">
        <v>40239700</v>
      </c>
      <c r="O100" s="19">
        <v>33775000</v>
      </c>
      <c r="P100" s="76">
        <f>O100/N100*100</f>
        <v>83.934522374669797</v>
      </c>
      <c r="Q100" s="33">
        <v>0</v>
      </c>
      <c r="R100" s="76">
        <f>Q100/N100*100</f>
        <v>0</v>
      </c>
      <c r="S100" s="19">
        <f>O100+Q100</f>
        <v>33775000</v>
      </c>
      <c r="T100" s="18">
        <f>S100/N100*100</f>
        <v>83.934522374669797</v>
      </c>
      <c r="U100" s="17">
        <v>100</v>
      </c>
      <c r="V100" s="8"/>
      <c r="W100" s="8"/>
    </row>
    <row r="101" spans="1:26" ht="30">
      <c r="A101" s="24">
        <v>1</v>
      </c>
      <c r="B101" s="22" t="s">
        <v>11</v>
      </c>
      <c r="C101" s="22" t="s">
        <v>10</v>
      </c>
      <c r="D101" s="31">
        <v>38</v>
      </c>
      <c r="E101" s="31">
        <v>11</v>
      </c>
      <c r="F101" s="23">
        <v>5</v>
      </c>
      <c r="G101" s="23">
        <v>2</v>
      </c>
      <c r="H101" s="23">
        <v>3</v>
      </c>
      <c r="I101" s="22">
        <v>34</v>
      </c>
      <c r="J101" s="21" t="s">
        <v>11</v>
      </c>
      <c r="K101" s="20" t="s">
        <v>15</v>
      </c>
      <c r="L101" s="8"/>
      <c r="M101" s="16">
        <v>30068980</v>
      </c>
      <c r="N101" s="16">
        <v>30068980</v>
      </c>
      <c r="O101" s="19">
        <v>26707430</v>
      </c>
      <c r="P101" s="76">
        <f>O101/N101*100</f>
        <v>88.820538641483679</v>
      </c>
      <c r="Q101" s="33">
        <v>0</v>
      </c>
      <c r="R101" s="76">
        <f t="shared" ref="R101:R102" si="16">Q101/N101*100</f>
        <v>0</v>
      </c>
      <c r="S101" s="19">
        <f>O101+Q101</f>
        <v>26707430</v>
      </c>
      <c r="T101" s="18">
        <f>S101/N101*100</f>
        <v>88.820538641483679</v>
      </c>
      <c r="U101" s="17">
        <v>100</v>
      </c>
      <c r="V101" s="8"/>
      <c r="W101" s="8"/>
    </row>
    <row r="102" spans="1:26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34</v>
      </c>
      <c r="J102" s="21" t="s">
        <v>14</v>
      </c>
      <c r="K102" s="20" t="s">
        <v>13</v>
      </c>
      <c r="L102" s="8"/>
      <c r="M102" s="16">
        <v>41235290</v>
      </c>
      <c r="N102" s="16">
        <v>54540000</v>
      </c>
      <c r="O102" s="19">
        <v>0</v>
      </c>
      <c r="P102" s="76">
        <f>O102/N102*100</f>
        <v>0</v>
      </c>
      <c r="Q102" s="33">
        <v>0</v>
      </c>
      <c r="R102" s="76">
        <f t="shared" si="16"/>
        <v>0</v>
      </c>
      <c r="S102" s="19">
        <f>O102+Q102</f>
        <v>0</v>
      </c>
      <c r="T102" s="18">
        <f>S102/N102*100</f>
        <v>0</v>
      </c>
      <c r="U102" s="17">
        <v>0</v>
      </c>
      <c r="V102" s="8"/>
      <c r="W102" s="8"/>
    </row>
    <row r="103" spans="1:26" ht="15.75">
      <c r="A103" s="24"/>
      <c r="B103" s="22"/>
      <c r="C103" s="22"/>
      <c r="D103" s="23"/>
      <c r="E103" s="34"/>
      <c r="F103" s="23"/>
      <c r="G103" s="23"/>
      <c r="H103" s="23"/>
      <c r="I103" s="22"/>
      <c r="J103" s="21"/>
      <c r="K103" s="20"/>
      <c r="L103" s="8"/>
      <c r="M103" s="16"/>
      <c r="N103" s="16"/>
      <c r="O103" s="19"/>
      <c r="P103" s="18"/>
      <c r="Q103" s="33"/>
      <c r="R103" s="18"/>
      <c r="S103" s="19"/>
      <c r="T103" s="18"/>
      <c r="U103" s="17"/>
      <c r="V103" s="8"/>
      <c r="W103" s="8"/>
    </row>
    <row r="104" spans="1:26" ht="30">
      <c r="A104" s="32">
        <v>1</v>
      </c>
      <c r="B104" s="29" t="s">
        <v>11</v>
      </c>
      <c r="C104" s="29" t="s">
        <v>10</v>
      </c>
      <c r="D104" s="31">
        <v>38</v>
      </c>
      <c r="E104" s="31">
        <v>11</v>
      </c>
      <c r="F104" s="30">
        <v>5</v>
      </c>
      <c r="G104" s="30">
        <v>2</v>
      </c>
      <c r="H104" s="30">
        <v>3</v>
      </c>
      <c r="I104" s="29">
        <v>36</v>
      </c>
      <c r="J104" s="28"/>
      <c r="K104" s="27" t="s">
        <v>12</v>
      </c>
      <c r="L104" s="8"/>
      <c r="M104" s="26">
        <f>SUM(M105)</f>
        <v>21358030</v>
      </c>
      <c r="N104" s="26">
        <f>SUM(N105)</f>
        <v>21358030</v>
      </c>
      <c r="O104" s="12">
        <v>0</v>
      </c>
      <c r="P104" s="85">
        <f>O104/N104*100</f>
        <v>0</v>
      </c>
      <c r="Q104" s="25">
        <f>SUM(Q105)</f>
        <v>0</v>
      </c>
      <c r="R104" s="85">
        <f>Q104/N104*100</f>
        <v>0</v>
      </c>
      <c r="S104" s="12">
        <f>S105</f>
        <v>0</v>
      </c>
      <c r="T104" s="85">
        <f>S104/N104*100</f>
        <v>0</v>
      </c>
      <c r="U104" s="9">
        <v>0</v>
      </c>
      <c r="V104" s="8"/>
      <c r="W104" s="8"/>
    </row>
    <row r="105" spans="1:26" ht="28.5" customHeight="1">
      <c r="A105" s="24">
        <v>1</v>
      </c>
      <c r="B105" s="22" t="s">
        <v>11</v>
      </c>
      <c r="C105" s="22" t="s">
        <v>10</v>
      </c>
      <c r="D105" s="31">
        <v>38</v>
      </c>
      <c r="E105" s="31">
        <v>11</v>
      </c>
      <c r="F105" s="23">
        <v>5</v>
      </c>
      <c r="G105" s="23">
        <v>2</v>
      </c>
      <c r="H105" s="23">
        <v>3</v>
      </c>
      <c r="I105" s="22">
        <v>36</v>
      </c>
      <c r="J105" s="21">
        <v>14</v>
      </c>
      <c r="K105" s="20" t="s">
        <v>9</v>
      </c>
      <c r="L105" s="8"/>
      <c r="M105" s="16">
        <v>21358030</v>
      </c>
      <c r="N105" s="16">
        <v>21358030</v>
      </c>
      <c r="O105" s="19">
        <v>0</v>
      </c>
      <c r="P105" s="76">
        <f>O105/N105*100</f>
        <v>0</v>
      </c>
      <c r="Q105" s="8">
        <v>0</v>
      </c>
      <c r="R105" s="76">
        <f>Q105/N105*100</f>
        <v>0</v>
      </c>
      <c r="S105" s="19">
        <f>O105+Q105</f>
        <v>0</v>
      </c>
      <c r="T105" s="76">
        <f>S105/N105*100</f>
        <v>0</v>
      </c>
      <c r="U105" s="17">
        <v>0</v>
      </c>
      <c r="V105" s="8"/>
      <c r="W105" s="8"/>
    </row>
    <row r="106" spans="1:26" ht="15.75">
      <c r="A106" s="24"/>
      <c r="B106" s="22"/>
      <c r="C106" s="22"/>
      <c r="D106" s="23"/>
      <c r="E106" s="34"/>
      <c r="F106" s="23"/>
      <c r="G106" s="23"/>
      <c r="H106" s="23"/>
      <c r="I106" s="22"/>
      <c r="J106" s="21"/>
      <c r="K106" s="20"/>
      <c r="L106" s="8"/>
      <c r="M106" s="16"/>
      <c r="N106" s="16"/>
      <c r="O106" s="19"/>
      <c r="P106" s="18"/>
      <c r="Q106" s="33"/>
      <c r="R106" s="18"/>
      <c r="S106" s="19"/>
      <c r="T106" s="18"/>
      <c r="U106" s="17"/>
      <c r="V106" s="8"/>
      <c r="W106" s="8"/>
    </row>
    <row r="107" spans="1:26" ht="30">
      <c r="A107" s="32">
        <v>1</v>
      </c>
      <c r="B107" s="29" t="s">
        <v>11</v>
      </c>
      <c r="C107" s="29" t="s">
        <v>10</v>
      </c>
      <c r="D107" s="31">
        <v>38</v>
      </c>
      <c r="E107" s="31">
        <v>11</v>
      </c>
      <c r="F107" s="30">
        <v>5</v>
      </c>
      <c r="G107" s="30">
        <v>2</v>
      </c>
      <c r="H107" s="30">
        <v>3</v>
      </c>
      <c r="I107" s="29">
        <v>38</v>
      </c>
      <c r="J107" s="28"/>
      <c r="K107" s="27" t="s">
        <v>145</v>
      </c>
      <c r="L107" s="8"/>
      <c r="M107" s="26">
        <f>SUM(M108)</f>
        <v>0</v>
      </c>
      <c r="N107" s="26">
        <f>SUM(N108)</f>
        <v>55268000</v>
      </c>
      <c r="O107" s="12">
        <v>0</v>
      </c>
      <c r="P107" s="85">
        <f>O107/N107*100</f>
        <v>0</v>
      </c>
      <c r="Q107" s="25">
        <f>SUM(Q108)</f>
        <v>0</v>
      </c>
      <c r="R107" s="85">
        <f>Q107/N107*100</f>
        <v>0</v>
      </c>
      <c r="S107" s="12">
        <f>S108</f>
        <v>0</v>
      </c>
      <c r="T107" s="85">
        <f>S107/N107*100</f>
        <v>0</v>
      </c>
      <c r="U107" s="9">
        <v>0</v>
      </c>
      <c r="V107" s="8"/>
      <c r="W107" s="8"/>
    </row>
    <row r="108" spans="1:26" ht="15.75">
      <c r="A108" s="24">
        <v>1</v>
      </c>
      <c r="B108" s="22" t="s">
        <v>11</v>
      </c>
      <c r="C108" s="22" t="s">
        <v>10</v>
      </c>
      <c r="D108" s="31">
        <v>38</v>
      </c>
      <c r="E108" s="31">
        <v>11</v>
      </c>
      <c r="F108" s="23">
        <v>5</v>
      </c>
      <c r="G108" s="23">
        <v>2</v>
      </c>
      <c r="H108" s="23">
        <v>3</v>
      </c>
      <c r="I108" s="22">
        <v>38</v>
      </c>
      <c r="J108" s="21" t="s">
        <v>11</v>
      </c>
      <c r="K108" s="176" t="s">
        <v>146</v>
      </c>
      <c r="L108" s="8"/>
      <c r="M108" s="16">
        <v>0</v>
      </c>
      <c r="N108" s="16">
        <v>55268000</v>
      </c>
      <c r="O108" s="19">
        <v>0</v>
      </c>
      <c r="P108" s="76">
        <f>O108/N108*100</f>
        <v>0</v>
      </c>
      <c r="Q108" s="8">
        <v>0</v>
      </c>
      <c r="R108" s="76">
        <f>Q108/N108*100</f>
        <v>0</v>
      </c>
      <c r="S108" s="19">
        <f>O108+Q108</f>
        <v>0</v>
      </c>
      <c r="T108" s="76">
        <f>S108/N108*100</f>
        <v>0</v>
      </c>
      <c r="U108" s="17">
        <v>0</v>
      </c>
      <c r="V108" s="8"/>
      <c r="W108" s="8"/>
    </row>
    <row r="109" spans="1:2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6" ht="15.75">
      <c r="A110" s="162" t="s">
        <v>8</v>
      </c>
      <c r="B110" s="163"/>
      <c r="C110" s="163"/>
      <c r="D110" s="163"/>
      <c r="E110" s="163"/>
      <c r="F110" s="163"/>
      <c r="G110" s="163"/>
      <c r="H110" s="163"/>
      <c r="I110" s="163"/>
      <c r="J110" s="164"/>
      <c r="K110" s="15"/>
      <c r="L110" s="15"/>
      <c r="M110" s="14">
        <f>M17+M26+M92</f>
        <v>2085865970</v>
      </c>
      <c r="N110" s="14">
        <f>N17+N26+N92</f>
        <v>2064377722</v>
      </c>
      <c r="O110" s="11">
        <v>1213139071</v>
      </c>
      <c r="P110" s="85">
        <f>O110/N110*100</f>
        <v>58.765363434783282</v>
      </c>
      <c r="Q110" s="12">
        <f>Q17+Q26+Q92</f>
        <v>14253900</v>
      </c>
      <c r="R110" s="85">
        <f>Q110/N110*100</f>
        <v>0.69046957095577488</v>
      </c>
      <c r="S110" s="11">
        <f>O110+Q110</f>
        <v>1227392971</v>
      </c>
      <c r="T110" s="85">
        <f>S110/N110*100</f>
        <v>59.455833005739059</v>
      </c>
      <c r="U110" s="9">
        <v>80</v>
      </c>
      <c r="V110" s="8"/>
      <c r="W110" s="8"/>
      <c r="Y110" s="4"/>
    </row>
    <row r="111" spans="1:26">
      <c r="O111" s="7"/>
    </row>
    <row r="112" spans="1:26">
      <c r="C112" s="5" t="s">
        <v>7</v>
      </c>
      <c r="D112" s="5"/>
      <c r="E112" s="5"/>
      <c r="O112" s="6"/>
      <c r="R112" s="5"/>
      <c r="S112" s="5"/>
      <c r="T112" s="5" t="s">
        <v>140</v>
      </c>
      <c r="U112" s="5"/>
      <c r="V112" s="5"/>
    </row>
    <row r="113" spans="3:25">
      <c r="C113" s="5" t="s">
        <v>6</v>
      </c>
      <c r="D113" s="5"/>
      <c r="E113" s="5"/>
      <c r="R113" s="5"/>
      <c r="S113" s="5"/>
      <c r="T113" s="5" t="s">
        <v>5</v>
      </c>
      <c r="U113" s="5"/>
      <c r="V113" s="5"/>
      <c r="Y113" s="4"/>
    </row>
    <row r="114" spans="3:25">
      <c r="C114" s="2" t="s">
        <v>4</v>
      </c>
      <c r="D114" s="2"/>
      <c r="E114" s="2"/>
      <c r="R114" s="2"/>
      <c r="S114" s="2"/>
      <c r="T114" s="2"/>
      <c r="U114" s="2"/>
      <c r="V114" s="2"/>
    </row>
    <row r="115" spans="3:25">
      <c r="C115" s="2"/>
      <c r="D115" s="2"/>
      <c r="E115" s="2"/>
      <c r="R115" s="2"/>
      <c r="S115" s="2"/>
      <c r="T115" s="2"/>
      <c r="U115" s="2"/>
      <c r="V115" s="2"/>
    </row>
    <row r="116" spans="3:25">
      <c r="C116" s="2"/>
      <c r="D116" s="2"/>
      <c r="E116" s="2"/>
      <c r="R116" s="2"/>
      <c r="S116" s="2"/>
      <c r="T116" s="2"/>
      <c r="U116" s="2"/>
      <c r="V116" s="2"/>
    </row>
    <row r="117" spans="3:25">
      <c r="C117" s="2"/>
      <c r="D117" s="2"/>
      <c r="E117" s="2"/>
      <c r="R117" s="2"/>
      <c r="S117" s="2"/>
      <c r="T117" s="2"/>
      <c r="U117" s="2"/>
      <c r="V117" s="2"/>
    </row>
    <row r="118" spans="3:25">
      <c r="C118" s="3" t="s">
        <v>3</v>
      </c>
      <c r="D118" s="3"/>
      <c r="E118" s="3"/>
      <c r="R118" s="3"/>
      <c r="S118" s="3"/>
      <c r="T118" s="3" t="s">
        <v>2</v>
      </c>
      <c r="U118" s="3"/>
      <c r="V118" s="3"/>
    </row>
    <row r="119" spans="3:25">
      <c r="C119" s="2" t="s">
        <v>1</v>
      </c>
      <c r="D119" s="2"/>
      <c r="E119" s="2"/>
      <c r="R119" s="2"/>
      <c r="S119" s="2"/>
      <c r="T119" s="2" t="s">
        <v>0</v>
      </c>
      <c r="U119" s="2"/>
      <c r="V119" s="2"/>
    </row>
  </sheetData>
  <mergeCells count="21">
    <mergeCell ref="A1:W1"/>
    <mergeCell ref="A2:W2"/>
    <mergeCell ref="A3:W3"/>
    <mergeCell ref="A4:W4"/>
    <mergeCell ref="A6:J9"/>
    <mergeCell ref="K6:K9"/>
    <mergeCell ref="L6:L9"/>
    <mergeCell ref="M6:M9"/>
    <mergeCell ref="O6:U6"/>
    <mergeCell ref="V6:V9"/>
    <mergeCell ref="N6:N9"/>
    <mergeCell ref="A10:J10"/>
    <mergeCell ref="A11:J11"/>
    <mergeCell ref="A110:J110"/>
    <mergeCell ref="W6:W9"/>
    <mergeCell ref="O7:P7"/>
    <mergeCell ref="Q7:R7"/>
    <mergeCell ref="S7:U7"/>
    <mergeCell ref="O8:P8"/>
    <mergeCell ref="Q8:R8"/>
    <mergeCell ref="S8:T8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34" zoomScaleNormal="100" zoomScaleSheetLayoutView="100" zoomScalePageLayoutView="80" workbookViewId="0">
      <selection activeCell="P47" sqref="P47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74" t="s">
        <v>109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5" ht="16.5">
      <c r="A2" s="174" t="s">
        <v>108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5" ht="16.5">
      <c r="A3" s="174" t="s">
        <v>107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5" ht="16.5">
      <c r="A4" s="174" t="s">
        <v>110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</row>
    <row r="5" spans="1:25" ht="18">
      <c r="A5" s="140"/>
      <c r="B5" s="140"/>
      <c r="C5" s="140"/>
      <c r="D5" s="140"/>
      <c r="E5" s="140"/>
    </row>
    <row r="6" spans="1:25" ht="18" customHeight="1">
      <c r="A6" s="175" t="s">
        <v>106</v>
      </c>
      <c r="B6" s="175"/>
      <c r="C6" s="175"/>
      <c r="D6" s="175"/>
      <c r="E6" s="175"/>
      <c r="F6" s="175"/>
      <c r="G6" s="175"/>
      <c r="H6" s="175"/>
      <c r="I6" s="175"/>
      <c r="J6" s="175"/>
      <c r="K6" s="175" t="s">
        <v>105</v>
      </c>
      <c r="L6" s="173" t="s">
        <v>104</v>
      </c>
      <c r="M6" s="173" t="s">
        <v>103</v>
      </c>
      <c r="N6" s="175" t="s">
        <v>102</v>
      </c>
      <c r="O6" s="175"/>
      <c r="P6" s="175"/>
      <c r="Q6" s="175"/>
      <c r="R6" s="175"/>
      <c r="S6" s="175"/>
      <c r="T6" s="175"/>
      <c r="U6" s="165" t="s">
        <v>101</v>
      </c>
      <c r="V6" s="165" t="s">
        <v>100</v>
      </c>
    </row>
    <row r="7" spans="1:25" ht="18" customHeight="1">
      <c r="A7" s="175"/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3"/>
      <c r="M7" s="173"/>
      <c r="N7" s="168" t="s">
        <v>99</v>
      </c>
      <c r="O7" s="169"/>
      <c r="P7" s="168" t="s">
        <v>98</v>
      </c>
      <c r="Q7" s="169"/>
      <c r="R7" s="170" t="s">
        <v>97</v>
      </c>
      <c r="S7" s="171"/>
      <c r="T7" s="172"/>
      <c r="U7" s="166"/>
      <c r="V7" s="166"/>
    </row>
    <row r="8" spans="1:25" ht="22.5" customHeight="1">
      <c r="A8" s="175"/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3"/>
      <c r="M8" s="173"/>
      <c r="N8" s="173" t="s">
        <v>96</v>
      </c>
      <c r="O8" s="173"/>
      <c r="P8" s="173" t="s">
        <v>96</v>
      </c>
      <c r="Q8" s="173"/>
      <c r="R8" s="173" t="s">
        <v>96</v>
      </c>
      <c r="S8" s="173"/>
      <c r="T8" s="138" t="s">
        <v>95</v>
      </c>
      <c r="U8" s="166"/>
      <c r="V8" s="166"/>
    </row>
    <row r="9" spans="1:25" ht="21.75" customHeight="1">
      <c r="A9" s="175"/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3"/>
      <c r="M9" s="173"/>
      <c r="N9" s="138" t="s">
        <v>94</v>
      </c>
      <c r="O9" s="138" t="s">
        <v>93</v>
      </c>
      <c r="P9" s="138" t="s">
        <v>94</v>
      </c>
      <c r="Q9" s="138" t="s">
        <v>93</v>
      </c>
      <c r="R9" s="138" t="s">
        <v>94</v>
      </c>
      <c r="S9" s="138" t="s">
        <v>93</v>
      </c>
      <c r="T9" s="138" t="s">
        <v>93</v>
      </c>
      <c r="U9" s="167"/>
      <c r="V9" s="167"/>
    </row>
    <row r="10" spans="1:25" ht="60.75" customHeight="1">
      <c r="A10" s="159" t="s">
        <v>92</v>
      </c>
      <c r="B10" s="160"/>
      <c r="C10" s="160"/>
      <c r="D10" s="160"/>
      <c r="E10" s="160"/>
      <c r="F10" s="160"/>
      <c r="G10" s="160"/>
      <c r="H10" s="160"/>
      <c r="I10" s="160"/>
      <c r="J10" s="161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59" t="s">
        <v>88</v>
      </c>
      <c r="B11" s="160"/>
      <c r="C11" s="160"/>
      <c r="D11" s="160"/>
      <c r="E11" s="160"/>
      <c r="F11" s="160"/>
      <c r="G11" s="160"/>
      <c r="H11" s="160"/>
      <c r="I11" s="160"/>
      <c r="J11" s="161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/>
      <c r="O12" s="10">
        <f>N12/M12*100</f>
        <v>0</v>
      </c>
      <c r="P12" s="13">
        <f>P17+P26+P89</f>
        <v>97956230</v>
      </c>
      <c r="Q12" s="10">
        <f>P12/M12*100</f>
        <v>4.6485912271310497</v>
      </c>
      <c r="R12" s="13">
        <f>R17+R26+R89</f>
        <v>97956230</v>
      </c>
      <c r="S12" s="10">
        <f>R12/M12*100</f>
        <v>4.6485912271310497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/>
      <c r="O13" s="152">
        <f>N13/M13*100</f>
        <v>0</v>
      </c>
      <c r="P13" s="151">
        <f>P17</f>
        <v>91088280</v>
      </c>
      <c r="Q13" s="152">
        <f>P13/M13*100</f>
        <v>7.204445279666519</v>
      </c>
      <c r="R13" s="151">
        <f>R17</f>
        <v>91088280</v>
      </c>
      <c r="S13" s="152">
        <f t="shared" ref="S13:S15" si="0">R13/M13*100</f>
        <v>7.204445279666519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/>
      <c r="O14" s="93">
        <f>N14/M14*100</f>
        <v>0</v>
      </c>
      <c r="P14" s="154">
        <f>P26</f>
        <v>6867950</v>
      </c>
      <c r="Q14" s="93">
        <f>P14/M14*100</f>
        <v>1.0090945380803065</v>
      </c>
      <c r="R14" s="154">
        <f>R26</f>
        <v>6867950</v>
      </c>
      <c r="S14" s="93">
        <f t="shared" si="0"/>
        <v>1.0090945380803065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/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/>
      <c r="O17" s="152">
        <f>N17/M17*100</f>
        <v>0</v>
      </c>
      <c r="P17" s="151">
        <f>P23</f>
        <v>91088280</v>
      </c>
      <c r="Q17" s="152">
        <f>P17/M17*100</f>
        <v>7.204445279666519</v>
      </c>
      <c r="R17" s="151">
        <f>R18+R23</f>
        <v>91088280</v>
      </c>
      <c r="S17" s="152">
        <f>R17/M17*100</f>
        <v>7.204445279666519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/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/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/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/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/>
      <c r="O23" s="10">
        <f>N23/M23*100</f>
        <v>0</v>
      </c>
      <c r="P23" s="82">
        <f>P24</f>
        <v>91088280</v>
      </c>
      <c r="Q23" s="85">
        <f t="shared" si="2"/>
        <v>7.204445279666519</v>
      </c>
      <c r="R23" s="82">
        <f>R24</f>
        <v>91088280</v>
      </c>
      <c r="S23" s="10">
        <f t="shared" si="3"/>
        <v>7.204445279666519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/>
      <c r="O24" s="18">
        <f>N24/M24*100</f>
        <v>0</v>
      </c>
      <c r="P24" s="16">
        <v>91088280</v>
      </c>
      <c r="Q24" s="76">
        <f t="shared" si="2"/>
        <v>7.204445279666519</v>
      </c>
      <c r="R24" s="19">
        <f>N24+P24</f>
        <v>91088280</v>
      </c>
      <c r="S24" s="18">
        <f>R24/M24*100</f>
        <v>7.204445279666519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/>
      <c r="O26" s="93">
        <f>N26/M26*100</f>
        <v>0</v>
      </c>
      <c r="P26" s="94">
        <f>P27+P41+P45+P50+P53+P59+P63+P66+P70+P73+P79+P82+P86</f>
        <v>6867950</v>
      </c>
      <c r="Q26" s="93">
        <f t="shared" si="2"/>
        <v>1.0090945380803065</v>
      </c>
      <c r="R26" s="94">
        <f>R27+R41+R45+R50+R53+R59+R63+R66+R70+R73+R79+R82+R86</f>
        <v>6867950</v>
      </c>
      <c r="S26" s="93">
        <f t="shared" si="3"/>
        <v>1.0090945380803065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/>
      <c r="O27" s="76">
        <f>N27/M27*100</f>
        <v>0</v>
      </c>
      <c r="P27" s="82">
        <f>SUM(P28:P39)</f>
        <v>500000</v>
      </c>
      <c r="Q27" s="85">
        <f t="shared" si="2"/>
        <v>0.18537453497407594</v>
      </c>
      <c r="R27" s="82">
        <f t="shared" ref="R27:R39" si="4">N27+P27</f>
        <v>500000</v>
      </c>
      <c r="S27" s="10">
        <f>R27/M27*100</f>
        <v>0.18537453497407594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/>
      <c r="O28" s="76">
        <f t="shared" ref="O28:O39" si="5">N28/M28*100</f>
        <v>0</v>
      </c>
      <c r="P28" s="16">
        <v>0</v>
      </c>
      <c r="Q28" s="76">
        <f t="shared" si="2"/>
        <v>0</v>
      </c>
      <c r="R28" s="19">
        <f t="shared" si="4"/>
        <v>0</v>
      </c>
      <c r="S28" s="18">
        <f t="shared" ref="S28:S60" si="6">R28/M28*100</f>
        <v>0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/>
      <c r="O29" s="76">
        <f t="shared" si="5"/>
        <v>0</v>
      </c>
      <c r="P29" s="16">
        <v>0</v>
      </c>
      <c r="Q29" s="76">
        <f t="shared" si="2"/>
        <v>0</v>
      </c>
      <c r="R29" s="19">
        <f t="shared" si="4"/>
        <v>0</v>
      </c>
      <c r="S29" s="18">
        <f t="shared" si="6"/>
        <v>0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/>
      <c r="O30" s="76">
        <f t="shared" si="5"/>
        <v>0</v>
      </c>
      <c r="P30" s="16">
        <v>0</v>
      </c>
      <c r="Q30" s="76">
        <f t="shared" si="2"/>
        <v>0</v>
      </c>
      <c r="R30" s="19">
        <f t="shared" si="4"/>
        <v>0</v>
      </c>
      <c r="S30" s="18">
        <f t="shared" si="6"/>
        <v>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/>
      <c r="O31" s="76">
        <f t="shared" si="5"/>
        <v>0</v>
      </c>
      <c r="P31" s="16">
        <v>0</v>
      </c>
      <c r="Q31" s="76">
        <f t="shared" si="2"/>
        <v>0</v>
      </c>
      <c r="R31" s="19">
        <f t="shared" si="4"/>
        <v>0</v>
      </c>
      <c r="S31" s="18">
        <f t="shared" si="6"/>
        <v>0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/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/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/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/>
      <c r="O35" s="76">
        <f t="shared" si="5"/>
        <v>0</v>
      </c>
      <c r="P35" s="89">
        <v>0</v>
      </c>
      <c r="Q35" s="76">
        <f t="shared" si="2"/>
        <v>0</v>
      </c>
      <c r="R35" s="19">
        <f t="shared" si="4"/>
        <v>0</v>
      </c>
      <c r="S35" s="18">
        <f t="shared" si="6"/>
        <v>0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/>
      <c r="O36" s="76">
        <f t="shared" si="5"/>
        <v>0</v>
      </c>
      <c r="P36" s="71">
        <v>0</v>
      </c>
      <c r="Q36" s="76">
        <f t="shared" si="2"/>
        <v>0</v>
      </c>
      <c r="R36" s="19">
        <f t="shared" si="4"/>
        <v>0</v>
      </c>
      <c r="S36" s="18">
        <f t="shared" si="6"/>
        <v>0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/>
      <c r="O37" s="76">
        <f t="shared" si="5"/>
        <v>0</v>
      </c>
      <c r="P37" s="87">
        <v>500000</v>
      </c>
      <c r="Q37" s="76">
        <f t="shared" si="2"/>
        <v>8.3333333333333321</v>
      </c>
      <c r="R37" s="19">
        <f t="shared" si="4"/>
        <v>500000</v>
      </c>
      <c r="S37" s="18">
        <f t="shared" si="6"/>
        <v>8.3333333333333321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/>
      <c r="O38" s="76">
        <f t="shared" si="5"/>
        <v>0</v>
      </c>
      <c r="P38" s="16">
        <v>0</v>
      </c>
      <c r="Q38" s="76">
        <f t="shared" si="2"/>
        <v>0</v>
      </c>
      <c r="R38" s="19">
        <f t="shared" si="4"/>
        <v>0</v>
      </c>
      <c r="S38" s="18">
        <f t="shared" si="6"/>
        <v>0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/>
      <c r="O39" s="76">
        <f t="shared" si="5"/>
        <v>0</v>
      </c>
      <c r="P39" s="16">
        <v>0</v>
      </c>
      <c r="Q39" s="76">
        <f t="shared" si="2"/>
        <v>0</v>
      </c>
      <c r="R39" s="19">
        <f t="shared" si="4"/>
        <v>0</v>
      </c>
      <c r="S39" s="18">
        <f t="shared" si="6"/>
        <v>0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/>
      <c r="O41" s="10">
        <f>N41/M41*100</f>
        <v>0</v>
      </c>
      <c r="P41" s="83">
        <f>P42+P43</f>
        <v>648000</v>
      </c>
      <c r="Q41" s="85">
        <f t="shared" si="2"/>
        <v>5.0720100187852228</v>
      </c>
      <c r="R41" s="82">
        <f>R42+R43</f>
        <v>648000</v>
      </c>
      <c r="S41" s="10">
        <f t="shared" si="6"/>
        <v>5.0720100187852228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/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/>
      <c r="O43" s="18">
        <f t="shared" si="7"/>
        <v>0</v>
      </c>
      <c r="P43" s="16">
        <v>648000</v>
      </c>
      <c r="Q43" s="76">
        <f t="shared" si="2"/>
        <v>8.3333333333333321</v>
      </c>
      <c r="R43" s="19">
        <f>N43+P43</f>
        <v>648000</v>
      </c>
      <c r="S43" s="18">
        <f t="shared" si="6"/>
        <v>8.3333333333333321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/>
      <c r="O45" s="10">
        <f>N45/M45*100</f>
        <v>0</v>
      </c>
      <c r="P45" s="83">
        <f>P46+P47+P48</f>
        <v>894950</v>
      </c>
      <c r="Q45" s="85">
        <f t="shared" si="2"/>
        <v>3.0691015089163236</v>
      </c>
      <c r="R45" s="83">
        <f>R46+R47+R48</f>
        <v>894950</v>
      </c>
      <c r="S45" s="10">
        <f t="shared" si="6"/>
        <v>3.0691015089163236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/>
      <c r="O46" s="18">
        <f>N46/M46*100</f>
        <v>0</v>
      </c>
      <c r="P46" s="87">
        <v>891450</v>
      </c>
      <c r="Q46" s="76">
        <f t="shared" si="2"/>
        <v>7.4287500000000009</v>
      </c>
      <c r="R46" s="19">
        <f>N46+P46</f>
        <v>891450</v>
      </c>
      <c r="S46" s="18">
        <f t="shared" si="6"/>
        <v>7.4287500000000009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/>
      <c r="O47" s="18">
        <f>N47/M47*100</f>
        <v>0</v>
      </c>
      <c r="P47" s="87">
        <v>3500</v>
      </c>
      <c r="Q47" s="76">
        <f t="shared" si="2"/>
        <v>0.53030303030303039</v>
      </c>
      <c r="R47" s="19">
        <f>N47+P47</f>
        <v>3500</v>
      </c>
      <c r="S47" s="18">
        <f t="shared" si="6"/>
        <v>0.53030303030303039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/>
      <c r="O48" s="18">
        <f>N48/M48*100</f>
        <v>0</v>
      </c>
      <c r="P48" s="87">
        <v>0</v>
      </c>
      <c r="Q48" s="76">
        <f>P48/M48*100</f>
        <v>0</v>
      </c>
      <c r="R48" s="19">
        <f>N48+P48</f>
        <v>0</v>
      </c>
      <c r="S48" s="18">
        <f t="shared" si="6"/>
        <v>0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/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84"/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84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84"/>
      <c r="O53" s="10">
        <f>N53/M53*100</f>
        <v>0</v>
      </c>
      <c r="P53" s="84">
        <f>SUM(P54:P57)</f>
        <v>0</v>
      </c>
      <c r="Q53" s="85">
        <f t="shared" si="2"/>
        <v>0</v>
      </c>
      <c r="R53" s="19">
        <f>SUM(R54:R57)</f>
        <v>0</v>
      </c>
      <c r="S53" s="10">
        <f t="shared" si="6"/>
        <v>0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84"/>
      <c r="O54" s="18">
        <f>N54/M54*100</f>
        <v>0</v>
      </c>
      <c r="P54" s="84">
        <v>0</v>
      </c>
      <c r="Q54" s="76">
        <f t="shared" si="2"/>
        <v>0</v>
      </c>
      <c r="R54" s="19">
        <f>N54+P54</f>
        <v>0</v>
      </c>
      <c r="S54" s="18">
        <f t="shared" si="6"/>
        <v>0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84"/>
      <c r="O55" s="18">
        <f>N55/M55*100</f>
        <v>0</v>
      </c>
      <c r="P55" s="84">
        <v>0</v>
      </c>
      <c r="Q55" s="76">
        <f t="shared" si="2"/>
        <v>0</v>
      </c>
      <c r="R55" s="19">
        <f t="shared" ref="R55:R57" si="8">N55+P55</f>
        <v>0</v>
      </c>
      <c r="S55" s="18">
        <f t="shared" si="6"/>
        <v>0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84"/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84"/>
      <c r="O57" s="18">
        <f>N57/M57*100</f>
        <v>0</v>
      </c>
      <c r="P57" s="84">
        <v>0</v>
      </c>
      <c r="Q57" s="76">
        <f t="shared" si="2"/>
        <v>0</v>
      </c>
      <c r="R57" s="19">
        <f t="shared" si="8"/>
        <v>0</v>
      </c>
      <c r="S57" s="18">
        <f t="shared" si="6"/>
        <v>0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84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2"/>
      <c r="O59" s="10">
        <f>N59/M59*100</f>
        <v>0</v>
      </c>
      <c r="P59" s="82">
        <f>P60+P61</f>
        <v>625000</v>
      </c>
      <c r="Q59" s="85">
        <f t="shared" si="2"/>
        <v>0.91227558020726895</v>
      </c>
      <c r="R59" s="83">
        <f>R60+R61</f>
        <v>625000</v>
      </c>
      <c r="S59" s="10">
        <f>R59/M59*100</f>
        <v>0.91227558020726895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19"/>
      <c r="O60" s="18">
        <f t="shared" ref="O60:O61" si="9">N60/M60*100</f>
        <v>0</v>
      </c>
      <c r="P60" s="16">
        <v>0</v>
      </c>
      <c r="Q60" s="76">
        <f t="shared" si="2"/>
        <v>0</v>
      </c>
      <c r="R60" s="77">
        <f>N60+P60</f>
        <v>0</v>
      </c>
      <c r="S60" s="18">
        <f t="shared" si="6"/>
        <v>0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19"/>
      <c r="O61" s="18">
        <f t="shared" si="9"/>
        <v>0</v>
      </c>
      <c r="P61" s="16">
        <v>625000</v>
      </c>
      <c r="Q61" s="76">
        <f t="shared" si="2"/>
        <v>8.3333333333333321</v>
      </c>
      <c r="R61" s="43">
        <f>N61+P61</f>
        <v>625000</v>
      </c>
      <c r="S61" s="18">
        <f>R61/M61*100</f>
        <v>8.3333333333333321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84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/>
      <c r="O63" s="10">
        <f>N63/M63*100</f>
        <v>0</v>
      </c>
      <c r="P63" s="83">
        <f>P64</f>
        <v>3300000</v>
      </c>
      <c r="Q63" s="85">
        <f t="shared" si="2"/>
        <v>4.2051608792609114</v>
      </c>
      <c r="R63" s="83">
        <f>R64</f>
        <v>3300000</v>
      </c>
      <c r="S63" s="10">
        <f>R63/M63*100</f>
        <v>4.2051608792609114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19"/>
      <c r="O64" s="18">
        <f>N64/M64*100</f>
        <v>0</v>
      </c>
      <c r="P64" s="16">
        <v>3300000</v>
      </c>
      <c r="Q64" s="76">
        <f t="shared" si="2"/>
        <v>4.2051608792609114</v>
      </c>
      <c r="R64" s="78">
        <f>N64+P64</f>
        <v>3300000</v>
      </c>
      <c r="S64" s="18">
        <f>R64/M64*100</f>
        <v>4.2051608792609114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19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2"/>
      <c r="O66" s="10">
        <f>N66/M66*100</f>
        <v>0</v>
      </c>
      <c r="P66" s="82">
        <f>P67+P68</f>
        <v>600000</v>
      </c>
      <c r="Q66" s="85">
        <f t="shared" si="2"/>
        <v>1.1399259048161869</v>
      </c>
      <c r="R66" s="83">
        <f>R67+R68</f>
        <v>600000</v>
      </c>
      <c r="S66" s="10">
        <f>R66/M66*100</f>
        <v>1.1399259048161869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19"/>
      <c r="O67" s="18">
        <f t="shared" ref="O67:O68" si="10">N67/M67*100</f>
        <v>0</v>
      </c>
      <c r="P67" s="16">
        <v>600000</v>
      </c>
      <c r="Q67" s="76">
        <f t="shared" si="2"/>
        <v>8.3333333333333321</v>
      </c>
      <c r="R67" s="77">
        <f>N67+P67</f>
        <v>600000</v>
      </c>
      <c r="S67" s="18">
        <f t="shared" ref="S67:S68" si="11">R67/M67*100</f>
        <v>8.3333333333333321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19"/>
      <c r="O68" s="18">
        <f t="shared" si="10"/>
        <v>0</v>
      </c>
      <c r="P68" s="16">
        <v>0</v>
      </c>
      <c r="Q68" s="76">
        <f t="shared" si="2"/>
        <v>0</v>
      </c>
      <c r="R68" s="43">
        <f>N68+P68</f>
        <v>0</v>
      </c>
      <c r="S68" s="18">
        <f t="shared" si="11"/>
        <v>0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79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2"/>
      <c r="O70" s="10">
        <f>N70/M70*100</f>
        <v>0</v>
      </c>
      <c r="P70" s="81">
        <f>P71</f>
        <v>0</v>
      </c>
      <c r="Q70" s="85">
        <f t="shared" si="2"/>
        <v>0</v>
      </c>
      <c r="R70" s="80">
        <f>R71</f>
        <v>0</v>
      </c>
      <c r="S70" s="10">
        <f>R70/M70*100</f>
        <v>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19"/>
      <c r="O71" s="18">
        <f>N71/M71*100</f>
        <v>0</v>
      </c>
      <c r="P71" s="79">
        <v>0</v>
      </c>
      <c r="Q71" s="76">
        <f t="shared" si="2"/>
        <v>0</v>
      </c>
      <c r="R71" s="78">
        <f>N71+P71</f>
        <v>0</v>
      </c>
      <c r="S71" s="18">
        <f>R71/M71*100</f>
        <v>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3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58"/>
      <c r="O73" s="10">
        <f>N73/M73*100</f>
        <v>0</v>
      </c>
      <c r="P73" s="45">
        <f>P74+P75+P76+P77</f>
        <v>0</v>
      </c>
      <c r="Q73" s="85">
        <f t="shared" si="2"/>
        <v>0</v>
      </c>
      <c r="R73" s="44">
        <f>SUM(R74:R77)</f>
        <v>0</v>
      </c>
      <c r="S73" s="10">
        <f>R73/M73*100</f>
        <v>0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19"/>
      <c r="O74" s="18">
        <f t="shared" ref="O74:O80" si="12">N74/M74*100</f>
        <v>0</v>
      </c>
      <c r="P74" s="50">
        <v>0</v>
      </c>
      <c r="Q74" s="76">
        <f t="shared" si="2"/>
        <v>0</v>
      </c>
      <c r="R74" s="77">
        <f>N74+P74</f>
        <v>0</v>
      </c>
      <c r="S74" s="18">
        <f t="shared" ref="S74" si="13">R74/M74*100</f>
        <v>0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19"/>
      <c r="O75" s="18">
        <f t="shared" si="12"/>
        <v>0</v>
      </c>
      <c r="P75" s="50">
        <v>0</v>
      </c>
      <c r="Q75" s="76">
        <f t="shared" si="2"/>
        <v>0</v>
      </c>
      <c r="R75" s="43">
        <f>N75+P75</f>
        <v>0</v>
      </c>
      <c r="S75" s="18">
        <f>R75/M75*100</f>
        <v>0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19"/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/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/>
      <c r="O79" s="10">
        <f t="shared" si="12"/>
        <v>0</v>
      </c>
      <c r="P79" s="38">
        <f>SUM(P80)</f>
        <v>0</v>
      </c>
      <c r="Q79" s="85">
        <f t="shared" si="2"/>
        <v>0</v>
      </c>
      <c r="R79" s="19">
        <f>SUM(R80)</f>
        <v>0</v>
      </c>
      <c r="S79" s="10">
        <f>R79/M79*100</f>
        <v>0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/>
      <c r="O80" s="18">
        <f t="shared" si="12"/>
        <v>0</v>
      </c>
      <c r="P80" s="38">
        <v>0</v>
      </c>
      <c r="Q80" s="76">
        <f t="shared" si="2"/>
        <v>0</v>
      </c>
      <c r="R80" s="19">
        <f>N80+P80</f>
        <v>0</v>
      </c>
      <c r="S80" s="18">
        <f>R80/M80*100</f>
        <v>0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45"/>
      <c r="O82" s="10">
        <f>N82/M82*100</f>
        <v>0</v>
      </c>
      <c r="P82" s="45">
        <f>SUM(P83:P84)</f>
        <v>300000</v>
      </c>
      <c r="Q82" s="85">
        <f t="shared" si="2"/>
        <v>1.3100436681222707</v>
      </c>
      <c r="R82" s="58">
        <f>SUM(R83:R84)</f>
        <v>300000</v>
      </c>
      <c r="S82" s="10">
        <f>R82/M82*100</f>
        <v>1.3100436681222707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/>
      <c r="O83" s="18">
        <f>N83/M83*100</f>
        <v>0</v>
      </c>
      <c r="P83" s="50">
        <v>300000</v>
      </c>
      <c r="Q83" s="76">
        <f t="shared" ref="Q83:Q87" si="14">P83/M83*100</f>
        <v>5.5555555555555554</v>
      </c>
      <c r="R83" s="19">
        <f>N83+P83</f>
        <v>300000</v>
      </c>
      <c r="S83" s="18">
        <f>R83/M83*100</f>
        <v>5.5555555555555554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/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8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45"/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19"/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19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2"/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38"/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53"/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53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/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/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7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26"/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6"/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6"/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6"/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26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6"/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6"/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16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2" t="s">
        <v>8</v>
      </c>
      <c r="B104" s="163"/>
      <c r="C104" s="163"/>
      <c r="D104" s="163"/>
      <c r="E104" s="163"/>
      <c r="F104" s="163"/>
      <c r="G104" s="163"/>
      <c r="H104" s="163"/>
      <c r="I104" s="163"/>
      <c r="J104" s="164"/>
      <c r="K104" s="15"/>
      <c r="L104" s="15"/>
      <c r="M104" s="14">
        <f>M17+M26+M89</f>
        <v>2107224000</v>
      </c>
      <c r="N104" s="13"/>
      <c r="O104" s="85">
        <f t="shared" si="17"/>
        <v>0</v>
      </c>
      <c r="P104" s="12">
        <f>P17+P26+P89</f>
        <v>97956230</v>
      </c>
      <c r="Q104" s="85">
        <f>P104/M104*100</f>
        <v>4.6485912271310497</v>
      </c>
      <c r="R104" s="11">
        <f>N104+P104</f>
        <v>97956230</v>
      </c>
      <c r="S104" s="85">
        <f>R104/M104*100</f>
        <v>4.6485912271310497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111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U6:U9"/>
    <mergeCell ref="V6:V9"/>
    <mergeCell ref="N7:O7"/>
    <mergeCell ref="P7:Q7"/>
    <mergeCell ref="R7:T7"/>
    <mergeCell ref="N8:O8"/>
    <mergeCell ref="P8:Q8"/>
    <mergeCell ref="N6:T6"/>
    <mergeCell ref="R8:S8"/>
    <mergeCell ref="A1:V1"/>
    <mergeCell ref="A2:V2"/>
    <mergeCell ref="A3:V3"/>
    <mergeCell ref="A4:V4"/>
    <mergeCell ref="A6:J9"/>
    <mergeCell ref="K6:K9"/>
    <mergeCell ref="L6:L9"/>
    <mergeCell ref="M6:M9"/>
  </mergeCells>
  <phoneticPr fontId="36" type="noConversion"/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3" zoomScaleNormal="100" zoomScaleSheetLayoutView="100" zoomScalePageLayoutView="80" workbookViewId="0">
      <selection activeCell="P93" sqref="P93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74" t="s">
        <v>109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5" ht="16.5">
      <c r="A2" s="174" t="s">
        <v>108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5" ht="16.5">
      <c r="A3" s="174" t="s">
        <v>107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5" ht="16.5">
      <c r="A4" s="174" t="s">
        <v>137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</row>
    <row r="5" spans="1:25" ht="18">
      <c r="A5" s="140"/>
      <c r="B5" s="140"/>
      <c r="C5" s="140"/>
      <c r="D5" s="140"/>
      <c r="E5" s="140"/>
    </row>
    <row r="6" spans="1:25" ht="18" customHeight="1">
      <c r="A6" s="175" t="s">
        <v>106</v>
      </c>
      <c r="B6" s="175"/>
      <c r="C6" s="175"/>
      <c r="D6" s="175"/>
      <c r="E6" s="175"/>
      <c r="F6" s="175"/>
      <c r="G6" s="175"/>
      <c r="H6" s="175"/>
      <c r="I6" s="175"/>
      <c r="J6" s="175"/>
      <c r="K6" s="175" t="s">
        <v>105</v>
      </c>
      <c r="L6" s="173" t="s">
        <v>104</v>
      </c>
      <c r="M6" s="173" t="s">
        <v>103</v>
      </c>
      <c r="N6" s="175" t="s">
        <v>102</v>
      </c>
      <c r="O6" s="175"/>
      <c r="P6" s="175"/>
      <c r="Q6" s="175"/>
      <c r="R6" s="175"/>
      <c r="S6" s="175"/>
      <c r="T6" s="175"/>
      <c r="U6" s="165" t="s">
        <v>101</v>
      </c>
      <c r="V6" s="165" t="s">
        <v>100</v>
      </c>
    </row>
    <row r="7" spans="1:25" ht="18" customHeight="1">
      <c r="A7" s="175"/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3"/>
      <c r="M7" s="173"/>
      <c r="N7" s="168" t="s">
        <v>99</v>
      </c>
      <c r="O7" s="169"/>
      <c r="P7" s="168" t="s">
        <v>98</v>
      </c>
      <c r="Q7" s="169"/>
      <c r="R7" s="170" t="s">
        <v>97</v>
      </c>
      <c r="S7" s="171"/>
      <c r="T7" s="172"/>
      <c r="U7" s="166"/>
      <c r="V7" s="166"/>
    </row>
    <row r="8" spans="1:25" ht="22.5" customHeight="1">
      <c r="A8" s="175"/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3"/>
      <c r="M8" s="173"/>
      <c r="N8" s="173" t="s">
        <v>96</v>
      </c>
      <c r="O8" s="173"/>
      <c r="P8" s="173" t="s">
        <v>96</v>
      </c>
      <c r="Q8" s="173"/>
      <c r="R8" s="173" t="s">
        <v>96</v>
      </c>
      <c r="S8" s="173"/>
      <c r="T8" s="139" t="s">
        <v>95</v>
      </c>
      <c r="U8" s="166"/>
      <c r="V8" s="166"/>
    </row>
    <row r="9" spans="1:25" ht="21.75" customHeight="1">
      <c r="A9" s="175"/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3"/>
      <c r="M9" s="173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67"/>
      <c r="V9" s="167"/>
    </row>
    <row r="10" spans="1:25" ht="60.75" customHeight="1">
      <c r="A10" s="159" t="s">
        <v>92</v>
      </c>
      <c r="B10" s="160"/>
      <c r="C10" s="160"/>
      <c r="D10" s="160"/>
      <c r="E10" s="160"/>
      <c r="F10" s="160"/>
      <c r="G10" s="160"/>
      <c r="H10" s="160"/>
      <c r="I10" s="160"/>
      <c r="J10" s="161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59" t="s">
        <v>88</v>
      </c>
      <c r="B11" s="160"/>
      <c r="C11" s="160"/>
      <c r="D11" s="160"/>
      <c r="E11" s="160"/>
      <c r="F11" s="160"/>
      <c r="G11" s="160"/>
      <c r="H11" s="160"/>
      <c r="I11" s="160"/>
      <c r="J11" s="161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1106049841</v>
      </c>
      <c r="O12" s="10">
        <f>N12/M12*100</f>
        <v>52.488479677528353</v>
      </c>
      <c r="P12" s="13">
        <f>P17+P26+P89</f>
        <v>107089230</v>
      </c>
      <c r="Q12" s="10">
        <f>P12/M12*100</f>
        <v>5.0820050455006207</v>
      </c>
      <c r="R12" s="13">
        <f>R17+R26+R89</f>
        <v>1213139071</v>
      </c>
      <c r="S12" s="10">
        <f>R12/M12*100</f>
        <v>57.570484723028969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668984040</v>
      </c>
      <c r="O13" s="152">
        <f>N13/M13*100</f>
        <v>52.911954305759615</v>
      </c>
      <c r="P13" s="151">
        <f>P17</f>
        <v>85024080</v>
      </c>
      <c r="Q13" s="152">
        <f>P13/M13*100</f>
        <v>6.7248095124201326</v>
      </c>
      <c r="R13" s="151">
        <f>R17</f>
        <v>754008120</v>
      </c>
      <c r="S13" s="152">
        <f t="shared" ref="S13:S15" si="0">R13/M13*100</f>
        <v>59.636763818179752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376583371</v>
      </c>
      <c r="O14" s="93">
        <f>N14/M14*100</f>
        <v>55.330662396780653</v>
      </c>
      <c r="P14" s="154">
        <f>P26</f>
        <v>15465150</v>
      </c>
      <c r="Q14" s="93">
        <f>P14/M14*100</f>
        <v>2.2722644159600245</v>
      </c>
      <c r="R14" s="154">
        <f>R26</f>
        <v>392048521</v>
      </c>
      <c r="S14" s="93">
        <f t="shared" si="0"/>
        <v>57.602926812740677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60482430</v>
      </c>
      <c r="O15" s="60">
        <f>N15/M15*100</f>
        <v>37.269407119193659</v>
      </c>
      <c r="P15" s="155">
        <f>P89</f>
        <v>6600000</v>
      </c>
      <c r="Q15" s="60">
        <f t="shared" ref="Q15" si="1">P15/M15*100</f>
        <v>4.0669345954962148</v>
      </c>
      <c r="R15" s="155">
        <f>R89</f>
        <v>67082430</v>
      </c>
      <c r="S15" s="60">
        <f t="shared" si="0"/>
        <v>41.336341714689873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668984040</v>
      </c>
      <c r="O17" s="152">
        <f>N17/M17*100</f>
        <v>52.911954305759615</v>
      </c>
      <c r="P17" s="151">
        <f>P23</f>
        <v>85024080</v>
      </c>
      <c r="Q17" s="152">
        <f>P17/M17*100</f>
        <v>6.7248095124201326</v>
      </c>
      <c r="R17" s="151">
        <f>R18+R23</f>
        <v>754008120</v>
      </c>
      <c r="S17" s="152">
        <f>R17/M17*100</f>
        <v>59.636763818179752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668984040</v>
      </c>
      <c r="O23" s="10">
        <f>N23/M23*100</f>
        <v>52.911954305759615</v>
      </c>
      <c r="P23" s="82">
        <f>P24</f>
        <v>85024080</v>
      </c>
      <c r="Q23" s="85">
        <f t="shared" si="2"/>
        <v>6.7248095124201326</v>
      </c>
      <c r="R23" s="82">
        <f>R24</f>
        <v>754008120</v>
      </c>
      <c r="S23" s="10">
        <f t="shared" si="3"/>
        <v>59.636763818179752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668984040</v>
      </c>
      <c r="O24" s="18">
        <f>N24/M24*100</f>
        <v>52.911954305759615</v>
      </c>
      <c r="P24" s="16">
        <v>85024080</v>
      </c>
      <c r="Q24" s="76">
        <f t="shared" si="2"/>
        <v>6.7248095124201326</v>
      </c>
      <c r="R24" s="19">
        <f>N24+P24</f>
        <v>754008120</v>
      </c>
      <c r="S24" s="18">
        <f>R24/M24*100</f>
        <v>59.636763818179752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376583371</v>
      </c>
      <c r="O26" s="93">
        <f>N26/M26*100</f>
        <v>55.330662396780653</v>
      </c>
      <c r="P26" s="94">
        <f>P27+P41+P45+P50+P53+P59+P63+P66+P70+P73+P79+P82+P86</f>
        <v>15465150</v>
      </c>
      <c r="Q26" s="93">
        <f t="shared" si="2"/>
        <v>2.2722644159600245</v>
      </c>
      <c r="R26" s="94">
        <f>R27+R41+R45+R50+R53+R59+R63+R66+R70+R73+R79+R82+R86</f>
        <v>392048521</v>
      </c>
      <c r="S26" s="93">
        <f t="shared" si="3"/>
        <v>57.602926812740677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180006400</v>
      </c>
      <c r="O27" s="76">
        <f>N27/M27*100</f>
        <v>66.737205384714997</v>
      </c>
      <c r="P27" s="82">
        <f>SUM(P28:P39)</f>
        <v>6633100</v>
      </c>
      <c r="Q27" s="85">
        <f t="shared" si="2"/>
        <v>2.459215655873086</v>
      </c>
      <c r="R27" s="82">
        <f t="shared" ref="R27:R39" si="4">N27+P27</f>
        <v>186639500</v>
      </c>
      <c r="S27" s="10">
        <f>R27/M27*100</f>
        <v>69.196421040588092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25184600</v>
      </c>
      <c r="O28" s="76">
        <f t="shared" ref="O28:O39" si="5">N28/M28*100</f>
        <v>97.294373757724088</v>
      </c>
      <c r="P28" s="16">
        <v>0</v>
      </c>
      <c r="Q28" s="76">
        <f t="shared" si="2"/>
        <v>0</v>
      </c>
      <c r="R28" s="19">
        <f t="shared" si="4"/>
        <v>25184600</v>
      </c>
      <c r="S28" s="18">
        <f t="shared" ref="S28:S60" si="6">R28/M28*100</f>
        <v>97.294373757724088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4276000</v>
      </c>
      <c r="O31" s="76">
        <f t="shared" si="5"/>
        <v>98.687702810614695</v>
      </c>
      <c r="P31" s="16">
        <v>0</v>
      </c>
      <c r="Q31" s="76">
        <f t="shared" si="2"/>
        <v>0</v>
      </c>
      <c r="R31" s="19">
        <f t="shared" si="4"/>
        <v>4276000</v>
      </c>
      <c r="S31" s="18">
        <f t="shared" si="6"/>
        <v>98.687702810614695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3598200</v>
      </c>
      <c r="O35" s="76">
        <f t="shared" si="5"/>
        <v>10.993583868010999</v>
      </c>
      <c r="P35" s="16">
        <v>2633100</v>
      </c>
      <c r="Q35" s="76">
        <f t="shared" si="2"/>
        <v>8.0449129239230057</v>
      </c>
      <c r="R35" s="19">
        <f t="shared" si="4"/>
        <v>6231300</v>
      </c>
      <c r="S35" s="18">
        <f t="shared" si="6"/>
        <v>19.038496791934005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134485600</v>
      </c>
      <c r="O36" s="76">
        <f t="shared" si="5"/>
        <v>77.655824868230809</v>
      </c>
      <c r="P36" s="71">
        <v>500000</v>
      </c>
      <c r="Q36" s="76">
        <f t="shared" si="2"/>
        <v>0.28871427449567394</v>
      </c>
      <c r="R36" s="19">
        <f t="shared" si="4"/>
        <v>134985600</v>
      </c>
      <c r="S36" s="18">
        <f t="shared" si="6"/>
        <v>77.944539142726484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4000000</v>
      </c>
      <c r="O37" s="76">
        <f t="shared" si="5"/>
        <v>66.666666666666657</v>
      </c>
      <c r="P37" s="16">
        <v>500000</v>
      </c>
      <c r="Q37" s="76">
        <f t="shared" si="2"/>
        <v>8.3333333333333321</v>
      </c>
      <c r="R37" s="19">
        <f t="shared" si="4"/>
        <v>4500000</v>
      </c>
      <c r="S37" s="18">
        <f t="shared" si="6"/>
        <v>75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4500000</v>
      </c>
      <c r="O38" s="76">
        <f t="shared" si="5"/>
        <v>25</v>
      </c>
      <c r="P38" s="16">
        <v>0</v>
      </c>
      <c r="Q38" s="76">
        <f t="shared" si="2"/>
        <v>0</v>
      </c>
      <c r="R38" s="19">
        <f t="shared" si="4"/>
        <v>4500000</v>
      </c>
      <c r="S38" s="18">
        <f t="shared" si="6"/>
        <v>25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1080000</v>
      </c>
      <c r="O39" s="76">
        <f t="shared" si="5"/>
        <v>22.5</v>
      </c>
      <c r="P39" s="16">
        <v>3000000</v>
      </c>
      <c r="Q39" s="76">
        <f t="shared" si="2"/>
        <v>62.5</v>
      </c>
      <c r="R39" s="19">
        <f t="shared" si="4"/>
        <v>4080000</v>
      </c>
      <c r="S39" s="18">
        <f t="shared" si="6"/>
        <v>85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4950000</v>
      </c>
      <c r="O41" s="10">
        <f>N41/M41*100</f>
        <v>38.744520976831559</v>
      </c>
      <c r="P41" s="83">
        <f>P42+P43</f>
        <v>648000</v>
      </c>
      <c r="Q41" s="85">
        <f t="shared" si="2"/>
        <v>5.0720100187852228</v>
      </c>
      <c r="R41" s="82">
        <f>R42+R43</f>
        <v>5598000</v>
      </c>
      <c r="S41" s="10">
        <f t="shared" si="6"/>
        <v>43.81653099561678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4950000</v>
      </c>
      <c r="O43" s="18">
        <f t="shared" si="7"/>
        <v>63.657407407407405</v>
      </c>
      <c r="P43" s="16">
        <v>648000</v>
      </c>
      <c r="Q43" s="76">
        <f t="shared" si="2"/>
        <v>8.3333333333333321</v>
      </c>
      <c r="R43" s="19">
        <f>N43+P43</f>
        <v>5598000</v>
      </c>
      <c r="S43" s="18">
        <f t="shared" si="6"/>
        <v>71.990740740740748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13002050</v>
      </c>
      <c r="O45" s="10">
        <f>N45/M45*100</f>
        <v>44.58864883401921</v>
      </c>
      <c r="P45" s="83">
        <f>P46+P47+P48</f>
        <v>2650350</v>
      </c>
      <c r="Q45" s="85">
        <f t="shared" si="2"/>
        <v>9.0889917695473255</v>
      </c>
      <c r="R45" s="83">
        <f>R46+R47+R48</f>
        <v>15652400</v>
      </c>
      <c r="S45" s="10">
        <f t="shared" si="6"/>
        <v>53.677640603566537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6597050</v>
      </c>
      <c r="O46" s="18">
        <f>N46/M46*100</f>
        <v>54.975416666666668</v>
      </c>
      <c r="P46" s="87">
        <v>822450</v>
      </c>
      <c r="Q46" s="76">
        <f t="shared" si="2"/>
        <v>6.8537499999999998</v>
      </c>
      <c r="R46" s="19">
        <f>N46+P46</f>
        <v>7419500</v>
      </c>
      <c r="S46" s="18">
        <f t="shared" si="6"/>
        <v>61.829166666666666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50000</v>
      </c>
      <c r="O47" s="18">
        <f>N47/M47*100</f>
        <v>7.5757575757575761</v>
      </c>
      <c r="P47" s="87">
        <v>27900</v>
      </c>
      <c r="Q47" s="76">
        <f t="shared" si="2"/>
        <v>4.2272727272727275</v>
      </c>
      <c r="R47" s="19">
        <f>N47+P47</f>
        <v>77900</v>
      </c>
      <c r="S47" s="18">
        <f t="shared" si="6"/>
        <v>11.803030303030303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6355000</v>
      </c>
      <c r="O48" s="18">
        <f>N48/M48*100</f>
        <v>38.515151515151516</v>
      </c>
      <c r="P48" s="87">
        <v>1800000</v>
      </c>
      <c r="Q48" s="76">
        <f>P48/M48*100</f>
        <v>10.909090909090908</v>
      </c>
      <c r="R48" s="19">
        <f>N48+P48</f>
        <v>8155000</v>
      </c>
      <c r="S48" s="18">
        <f t="shared" si="6"/>
        <v>49.424242424242429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2406800</v>
      </c>
      <c r="O53" s="10">
        <f>N53/M53*100</f>
        <v>10.028333333333334</v>
      </c>
      <c r="P53" s="84">
        <f>SUM(P54:P57)</f>
        <v>783700</v>
      </c>
      <c r="Q53" s="85">
        <f t="shared" si="2"/>
        <v>3.2654166666666664</v>
      </c>
      <c r="R53" s="19">
        <f>SUM(R54:R57)</f>
        <v>3190500</v>
      </c>
      <c r="S53" s="10">
        <f t="shared" si="6"/>
        <v>13.293749999999999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325000</v>
      </c>
      <c r="O54" s="18">
        <f>N54/M54*100</f>
        <v>4.5138888888888884</v>
      </c>
      <c r="P54" s="84">
        <v>0</v>
      </c>
      <c r="Q54" s="76">
        <f t="shared" si="2"/>
        <v>0</v>
      </c>
      <c r="R54" s="19">
        <f>N54+P54</f>
        <v>325000</v>
      </c>
      <c r="S54" s="18">
        <f t="shared" si="6"/>
        <v>4.5138888888888884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1370000</v>
      </c>
      <c r="O55" s="18">
        <f>N55/M55*100</f>
        <v>12.803738317757011</v>
      </c>
      <c r="P55" s="84">
        <v>783700</v>
      </c>
      <c r="Q55" s="76">
        <f t="shared" si="2"/>
        <v>7.3242990654205613</v>
      </c>
      <c r="R55" s="19">
        <f t="shared" ref="R55:R57" si="8">N55+P55</f>
        <v>2153700</v>
      </c>
      <c r="S55" s="18">
        <f t="shared" si="6"/>
        <v>20.128037383177571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711800</v>
      </c>
      <c r="O57" s="18">
        <f>N57/M57*100</f>
        <v>11.863333333333333</v>
      </c>
      <c r="P57" s="84">
        <v>0</v>
      </c>
      <c r="Q57" s="76">
        <f t="shared" si="2"/>
        <v>0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63139700</v>
      </c>
      <c r="O59" s="10">
        <f>N59/M59*100</f>
        <v>92.161290322580641</v>
      </c>
      <c r="P59" s="82">
        <f>P60+P61</f>
        <v>625000</v>
      </c>
      <c r="Q59" s="85">
        <f t="shared" si="2"/>
        <v>0.91227558020726895</v>
      </c>
      <c r="R59" s="83">
        <f>R60+R61</f>
        <v>63764700</v>
      </c>
      <c r="S59" s="10">
        <f>R59/M59*100</f>
        <v>93.073565902787919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58800000</v>
      </c>
      <c r="O60" s="18">
        <f t="shared" ref="O60:O61" si="9">N60/M60*100</f>
        <v>96.377643009342734</v>
      </c>
      <c r="P60" s="16">
        <v>0</v>
      </c>
      <c r="Q60" s="76">
        <f t="shared" si="2"/>
        <v>0</v>
      </c>
      <c r="R60" s="77">
        <f>N60+P60</f>
        <v>58800000</v>
      </c>
      <c r="S60" s="18">
        <f t="shared" si="6"/>
        <v>96.377643009342734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4339700</v>
      </c>
      <c r="O61" s="18">
        <f t="shared" si="9"/>
        <v>57.862666666666662</v>
      </c>
      <c r="P61" s="16">
        <v>625000</v>
      </c>
      <c r="Q61" s="76">
        <f t="shared" si="2"/>
        <v>8.3333333333333321</v>
      </c>
      <c r="R61" s="43">
        <f>N61+P61</f>
        <v>4964700</v>
      </c>
      <c r="S61" s="18">
        <f>R61/M61*100</f>
        <v>66.195999999999998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33100000</v>
      </c>
      <c r="O63" s="10">
        <f>N63/M63*100</f>
        <v>42.179037910162471</v>
      </c>
      <c r="P63" s="83">
        <f>P64</f>
        <v>3525000</v>
      </c>
      <c r="Q63" s="85">
        <f t="shared" si="2"/>
        <v>4.4918763937559731</v>
      </c>
      <c r="R63" s="83">
        <f>R64</f>
        <v>36625000</v>
      </c>
      <c r="S63" s="10">
        <f>R63/M63*100</f>
        <v>46.670914303918444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33100000</v>
      </c>
      <c r="O64" s="18">
        <f>N64/M64*100</f>
        <v>42.179037910162471</v>
      </c>
      <c r="P64" s="16">
        <v>3525000</v>
      </c>
      <c r="Q64" s="76">
        <f t="shared" si="2"/>
        <v>4.4918763937559731</v>
      </c>
      <c r="R64" s="78">
        <f>N64+P64</f>
        <v>36625000</v>
      </c>
      <c r="S64" s="18">
        <f>R64/M64*100</f>
        <v>46.670914303918444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9779641</v>
      </c>
      <c r="O66" s="10">
        <f>N66/M66*100</f>
        <v>18.580110192837466</v>
      </c>
      <c r="P66" s="82">
        <f>P67+P68</f>
        <v>600000</v>
      </c>
      <c r="Q66" s="85">
        <f t="shared" si="2"/>
        <v>1.1399259048161869</v>
      </c>
      <c r="R66" s="83">
        <f>R67+R68</f>
        <v>10379641</v>
      </c>
      <c r="S66" s="10">
        <f>R66/M66*100</f>
        <v>19.720036097653654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3600000</v>
      </c>
      <c r="O67" s="18">
        <f t="shared" ref="O67:O68" si="10">N67/M67*100</f>
        <v>50</v>
      </c>
      <c r="P67" s="16">
        <v>600000</v>
      </c>
      <c r="Q67" s="76">
        <f t="shared" si="2"/>
        <v>8.3333333333333321</v>
      </c>
      <c r="R67" s="77">
        <f>N67+P67</f>
        <v>4200000</v>
      </c>
      <c r="S67" s="18">
        <f t="shared" ref="S67:S68" si="11">R67/M67*100</f>
        <v>58.333333333333336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50998780</v>
      </c>
      <c r="O73" s="10">
        <f>N73/M73*100</f>
        <v>63.748475000000006</v>
      </c>
      <c r="P73" s="45">
        <f>P74+P75+P76+P77</f>
        <v>0</v>
      </c>
      <c r="Q73" s="85">
        <f t="shared" si="2"/>
        <v>0</v>
      </c>
      <c r="R73" s="44">
        <f>SUM(R74:R77)</f>
        <v>50998780</v>
      </c>
      <c r="S73" s="10">
        <f>R73/M73*100</f>
        <v>63.748475000000006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2211880</v>
      </c>
      <c r="O74" s="18">
        <f t="shared" ref="O74:O80" si="12">N74/M74*100</f>
        <v>44.2376</v>
      </c>
      <c r="P74" s="50">
        <v>0</v>
      </c>
      <c r="Q74" s="76">
        <f t="shared" si="2"/>
        <v>0</v>
      </c>
      <c r="R74" s="77">
        <f>N74+P74</f>
        <v>2211880</v>
      </c>
      <c r="S74" s="18">
        <f t="shared" ref="S74" si="13">R74/M74*100</f>
        <v>44.2376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48786900</v>
      </c>
      <c r="O75" s="18">
        <f t="shared" si="12"/>
        <v>97.573800000000006</v>
      </c>
      <c r="P75" s="50">
        <v>0</v>
      </c>
      <c r="Q75" s="76">
        <f t="shared" si="2"/>
        <v>0</v>
      </c>
      <c r="R75" s="43">
        <f>N75+P75</f>
        <v>48786900</v>
      </c>
      <c r="S75" s="18">
        <f>R75/M75*100</f>
        <v>97.573800000000006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6200000</v>
      </c>
      <c r="O82" s="10">
        <f>N82/M82*100</f>
        <v>27.074235807860266</v>
      </c>
      <c r="P82" s="45">
        <f>SUM(P83:P84)</f>
        <v>0</v>
      </c>
      <c r="Q82" s="85">
        <f t="shared" si="2"/>
        <v>0</v>
      </c>
      <c r="R82" s="58">
        <f>SUM(R83:R84)</f>
        <v>6200000</v>
      </c>
      <c r="S82" s="10">
        <f>R82/M82*100</f>
        <v>27.074235807860266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5000000</v>
      </c>
      <c r="O84" s="18">
        <f>N84/M84*100</f>
        <v>28.571428571428569</v>
      </c>
      <c r="P84" s="50">
        <v>0</v>
      </c>
      <c r="Q84" s="76">
        <f t="shared" si="14"/>
        <v>0</v>
      </c>
      <c r="R84" s="19">
        <f>N84+P84</f>
        <v>5000000</v>
      </c>
      <c r="S84" s="18">
        <f>R84/M84*100</f>
        <v>28.571428571428569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60482430</v>
      </c>
      <c r="O89" s="60">
        <f>N89/M89*100</f>
        <v>37.269407119193659</v>
      </c>
      <c r="P89" s="62">
        <f>P90+P93+P96+P101</f>
        <v>6600000</v>
      </c>
      <c r="Q89" s="60">
        <f>P89/M89*100</f>
        <v>4.0669345954962148</v>
      </c>
      <c r="R89" s="61">
        <f>R90+R93+R96+R101</f>
        <v>67082430</v>
      </c>
      <c r="S89" s="60">
        <f>R89/M89*100</f>
        <v>41.336341714689873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6600000</v>
      </c>
      <c r="Q90" s="85">
        <f t="shared" ref="Q90:Q91" si="15">P90/M90*100</f>
        <v>27.635425097739379</v>
      </c>
      <c r="R90" s="19">
        <f>SUM(R91)</f>
        <v>6600000</v>
      </c>
      <c r="S90" s="85">
        <f>R90/M90*100</f>
        <v>27.635425097739379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6600000</v>
      </c>
      <c r="Q91" s="76">
        <f t="shared" si="15"/>
        <v>27.635425097739379</v>
      </c>
      <c r="R91" s="38">
        <f>N91+P91</f>
        <v>6600000</v>
      </c>
      <c r="S91" s="18">
        <f>R91/M91*100</f>
        <v>27.635425097739379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60482430</v>
      </c>
      <c r="O96" s="85">
        <f>N96/M96*100</f>
        <v>54.222949030772348</v>
      </c>
      <c r="P96" s="36">
        <f>P97+P98+P99</f>
        <v>0</v>
      </c>
      <c r="Q96" s="85">
        <f t="shared" si="16"/>
        <v>0</v>
      </c>
      <c r="R96" s="44">
        <f>SUM(R97:R99)</f>
        <v>60482430</v>
      </c>
      <c r="S96" s="85">
        <f>R96/M96*100</f>
        <v>54.222949030772348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33775000</v>
      </c>
      <c r="O97" s="76">
        <f t="shared" ref="O97:O104" si="17">N97/M97*100</f>
        <v>83.934522374669797</v>
      </c>
      <c r="P97" s="33">
        <v>0</v>
      </c>
      <c r="Q97" s="76">
        <f t="shared" si="16"/>
        <v>0</v>
      </c>
      <c r="R97" s="19">
        <f>N97+P97</f>
        <v>33775000</v>
      </c>
      <c r="S97" s="18">
        <f>R97/M97*100</f>
        <v>83.934522374669797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26707430</v>
      </c>
      <c r="O98" s="76">
        <f t="shared" si="17"/>
        <v>88.820538641483679</v>
      </c>
      <c r="P98" s="33">
        <v>0</v>
      </c>
      <c r="Q98" s="76">
        <f t="shared" si="16"/>
        <v>0</v>
      </c>
      <c r="R98" s="19">
        <f>N98+P98</f>
        <v>26707430</v>
      </c>
      <c r="S98" s="18">
        <f t="shared" ref="S98:S99" si="18">R98/M98*100</f>
        <v>88.820538641483679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2" t="s">
        <v>8</v>
      </c>
      <c r="B104" s="163"/>
      <c r="C104" s="163"/>
      <c r="D104" s="163"/>
      <c r="E104" s="163"/>
      <c r="F104" s="163"/>
      <c r="G104" s="163"/>
      <c r="H104" s="163"/>
      <c r="I104" s="163"/>
      <c r="J104" s="164"/>
      <c r="K104" s="15"/>
      <c r="L104" s="15"/>
      <c r="M104" s="14">
        <f>M17+M26+M89</f>
        <v>2107224000</v>
      </c>
      <c r="N104" s="11">
        <v>1106049841</v>
      </c>
      <c r="O104" s="85">
        <f t="shared" si="17"/>
        <v>52.488479677528353</v>
      </c>
      <c r="P104" s="12">
        <f>P17+P26+P89</f>
        <v>107089230</v>
      </c>
      <c r="Q104" s="85">
        <f>P104/M104*100</f>
        <v>5.0820050455006207</v>
      </c>
      <c r="R104" s="11">
        <f>N104+P104</f>
        <v>1213139071</v>
      </c>
      <c r="S104" s="85">
        <f>R104/M104*100</f>
        <v>57.570484723028969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138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90" zoomScaleNormal="100" zoomScaleSheetLayoutView="100" zoomScalePageLayoutView="80" workbookViewId="0">
      <selection activeCell="P37" sqref="P37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74" t="s">
        <v>109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5" ht="16.5">
      <c r="A2" s="174" t="s">
        <v>108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5" ht="16.5">
      <c r="A3" s="174" t="s">
        <v>107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5" ht="16.5">
      <c r="A4" s="174" t="s">
        <v>135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</row>
    <row r="5" spans="1:25" ht="18">
      <c r="A5" s="140"/>
      <c r="B5" s="140"/>
      <c r="C5" s="140"/>
      <c r="D5" s="140"/>
      <c r="E5" s="140"/>
    </row>
    <row r="6" spans="1:25" ht="18" customHeight="1">
      <c r="A6" s="175" t="s">
        <v>106</v>
      </c>
      <c r="B6" s="175"/>
      <c r="C6" s="175"/>
      <c r="D6" s="175"/>
      <c r="E6" s="175"/>
      <c r="F6" s="175"/>
      <c r="G6" s="175"/>
      <c r="H6" s="175"/>
      <c r="I6" s="175"/>
      <c r="J6" s="175"/>
      <c r="K6" s="175" t="s">
        <v>105</v>
      </c>
      <c r="L6" s="173" t="s">
        <v>104</v>
      </c>
      <c r="M6" s="173" t="s">
        <v>103</v>
      </c>
      <c r="N6" s="175" t="s">
        <v>102</v>
      </c>
      <c r="O6" s="175"/>
      <c r="P6" s="175"/>
      <c r="Q6" s="175"/>
      <c r="R6" s="175"/>
      <c r="S6" s="175"/>
      <c r="T6" s="175"/>
      <c r="U6" s="165" t="s">
        <v>101</v>
      </c>
      <c r="V6" s="165" t="s">
        <v>100</v>
      </c>
    </row>
    <row r="7" spans="1:25" ht="18" customHeight="1">
      <c r="A7" s="175"/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3"/>
      <c r="M7" s="173"/>
      <c r="N7" s="168" t="s">
        <v>99</v>
      </c>
      <c r="O7" s="169"/>
      <c r="P7" s="168" t="s">
        <v>98</v>
      </c>
      <c r="Q7" s="169"/>
      <c r="R7" s="170" t="s">
        <v>97</v>
      </c>
      <c r="S7" s="171"/>
      <c r="T7" s="172"/>
      <c r="U7" s="166"/>
      <c r="V7" s="166"/>
    </row>
    <row r="8" spans="1:25" ht="22.5" customHeight="1">
      <c r="A8" s="175"/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3"/>
      <c r="M8" s="173"/>
      <c r="N8" s="173" t="s">
        <v>96</v>
      </c>
      <c r="O8" s="173"/>
      <c r="P8" s="173" t="s">
        <v>96</v>
      </c>
      <c r="Q8" s="173"/>
      <c r="R8" s="173" t="s">
        <v>96</v>
      </c>
      <c r="S8" s="173"/>
      <c r="T8" s="139" t="s">
        <v>95</v>
      </c>
      <c r="U8" s="166"/>
      <c r="V8" s="166"/>
    </row>
    <row r="9" spans="1:25" ht="21.75" customHeight="1">
      <c r="A9" s="175"/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3"/>
      <c r="M9" s="173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67"/>
      <c r="V9" s="167"/>
    </row>
    <row r="10" spans="1:25" ht="60.75" customHeight="1">
      <c r="A10" s="159" t="s">
        <v>92</v>
      </c>
      <c r="B10" s="160"/>
      <c r="C10" s="160"/>
      <c r="D10" s="160"/>
      <c r="E10" s="160"/>
      <c r="F10" s="160"/>
      <c r="G10" s="160"/>
      <c r="H10" s="160"/>
      <c r="I10" s="160"/>
      <c r="J10" s="161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59" t="s">
        <v>88</v>
      </c>
      <c r="B11" s="160"/>
      <c r="C11" s="160"/>
      <c r="D11" s="160"/>
      <c r="E11" s="160"/>
      <c r="F11" s="160"/>
      <c r="G11" s="160"/>
      <c r="H11" s="160"/>
      <c r="I11" s="160"/>
      <c r="J11" s="161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892846391</v>
      </c>
      <c r="O12" s="10">
        <f>N12/M12*100</f>
        <v>42.370739465761595</v>
      </c>
      <c r="P12" s="13">
        <f>P17+P26+P89</f>
        <v>213203450</v>
      </c>
      <c r="Q12" s="10">
        <f>P12/M12*100</f>
        <v>10.11774021176676</v>
      </c>
      <c r="R12" s="13">
        <f>R17+R26+R89</f>
        <v>1106049841</v>
      </c>
      <c r="S12" s="10">
        <f>R12/M12*100</f>
        <v>52.488479677528353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587115720</v>
      </c>
      <c r="O13" s="152">
        <f>N13/M13*100</f>
        <v>46.436743317274292</v>
      </c>
      <c r="P13" s="151">
        <f>P17</f>
        <v>81868320</v>
      </c>
      <c r="Q13" s="152">
        <f>P13/M13*100</f>
        <v>6.4752109884853244</v>
      </c>
      <c r="R13" s="151">
        <f>R17</f>
        <v>668984040</v>
      </c>
      <c r="S13" s="152">
        <f t="shared" ref="S13:S15" si="0">R13/M13*100</f>
        <v>52.911954305759615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303280671</v>
      </c>
      <c r="O14" s="93">
        <f>N14/M14*100</f>
        <v>44.560439230255085</v>
      </c>
      <c r="P14" s="154">
        <f>P26</f>
        <v>73302700</v>
      </c>
      <c r="Q14" s="93">
        <f>P14/M14*100</f>
        <v>10.77022316652557</v>
      </c>
      <c r="R14" s="154">
        <f>R26</f>
        <v>376583371</v>
      </c>
      <c r="S14" s="93">
        <f t="shared" si="0"/>
        <v>55.330662396780653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2450000</v>
      </c>
      <c r="O15" s="60">
        <f>N15/M15*100</f>
        <v>1.5096954180251101</v>
      </c>
      <c r="P15" s="155">
        <f>P89</f>
        <v>58032430</v>
      </c>
      <c r="Q15" s="60">
        <f t="shared" ref="Q15" si="1">P15/M15*100</f>
        <v>35.759711701168548</v>
      </c>
      <c r="R15" s="155">
        <f>R89</f>
        <v>60482430</v>
      </c>
      <c r="S15" s="60">
        <f t="shared" si="0"/>
        <v>37.269407119193659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587115720</v>
      </c>
      <c r="O17" s="152">
        <f>N17/M17*100</f>
        <v>46.436743317274292</v>
      </c>
      <c r="P17" s="151">
        <f>P23</f>
        <v>81868320</v>
      </c>
      <c r="Q17" s="152">
        <f>P17/M17*100</f>
        <v>6.4752109884853244</v>
      </c>
      <c r="R17" s="151">
        <f>R18+R23</f>
        <v>668984040</v>
      </c>
      <c r="S17" s="152">
        <f>R17/M17*100</f>
        <v>52.911954305759615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587115720</v>
      </c>
      <c r="O23" s="10">
        <f>N23/M23*100</f>
        <v>46.436743317274292</v>
      </c>
      <c r="P23" s="82">
        <f>P24</f>
        <v>81868320</v>
      </c>
      <c r="Q23" s="85">
        <f t="shared" si="2"/>
        <v>6.4752109884853244</v>
      </c>
      <c r="R23" s="82">
        <f>R24</f>
        <v>668984040</v>
      </c>
      <c r="S23" s="10">
        <f t="shared" si="3"/>
        <v>52.911954305759615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587115720</v>
      </c>
      <c r="O24" s="18">
        <f>N24/M24*100</f>
        <v>46.436743317274292</v>
      </c>
      <c r="P24" s="16">
        <v>81868320</v>
      </c>
      <c r="Q24" s="76">
        <f t="shared" si="2"/>
        <v>6.4752109884853244</v>
      </c>
      <c r="R24" s="19">
        <f>N24+P24</f>
        <v>668984040</v>
      </c>
      <c r="S24" s="18">
        <f>R24/M24*100</f>
        <v>52.911954305759615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303280671</v>
      </c>
      <c r="O26" s="93">
        <f>N26/M26*100</f>
        <v>44.560439230255085</v>
      </c>
      <c r="P26" s="94">
        <f>P27+P41+P45+P50+P53+P59+P63+P66+P70+P73+P79+P82+P86</f>
        <v>73302700</v>
      </c>
      <c r="Q26" s="93">
        <f t="shared" si="2"/>
        <v>10.77022316652557</v>
      </c>
      <c r="R26" s="94">
        <f>R27+R41+R45+R50+R53+R59+R63+R66+R70+R73+R79+R82+R86</f>
        <v>376583371</v>
      </c>
      <c r="S26" s="93">
        <f t="shared" si="3"/>
        <v>55.330662396780653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113666400</v>
      </c>
      <c r="O27" s="76">
        <f>N27/M27*100</f>
        <v>42.141712084354609</v>
      </c>
      <c r="P27" s="82">
        <f>SUM(P28:P39)</f>
        <v>66340000</v>
      </c>
      <c r="Q27" s="85">
        <f t="shared" si="2"/>
        <v>24.595493300360395</v>
      </c>
      <c r="R27" s="82">
        <f t="shared" ref="R27:R39" si="4">N27+P27</f>
        <v>180006400</v>
      </c>
      <c r="S27" s="10">
        <f>R27/M27*100</f>
        <v>66.737205384714997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25184600</v>
      </c>
      <c r="O28" s="76">
        <f t="shared" ref="O28:O39" si="5">N28/M28*100</f>
        <v>97.294373757724088</v>
      </c>
      <c r="P28" s="16">
        <v>0</v>
      </c>
      <c r="Q28" s="76">
        <f t="shared" si="2"/>
        <v>0</v>
      </c>
      <c r="R28" s="19">
        <f t="shared" si="4"/>
        <v>25184600</v>
      </c>
      <c r="S28" s="18">
        <f t="shared" ref="S28:S60" si="6">R28/M28*100</f>
        <v>97.294373757724088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4276000</v>
      </c>
      <c r="O31" s="76">
        <f t="shared" si="5"/>
        <v>98.687702810614695</v>
      </c>
      <c r="P31" s="16">
        <v>0</v>
      </c>
      <c r="Q31" s="76">
        <f t="shared" si="2"/>
        <v>0</v>
      </c>
      <c r="R31" s="19">
        <f t="shared" si="4"/>
        <v>4276000</v>
      </c>
      <c r="S31" s="18">
        <f t="shared" si="6"/>
        <v>98.687702810614695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3598200</v>
      </c>
      <c r="O35" s="76">
        <f t="shared" si="5"/>
        <v>10.993583868010999</v>
      </c>
      <c r="P35" s="16">
        <v>0</v>
      </c>
      <c r="Q35" s="76">
        <f t="shared" si="2"/>
        <v>0</v>
      </c>
      <c r="R35" s="19">
        <f t="shared" si="4"/>
        <v>3598200</v>
      </c>
      <c r="S35" s="18">
        <f t="shared" si="6"/>
        <v>10.993583868010999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68645600</v>
      </c>
      <c r="O36" s="76">
        <f t="shared" si="5"/>
        <v>39.637929202640464</v>
      </c>
      <c r="P36" s="71">
        <v>65840000</v>
      </c>
      <c r="Q36" s="76">
        <f t="shared" si="2"/>
        <v>38.017895665590338</v>
      </c>
      <c r="R36" s="19">
        <f t="shared" si="4"/>
        <v>134485600</v>
      </c>
      <c r="S36" s="18">
        <f t="shared" si="6"/>
        <v>77.655824868230809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3500000</v>
      </c>
      <c r="O37" s="76">
        <f t="shared" si="5"/>
        <v>58.333333333333336</v>
      </c>
      <c r="P37" s="16">
        <v>500000</v>
      </c>
      <c r="Q37" s="76">
        <f t="shared" si="2"/>
        <v>8.3333333333333321</v>
      </c>
      <c r="R37" s="19">
        <f t="shared" si="4"/>
        <v>4000000</v>
      </c>
      <c r="S37" s="18">
        <f t="shared" si="6"/>
        <v>66.666666666666657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4500000</v>
      </c>
      <c r="O38" s="76">
        <f t="shared" si="5"/>
        <v>25</v>
      </c>
      <c r="P38" s="16">
        <v>0</v>
      </c>
      <c r="Q38" s="76">
        <f t="shared" si="2"/>
        <v>0</v>
      </c>
      <c r="R38" s="19">
        <f t="shared" si="4"/>
        <v>4500000</v>
      </c>
      <c r="S38" s="18">
        <f t="shared" si="6"/>
        <v>25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1080000</v>
      </c>
      <c r="O39" s="76">
        <f t="shared" si="5"/>
        <v>22.5</v>
      </c>
      <c r="P39" s="16">
        <v>0</v>
      </c>
      <c r="Q39" s="76">
        <f t="shared" si="2"/>
        <v>0</v>
      </c>
      <c r="R39" s="19">
        <f t="shared" si="4"/>
        <v>1080000</v>
      </c>
      <c r="S39" s="18">
        <f t="shared" si="6"/>
        <v>22.5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4302000</v>
      </c>
      <c r="O41" s="10">
        <f>N41/M41*100</f>
        <v>33.672510958046338</v>
      </c>
      <c r="P41" s="83">
        <f>P42+P43</f>
        <v>648000</v>
      </c>
      <c r="Q41" s="85">
        <f t="shared" si="2"/>
        <v>5.0720100187852228</v>
      </c>
      <c r="R41" s="82">
        <f>R42+R43</f>
        <v>4950000</v>
      </c>
      <c r="S41" s="10">
        <f t="shared" si="6"/>
        <v>38.744520976831559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4302000</v>
      </c>
      <c r="O43" s="18">
        <f t="shared" si="7"/>
        <v>55.324074074074069</v>
      </c>
      <c r="P43" s="16">
        <v>648000</v>
      </c>
      <c r="Q43" s="76">
        <f t="shared" si="2"/>
        <v>8.3333333333333321</v>
      </c>
      <c r="R43" s="19">
        <f>N43+P43</f>
        <v>4950000</v>
      </c>
      <c r="S43" s="18">
        <f t="shared" si="6"/>
        <v>63.657407407407405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11212350</v>
      </c>
      <c r="O45" s="10">
        <f>N45/M45*100</f>
        <v>38.4511316872428</v>
      </c>
      <c r="P45" s="83">
        <f>P46+P47+P48</f>
        <v>1789700</v>
      </c>
      <c r="Q45" s="85">
        <f t="shared" si="2"/>
        <v>6.137517146776406</v>
      </c>
      <c r="R45" s="83">
        <f>R46+R47+R48</f>
        <v>13002050</v>
      </c>
      <c r="S45" s="10">
        <f t="shared" si="6"/>
        <v>44.58864883401921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5810250</v>
      </c>
      <c r="O46" s="18">
        <f>N46/M46*100</f>
        <v>48.418750000000003</v>
      </c>
      <c r="P46" s="87">
        <v>786800</v>
      </c>
      <c r="Q46" s="76">
        <f t="shared" si="2"/>
        <v>6.5566666666666666</v>
      </c>
      <c r="R46" s="19">
        <f>N46+P46</f>
        <v>6597050</v>
      </c>
      <c r="S46" s="18">
        <f t="shared" si="6"/>
        <v>54.975416666666668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47100</v>
      </c>
      <c r="O47" s="18">
        <f>N47/M47*100</f>
        <v>7.1363636363636367</v>
      </c>
      <c r="P47" s="87">
        <v>2900</v>
      </c>
      <c r="Q47" s="76">
        <f t="shared" si="2"/>
        <v>0.43939393939393934</v>
      </c>
      <c r="R47" s="19">
        <f>N47+P47</f>
        <v>50000</v>
      </c>
      <c r="S47" s="18">
        <f t="shared" si="6"/>
        <v>7.5757575757575761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5355000</v>
      </c>
      <c r="O48" s="18">
        <f>N48/M48*100</f>
        <v>32.454545454545453</v>
      </c>
      <c r="P48" s="87">
        <v>1000000</v>
      </c>
      <c r="Q48" s="76">
        <f>P48/M48*100</f>
        <v>6.0606060606060606</v>
      </c>
      <c r="R48" s="19">
        <f>N48+P48</f>
        <v>6355000</v>
      </c>
      <c r="S48" s="18">
        <f t="shared" si="6"/>
        <v>38.515151515151516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2406800</v>
      </c>
      <c r="O53" s="10">
        <f>N53/M53*100</f>
        <v>10.028333333333334</v>
      </c>
      <c r="P53" s="84">
        <v>0</v>
      </c>
      <c r="Q53" s="85">
        <f t="shared" si="2"/>
        <v>0</v>
      </c>
      <c r="R53" s="19">
        <f>SUM(R54:R57)</f>
        <v>2406800</v>
      </c>
      <c r="S53" s="10">
        <f t="shared" si="6"/>
        <v>10.028333333333334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325000</v>
      </c>
      <c r="O54" s="18">
        <f>N54/M54*100</f>
        <v>4.5138888888888884</v>
      </c>
      <c r="P54" s="84">
        <v>0</v>
      </c>
      <c r="Q54" s="76">
        <f t="shared" si="2"/>
        <v>0</v>
      </c>
      <c r="R54" s="19">
        <f>N54+P54</f>
        <v>325000</v>
      </c>
      <c r="S54" s="18">
        <f t="shared" si="6"/>
        <v>4.5138888888888884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1370000</v>
      </c>
      <c r="O55" s="18">
        <f>N55/M55*100</f>
        <v>12.803738317757011</v>
      </c>
      <c r="P55" s="84">
        <v>0</v>
      </c>
      <c r="Q55" s="76">
        <f t="shared" si="2"/>
        <v>0</v>
      </c>
      <c r="R55" s="19">
        <f t="shared" ref="R55:R57" si="8">N55+P55</f>
        <v>1370000</v>
      </c>
      <c r="S55" s="18">
        <f t="shared" si="6"/>
        <v>12.803738317757011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711800</v>
      </c>
      <c r="O57" s="18">
        <f>N57/M57*100</f>
        <v>11.863333333333333</v>
      </c>
      <c r="P57" s="84">
        <v>0</v>
      </c>
      <c r="Q57" s="76">
        <f t="shared" si="2"/>
        <v>0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62514700</v>
      </c>
      <c r="O59" s="10">
        <f>N59/M59*100</f>
        <v>91.249014742373376</v>
      </c>
      <c r="P59" s="82">
        <f>P60+P61</f>
        <v>625000</v>
      </c>
      <c r="Q59" s="85">
        <f t="shared" si="2"/>
        <v>0.91227558020726895</v>
      </c>
      <c r="R59" s="83">
        <f>R60+R61</f>
        <v>63139700</v>
      </c>
      <c r="S59" s="10">
        <f>R59/M59*100</f>
        <v>92.161290322580641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58800000</v>
      </c>
      <c r="O60" s="18">
        <f t="shared" ref="O60:O61" si="9">N60/M60*100</f>
        <v>96.377643009342734</v>
      </c>
      <c r="P60" s="16">
        <v>0</v>
      </c>
      <c r="Q60" s="76">
        <f t="shared" si="2"/>
        <v>0</v>
      </c>
      <c r="R60" s="77">
        <f>N60+P60</f>
        <v>58800000</v>
      </c>
      <c r="S60" s="18">
        <f t="shared" si="6"/>
        <v>96.377643009342734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3714700</v>
      </c>
      <c r="O61" s="18">
        <f t="shared" si="9"/>
        <v>49.529333333333334</v>
      </c>
      <c r="P61" s="16">
        <v>625000</v>
      </c>
      <c r="Q61" s="76">
        <f t="shared" si="2"/>
        <v>8.3333333333333321</v>
      </c>
      <c r="R61" s="43">
        <f>N61+P61</f>
        <v>4339700</v>
      </c>
      <c r="S61" s="18">
        <f>R61/M61*100</f>
        <v>57.862666666666662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29800000</v>
      </c>
      <c r="O63" s="10">
        <f>N63/M63*100</f>
        <v>37.973877030901562</v>
      </c>
      <c r="P63" s="83">
        <f>P64</f>
        <v>3300000</v>
      </c>
      <c r="Q63" s="85">
        <f t="shared" si="2"/>
        <v>4.2051608792609114</v>
      </c>
      <c r="R63" s="83">
        <f>R64</f>
        <v>33100000</v>
      </c>
      <c r="S63" s="10">
        <f>R63/M63*100</f>
        <v>42.179037910162471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29800000</v>
      </c>
      <c r="O64" s="18">
        <f>N64/M64*100</f>
        <v>37.973877030901562</v>
      </c>
      <c r="P64" s="16">
        <v>3300000</v>
      </c>
      <c r="Q64" s="76">
        <f t="shared" si="2"/>
        <v>4.2051608792609114</v>
      </c>
      <c r="R64" s="78">
        <f>N64+P64</f>
        <v>33100000</v>
      </c>
      <c r="S64" s="18">
        <f>R64/M64*100</f>
        <v>42.179037910162471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9179641</v>
      </c>
      <c r="O66" s="10">
        <f>N66/M66*100</f>
        <v>17.440184288021278</v>
      </c>
      <c r="P66" s="82">
        <f>P67+P68</f>
        <v>600000</v>
      </c>
      <c r="Q66" s="85">
        <f t="shared" si="2"/>
        <v>1.1399259048161869</v>
      </c>
      <c r="R66" s="83">
        <f>R67+R68</f>
        <v>9779641</v>
      </c>
      <c r="S66" s="10">
        <f>R66/M66*100</f>
        <v>18.580110192837466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3000000</v>
      </c>
      <c r="O67" s="18">
        <f t="shared" ref="O67:O68" si="10">N67/M67*100</f>
        <v>41.666666666666671</v>
      </c>
      <c r="P67" s="16">
        <v>600000</v>
      </c>
      <c r="Q67" s="76">
        <f t="shared" si="2"/>
        <v>8.3333333333333321</v>
      </c>
      <c r="R67" s="77">
        <f>N67+P67</f>
        <v>3600000</v>
      </c>
      <c r="S67" s="18">
        <f t="shared" ref="S67:S68" si="11">R67/M67*100</f>
        <v>50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50998780</v>
      </c>
      <c r="O73" s="10">
        <f>N73/M73*100</f>
        <v>63.748475000000006</v>
      </c>
      <c r="P73" s="45">
        <f>P74+P75+P76+P77</f>
        <v>0</v>
      </c>
      <c r="Q73" s="85">
        <f t="shared" si="2"/>
        <v>0</v>
      </c>
      <c r="R73" s="44">
        <f>SUM(R74:R77)</f>
        <v>50998780</v>
      </c>
      <c r="S73" s="10">
        <f>R73/M73*100</f>
        <v>63.748475000000006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2211880</v>
      </c>
      <c r="O74" s="18">
        <f t="shared" ref="O74:O80" si="12">N74/M74*100</f>
        <v>44.2376</v>
      </c>
      <c r="P74" s="50">
        <v>0</v>
      </c>
      <c r="Q74" s="76">
        <f t="shared" si="2"/>
        <v>0</v>
      </c>
      <c r="R74" s="77">
        <f>N74+P74</f>
        <v>2211880</v>
      </c>
      <c r="S74" s="18">
        <f t="shared" ref="S74" si="13">R74/M74*100</f>
        <v>44.2376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48786900</v>
      </c>
      <c r="O75" s="18">
        <f t="shared" si="12"/>
        <v>97.573800000000006</v>
      </c>
      <c r="P75" s="50">
        <v>0</v>
      </c>
      <c r="Q75" s="76">
        <f t="shared" si="2"/>
        <v>0</v>
      </c>
      <c r="R75" s="43">
        <f>N75+P75</f>
        <v>48786900</v>
      </c>
      <c r="S75" s="18">
        <f>R75/M75*100</f>
        <v>97.573800000000006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6200000</v>
      </c>
      <c r="O82" s="10">
        <f>N82/M82*100</f>
        <v>27.074235807860266</v>
      </c>
      <c r="P82" s="45">
        <f>SUM(P83:P84)</f>
        <v>0</v>
      </c>
      <c r="Q82" s="85">
        <f t="shared" si="2"/>
        <v>0</v>
      </c>
      <c r="R82" s="58">
        <f>SUM(R83:R84)</f>
        <v>6200000</v>
      </c>
      <c r="S82" s="10">
        <f>R82/M82*100</f>
        <v>27.074235807860266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5000000</v>
      </c>
      <c r="O84" s="18">
        <f>N84/M84*100</f>
        <v>28.571428571428569</v>
      </c>
      <c r="P84" s="50">
        <v>0</v>
      </c>
      <c r="Q84" s="76">
        <f t="shared" si="14"/>
        <v>0</v>
      </c>
      <c r="R84" s="19">
        <f>N84+P84</f>
        <v>5000000</v>
      </c>
      <c r="S84" s="18">
        <f>R84/M84*100</f>
        <v>28.571428571428569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2450000</v>
      </c>
      <c r="O89" s="60">
        <f>N89/M89*100</f>
        <v>1.5096954180251101</v>
      </c>
      <c r="P89" s="62">
        <f>P90+P93+P96+P101</f>
        <v>58032430</v>
      </c>
      <c r="Q89" s="60">
        <f>P89/M89*100</f>
        <v>35.759711701168548</v>
      </c>
      <c r="R89" s="61">
        <f>R90+R93+R96+R101</f>
        <v>60482430</v>
      </c>
      <c r="S89" s="60">
        <f>R89/M89*100</f>
        <v>37.269407119193659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2450000</v>
      </c>
      <c r="O96" s="85">
        <f>N96/M96*100</f>
        <v>2.1964432501371434</v>
      </c>
      <c r="P96" s="36">
        <f>P97+P98+P99</f>
        <v>58032430</v>
      </c>
      <c r="Q96" s="85">
        <f t="shared" si="16"/>
        <v>52.026505780635205</v>
      </c>
      <c r="R96" s="44">
        <f>SUM(R97:R99)</f>
        <v>60482430</v>
      </c>
      <c r="S96" s="85">
        <f>R96/M96*100</f>
        <v>54.222949030772348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2450000</v>
      </c>
      <c r="O97" s="76">
        <f t="shared" ref="O97:O104" si="17">N97/M97*100</f>
        <v>6.0885145764009181</v>
      </c>
      <c r="P97" s="33">
        <v>31325000</v>
      </c>
      <c r="Q97" s="76">
        <f t="shared" si="16"/>
        <v>77.846007798268886</v>
      </c>
      <c r="R97" s="19">
        <f>N97+P97</f>
        <v>33775000</v>
      </c>
      <c r="S97" s="18">
        <f>R97/M97*100</f>
        <v>83.934522374669797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26707430</v>
      </c>
      <c r="Q98" s="76">
        <f t="shared" si="16"/>
        <v>88.820538641483679</v>
      </c>
      <c r="R98" s="19">
        <f>N98+P98</f>
        <v>26707430</v>
      </c>
      <c r="S98" s="18">
        <f t="shared" ref="S98:S99" si="18">R98/M98*100</f>
        <v>88.820538641483679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2" t="s">
        <v>8</v>
      </c>
      <c r="B104" s="163"/>
      <c r="C104" s="163"/>
      <c r="D104" s="163"/>
      <c r="E104" s="163"/>
      <c r="F104" s="163"/>
      <c r="G104" s="163"/>
      <c r="H104" s="163"/>
      <c r="I104" s="163"/>
      <c r="J104" s="164"/>
      <c r="K104" s="15"/>
      <c r="L104" s="15"/>
      <c r="M104" s="14">
        <f>M17+M26+M89</f>
        <v>2107224000</v>
      </c>
      <c r="N104" s="11">
        <v>892846391</v>
      </c>
      <c r="O104" s="85">
        <f t="shared" si="17"/>
        <v>42.370739465761595</v>
      </c>
      <c r="P104" s="12">
        <f>P17+P26+P89</f>
        <v>213203450</v>
      </c>
      <c r="Q104" s="85">
        <f>P104/M104*100</f>
        <v>10.11774021176676</v>
      </c>
      <c r="R104" s="11">
        <f>N104+P104</f>
        <v>1106049841</v>
      </c>
      <c r="S104" s="85">
        <f>R104/M104*100</f>
        <v>52.488479677528353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136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94" zoomScaleNormal="100" zoomScaleSheetLayoutView="100" zoomScalePageLayoutView="80" workbookViewId="0">
      <selection activeCell="P32" sqref="P32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74" t="s">
        <v>109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5" ht="16.5">
      <c r="A2" s="174" t="s">
        <v>108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5" ht="16.5">
      <c r="A3" s="174" t="s">
        <v>107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5" ht="16.5">
      <c r="A4" s="174" t="s">
        <v>133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</row>
    <row r="5" spans="1:25" ht="18">
      <c r="A5" s="140"/>
      <c r="B5" s="140"/>
      <c r="C5" s="140"/>
      <c r="D5" s="140"/>
      <c r="E5" s="140"/>
    </row>
    <row r="6" spans="1:25" ht="18" customHeight="1">
      <c r="A6" s="175" t="s">
        <v>106</v>
      </c>
      <c r="B6" s="175"/>
      <c r="C6" s="175"/>
      <c r="D6" s="175"/>
      <c r="E6" s="175"/>
      <c r="F6" s="175"/>
      <c r="G6" s="175"/>
      <c r="H6" s="175"/>
      <c r="I6" s="175"/>
      <c r="J6" s="175"/>
      <c r="K6" s="175" t="s">
        <v>105</v>
      </c>
      <c r="L6" s="173" t="s">
        <v>104</v>
      </c>
      <c r="M6" s="173" t="s">
        <v>103</v>
      </c>
      <c r="N6" s="175" t="s">
        <v>102</v>
      </c>
      <c r="O6" s="175"/>
      <c r="P6" s="175"/>
      <c r="Q6" s="175"/>
      <c r="R6" s="175"/>
      <c r="S6" s="175"/>
      <c r="T6" s="175"/>
      <c r="U6" s="165" t="s">
        <v>101</v>
      </c>
      <c r="V6" s="165" t="s">
        <v>100</v>
      </c>
    </row>
    <row r="7" spans="1:25" ht="18" customHeight="1">
      <c r="A7" s="175"/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3"/>
      <c r="M7" s="173"/>
      <c r="N7" s="168" t="s">
        <v>99</v>
      </c>
      <c r="O7" s="169"/>
      <c r="P7" s="168" t="s">
        <v>98</v>
      </c>
      <c r="Q7" s="169"/>
      <c r="R7" s="170" t="s">
        <v>97</v>
      </c>
      <c r="S7" s="171"/>
      <c r="T7" s="172"/>
      <c r="U7" s="166"/>
      <c r="V7" s="166"/>
    </row>
    <row r="8" spans="1:25" ht="22.5" customHeight="1">
      <c r="A8" s="175"/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3"/>
      <c r="M8" s="173"/>
      <c r="N8" s="173" t="s">
        <v>96</v>
      </c>
      <c r="O8" s="173"/>
      <c r="P8" s="173" t="s">
        <v>96</v>
      </c>
      <c r="Q8" s="173"/>
      <c r="R8" s="173" t="s">
        <v>96</v>
      </c>
      <c r="S8" s="173"/>
      <c r="T8" s="139" t="s">
        <v>95</v>
      </c>
      <c r="U8" s="166"/>
      <c r="V8" s="166"/>
    </row>
    <row r="9" spans="1:25" ht="21.75" customHeight="1">
      <c r="A9" s="175"/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3"/>
      <c r="M9" s="173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67"/>
      <c r="V9" s="167"/>
    </row>
    <row r="10" spans="1:25" ht="60.75" customHeight="1">
      <c r="A10" s="159" t="s">
        <v>92</v>
      </c>
      <c r="B10" s="160"/>
      <c r="C10" s="160"/>
      <c r="D10" s="160"/>
      <c r="E10" s="160"/>
      <c r="F10" s="160"/>
      <c r="G10" s="160"/>
      <c r="H10" s="160"/>
      <c r="I10" s="160"/>
      <c r="J10" s="161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59" t="s">
        <v>88</v>
      </c>
      <c r="B11" s="160"/>
      <c r="C11" s="160"/>
      <c r="D11" s="160"/>
      <c r="E11" s="160"/>
      <c r="F11" s="160"/>
      <c r="G11" s="160"/>
      <c r="H11" s="160"/>
      <c r="I11" s="160"/>
      <c r="J11" s="161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787950531</v>
      </c>
      <c r="O12" s="10">
        <f>N12/M12*100</f>
        <v>37.392822547579186</v>
      </c>
      <c r="P12" s="13">
        <f>P17+P26+P89</f>
        <v>104895860</v>
      </c>
      <c r="Q12" s="10">
        <f>P12/M12*100</f>
        <v>4.9779169181824043</v>
      </c>
      <c r="R12" s="13">
        <f>R17+R26+R89</f>
        <v>892846391</v>
      </c>
      <c r="S12" s="10">
        <f>R12/M12*100</f>
        <v>42.370739465761595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504952560</v>
      </c>
      <c r="O13" s="152">
        <f>N13/M13*100</f>
        <v>39.93821254883202</v>
      </c>
      <c r="P13" s="151">
        <f>P17</f>
        <v>82163160</v>
      </c>
      <c r="Q13" s="152">
        <f>P13/M13*100</f>
        <v>6.4985307684422731</v>
      </c>
      <c r="R13" s="151">
        <f>R17</f>
        <v>587115720</v>
      </c>
      <c r="S13" s="152">
        <f t="shared" ref="S13:S15" si="0">R13/M13*100</f>
        <v>46.436743317274292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282997971</v>
      </c>
      <c r="O14" s="93">
        <f>N14/M14*100</f>
        <v>41.580341561005682</v>
      </c>
      <c r="P14" s="154">
        <f>P26</f>
        <v>20282700</v>
      </c>
      <c r="Q14" s="93">
        <f>P14/M14*100</f>
        <v>2.9800976692494023</v>
      </c>
      <c r="R14" s="154">
        <f>R26</f>
        <v>303280671</v>
      </c>
      <c r="S14" s="93">
        <f t="shared" si="0"/>
        <v>44.560439230255085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2450000</v>
      </c>
      <c r="Q15" s="60">
        <f t="shared" ref="Q15" si="1">P15/M15*100</f>
        <v>1.5096954180251101</v>
      </c>
      <c r="R15" s="155">
        <f>R89</f>
        <v>2450000</v>
      </c>
      <c r="S15" s="60">
        <f t="shared" si="0"/>
        <v>1.5096954180251101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504952560</v>
      </c>
      <c r="O17" s="152">
        <f>N17/M17*100</f>
        <v>39.93821254883202</v>
      </c>
      <c r="P17" s="151">
        <f>P23</f>
        <v>82163160</v>
      </c>
      <c r="Q17" s="152">
        <f>P17/M17*100</f>
        <v>6.4985307684422731</v>
      </c>
      <c r="R17" s="151">
        <f>R18+R23</f>
        <v>587115720</v>
      </c>
      <c r="S17" s="152">
        <f>R17/M17*100</f>
        <v>46.436743317274292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504952560</v>
      </c>
      <c r="O23" s="10">
        <f>N23/M23*100</f>
        <v>39.93821254883202</v>
      </c>
      <c r="P23" s="82">
        <f>P24</f>
        <v>82163160</v>
      </c>
      <c r="Q23" s="85">
        <f t="shared" si="2"/>
        <v>6.4985307684422731</v>
      </c>
      <c r="R23" s="82">
        <f>R24</f>
        <v>587115720</v>
      </c>
      <c r="S23" s="10">
        <f t="shared" si="3"/>
        <v>46.436743317274292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504952560</v>
      </c>
      <c r="O24" s="18">
        <f>N24/M24*100</f>
        <v>39.93821254883202</v>
      </c>
      <c r="P24" s="16">
        <v>82163160</v>
      </c>
      <c r="Q24" s="76">
        <f t="shared" si="2"/>
        <v>6.4985307684422731</v>
      </c>
      <c r="R24" s="19">
        <f>N24+P24</f>
        <v>587115720</v>
      </c>
      <c r="S24" s="18">
        <f>R24/M24*100</f>
        <v>46.436743317274292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282997971</v>
      </c>
      <c r="O26" s="93">
        <f>N26/M26*100</f>
        <v>41.580341561005682</v>
      </c>
      <c r="P26" s="94">
        <f>P27+P41+P45+P50+P53+P59+P63+P66+P70+P73+P79+P82+P86</f>
        <v>20282700</v>
      </c>
      <c r="Q26" s="93">
        <f t="shared" si="2"/>
        <v>2.9800976692494023</v>
      </c>
      <c r="R26" s="94">
        <f>R27+R41+R45+R50+R53+R59+R63+R66+R70+R73+R79+R82+R86</f>
        <v>303280671</v>
      </c>
      <c r="S26" s="93">
        <f t="shared" si="3"/>
        <v>44.560439230255085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108531400</v>
      </c>
      <c r="O27" s="76">
        <f>N27/M27*100</f>
        <v>40.237915610170852</v>
      </c>
      <c r="P27" s="82">
        <f>SUM(P28:P39)</f>
        <v>5135000</v>
      </c>
      <c r="Q27" s="85">
        <f t="shared" si="2"/>
        <v>1.9037964741837599</v>
      </c>
      <c r="R27" s="82">
        <f t="shared" ref="R27:R39" si="4">N27+P27</f>
        <v>113666400</v>
      </c>
      <c r="S27" s="10">
        <f>R27/M27*100</f>
        <v>42.141712084354609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25184600</v>
      </c>
      <c r="O28" s="76">
        <f t="shared" ref="O28:O39" si="5">N28/M28*100</f>
        <v>97.294373757724088</v>
      </c>
      <c r="P28" s="16">
        <v>0</v>
      </c>
      <c r="Q28" s="76">
        <f t="shared" si="2"/>
        <v>0</v>
      </c>
      <c r="R28" s="19">
        <f t="shared" si="4"/>
        <v>25184600</v>
      </c>
      <c r="S28" s="18">
        <f t="shared" ref="S28:S60" si="6">R28/M28*100</f>
        <v>97.294373757724088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4276000</v>
      </c>
      <c r="O31" s="76">
        <f t="shared" si="5"/>
        <v>98.687702810614695</v>
      </c>
      <c r="P31" s="16">
        <v>0</v>
      </c>
      <c r="Q31" s="76">
        <f t="shared" si="2"/>
        <v>0</v>
      </c>
      <c r="R31" s="19">
        <f t="shared" si="4"/>
        <v>4276000</v>
      </c>
      <c r="S31" s="18">
        <f t="shared" si="6"/>
        <v>98.687702810614695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1198200</v>
      </c>
      <c r="O35" s="76">
        <f t="shared" si="5"/>
        <v>3.6608615948670944</v>
      </c>
      <c r="P35" s="16">
        <v>2400000</v>
      </c>
      <c r="Q35" s="76">
        <f t="shared" si="2"/>
        <v>7.3327222731439043</v>
      </c>
      <c r="R35" s="19">
        <f t="shared" si="4"/>
        <v>3598200</v>
      </c>
      <c r="S35" s="18">
        <f t="shared" si="6"/>
        <v>10.993583868010999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66770600</v>
      </c>
      <c r="O36" s="76">
        <f t="shared" si="5"/>
        <v>38.555250673281691</v>
      </c>
      <c r="P36" s="71">
        <v>1875000</v>
      </c>
      <c r="Q36" s="76">
        <f t="shared" si="2"/>
        <v>1.0826785293587771</v>
      </c>
      <c r="R36" s="19">
        <f t="shared" si="4"/>
        <v>68645600</v>
      </c>
      <c r="S36" s="18">
        <f t="shared" si="6"/>
        <v>39.637929202640464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3000000</v>
      </c>
      <c r="O37" s="76">
        <f t="shared" si="5"/>
        <v>50</v>
      </c>
      <c r="P37" s="16">
        <v>500000</v>
      </c>
      <c r="Q37" s="76">
        <f t="shared" si="2"/>
        <v>8.3333333333333321</v>
      </c>
      <c r="R37" s="19">
        <f t="shared" si="4"/>
        <v>3500000</v>
      </c>
      <c r="S37" s="18">
        <f t="shared" si="6"/>
        <v>58.333333333333336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4500000</v>
      </c>
      <c r="O38" s="76">
        <f t="shared" si="5"/>
        <v>25</v>
      </c>
      <c r="P38" s="16">
        <v>0</v>
      </c>
      <c r="Q38" s="76">
        <f t="shared" si="2"/>
        <v>0</v>
      </c>
      <c r="R38" s="19">
        <f t="shared" si="4"/>
        <v>4500000</v>
      </c>
      <c r="S38" s="18">
        <f t="shared" si="6"/>
        <v>25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720000</v>
      </c>
      <c r="O39" s="76">
        <f t="shared" si="5"/>
        <v>15</v>
      </c>
      <c r="P39" s="16">
        <v>360000</v>
      </c>
      <c r="Q39" s="76">
        <f t="shared" si="2"/>
        <v>7.5</v>
      </c>
      <c r="R39" s="19">
        <f t="shared" si="4"/>
        <v>1080000</v>
      </c>
      <c r="S39" s="18">
        <f t="shared" si="6"/>
        <v>22.5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3654000</v>
      </c>
      <c r="O41" s="10">
        <f>N41/M41*100</f>
        <v>28.600500939261114</v>
      </c>
      <c r="P41" s="83">
        <f>P42+P43</f>
        <v>648000</v>
      </c>
      <c r="Q41" s="85">
        <f t="shared" si="2"/>
        <v>5.0720100187852228</v>
      </c>
      <c r="R41" s="82">
        <f>R42+R43</f>
        <v>4302000</v>
      </c>
      <c r="S41" s="10">
        <f t="shared" si="6"/>
        <v>33.672510958046338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3654000</v>
      </c>
      <c r="O43" s="18">
        <f t="shared" si="7"/>
        <v>46.99074074074074</v>
      </c>
      <c r="P43" s="16">
        <v>648000</v>
      </c>
      <c r="Q43" s="76">
        <f t="shared" si="2"/>
        <v>8.3333333333333321</v>
      </c>
      <c r="R43" s="19">
        <f>N43+P43</f>
        <v>4302000</v>
      </c>
      <c r="S43" s="18">
        <f t="shared" si="6"/>
        <v>55.324074074074069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9422650</v>
      </c>
      <c r="O45" s="10">
        <f>N45/M45*100</f>
        <v>32.313614540466389</v>
      </c>
      <c r="P45" s="83">
        <f>P46+P47+P48</f>
        <v>1789700</v>
      </c>
      <c r="Q45" s="85">
        <f t="shared" si="2"/>
        <v>6.137517146776406</v>
      </c>
      <c r="R45" s="83">
        <f>R46+R47+R48</f>
        <v>11212350</v>
      </c>
      <c r="S45" s="10">
        <f t="shared" si="6"/>
        <v>38.4511316872428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5023450</v>
      </c>
      <c r="O46" s="18">
        <f>N46/M46*100</f>
        <v>41.862083333333331</v>
      </c>
      <c r="P46" s="87">
        <v>786800</v>
      </c>
      <c r="Q46" s="76">
        <f t="shared" si="2"/>
        <v>6.5566666666666666</v>
      </c>
      <c r="R46" s="19">
        <f>N46+P46</f>
        <v>5810250</v>
      </c>
      <c r="S46" s="18">
        <f t="shared" si="6"/>
        <v>48.418750000000003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44200</v>
      </c>
      <c r="O47" s="18">
        <f>N47/M47*100</f>
        <v>6.6969696969696972</v>
      </c>
      <c r="P47" s="87">
        <v>2900</v>
      </c>
      <c r="Q47" s="76">
        <f t="shared" si="2"/>
        <v>0.43939393939393934</v>
      </c>
      <c r="R47" s="19">
        <f>N47+P47</f>
        <v>47100</v>
      </c>
      <c r="S47" s="18">
        <f t="shared" si="6"/>
        <v>7.1363636363636367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4355000</v>
      </c>
      <c r="O48" s="18">
        <f>N48/M48*100</f>
        <v>26.393939393939391</v>
      </c>
      <c r="P48" s="87">
        <v>1000000</v>
      </c>
      <c r="Q48" s="76">
        <f>P48/M48*100</f>
        <v>6.0606060606060606</v>
      </c>
      <c r="R48" s="19">
        <f>N48+P48</f>
        <v>5355000</v>
      </c>
      <c r="S48" s="18">
        <f t="shared" si="6"/>
        <v>32.454545454545453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2406800</v>
      </c>
      <c r="O53" s="10">
        <f>N53/M53*100</f>
        <v>10.028333333333334</v>
      </c>
      <c r="P53" s="84">
        <v>0</v>
      </c>
      <c r="Q53" s="85">
        <f t="shared" si="2"/>
        <v>0</v>
      </c>
      <c r="R53" s="19">
        <f>SUM(R54:R57)</f>
        <v>2406800</v>
      </c>
      <c r="S53" s="10">
        <f t="shared" si="6"/>
        <v>10.028333333333334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325000</v>
      </c>
      <c r="O54" s="18">
        <f>N54/M54*100</f>
        <v>4.5138888888888884</v>
      </c>
      <c r="P54" s="84">
        <v>0</v>
      </c>
      <c r="Q54" s="76">
        <f t="shared" si="2"/>
        <v>0</v>
      </c>
      <c r="R54" s="19">
        <f>N54+P54</f>
        <v>325000</v>
      </c>
      <c r="S54" s="18">
        <f t="shared" si="6"/>
        <v>4.5138888888888884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1370000</v>
      </c>
      <c r="O55" s="18">
        <f>N55/M55*100</f>
        <v>12.803738317757011</v>
      </c>
      <c r="P55" s="84">
        <v>0</v>
      </c>
      <c r="Q55" s="76">
        <f t="shared" si="2"/>
        <v>0</v>
      </c>
      <c r="R55" s="19">
        <f t="shared" ref="R55:R57" si="8">N55+P55</f>
        <v>1370000</v>
      </c>
      <c r="S55" s="18">
        <f t="shared" si="6"/>
        <v>12.803738317757011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711800</v>
      </c>
      <c r="O57" s="18">
        <f>N57/M57*100</f>
        <v>11.863333333333333</v>
      </c>
      <c r="P57" s="84">
        <v>0</v>
      </c>
      <c r="Q57" s="76">
        <f t="shared" si="2"/>
        <v>0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62249700</v>
      </c>
      <c r="O59" s="10">
        <f>N59/M59*100</f>
        <v>90.862209896365499</v>
      </c>
      <c r="P59" s="82">
        <f>P60+P61</f>
        <v>265000</v>
      </c>
      <c r="Q59" s="85">
        <f t="shared" si="2"/>
        <v>0.38680484600788206</v>
      </c>
      <c r="R59" s="83">
        <f>R60+R61</f>
        <v>62514700</v>
      </c>
      <c r="S59" s="10">
        <f>R59/M59*100</f>
        <v>91.249014742373376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58800000</v>
      </c>
      <c r="O60" s="18">
        <f t="shared" ref="O60:O61" si="9">N60/M60*100</f>
        <v>96.377643009342734</v>
      </c>
      <c r="P60" s="16">
        <v>0</v>
      </c>
      <c r="Q60" s="76">
        <f t="shared" si="2"/>
        <v>0</v>
      </c>
      <c r="R60" s="77">
        <f>N60+P60</f>
        <v>58800000</v>
      </c>
      <c r="S60" s="18">
        <f t="shared" si="6"/>
        <v>96.377643009342734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3449700</v>
      </c>
      <c r="O61" s="18">
        <f t="shared" si="9"/>
        <v>45.995999999999995</v>
      </c>
      <c r="P61" s="16">
        <v>265000</v>
      </c>
      <c r="Q61" s="76">
        <f t="shared" si="2"/>
        <v>3.5333333333333337</v>
      </c>
      <c r="R61" s="43">
        <f>N61+P61</f>
        <v>3714700</v>
      </c>
      <c r="S61" s="18">
        <f>R61/M61*100</f>
        <v>49.529333333333334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24000000</v>
      </c>
      <c r="O63" s="10">
        <f>N63/M63*100</f>
        <v>30.582988212806626</v>
      </c>
      <c r="P63" s="83">
        <f>P64</f>
        <v>5800000</v>
      </c>
      <c r="Q63" s="85">
        <f t="shared" si="2"/>
        <v>7.3908888180949344</v>
      </c>
      <c r="R63" s="83">
        <f>R64</f>
        <v>29800000</v>
      </c>
      <c r="S63" s="10">
        <f>R63/M63*100</f>
        <v>37.973877030901562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24000000</v>
      </c>
      <c r="O64" s="18">
        <f>N64/M64*100</f>
        <v>30.582988212806626</v>
      </c>
      <c r="P64" s="16">
        <v>5800000</v>
      </c>
      <c r="Q64" s="76">
        <f t="shared" si="2"/>
        <v>7.3908888180949344</v>
      </c>
      <c r="R64" s="78">
        <f>N64+P64</f>
        <v>29800000</v>
      </c>
      <c r="S64" s="18">
        <f>R64/M64*100</f>
        <v>37.973877030901562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8579641</v>
      </c>
      <c r="O66" s="10">
        <f>N66/M66*100</f>
        <v>16.30025838320509</v>
      </c>
      <c r="P66" s="82">
        <f>P67+P68</f>
        <v>600000</v>
      </c>
      <c r="Q66" s="85">
        <f t="shared" si="2"/>
        <v>1.1399259048161869</v>
      </c>
      <c r="R66" s="83">
        <f>R67+R68</f>
        <v>9179641</v>
      </c>
      <c r="S66" s="10">
        <f>R66/M66*100</f>
        <v>17.440184288021278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2400000</v>
      </c>
      <c r="O67" s="18">
        <f t="shared" ref="O67:O68" si="10">N67/M67*100</f>
        <v>33.333333333333329</v>
      </c>
      <c r="P67" s="16">
        <v>600000</v>
      </c>
      <c r="Q67" s="76">
        <f t="shared" si="2"/>
        <v>8.3333333333333321</v>
      </c>
      <c r="R67" s="77">
        <f>N67+P67</f>
        <v>3000000</v>
      </c>
      <c r="S67" s="18">
        <f t="shared" ref="S67:S68" si="11">R67/M67*100</f>
        <v>41.666666666666671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49953780</v>
      </c>
      <c r="O73" s="10">
        <f>N73/M73*100</f>
        <v>62.442224999999993</v>
      </c>
      <c r="P73" s="45">
        <f>P74+P75+P76+P77</f>
        <v>1045000</v>
      </c>
      <c r="Q73" s="85">
        <f t="shared" si="2"/>
        <v>1.3062499999999999</v>
      </c>
      <c r="R73" s="44">
        <f>SUM(R74:R77)</f>
        <v>50998780</v>
      </c>
      <c r="S73" s="10">
        <f>R73/M73*100</f>
        <v>63.748475000000006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1166880</v>
      </c>
      <c r="O74" s="18">
        <f t="shared" ref="O74:O80" si="12">N74/M74*100</f>
        <v>23.337599999999998</v>
      </c>
      <c r="P74" s="50">
        <v>1045000</v>
      </c>
      <c r="Q74" s="76">
        <f t="shared" si="2"/>
        <v>20.9</v>
      </c>
      <c r="R74" s="77">
        <f>N74+P74</f>
        <v>2211880</v>
      </c>
      <c r="S74" s="18">
        <f t="shared" ref="S74" si="13">R74/M74*100</f>
        <v>44.2376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48786900</v>
      </c>
      <c r="O75" s="18">
        <f t="shared" si="12"/>
        <v>97.573800000000006</v>
      </c>
      <c r="P75" s="50">
        <v>0</v>
      </c>
      <c r="Q75" s="76">
        <f t="shared" si="2"/>
        <v>0</v>
      </c>
      <c r="R75" s="43">
        <f>N75+P75</f>
        <v>48786900</v>
      </c>
      <c r="S75" s="18">
        <f>R75/M75*100</f>
        <v>97.573800000000006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1200000</v>
      </c>
      <c r="O82" s="10">
        <f>N82/M82*100</f>
        <v>5.2401746724890828</v>
      </c>
      <c r="P82" s="45">
        <f>SUM(P83:P84)</f>
        <v>5000000</v>
      </c>
      <c r="Q82" s="85">
        <f t="shared" si="2"/>
        <v>21.834061135371179</v>
      </c>
      <c r="R82" s="58">
        <f>SUM(R83:R84)</f>
        <v>6200000</v>
      </c>
      <c r="S82" s="10">
        <f>R82/M82*100</f>
        <v>27.074235807860266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5000000</v>
      </c>
      <c r="Q84" s="76">
        <f t="shared" si="14"/>
        <v>28.571428571428569</v>
      </c>
      <c r="R84" s="19">
        <f>N84+P84</f>
        <v>5000000</v>
      </c>
      <c r="S84" s="18">
        <f>R84/M84*100</f>
        <v>28.571428571428569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0</v>
      </c>
      <c r="O89" s="60">
        <f>N89/M89*100</f>
        <v>0</v>
      </c>
      <c r="P89" s="62">
        <f>P90+P93+P96+P101</f>
        <v>2450000</v>
      </c>
      <c r="Q89" s="60">
        <f>P89/M89*100</f>
        <v>1.5096954180251101</v>
      </c>
      <c r="R89" s="61">
        <f>R90+R93+R96+R101</f>
        <v>2450000</v>
      </c>
      <c r="S89" s="60">
        <f>R89/M89*100</f>
        <v>1.5096954180251101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0</v>
      </c>
      <c r="O96" s="85">
        <f>N96/M96*100</f>
        <v>0</v>
      </c>
      <c r="P96" s="36">
        <f>P97+P98+P99</f>
        <v>2450000</v>
      </c>
      <c r="Q96" s="85">
        <f t="shared" si="16"/>
        <v>2.1964432501371434</v>
      </c>
      <c r="R96" s="44">
        <f>SUM(R97:R99)</f>
        <v>2450000</v>
      </c>
      <c r="S96" s="85">
        <f>R96/M96*100</f>
        <v>2.1964432501371434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0</v>
      </c>
      <c r="O97" s="76">
        <f t="shared" ref="O97:O104" si="17">N97/M97*100</f>
        <v>0</v>
      </c>
      <c r="P97" s="33">
        <v>2450000</v>
      </c>
      <c r="Q97" s="76">
        <f t="shared" si="16"/>
        <v>6.0885145764009181</v>
      </c>
      <c r="R97" s="19">
        <f>N97+P97</f>
        <v>2450000</v>
      </c>
      <c r="S97" s="18">
        <f>R97/M97*100</f>
        <v>6.0885145764009181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2" t="s">
        <v>8</v>
      </c>
      <c r="B104" s="163"/>
      <c r="C104" s="163"/>
      <c r="D104" s="163"/>
      <c r="E104" s="163"/>
      <c r="F104" s="163"/>
      <c r="G104" s="163"/>
      <c r="H104" s="163"/>
      <c r="I104" s="163"/>
      <c r="J104" s="164"/>
      <c r="K104" s="15"/>
      <c r="L104" s="15"/>
      <c r="M104" s="14">
        <f>M17+M26+M89</f>
        <v>2107224000</v>
      </c>
      <c r="N104" s="11">
        <v>787950531</v>
      </c>
      <c r="O104" s="85">
        <f t="shared" si="17"/>
        <v>37.392822547579186</v>
      </c>
      <c r="P104" s="12">
        <f>P17+P26+P89</f>
        <v>104895860</v>
      </c>
      <c r="Q104" s="85">
        <f>P104/M104*100</f>
        <v>4.9779169181824043</v>
      </c>
      <c r="R104" s="11">
        <f>N104+P104</f>
        <v>892846391</v>
      </c>
      <c r="S104" s="85">
        <f>R104/M104*100</f>
        <v>42.370739465761595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134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87" zoomScaleNormal="100" zoomScaleSheetLayoutView="100" zoomScalePageLayoutView="80" workbookViewId="0">
      <selection activeCell="Q81" sqref="Q81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74" t="s">
        <v>109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5" ht="16.5">
      <c r="A2" s="174" t="s">
        <v>108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5" ht="16.5">
      <c r="A3" s="174" t="s">
        <v>107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5" ht="16.5">
      <c r="A4" s="174" t="s">
        <v>131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</row>
    <row r="5" spans="1:25" ht="18">
      <c r="A5" s="140"/>
      <c r="B5" s="140"/>
      <c r="C5" s="140"/>
      <c r="D5" s="140"/>
      <c r="E5" s="140"/>
    </row>
    <row r="6" spans="1:25" ht="18" customHeight="1">
      <c r="A6" s="175" t="s">
        <v>106</v>
      </c>
      <c r="B6" s="175"/>
      <c r="C6" s="175"/>
      <c r="D6" s="175"/>
      <c r="E6" s="175"/>
      <c r="F6" s="175"/>
      <c r="G6" s="175"/>
      <c r="H6" s="175"/>
      <c r="I6" s="175"/>
      <c r="J6" s="175"/>
      <c r="K6" s="175" t="s">
        <v>105</v>
      </c>
      <c r="L6" s="173" t="s">
        <v>104</v>
      </c>
      <c r="M6" s="173" t="s">
        <v>103</v>
      </c>
      <c r="N6" s="175" t="s">
        <v>102</v>
      </c>
      <c r="O6" s="175"/>
      <c r="P6" s="175"/>
      <c r="Q6" s="175"/>
      <c r="R6" s="175"/>
      <c r="S6" s="175"/>
      <c r="T6" s="175"/>
      <c r="U6" s="165" t="s">
        <v>101</v>
      </c>
      <c r="V6" s="165" t="s">
        <v>100</v>
      </c>
    </row>
    <row r="7" spans="1:25" ht="18" customHeight="1">
      <c r="A7" s="175"/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3"/>
      <c r="M7" s="173"/>
      <c r="N7" s="168" t="s">
        <v>99</v>
      </c>
      <c r="O7" s="169"/>
      <c r="P7" s="168" t="s">
        <v>98</v>
      </c>
      <c r="Q7" s="169"/>
      <c r="R7" s="170" t="s">
        <v>97</v>
      </c>
      <c r="S7" s="171"/>
      <c r="T7" s="172"/>
      <c r="U7" s="166"/>
      <c r="V7" s="166"/>
    </row>
    <row r="8" spans="1:25" ht="22.5" customHeight="1">
      <c r="A8" s="175"/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3"/>
      <c r="M8" s="173"/>
      <c r="N8" s="173" t="s">
        <v>96</v>
      </c>
      <c r="O8" s="173"/>
      <c r="P8" s="173" t="s">
        <v>96</v>
      </c>
      <c r="Q8" s="173"/>
      <c r="R8" s="173" t="s">
        <v>96</v>
      </c>
      <c r="S8" s="173"/>
      <c r="T8" s="139" t="s">
        <v>95</v>
      </c>
      <c r="U8" s="166"/>
      <c r="V8" s="166"/>
    </row>
    <row r="9" spans="1:25" ht="21.75" customHeight="1">
      <c r="A9" s="175"/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3"/>
      <c r="M9" s="173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67"/>
      <c r="V9" s="167"/>
    </row>
    <row r="10" spans="1:25" ht="60.75" customHeight="1">
      <c r="A10" s="159" t="s">
        <v>92</v>
      </c>
      <c r="B10" s="160"/>
      <c r="C10" s="160"/>
      <c r="D10" s="160"/>
      <c r="E10" s="160"/>
      <c r="F10" s="160"/>
      <c r="G10" s="160"/>
      <c r="H10" s="160"/>
      <c r="I10" s="160"/>
      <c r="J10" s="161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59" t="s">
        <v>88</v>
      </c>
      <c r="B11" s="160"/>
      <c r="C11" s="160"/>
      <c r="D11" s="160"/>
      <c r="E11" s="160"/>
      <c r="F11" s="160"/>
      <c r="G11" s="160"/>
      <c r="H11" s="160"/>
      <c r="I11" s="160"/>
      <c r="J11" s="161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515389631</v>
      </c>
      <c r="O12" s="10">
        <f>N12/M12*100</f>
        <v>24.458227079797876</v>
      </c>
      <c r="P12" s="13">
        <f>P17+P26+P89</f>
        <v>272560900</v>
      </c>
      <c r="Q12" s="10">
        <f>P12/M12*100</f>
        <v>12.93459546778131</v>
      </c>
      <c r="R12" s="13">
        <f>R17+R26+R89</f>
        <v>787950531</v>
      </c>
      <c r="S12" s="10">
        <f>R12/M12*100</f>
        <v>37.392822547579186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345470040</v>
      </c>
      <c r="O13" s="152">
        <f>N13/M13*100</f>
        <v>27.324261682668759</v>
      </c>
      <c r="P13" s="151">
        <f>P17</f>
        <v>159482520</v>
      </c>
      <c r="Q13" s="152">
        <f>P13/M13*100</f>
        <v>12.613950866163256</v>
      </c>
      <c r="R13" s="151">
        <f>R17</f>
        <v>504952560</v>
      </c>
      <c r="S13" s="152">
        <f t="shared" ref="S13:S15" si="0">R13/M13*100</f>
        <v>39.93821254883202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169919591</v>
      </c>
      <c r="O14" s="93">
        <f>N14/M14*100</f>
        <v>24.965955079891323</v>
      </c>
      <c r="P14" s="154">
        <f>P26</f>
        <v>113078380</v>
      </c>
      <c r="Q14" s="93">
        <f>P14/M14*100</f>
        <v>16.614386481114359</v>
      </c>
      <c r="R14" s="154">
        <f>R26</f>
        <v>282997971</v>
      </c>
      <c r="S14" s="93">
        <f t="shared" si="0"/>
        <v>41.580341561005682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345470040</v>
      </c>
      <c r="O17" s="152">
        <f>N17/M17*100</f>
        <v>27.324261682668759</v>
      </c>
      <c r="P17" s="151">
        <f>P23</f>
        <v>159482520</v>
      </c>
      <c r="Q17" s="152">
        <f>P17/M17*100</f>
        <v>12.613950866163256</v>
      </c>
      <c r="R17" s="151">
        <f>R18+R23</f>
        <v>504952560</v>
      </c>
      <c r="S17" s="152">
        <f>R17/M17*100</f>
        <v>39.93821254883202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345470040</v>
      </c>
      <c r="O23" s="10">
        <f>N23/M23*100</f>
        <v>27.324261682668759</v>
      </c>
      <c r="P23" s="82">
        <f>P24</f>
        <v>159482520</v>
      </c>
      <c r="Q23" s="85">
        <f t="shared" si="2"/>
        <v>12.613950866163256</v>
      </c>
      <c r="R23" s="82">
        <f>R24</f>
        <v>504952560</v>
      </c>
      <c r="S23" s="10">
        <f t="shared" si="3"/>
        <v>39.93821254883202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345470040</v>
      </c>
      <c r="O24" s="18">
        <f>N24/M24*100</f>
        <v>27.324261682668759</v>
      </c>
      <c r="P24" s="16">
        <v>159482520</v>
      </c>
      <c r="Q24" s="76">
        <f t="shared" si="2"/>
        <v>12.613950866163256</v>
      </c>
      <c r="R24" s="19">
        <f>N24+P24</f>
        <v>504952560</v>
      </c>
      <c r="S24" s="18">
        <f>R24/M24*100</f>
        <v>39.93821254883202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169919591</v>
      </c>
      <c r="O26" s="93">
        <f>N26/M26*100</f>
        <v>24.965955079891323</v>
      </c>
      <c r="P26" s="94">
        <f>P27+P41+P45+P50+P53+P59+P63+P66+P70+P73+P79+P82+P86</f>
        <v>113078380</v>
      </c>
      <c r="Q26" s="93">
        <f t="shared" si="2"/>
        <v>16.614386481114359</v>
      </c>
      <c r="R26" s="94">
        <f>R27+R41+R45+R50+R53+R59+R63+R66+R70+R73+R79+R82+R86</f>
        <v>282997971</v>
      </c>
      <c r="S26" s="93">
        <f t="shared" si="3"/>
        <v>41.580341561005682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34877600</v>
      </c>
      <c r="O27" s="76">
        <f>N27/M27*100</f>
        <v>12.930837762023661</v>
      </c>
      <c r="P27" s="82">
        <f>SUM(P28:P39)</f>
        <v>73653800</v>
      </c>
      <c r="Q27" s="85">
        <f t="shared" si="2"/>
        <v>27.307077848147188</v>
      </c>
      <c r="R27" s="82">
        <f t="shared" ref="R27:R39" si="4">N27+P27</f>
        <v>108531400</v>
      </c>
      <c r="S27" s="10">
        <f>R27/M27*100</f>
        <v>40.237915610170852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25184600</v>
      </c>
      <c r="O28" s="76">
        <f t="shared" ref="O28:O39" si="5">N28/M28*100</f>
        <v>97.294373757724088</v>
      </c>
      <c r="P28" s="16">
        <v>0</v>
      </c>
      <c r="Q28" s="76">
        <f t="shared" si="2"/>
        <v>0</v>
      </c>
      <c r="R28" s="19">
        <f t="shared" si="4"/>
        <v>25184600</v>
      </c>
      <c r="S28" s="18">
        <f t="shared" ref="S28:S60" si="6">R28/M28*100</f>
        <v>97.294373757724088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0</v>
      </c>
      <c r="O31" s="76">
        <f t="shared" si="5"/>
        <v>0</v>
      </c>
      <c r="P31" s="16">
        <v>4276000</v>
      </c>
      <c r="Q31" s="76">
        <f t="shared" si="2"/>
        <v>98.687702810614695</v>
      </c>
      <c r="R31" s="19">
        <f t="shared" si="4"/>
        <v>4276000</v>
      </c>
      <c r="S31" s="18">
        <f t="shared" si="6"/>
        <v>98.687702810614695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965000</v>
      </c>
      <c r="O35" s="76">
        <f t="shared" si="5"/>
        <v>2.9483654139932782</v>
      </c>
      <c r="P35" s="16">
        <v>233200</v>
      </c>
      <c r="Q35" s="76">
        <f t="shared" si="2"/>
        <v>0.71249618087381605</v>
      </c>
      <c r="R35" s="19">
        <f t="shared" si="4"/>
        <v>1198200</v>
      </c>
      <c r="S35" s="18">
        <f t="shared" si="6"/>
        <v>3.6608615948670944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2986000</v>
      </c>
      <c r="O36" s="76">
        <f t="shared" si="5"/>
        <v>1.7242016472881645</v>
      </c>
      <c r="P36" s="71">
        <v>63784600</v>
      </c>
      <c r="Q36" s="76">
        <f t="shared" si="2"/>
        <v>36.831049025993522</v>
      </c>
      <c r="R36" s="19">
        <f t="shared" si="4"/>
        <v>66770600</v>
      </c>
      <c r="S36" s="18">
        <f t="shared" si="6"/>
        <v>38.555250673281691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2500000</v>
      </c>
      <c r="O37" s="76">
        <f t="shared" si="5"/>
        <v>41.666666666666671</v>
      </c>
      <c r="P37" s="16">
        <v>500000</v>
      </c>
      <c r="Q37" s="76">
        <f t="shared" si="2"/>
        <v>8.3333333333333321</v>
      </c>
      <c r="R37" s="19">
        <f t="shared" si="4"/>
        <v>3000000</v>
      </c>
      <c r="S37" s="18">
        <f t="shared" si="6"/>
        <v>50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0</v>
      </c>
      <c r="O38" s="76">
        <f t="shared" si="5"/>
        <v>0</v>
      </c>
      <c r="P38" s="16">
        <v>4500000</v>
      </c>
      <c r="Q38" s="76">
        <f t="shared" si="2"/>
        <v>25</v>
      </c>
      <c r="R38" s="19">
        <f t="shared" si="4"/>
        <v>4500000</v>
      </c>
      <c r="S38" s="18">
        <f t="shared" si="6"/>
        <v>25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360000</v>
      </c>
      <c r="O39" s="76">
        <f t="shared" si="5"/>
        <v>7.5</v>
      </c>
      <c r="P39" s="16">
        <v>360000</v>
      </c>
      <c r="Q39" s="76">
        <f t="shared" si="2"/>
        <v>7.5</v>
      </c>
      <c r="R39" s="19">
        <f t="shared" si="4"/>
        <v>720000</v>
      </c>
      <c r="S39" s="18">
        <f t="shared" si="6"/>
        <v>15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3006000</v>
      </c>
      <c r="O41" s="10">
        <f>N41/M41*100</f>
        <v>23.528490920475893</v>
      </c>
      <c r="P41" s="83">
        <f>P42+P43</f>
        <v>648000</v>
      </c>
      <c r="Q41" s="85">
        <f t="shared" si="2"/>
        <v>5.0720100187852228</v>
      </c>
      <c r="R41" s="82">
        <f>R42+R43</f>
        <v>3654000</v>
      </c>
      <c r="S41" s="10">
        <f t="shared" si="6"/>
        <v>28.600500939261114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3006000</v>
      </c>
      <c r="O43" s="18">
        <f t="shared" si="7"/>
        <v>38.657407407407405</v>
      </c>
      <c r="P43" s="16">
        <v>648000</v>
      </c>
      <c r="Q43" s="76">
        <f t="shared" si="2"/>
        <v>8.3333333333333321</v>
      </c>
      <c r="R43" s="19">
        <f>N43+P43</f>
        <v>3654000</v>
      </c>
      <c r="S43" s="18">
        <f t="shared" si="6"/>
        <v>46.99074074074074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7632950</v>
      </c>
      <c r="O45" s="10">
        <f>N45/M45*100</f>
        <v>26.176097393689986</v>
      </c>
      <c r="P45" s="83">
        <f>P46+P47+P48</f>
        <v>1789700</v>
      </c>
      <c r="Q45" s="85">
        <f t="shared" si="2"/>
        <v>6.137517146776406</v>
      </c>
      <c r="R45" s="83">
        <f>R46+R47+R48</f>
        <v>9422650</v>
      </c>
      <c r="S45" s="10">
        <f t="shared" si="6"/>
        <v>32.313614540466389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4236650</v>
      </c>
      <c r="O46" s="18">
        <f>N46/M46*100</f>
        <v>35.305416666666666</v>
      </c>
      <c r="P46" s="87">
        <v>786800</v>
      </c>
      <c r="Q46" s="76">
        <f t="shared" si="2"/>
        <v>6.5566666666666666</v>
      </c>
      <c r="R46" s="19">
        <f>N46+P46</f>
        <v>5023450</v>
      </c>
      <c r="S46" s="18">
        <f t="shared" si="6"/>
        <v>41.862083333333331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41300</v>
      </c>
      <c r="O47" s="18">
        <f>N47/M47*100</f>
        <v>6.2575757575757578</v>
      </c>
      <c r="P47" s="87">
        <v>2900</v>
      </c>
      <c r="Q47" s="76">
        <f t="shared" si="2"/>
        <v>0.43939393939393934</v>
      </c>
      <c r="R47" s="19">
        <f>N47+P47</f>
        <v>44200</v>
      </c>
      <c r="S47" s="18">
        <f t="shared" si="6"/>
        <v>6.6969696969696972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3355000</v>
      </c>
      <c r="O48" s="18">
        <f>N48/M48*100</f>
        <v>20.333333333333332</v>
      </c>
      <c r="P48" s="87">
        <v>1000000</v>
      </c>
      <c r="Q48" s="76">
        <f>P48/M48*100</f>
        <v>6.0606060606060606</v>
      </c>
      <c r="R48" s="19">
        <f>N48+P48</f>
        <v>4355000</v>
      </c>
      <c r="S48" s="18">
        <f t="shared" si="6"/>
        <v>26.393939393939391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1561800</v>
      </c>
      <c r="O53" s="10">
        <f>N53/M53*100</f>
        <v>6.5074999999999994</v>
      </c>
      <c r="P53" s="84">
        <f>SUM(P54:P57)</f>
        <v>845000</v>
      </c>
      <c r="Q53" s="85">
        <f t="shared" si="2"/>
        <v>3.5208333333333335</v>
      </c>
      <c r="R53" s="19">
        <f>SUM(R54:R57)</f>
        <v>2406800</v>
      </c>
      <c r="S53" s="10">
        <f t="shared" si="6"/>
        <v>10.028333333333334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150000</v>
      </c>
      <c r="O54" s="18">
        <f>N54/M54*100</f>
        <v>2.083333333333333</v>
      </c>
      <c r="P54" s="84">
        <v>175000</v>
      </c>
      <c r="Q54" s="76">
        <f t="shared" si="2"/>
        <v>2.4305555555555558</v>
      </c>
      <c r="R54" s="19">
        <f>N54+P54</f>
        <v>325000</v>
      </c>
      <c r="S54" s="18">
        <f t="shared" si="6"/>
        <v>4.5138888888888884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700000</v>
      </c>
      <c r="O55" s="18">
        <f>N55/M55*100</f>
        <v>6.5420560747663545</v>
      </c>
      <c r="P55" s="84">
        <v>670000</v>
      </c>
      <c r="Q55" s="76">
        <f t="shared" si="2"/>
        <v>6.2616822429906547</v>
      </c>
      <c r="R55" s="19">
        <f t="shared" ref="R55:R57" si="8">N55+P55</f>
        <v>1370000</v>
      </c>
      <c r="S55" s="18">
        <f t="shared" si="6"/>
        <v>12.803738317757011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711800</v>
      </c>
      <c r="O57" s="18">
        <f>N57/M57*100</f>
        <v>11.863333333333333</v>
      </c>
      <c r="P57" s="84">
        <v>0</v>
      </c>
      <c r="Q57" s="76">
        <f t="shared" si="2"/>
        <v>0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61624700</v>
      </c>
      <c r="O59" s="10">
        <f>N59/M59*100</f>
        <v>89.94993431615822</v>
      </c>
      <c r="P59" s="82">
        <f>P60+P61</f>
        <v>625000</v>
      </c>
      <c r="Q59" s="85">
        <f t="shared" si="2"/>
        <v>0.91227558020726895</v>
      </c>
      <c r="R59" s="83">
        <f>R60+R61</f>
        <v>62249700</v>
      </c>
      <c r="S59" s="10">
        <f>R59/M59*100</f>
        <v>90.862209896365499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58800000</v>
      </c>
      <c r="O60" s="18">
        <f t="shared" ref="O60:O61" si="9">N60/M60*100</f>
        <v>96.377643009342734</v>
      </c>
      <c r="P60" s="16">
        <v>0</v>
      </c>
      <c r="Q60" s="76">
        <f t="shared" si="2"/>
        <v>0</v>
      </c>
      <c r="R60" s="77">
        <f>N60+P60</f>
        <v>58800000</v>
      </c>
      <c r="S60" s="18">
        <f t="shared" si="6"/>
        <v>96.377643009342734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2824700</v>
      </c>
      <c r="O61" s="18">
        <f t="shared" si="9"/>
        <v>37.662666666666667</v>
      </c>
      <c r="P61" s="16">
        <v>625000</v>
      </c>
      <c r="Q61" s="76">
        <f t="shared" si="2"/>
        <v>8.3333333333333321</v>
      </c>
      <c r="R61" s="43">
        <f>N61+P61</f>
        <v>3449700</v>
      </c>
      <c r="S61" s="18">
        <f>R61/M61*100</f>
        <v>45.995999999999995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19050000</v>
      </c>
      <c r="O63" s="10">
        <f>N63/M63*100</f>
        <v>24.275246893915259</v>
      </c>
      <c r="P63" s="83">
        <f>P64</f>
        <v>4950000</v>
      </c>
      <c r="Q63" s="85">
        <f t="shared" si="2"/>
        <v>6.3077413188913658</v>
      </c>
      <c r="R63" s="83">
        <f>R64</f>
        <v>24000000</v>
      </c>
      <c r="S63" s="10">
        <f>R63/M63*100</f>
        <v>30.582988212806626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19050000</v>
      </c>
      <c r="O64" s="18">
        <f>N64/M64*100</f>
        <v>24.275246893915259</v>
      </c>
      <c r="P64" s="16">
        <v>4950000</v>
      </c>
      <c r="Q64" s="76">
        <f t="shared" si="2"/>
        <v>6.3077413188913658</v>
      </c>
      <c r="R64" s="78">
        <f>N64+P64</f>
        <v>24000000</v>
      </c>
      <c r="S64" s="18">
        <f>R64/M64*100</f>
        <v>30.582988212806626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7979641</v>
      </c>
      <c r="O66" s="10">
        <f>N66/M66*100</f>
        <v>15.160332478388906</v>
      </c>
      <c r="P66" s="82">
        <f>P67+P68</f>
        <v>600000</v>
      </c>
      <c r="Q66" s="85">
        <f t="shared" si="2"/>
        <v>1.1399259048161869</v>
      </c>
      <c r="R66" s="83">
        <f>R67+R68</f>
        <v>8579641</v>
      </c>
      <c r="S66" s="10">
        <f>R66/M66*100</f>
        <v>16.30025838320509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1800000</v>
      </c>
      <c r="O67" s="18">
        <f t="shared" ref="O67:O68" si="10">N67/M67*100</f>
        <v>25</v>
      </c>
      <c r="P67" s="16">
        <v>600000</v>
      </c>
      <c r="Q67" s="76">
        <f t="shared" si="2"/>
        <v>8.3333333333333321</v>
      </c>
      <c r="R67" s="77">
        <f>N67+P67</f>
        <v>2400000</v>
      </c>
      <c r="S67" s="18">
        <f t="shared" ref="S67:S68" si="11">R67/M67*100</f>
        <v>33.333333333333329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19986900</v>
      </c>
      <c r="O73" s="10">
        <f>N73/M73*100</f>
        <v>24.983625</v>
      </c>
      <c r="P73" s="45">
        <f>P74+P75+P76+P77</f>
        <v>29966880</v>
      </c>
      <c r="Q73" s="85">
        <f t="shared" si="2"/>
        <v>37.458599999999997</v>
      </c>
      <c r="R73" s="44">
        <f>SUM(R74:R77)</f>
        <v>49953780</v>
      </c>
      <c r="S73" s="10">
        <f>R73/M73*100</f>
        <v>62.442224999999993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0</v>
      </c>
      <c r="O74" s="18">
        <f t="shared" ref="O74:O80" si="12">N74/M74*100</f>
        <v>0</v>
      </c>
      <c r="P74" s="50">
        <v>1166880</v>
      </c>
      <c r="Q74" s="76">
        <f t="shared" si="2"/>
        <v>23.337599999999998</v>
      </c>
      <c r="R74" s="77">
        <f>N74+P74</f>
        <v>1166880</v>
      </c>
      <c r="S74" s="18">
        <f t="shared" ref="S74" si="13">R74/M74*100</f>
        <v>23.337599999999998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19986900</v>
      </c>
      <c r="O75" s="18">
        <f t="shared" si="12"/>
        <v>39.973799999999997</v>
      </c>
      <c r="P75" s="50">
        <v>28800000</v>
      </c>
      <c r="Q75" s="76">
        <f t="shared" si="2"/>
        <v>57.599999999999994</v>
      </c>
      <c r="R75" s="43">
        <f>N75+P75</f>
        <v>48786900</v>
      </c>
      <c r="S75" s="18">
        <f>R75/M75*100</f>
        <v>97.573800000000006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1200000</v>
      </c>
      <c r="O82" s="10">
        <f>N82/M82*100</f>
        <v>5.2401746724890828</v>
      </c>
      <c r="P82" s="45">
        <f>SUM(P83:P84)</f>
        <v>0</v>
      </c>
      <c r="Q82" s="85">
        <f t="shared" si="2"/>
        <v>0</v>
      </c>
      <c r="R82" s="58">
        <f>SUM(R83:R84)</f>
        <v>1200000</v>
      </c>
      <c r="S82" s="10">
        <f>R82/M82*100</f>
        <v>5.2401746724890828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0</v>
      </c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0</v>
      </c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0</v>
      </c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2" t="s">
        <v>8</v>
      </c>
      <c r="B104" s="163"/>
      <c r="C104" s="163"/>
      <c r="D104" s="163"/>
      <c r="E104" s="163"/>
      <c r="F104" s="163"/>
      <c r="G104" s="163"/>
      <c r="H104" s="163"/>
      <c r="I104" s="163"/>
      <c r="J104" s="164"/>
      <c r="K104" s="15"/>
      <c r="L104" s="15"/>
      <c r="M104" s="14">
        <f>M17+M26+M89</f>
        <v>2107224000</v>
      </c>
      <c r="N104" s="11">
        <v>515389631</v>
      </c>
      <c r="O104" s="85">
        <f t="shared" si="17"/>
        <v>24.458227079797876</v>
      </c>
      <c r="P104" s="12">
        <f>P17+P26+P89</f>
        <v>272560900</v>
      </c>
      <c r="Q104" s="85">
        <f>P104/M104*100</f>
        <v>12.93459546778131</v>
      </c>
      <c r="R104" s="11">
        <f>N104+P104</f>
        <v>787950531</v>
      </c>
      <c r="S104" s="85">
        <f>R104/M104*100</f>
        <v>37.392822547579186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132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73" zoomScaleNormal="100" zoomScaleSheetLayoutView="100" zoomScalePageLayoutView="80" workbookViewId="0">
      <selection activeCell="P77" sqref="P77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74" t="s">
        <v>109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5" ht="16.5">
      <c r="A2" s="174" t="s">
        <v>108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5" ht="16.5">
      <c r="A3" s="174" t="s">
        <v>107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5" ht="16.5">
      <c r="A4" s="174" t="s">
        <v>129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</row>
    <row r="5" spans="1:25" ht="18">
      <c r="A5" s="140"/>
      <c r="B5" s="140"/>
      <c r="C5" s="140"/>
      <c r="D5" s="140"/>
      <c r="E5" s="140"/>
    </row>
    <row r="6" spans="1:25" ht="18" customHeight="1">
      <c r="A6" s="175" t="s">
        <v>106</v>
      </c>
      <c r="B6" s="175"/>
      <c r="C6" s="175"/>
      <c r="D6" s="175"/>
      <c r="E6" s="175"/>
      <c r="F6" s="175"/>
      <c r="G6" s="175"/>
      <c r="H6" s="175"/>
      <c r="I6" s="175"/>
      <c r="J6" s="175"/>
      <c r="K6" s="175" t="s">
        <v>105</v>
      </c>
      <c r="L6" s="173" t="s">
        <v>104</v>
      </c>
      <c r="M6" s="173" t="s">
        <v>103</v>
      </c>
      <c r="N6" s="175" t="s">
        <v>102</v>
      </c>
      <c r="O6" s="175"/>
      <c r="P6" s="175"/>
      <c r="Q6" s="175"/>
      <c r="R6" s="175"/>
      <c r="S6" s="175"/>
      <c r="T6" s="175"/>
      <c r="U6" s="165" t="s">
        <v>101</v>
      </c>
      <c r="V6" s="165" t="s">
        <v>100</v>
      </c>
    </row>
    <row r="7" spans="1:25" ht="18" customHeight="1">
      <c r="A7" s="175"/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3"/>
      <c r="M7" s="173"/>
      <c r="N7" s="168" t="s">
        <v>99</v>
      </c>
      <c r="O7" s="169"/>
      <c r="P7" s="168" t="s">
        <v>98</v>
      </c>
      <c r="Q7" s="169"/>
      <c r="R7" s="170" t="s">
        <v>97</v>
      </c>
      <c r="S7" s="171"/>
      <c r="T7" s="172"/>
      <c r="U7" s="166"/>
      <c r="V7" s="166"/>
    </row>
    <row r="8" spans="1:25" ht="22.5" customHeight="1">
      <c r="A8" s="175"/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3"/>
      <c r="M8" s="173"/>
      <c r="N8" s="173" t="s">
        <v>96</v>
      </c>
      <c r="O8" s="173"/>
      <c r="P8" s="173" t="s">
        <v>96</v>
      </c>
      <c r="Q8" s="173"/>
      <c r="R8" s="173" t="s">
        <v>96</v>
      </c>
      <c r="S8" s="173"/>
      <c r="T8" s="139" t="s">
        <v>95</v>
      </c>
      <c r="U8" s="166"/>
      <c r="V8" s="166"/>
    </row>
    <row r="9" spans="1:25" ht="21.75" customHeight="1">
      <c r="A9" s="175"/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3"/>
      <c r="M9" s="173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67"/>
      <c r="V9" s="167"/>
    </row>
    <row r="10" spans="1:25" ht="60.75" customHeight="1">
      <c r="A10" s="159" t="s">
        <v>92</v>
      </c>
      <c r="B10" s="160"/>
      <c r="C10" s="160"/>
      <c r="D10" s="160"/>
      <c r="E10" s="160"/>
      <c r="F10" s="160"/>
      <c r="G10" s="160"/>
      <c r="H10" s="160"/>
      <c r="I10" s="160"/>
      <c r="J10" s="161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59" t="s">
        <v>88</v>
      </c>
      <c r="B11" s="160"/>
      <c r="C11" s="160"/>
      <c r="D11" s="160"/>
      <c r="E11" s="160"/>
      <c r="F11" s="160"/>
      <c r="G11" s="160"/>
      <c r="H11" s="160"/>
      <c r="I11" s="160"/>
      <c r="J11" s="161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448958251</v>
      </c>
      <c r="O12" s="10">
        <f>N12/M12*100</f>
        <v>21.305672818836534</v>
      </c>
      <c r="P12" s="13">
        <f>P17+P26+P89</f>
        <v>66431380</v>
      </c>
      <c r="Q12" s="10">
        <f>P12/M12*100</f>
        <v>3.1525542609613404</v>
      </c>
      <c r="R12" s="13">
        <f>R17+R26+R89</f>
        <v>515389631</v>
      </c>
      <c r="S12" s="10">
        <f>R12/M12*100</f>
        <v>24.458227079797876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345220560</v>
      </c>
      <c r="O13" s="152">
        <f>N13/M13*100</f>
        <v>27.304529561166728</v>
      </c>
      <c r="P13" s="151">
        <f>P17</f>
        <v>249480</v>
      </c>
      <c r="Q13" s="152">
        <f>P13/M13*100</f>
        <v>1.9732121502033007E-2</v>
      </c>
      <c r="R13" s="151">
        <f>R17</f>
        <v>345470040</v>
      </c>
      <c r="S13" s="152">
        <f t="shared" ref="S13:S15" si="0">R13/M13*100</f>
        <v>27.324261682668759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103737691</v>
      </c>
      <c r="O14" s="93">
        <f>N14/M14*100</f>
        <v>15.241977210253799</v>
      </c>
      <c r="P14" s="154">
        <f>P26</f>
        <v>66181900</v>
      </c>
      <c r="Q14" s="93">
        <f>P14/M14*100</f>
        <v>9.7239778696375243</v>
      </c>
      <c r="R14" s="154">
        <f>R26</f>
        <v>169919591</v>
      </c>
      <c r="S14" s="93">
        <f t="shared" si="0"/>
        <v>24.965955079891323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345220560</v>
      </c>
      <c r="O17" s="152">
        <f>N17/M17*100</f>
        <v>27.304529561166728</v>
      </c>
      <c r="P17" s="151">
        <f>P23</f>
        <v>249480</v>
      </c>
      <c r="Q17" s="152">
        <f>P17/M17*100</f>
        <v>1.9732121502033007E-2</v>
      </c>
      <c r="R17" s="151">
        <f>R18+R23</f>
        <v>345470040</v>
      </c>
      <c r="S17" s="152">
        <f>R17/M17*100</f>
        <v>27.324261682668759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345220560</v>
      </c>
      <c r="O23" s="10">
        <f>N23/M23*100</f>
        <v>27.304529561166728</v>
      </c>
      <c r="P23" s="82">
        <f>P24</f>
        <v>249480</v>
      </c>
      <c r="Q23" s="85">
        <f t="shared" si="2"/>
        <v>1.9732121502033007E-2</v>
      </c>
      <c r="R23" s="82">
        <f>R24</f>
        <v>345470040</v>
      </c>
      <c r="S23" s="10">
        <f t="shared" si="3"/>
        <v>27.324261682668759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345220560</v>
      </c>
      <c r="O24" s="18">
        <f>N24/M24*100</f>
        <v>27.304529561166728</v>
      </c>
      <c r="P24" s="16">
        <v>249480</v>
      </c>
      <c r="Q24" s="76">
        <f t="shared" si="2"/>
        <v>1.9732121502033007E-2</v>
      </c>
      <c r="R24" s="19">
        <f>N24+P24</f>
        <v>345470040</v>
      </c>
      <c r="S24" s="18">
        <f>R24/M24*100</f>
        <v>27.324261682668759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103737691</v>
      </c>
      <c r="O26" s="93">
        <f>N26/M26*100</f>
        <v>15.241977210253799</v>
      </c>
      <c r="P26" s="94">
        <f>P27+P41+P45+P50+P53+P59+P63+P66+P70+P73+P79+P82+P86</f>
        <v>66181900</v>
      </c>
      <c r="Q26" s="93">
        <f t="shared" si="2"/>
        <v>9.7239778696375243</v>
      </c>
      <c r="R26" s="94">
        <f>R27+R41+R45+R50+R53+R59+R63+R66+R70+R73+R79+R82+R86</f>
        <v>169919591</v>
      </c>
      <c r="S26" s="93">
        <f t="shared" si="3"/>
        <v>24.965955079891323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32662600</v>
      </c>
      <c r="O27" s="76">
        <f>N27/M27*100</f>
        <v>12.109628572088504</v>
      </c>
      <c r="P27" s="82">
        <f>SUM(P28:P39)</f>
        <v>2215000</v>
      </c>
      <c r="Q27" s="85">
        <f t="shared" si="2"/>
        <v>0.82120918993515635</v>
      </c>
      <c r="R27" s="82">
        <f t="shared" ref="R27:R39" si="4">N27+P27</f>
        <v>34877600</v>
      </c>
      <c r="S27" s="10">
        <f>R27/M27*100</f>
        <v>12.930837762023661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24919600</v>
      </c>
      <c r="O28" s="76">
        <f t="shared" ref="O28:O39" si="5">N28/M28*100</f>
        <v>96.270612846460978</v>
      </c>
      <c r="P28" s="16">
        <v>265000</v>
      </c>
      <c r="Q28" s="76">
        <f t="shared" si="2"/>
        <v>1.0237609112631085</v>
      </c>
      <c r="R28" s="19">
        <f t="shared" si="4"/>
        <v>25184600</v>
      </c>
      <c r="S28" s="18">
        <f t="shared" ref="S28:S60" si="6">R28/M28*100</f>
        <v>97.294373757724088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0</v>
      </c>
      <c r="O31" s="76">
        <f t="shared" si="5"/>
        <v>0</v>
      </c>
      <c r="P31" s="16">
        <v>0</v>
      </c>
      <c r="Q31" s="76">
        <f t="shared" si="2"/>
        <v>0</v>
      </c>
      <c r="R31" s="19">
        <f t="shared" si="4"/>
        <v>0</v>
      </c>
      <c r="S31" s="18">
        <f t="shared" si="6"/>
        <v>0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515000</v>
      </c>
      <c r="O35" s="76">
        <f t="shared" si="5"/>
        <v>1.5734799877787962</v>
      </c>
      <c r="P35" s="16">
        <v>450000</v>
      </c>
      <c r="Q35" s="76">
        <f t="shared" si="2"/>
        <v>1.3748854262144821</v>
      </c>
      <c r="R35" s="19">
        <f t="shared" si="4"/>
        <v>965000</v>
      </c>
      <c r="S35" s="18">
        <f t="shared" si="6"/>
        <v>2.9483654139932782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2486000</v>
      </c>
      <c r="O36" s="76">
        <f t="shared" si="5"/>
        <v>1.4354873727924906</v>
      </c>
      <c r="P36" s="71">
        <v>500000</v>
      </c>
      <c r="Q36" s="76">
        <f t="shared" si="2"/>
        <v>0.28871427449567394</v>
      </c>
      <c r="R36" s="19">
        <f t="shared" si="4"/>
        <v>2986000</v>
      </c>
      <c r="S36" s="18">
        <f t="shared" si="6"/>
        <v>1.7242016472881645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1500000</v>
      </c>
      <c r="O37" s="76">
        <f t="shared" si="5"/>
        <v>25</v>
      </c>
      <c r="P37" s="16">
        <v>1000000</v>
      </c>
      <c r="Q37" s="76">
        <f t="shared" si="2"/>
        <v>16.666666666666664</v>
      </c>
      <c r="R37" s="19">
        <f t="shared" si="4"/>
        <v>2500000</v>
      </c>
      <c r="S37" s="18">
        <f t="shared" si="6"/>
        <v>41.666666666666671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0</v>
      </c>
      <c r="O38" s="76">
        <f t="shared" si="5"/>
        <v>0</v>
      </c>
      <c r="P38" s="16">
        <v>0</v>
      </c>
      <c r="Q38" s="76">
        <f t="shared" si="2"/>
        <v>0</v>
      </c>
      <c r="R38" s="19">
        <f t="shared" si="4"/>
        <v>0</v>
      </c>
      <c r="S38" s="18">
        <f t="shared" si="6"/>
        <v>0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360000</v>
      </c>
      <c r="O39" s="76">
        <f t="shared" si="5"/>
        <v>7.5</v>
      </c>
      <c r="P39" s="16">
        <v>0</v>
      </c>
      <c r="Q39" s="76">
        <f t="shared" si="2"/>
        <v>0</v>
      </c>
      <c r="R39" s="19">
        <f t="shared" si="4"/>
        <v>360000</v>
      </c>
      <c r="S39" s="18">
        <f t="shared" si="6"/>
        <v>7.5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2592000</v>
      </c>
      <c r="O41" s="10">
        <f>N41/M41*100</f>
        <v>20.288040075140891</v>
      </c>
      <c r="P41" s="83">
        <f>P42+P43</f>
        <v>414000</v>
      </c>
      <c r="Q41" s="85">
        <f t="shared" si="2"/>
        <v>3.2404508453350029</v>
      </c>
      <c r="R41" s="82">
        <f>R42+R43</f>
        <v>3006000</v>
      </c>
      <c r="S41" s="10">
        <f t="shared" si="6"/>
        <v>23.528490920475893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2592000</v>
      </c>
      <c r="O43" s="18">
        <f t="shared" si="7"/>
        <v>33.333333333333329</v>
      </c>
      <c r="P43" s="16">
        <v>414000</v>
      </c>
      <c r="Q43" s="76">
        <f t="shared" si="2"/>
        <v>5.3240740740740744</v>
      </c>
      <c r="R43" s="19">
        <f>N43+P43</f>
        <v>3006000</v>
      </c>
      <c r="S43" s="18">
        <f t="shared" si="6"/>
        <v>38.657407407407405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6777250</v>
      </c>
      <c r="O45" s="10">
        <f>N45/M45*100</f>
        <v>23.241598079561044</v>
      </c>
      <c r="P45" s="83">
        <f>P46+P47+P48</f>
        <v>855700</v>
      </c>
      <c r="Q45" s="85">
        <f t="shared" si="2"/>
        <v>2.9344993141289439</v>
      </c>
      <c r="R45" s="83">
        <f>R46+R47+R48</f>
        <v>7632950</v>
      </c>
      <c r="S45" s="10">
        <f t="shared" si="6"/>
        <v>26.176097393689986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3383850</v>
      </c>
      <c r="O46" s="18">
        <f>N46/M46*100</f>
        <v>28.19875</v>
      </c>
      <c r="P46" s="87">
        <v>852800</v>
      </c>
      <c r="Q46" s="76">
        <f t="shared" si="2"/>
        <v>7.1066666666666665</v>
      </c>
      <c r="R46" s="19">
        <f>N46+P46</f>
        <v>4236650</v>
      </c>
      <c r="S46" s="18">
        <f t="shared" si="6"/>
        <v>35.305416666666666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38400</v>
      </c>
      <c r="O47" s="18">
        <f>N47/M47*100</f>
        <v>5.8181818181818183</v>
      </c>
      <c r="P47" s="87">
        <v>2900</v>
      </c>
      <c r="Q47" s="76">
        <f t="shared" si="2"/>
        <v>0.43939393939393934</v>
      </c>
      <c r="R47" s="19">
        <f>N47+P47</f>
        <v>41300</v>
      </c>
      <c r="S47" s="18">
        <f t="shared" si="6"/>
        <v>6.2575757575757578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3355000</v>
      </c>
      <c r="O48" s="18">
        <f>N48/M48*100</f>
        <v>20.333333333333332</v>
      </c>
      <c r="P48" s="87">
        <v>0</v>
      </c>
      <c r="Q48" s="76">
        <f>P48/M48*100</f>
        <v>0</v>
      </c>
      <c r="R48" s="19">
        <f>N48+P48</f>
        <v>3355000</v>
      </c>
      <c r="S48" s="18">
        <f t="shared" si="6"/>
        <v>20.333333333333332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1561800</v>
      </c>
      <c r="O53" s="10">
        <f>N53/M53*100</f>
        <v>6.5074999999999994</v>
      </c>
      <c r="P53" s="84">
        <f>SUM(P54:P57)</f>
        <v>0</v>
      </c>
      <c r="Q53" s="85">
        <f t="shared" si="2"/>
        <v>0</v>
      </c>
      <c r="R53" s="19">
        <f>SUM(R54:R57)</f>
        <v>1561800</v>
      </c>
      <c r="S53" s="10">
        <f t="shared" si="6"/>
        <v>6.5074999999999994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150000</v>
      </c>
      <c r="O54" s="18">
        <f>N54/M54*100</f>
        <v>2.083333333333333</v>
      </c>
      <c r="P54" s="84">
        <v>0</v>
      </c>
      <c r="Q54" s="76">
        <f t="shared" si="2"/>
        <v>0</v>
      </c>
      <c r="R54" s="19">
        <f>N54+P54</f>
        <v>150000</v>
      </c>
      <c r="S54" s="18">
        <f t="shared" si="6"/>
        <v>2.083333333333333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700000</v>
      </c>
      <c r="O55" s="18">
        <f>N55/M55*100</f>
        <v>6.5420560747663545</v>
      </c>
      <c r="P55" s="84">
        <v>0</v>
      </c>
      <c r="Q55" s="76">
        <f t="shared" si="2"/>
        <v>0</v>
      </c>
      <c r="R55" s="19">
        <f t="shared" ref="R55:R57" si="8">N55+P55</f>
        <v>700000</v>
      </c>
      <c r="S55" s="18">
        <f t="shared" si="6"/>
        <v>6.5420560747663545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711800</v>
      </c>
      <c r="O57" s="18">
        <f>N57/M57*100</f>
        <v>11.863333333333333</v>
      </c>
      <c r="P57" s="84">
        <v>0</v>
      </c>
      <c r="Q57" s="76">
        <f t="shared" si="2"/>
        <v>0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2227500</v>
      </c>
      <c r="O59" s="10">
        <f>N59/M59*100</f>
        <v>3.2513501678587069</v>
      </c>
      <c r="P59" s="82">
        <f>P60+P61</f>
        <v>59397200</v>
      </c>
      <c r="Q59" s="85">
        <f t="shared" si="2"/>
        <v>86.698584148299517</v>
      </c>
      <c r="R59" s="83">
        <f>R60+R61</f>
        <v>61624700</v>
      </c>
      <c r="S59" s="10">
        <f>R59/M59*100</f>
        <v>89.94993431615822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0</v>
      </c>
      <c r="O60" s="18">
        <f t="shared" ref="O60:O61" si="9">N60/M60*100</f>
        <v>0</v>
      </c>
      <c r="P60" s="16">
        <v>58800000</v>
      </c>
      <c r="Q60" s="76">
        <f t="shared" si="2"/>
        <v>96.377643009342734</v>
      </c>
      <c r="R60" s="77">
        <f>N60+P60</f>
        <v>58800000</v>
      </c>
      <c r="S60" s="18">
        <f t="shared" si="6"/>
        <v>96.377643009342734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2227500</v>
      </c>
      <c r="O61" s="18">
        <f t="shared" si="9"/>
        <v>29.7</v>
      </c>
      <c r="P61" s="16">
        <v>597200</v>
      </c>
      <c r="Q61" s="76">
        <f t="shared" si="2"/>
        <v>7.9626666666666663</v>
      </c>
      <c r="R61" s="43">
        <f>N61+P61</f>
        <v>2824700</v>
      </c>
      <c r="S61" s="18">
        <f>R61/M61*100</f>
        <v>37.662666666666667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15750000</v>
      </c>
      <c r="O63" s="10">
        <f>N63/M63*100</f>
        <v>20.070086014654347</v>
      </c>
      <c r="P63" s="83">
        <f>P64</f>
        <v>3300000</v>
      </c>
      <c r="Q63" s="85">
        <f t="shared" si="2"/>
        <v>4.2051608792609114</v>
      </c>
      <c r="R63" s="83">
        <f>R64</f>
        <v>19050000</v>
      </c>
      <c r="S63" s="10">
        <f>R63/M63*100</f>
        <v>24.275246893915259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15750000</v>
      </c>
      <c r="O64" s="18">
        <f>N64/M64*100</f>
        <v>20.070086014654347</v>
      </c>
      <c r="P64" s="16">
        <v>3300000</v>
      </c>
      <c r="Q64" s="76">
        <f t="shared" si="2"/>
        <v>4.2051608792609114</v>
      </c>
      <c r="R64" s="78">
        <f>N64+P64</f>
        <v>19050000</v>
      </c>
      <c r="S64" s="18">
        <f>R64/M64*100</f>
        <v>24.275246893915259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7979641</v>
      </c>
      <c r="O66" s="10">
        <f>N66/M66*100</f>
        <v>15.160332478388906</v>
      </c>
      <c r="P66" s="82">
        <f>P67+P68</f>
        <v>0</v>
      </c>
      <c r="Q66" s="85">
        <f t="shared" si="2"/>
        <v>0</v>
      </c>
      <c r="R66" s="83">
        <f>R67+R68</f>
        <v>7979641</v>
      </c>
      <c r="S66" s="10">
        <f>R66/M66*100</f>
        <v>15.160332478388906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1800000</v>
      </c>
      <c r="O67" s="18">
        <f t="shared" ref="O67:O68" si="10">N67/M67*100</f>
        <v>25</v>
      </c>
      <c r="P67" s="16">
        <v>0</v>
      </c>
      <c r="Q67" s="76">
        <f t="shared" si="2"/>
        <v>0</v>
      </c>
      <c r="R67" s="77">
        <f>N67+P67</f>
        <v>1800000</v>
      </c>
      <c r="S67" s="18">
        <f t="shared" ref="S67:S68" si="11">R67/M67*100</f>
        <v>25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19986900</v>
      </c>
      <c r="O73" s="10">
        <f>N73/M73*100</f>
        <v>24.983625</v>
      </c>
      <c r="P73" s="45">
        <f>P74+P75+P76+P77</f>
        <v>0</v>
      </c>
      <c r="Q73" s="85">
        <f t="shared" si="2"/>
        <v>0</v>
      </c>
      <c r="R73" s="44">
        <f>SUM(R74:R77)</f>
        <v>19986900</v>
      </c>
      <c r="S73" s="10">
        <f>R73/M73*100</f>
        <v>24.983625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0</v>
      </c>
      <c r="O74" s="18">
        <f t="shared" ref="O74:O80" si="12">N74/M74*100</f>
        <v>0</v>
      </c>
      <c r="P74" s="50">
        <v>0</v>
      </c>
      <c r="Q74" s="76">
        <f t="shared" si="2"/>
        <v>0</v>
      </c>
      <c r="R74" s="77">
        <f>N74+P74</f>
        <v>0</v>
      </c>
      <c r="S74" s="18">
        <f t="shared" ref="S74" si="13">R74/M74*100</f>
        <v>0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19986900</v>
      </c>
      <c r="O75" s="18">
        <f t="shared" si="12"/>
        <v>39.973799999999997</v>
      </c>
      <c r="P75" s="50">
        <v>0</v>
      </c>
      <c r="Q75" s="76">
        <f t="shared" si="2"/>
        <v>0</v>
      </c>
      <c r="R75" s="43">
        <f>N75+P75</f>
        <v>19986900</v>
      </c>
      <c r="S75" s="18">
        <f>R75/M75*100</f>
        <v>39.973799999999997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1200000</v>
      </c>
      <c r="O82" s="10">
        <f>N82/M82*100</f>
        <v>5.2401746724890828</v>
      </c>
      <c r="P82" s="45">
        <f>SUM(P83:P84)</f>
        <v>0</v>
      </c>
      <c r="Q82" s="85">
        <f t="shared" si="2"/>
        <v>0</v>
      </c>
      <c r="R82" s="58">
        <f>SUM(R83:R84)</f>
        <v>1200000</v>
      </c>
      <c r="S82" s="10">
        <f>R82/M82*100</f>
        <v>5.2401746724890828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0</v>
      </c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0</v>
      </c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0</v>
      </c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2" t="s">
        <v>8</v>
      </c>
      <c r="B104" s="163"/>
      <c r="C104" s="163"/>
      <c r="D104" s="163"/>
      <c r="E104" s="163"/>
      <c r="F104" s="163"/>
      <c r="G104" s="163"/>
      <c r="H104" s="163"/>
      <c r="I104" s="163"/>
      <c r="J104" s="164"/>
      <c r="K104" s="15"/>
      <c r="L104" s="15"/>
      <c r="M104" s="14">
        <f>M17+M26+M89</f>
        <v>2107224000</v>
      </c>
      <c r="N104" s="11">
        <v>448958251</v>
      </c>
      <c r="O104" s="85">
        <f t="shared" si="17"/>
        <v>21.305672818836534</v>
      </c>
      <c r="P104" s="12">
        <f>P17+P26+P89</f>
        <v>66431380</v>
      </c>
      <c r="Q104" s="85">
        <f>P104/M104*100</f>
        <v>3.1525542609613404</v>
      </c>
      <c r="R104" s="11">
        <f>N104+P104</f>
        <v>515389631</v>
      </c>
      <c r="S104" s="85">
        <f>R104/M104*100</f>
        <v>24.458227079797876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130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97" zoomScaleNormal="100" zoomScaleSheetLayoutView="100" zoomScalePageLayoutView="80" workbookViewId="0">
      <selection activeCell="P48" sqref="P48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74" t="s">
        <v>109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5" ht="16.5">
      <c r="A2" s="174" t="s">
        <v>108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5" ht="16.5">
      <c r="A3" s="174" t="s">
        <v>107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5" ht="16.5">
      <c r="A4" s="174" t="s">
        <v>127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</row>
    <row r="5" spans="1:25" ht="18">
      <c r="A5" s="140"/>
      <c r="B5" s="140"/>
      <c r="C5" s="140"/>
      <c r="D5" s="140"/>
      <c r="E5" s="140"/>
    </row>
    <row r="6" spans="1:25" ht="18" customHeight="1">
      <c r="A6" s="175" t="s">
        <v>106</v>
      </c>
      <c r="B6" s="175"/>
      <c r="C6" s="175"/>
      <c r="D6" s="175"/>
      <c r="E6" s="175"/>
      <c r="F6" s="175"/>
      <c r="G6" s="175"/>
      <c r="H6" s="175"/>
      <c r="I6" s="175"/>
      <c r="J6" s="175"/>
      <c r="K6" s="175" t="s">
        <v>105</v>
      </c>
      <c r="L6" s="173" t="s">
        <v>104</v>
      </c>
      <c r="M6" s="173" t="s">
        <v>103</v>
      </c>
      <c r="N6" s="175" t="s">
        <v>102</v>
      </c>
      <c r="O6" s="175"/>
      <c r="P6" s="175"/>
      <c r="Q6" s="175"/>
      <c r="R6" s="175"/>
      <c r="S6" s="175"/>
      <c r="T6" s="175"/>
      <c r="U6" s="165" t="s">
        <v>101</v>
      </c>
      <c r="V6" s="165" t="s">
        <v>100</v>
      </c>
    </row>
    <row r="7" spans="1:25" ht="18" customHeight="1">
      <c r="A7" s="175"/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3"/>
      <c r="M7" s="173"/>
      <c r="N7" s="168" t="s">
        <v>99</v>
      </c>
      <c r="O7" s="169"/>
      <c r="P7" s="168" t="s">
        <v>98</v>
      </c>
      <c r="Q7" s="169"/>
      <c r="R7" s="170" t="s">
        <v>97</v>
      </c>
      <c r="S7" s="171"/>
      <c r="T7" s="172"/>
      <c r="U7" s="166"/>
      <c r="V7" s="166"/>
    </row>
    <row r="8" spans="1:25" ht="22.5" customHeight="1">
      <c r="A8" s="175"/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3"/>
      <c r="M8" s="173"/>
      <c r="N8" s="173" t="s">
        <v>96</v>
      </c>
      <c r="O8" s="173"/>
      <c r="P8" s="173" t="s">
        <v>96</v>
      </c>
      <c r="Q8" s="173"/>
      <c r="R8" s="173" t="s">
        <v>96</v>
      </c>
      <c r="S8" s="173"/>
      <c r="T8" s="139" t="s">
        <v>95</v>
      </c>
      <c r="U8" s="166"/>
      <c r="V8" s="166"/>
    </row>
    <row r="9" spans="1:25" ht="21.75" customHeight="1">
      <c r="A9" s="175"/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3"/>
      <c r="M9" s="173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67"/>
      <c r="V9" s="167"/>
    </row>
    <row r="10" spans="1:25" ht="60.75" customHeight="1">
      <c r="A10" s="159" t="s">
        <v>92</v>
      </c>
      <c r="B10" s="160"/>
      <c r="C10" s="160"/>
      <c r="D10" s="160"/>
      <c r="E10" s="160"/>
      <c r="F10" s="160"/>
      <c r="G10" s="160"/>
      <c r="H10" s="160"/>
      <c r="I10" s="160"/>
      <c r="J10" s="161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59" t="s">
        <v>88</v>
      </c>
      <c r="B11" s="160"/>
      <c r="C11" s="160"/>
      <c r="D11" s="160"/>
      <c r="E11" s="160"/>
      <c r="F11" s="160"/>
      <c r="G11" s="160"/>
      <c r="H11" s="160"/>
      <c r="I11" s="160"/>
      <c r="J11" s="161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336350491</v>
      </c>
      <c r="O12" s="10">
        <f>N12/M12*100</f>
        <v>15.961781519193025</v>
      </c>
      <c r="P12" s="13">
        <f>P17+P26+P89</f>
        <v>112607760</v>
      </c>
      <c r="Q12" s="10">
        <f>P12/M12*100</f>
        <v>5.3438912996435119</v>
      </c>
      <c r="R12" s="13">
        <f>R17+R26+R89</f>
        <v>448958251</v>
      </c>
      <c r="S12" s="10">
        <f>R12/M12*100</f>
        <v>21.305672818836534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261340200</v>
      </c>
      <c r="O13" s="152">
        <f>N13/M13*100</f>
        <v>20.6701802940741</v>
      </c>
      <c r="P13" s="151">
        <f>P17</f>
        <v>83880360</v>
      </c>
      <c r="Q13" s="152">
        <f>P13/M13*100</f>
        <v>6.6343492670926301</v>
      </c>
      <c r="R13" s="151">
        <f>R17</f>
        <v>345220560</v>
      </c>
      <c r="S13" s="152">
        <f t="shared" ref="S13:S15" si="0">R13/M13*100</f>
        <v>27.304529561166728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75010291</v>
      </c>
      <c r="O14" s="93">
        <f>N14/M14*100</f>
        <v>11.021116191573086</v>
      </c>
      <c r="P14" s="154">
        <f>P26</f>
        <v>28727400</v>
      </c>
      <c r="Q14" s="93">
        <f>P14/M14*100</f>
        <v>4.2208610186807123</v>
      </c>
      <c r="R14" s="154">
        <f>R26</f>
        <v>103737691</v>
      </c>
      <c r="S14" s="93">
        <f t="shared" si="0"/>
        <v>15.241977210253799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261340200</v>
      </c>
      <c r="O17" s="152">
        <f>N17/M17*100</f>
        <v>20.6701802940741</v>
      </c>
      <c r="P17" s="151">
        <f>P23</f>
        <v>83880360</v>
      </c>
      <c r="Q17" s="152">
        <f>P17/M17*100</f>
        <v>6.6343492670926301</v>
      </c>
      <c r="R17" s="151">
        <f>R18+R23</f>
        <v>345220560</v>
      </c>
      <c r="S17" s="152">
        <f>R17/M17*100</f>
        <v>27.304529561166728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261340200</v>
      </c>
      <c r="O23" s="10">
        <f>N23/M23*100</f>
        <v>20.6701802940741</v>
      </c>
      <c r="P23" s="82">
        <f>P24</f>
        <v>83880360</v>
      </c>
      <c r="Q23" s="85">
        <f t="shared" si="2"/>
        <v>6.6343492670926301</v>
      </c>
      <c r="R23" s="82">
        <f>R24</f>
        <v>345220560</v>
      </c>
      <c r="S23" s="10">
        <f t="shared" si="3"/>
        <v>27.304529561166728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261340200</v>
      </c>
      <c r="O24" s="18">
        <f>N24/M24*100</f>
        <v>20.6701802940741</v>
      </c>
      <c r="P24" s="16">
        <v>83880360</v>
      </c>
      <c r="Q24" s="76">
        <f t="shared" si="2"/>
        <v>6.6343492670926301</v>
      </c>
      <c r="R24" s="19">
        <f>N24+P24</f>
        <v>345220560</v>
      </c>
      <c r="S24" s="18">
        <f>R24/M24*100</f>
        <v>27.304529561166728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75010291</v>
      </c>
      <c r="O26" s="93">
        <f>N26/M26*100</f>
        <v>11.021116191573086</v>
      </c>
      <c r="P26" s="94">
        <f>P27+P41+P45+P50+P53+P59+P63+P66+P70+P73+P79+P82+P86</f>
        <v>28727400</v>
      </c>
      <c r="Q26" s="93">
        <f t="shared" si="2"/>
        <v>4.2208610186807123</v>
      </c>
      <c r="R26" s="94">
        <f>R27+R41+R45+R50+R53+R59+R63+R66+R70+R73+R79+R82+R86</f>
        <v>103737691</v>
      </c>
      <c r="S26" s="93">
        <f t="shared" si="3"/>
        <v>15.241977210253799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31871600</v>
      </c>
      <c r="O27" s="76">
        <f>N27/M27*100</f>
        <v>11.816366057759517</v>
      </c>
      <c r="P27" s="82">
        <f>SUM(P28:P39)</f>
        <v>791000</v>
      </c>
      <c r="Q27" s="85">
        <f t="shared" si="2"/>
        <v>0.29326251432898809</v>
      </c>
      <c r="R27" s="82">
        <f t="shared" ref="R27:R39" si="4">N27+P27</f>
        <v>32662600</v>
      </c>
      <c r="S27" s="10">
        <f>R27/M27*100</f>
        <v>12.109628572088504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24919600</v>
      </c>
      <c r="O28" s="76">
        <f t="shared" ref="O28:O39" si="5">N28/M28*100</f>
        <v>96.270612846460978</v>
      </c>
      <c r="P28" s="16">
        <v>0</v>
      </c>
      <c r="Q28" s="76">
        <f t="shared" si="2"/>
        <v>0</v>
      </c>
      <c r="R28" s="19">
        <f t="shared" si="4"/>
        <v>24919600</v>
      </c>
      <c r="S28" s="18">
        <f t="shared" ref="S28:S60" si="6">R28/M28*100</f>
        <v>96.270612846460978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0</v>
      </c>
      <c r="O31" s="76">
        <f t="shared" si="5"/>
        <v>0</v>
      </c>
      <c r="P31" s="16">
        <v>0</v>
      </c>
      <c r="Q31" s="76">
        <f t="shared" si="2"/>
        <v>0</v>
      </c>
      <c r="R31" s="19">
        <f t="shared" si="4"/>
        <v>0</v>
      </c>
      <c r="S31" s="18">
        <f t="shared" si="6"/>
        <v>0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240000</v>
      </c>
      <c r="O35" s="76">
        <f t="shared" si="5"/>
        <v>0.73327222731439046</v>
      </c>
      <c r="P35" s="89">
        <v>275000</v>
      </c>
      <c r="Q35" s="76">
        <f t="shared" si="2"/>
        <v>0.84020776046440582</v>
      </c>
      <c r="R35" s="19">
        <f t="shared" si="4"/>
        <v>515000</v>
      </c>
      <c r="S35" s="18">
        <f t="shared" si="6"/>
        <v>1.5734799877787962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1970000</v>
      </c>
      <c r="O36" s="76">
        <f t="shared" si="5"/>
        <v>1.1375342415129552</v>
      </c>
      <c r="P36" s="71">
        <v>516000</v>
      </c>
      <c r="Q36" s="76">
        <f t="shared" si="2"/>
        <v>0.29795313127953549</v>
      </c>
      <c r="R36" s="19">
        <f t="shared" si="4"/>
        <v>2486000</v>
      </c>
      <c r="S36" s="18">
        <f t="shared" si="6"/>
        <v>1.4354873727924906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1500000</v>
      </c>
      <c r="O37" s="76">
        <f t="shared" si="5"/>
        <v>25</v>
      </c>
      <c r="P37" s="87">
        <v>0</v>
      </c>
      <c r="Q37" s="76">
        <f t="shared" si="2"/>
        <v>0</v>
      </c>
      <c r="R37" s="19">
        <f t="shared" si="4"/>
        <v>1500000</v>
      </c>
      <c r="S37" s="18">
        <f t="shared" si="6"/>
        <v>25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0</v>
      </c>
      <c r="O38" s="76">
        <f t="shared" si="5"/>
        <v>0</v>
      </c>
      <c r="P38" s="16">
        <v>0</v>
      </c>
      <c r="Q38" s="76">
        <f t="shared" si="2"/>
        <v>0</v>
      </c>
      <c r="R38" s="19">
        <f t="shared" si="4"/>
        <v>0</v>
      </c>
      <c r="S38" s="18">
        <f t="shared" si="6"/>
        <v>0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360000</v>
      </c>
      <c r="O39" s="76">
        <f t="shared" si="5"/>
        <v>7.5</v>
      </c>
      <c r="P39" s="16">
        <v>0</v>
      </c>
      <c r="Q39" s="76">
        <f t="shared" si="2"/>
        <v>0</v>
      </c>
      <c r="R39" s="19">
        <f t="shared" si="4"/>
        <v>360000</v>
      </c>
      <c r="S39" s="18">
        <f t="shared" si="6"/>
        <v>7.5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1944000</v>
      </c>
      <c r="O41" s="10">
        <f>N41/M41*100</f>
        <v>15.216030056355667</v>
      </c>
      <c r="P41" s="83">
        <f>P42+P43</f>
        <v>648000</v>
      </c>
      <c r="Q41" s="85">
        <f t="shared" si="2"/>
        <v>5.0720100187852228</v>
      </c>
      <c r="R41" s="82">
        <f>R42+R43</f>
        <v>2592000</v>
      </c>
      <c r="S41" s="10">
        <f t="shared" si="6"/>
        <v>20.288040075140891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1944000</v>
      </c>
      <c r="O43" s="18">
        <f t="shared" si="7"/>
        <v>25</v>
      </c>
      <c r="P43" s="16">
        <v>648000</v>
      </c>
      <c r="Q43" s="76">
        <f t="shared" si="2"/>
        <v>8.3333333333333321</v>
      </c>
      <c r="R43" s="19">
        <f>N43+P43</f>
        <v>2592000</v>
      </c>
      <c r="S43" s="18">
        <f t="shared" si="6"/>
        <v>33.333333333333329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4962550</v>
      </c>
      <c r="O45" s="10">
        <f>N45/M45*100</f>
        <v>17.018347050754461</v>
      </c>
      <c r="P45" s="83">
        <f>P46+P47+P48</f>
        <v>1814700</v>
      </c>
      <c r="Q45" s="85">
        <f t="shared" si="2"/>
        <v>6.223251028806585</v>
      </c>
      <c r="R45" s="83">
        <f>R46+R47+R48</f>
        <v>6777250</v>
      </c>
      <c r="S45" s="10">
        <f t="shared" si="6"/>
        <v>23.241598079561044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2597050</v>
      </c>
      <c r="O46" s="18">
        <f>N46/M46*100</f>
        <v>21.642083333333336</v>
      </c>
      <c r="P46" s="87">
        <v>786800</v>
      </c>
      <c r="Q46" s="76">
        <f t="shared" si="2"/>
        <v>6.5566666666666666</v>
      </c>
      <c r="R46" s="19">
        <f>N46+P46</f>
        <v>3383850</v>
      </c>
      <c r="S46" s="18">
        <f t="shared" si="6"/>
        <v>28.19875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10500</v>
      </c>
      <c r="O47" s="18">
        <f>N47/M47*100</f>
        <v>1.5909090909090908</v>
      </c>
      <c r="P47" s="87">
        <v>27900</v>
      </c>
      <c r="Q47" s="76">
        <f t="shared" si="2"/>
        <v>4.2272727272727275</v>
      </c>
      <c r="R47" s="19">
        <f>N47+P47</f>
        <v>38400</v>
      </c>
      <c r="S47" s="18">
        <f t="shared" si="6"/>
        <v>5.8181818181818183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2355000</v>
      </c>
      <c r="O48" s="18">
        <f>N48/M48*100</f>
        <v>14.272727272727273</v>
      </c>
      <c r="P48" s="87">
        <v>1000000</v>
      </c>
      <c r="Q48" s="76">
        <f>P48/M48*100</f>
        <v>6.0606060606060606</v>
      </c>
      <c r="R48" s="19">
        <f>N48+P48</f>
        <v>3355000</v>
      </c>
      <c r="S48" s="18">
        <f t="shared" si="6"/>
        <v>20.333333333333332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0</v>
      </c>
      <c r="O53" s="10">
        <f>N53/M53*100</f>
        <v>0</v>
      </c>
      <c r="P53" s="84">
        <f>SUM(P54:P57)</f>
        <v>1561800</v>
      </c>
      <c r="Q53" s="85">
        <f t="shared" si="2"/>
        <v>6.5074999999999994</v>
      </c>
      <c r="R53" s="19">
        <f>SUM(R54:R57)</f>
        <v>1561800</v>
      </c>
      <c r="S53" s="10">
        <f t="shared" si="6"/>
        <v>6.5074999999999994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0</v>
      </c>
      <c r="O54" s="18">
        <f>N54/M54*100</f>
        <v>0</v>
      </c>
      <c r="P54" s="84">
        <v>150000</v>
      </c>
      <c r="Q54" s="76">
        <f t="shared" si="2"/>
        <v>2.083333333333333</v>
      </c>
      <c r="R54" s="19">
        <f>N54+P54</f>
        <v>150000</v>
      </c>
      <c r="S54" s="18">
        <f t="shared" si="6"/>
        <v>2.083333333333333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0</v>
      </c>
      <c r="O55" s="18">
        <f>N55/M55*100</f>
        <v>0</v>
      </c>
      <c r="P55" s="84">
        <v>700000</v>
      </c>
      <c r="Q55" s="76">
        <f t="shared" si="2"/>
        <v>6.5420560747663545</v>
      </c>
      <c r="R55" s="19">
        <f t="shared" ref="R55:R57" si="8">N55+P55</f>
        <v>700000</v>
      </c>
      <c r="S55" s="18">
        <f t="shared" si="6"/>
        <v>6.5420560747663545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0</v>
      </c>
      <c r="O57" s="18">
        <f>N57/M57*100</f>
        <v>0</v>
      </c>
      <c r="P57" s="84">
        <v>711800</v>
      </c>
      <c r="Q57" s="76">
        <f t="shared" si="2"/>
        <v>11.863333333333333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1602500</v>
      </c>
      <c r="O59" s="10">
        <f>N59/M59*100</f>
        <v>2.3390745876514374</v>
      </c>
      <c r="P59" s="82">
        <f>P60+P61</f>
        <v>625000</v>
      </c>
      <c r="Q59" s="85">
        <f t="shared" si="2"/>
        <v>0.91227558020726895</v>
      </c>
      <c r="R59" s="83">
        <f>R60+R61</f>
        <v>2227500</v>
      </c>
      <c r="S59" s="10">
        <f>R59/M59*100</f>
        <v>3.2513501678587069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0</v>
      </c>
      <c r="O60" s="18">
        <f t="shared" ref="O60:O61" si="9">N60/M60*100</f>
        <v>0</v>
      </c>
      <c r="P60" s="16">
        <v>0</v>
      </c>
      <c r="Q60" s="76">
        <f t="shared" si="2"/>
        <v>0</v>
      </c>
      <c r="R60" s="77">
        <f>N60+P60</f>
        <v>0</v>
      </c>
      <c r="S60" s="18">
        <f t="shared" si="6"/>
        <v>0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1602500</v>
      </c>
      <c r="O61" s="18">
        <f t="shared" si="9"/>
        <v>21.366666666666667</v>
      </c>
      <c r="P61" s="16">
        <v>625000</v>
      </c>
      <c r="Q61" s="76">
        <f t="shared" si="2"/>
        <v>8.3333333333333321</v>
      </c>
      <c r="R61" s="43">
        <f>N61+P61</f>
        <v>2227500</v>
      </c>
      <c r="S61" s="18">
        <f>R61/M61*100</f>
        <v>29.7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12450000</v>
      </c>
      <c r="O63" s="10">
        <f>N63/M63*100</f>
        <v>15.864925135393438</v>
      </c>
      <c r="P63" s="83">
        <f>P64</f>
        <v>3300000</v>
      </c>
      <c r="Q63" s="85">
        <f t="shared" si="2"/>
        <v>4.2051608792609114</v>
      </c>
      <c r="R63" s="83">
        <f>R64</f>
        <v>15750000</v>
      </c>
      <c r="S63" s="10">
        <f>R63/M63*100</f>
        <v>20.070086014654347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12450000</v>
      </c>
      <c r="O64" s="18">
        <f>N64/M64*100</f>
        <v>15.864925135393438</v>
      </c>
      <c r="P64" s="16">
        <v>3300000</v>
      </c>
      <c r="Q64" s="76">
        <f t="shared" si="2"/>
        <v>4.2051608792609114</v>
      </c>
      <c r="R64" s="78">
        <f>N64+P64</f>
        <v>15750000</v>
      </c>
      <c r="S64" s="18">
        <f>R64/M64*100</f>
        <v>20.070086014654347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7979641</v>
      </c>
      <c r="O66" s="10">
        <f>N66/M66*100</f>
        <v>15.160332478388906</v>
      </c>
      <c r="P66" s="82">
        <f>P67+P68</f>
        <v>0</v>
      </c>
      <c r="Q66" s="85">
        <f t="shared" si="2"/>
        <v>0</v>
      </c>
      <c r="R66" s="83">
        <f>R67+R68</f>
        <v>7979641</v>
      </c>
      <c r="S66" s="10">
        <f>R66/M66*100</f>
        <v>15.160332478388906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1800000</v>
      </c>
      <c r="O67" s="18">
        <f t="shared" ref="O67:O68" si="10">N67/M67*100</f>
        <v>25</v>
      </c>
      <c r="P67" s="16">
        <v>0</v>
      </c>
      <c r="Q67" s="76">
        <f t="shared" si="2"/>
        <v>0</v>
      </c>
      <c r="R67" s="77">
        <f>N67+P67</f>
        <v>1800000</v>
      </c>
      <c r="S67" s="18">
        <f t="shared" ref="S67:S68" si="11">R67/M67*100</f>
        <v>25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0</v>
      </c>
      <c r="O73" s="10">
        <f>N73/M73*100</f>
        <v>0</v>
      </c>
      <c r="P73" s="45">
        <f>P74+P75+P76+P77</f>
        <v>19986900</v>
      </c>
      <c r="Q73" s="85">
        <f t="shared" si="2"/>
        <v>24.983625</v>
      </c>
      <c r="R73" s="44">
        <f>SUM(R74:R77)</f>
        <v>19986900</v>
      </c>
      <c r="S73" s="10">
        <f>R73/M73*100</f>
        <v>24.983625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0</v>
      </c>
      <c r="O74" s="18">
        <f t="shared" ref="O74:O80" si="12">N74/M74*100</f>
        <v>0</v>
      </c>
      <c r="P74" s="50">
        <v>0</v>
      </c>
      <c r="Q74" s="76">
        <f t="shared" si="2"/>
        <v>0</v>
      </c>
      <c r="R74" s="77">
        <f>N74+P74</f>
        <v>0</v>
      </c>
      <c r="S74" s="18">
        <f t="shared" ref="S74" si="13">R74/M74*100</f>
        <v>0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0</v>
      </c>
      <c r="O75" s="18">
        <f t="shared" si="12"/>
        <v>0</v>
      </c>
      <c r="P75" s="50">
        <v>19986900</v>
      </c>
      <c r="Q75" s="76">
        <f t="shared" si="2"/>
        <v>39.973799999999997</v>
      </c>
      <c r="R75" s="43">
        <f>N75+P75</f>
        <v>19986900</v>
      </c>
      <c r="S75" s="18">
        <f>R75/M75*100</f>
        <v>39.973799999999997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1200000</v>
      </c>
      <c r="O82" s="10">
        <f>N82/M82*100</f>
        <v>5.2401746724890828</v>
      </c>
      <c r="P82" s="45">
        <f>SUM(P83:P84)</f>
        <v>0</v>
      </c>
      <c r="Q82" s="85">
        <f t="shared" si="2"/>
        <v>0</v>
      </c>
      <c r="R82" s="58">
        <f>SUM(R83:R84)</f>
        <v>1200000</v>
      </c>
      <c r="S82" s="10">
        <f>R82/M82*100</f>
        <v>5.2401746724890828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0</v>
      </c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0</v>
      </c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0</v>
      </c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2" t="s">
        <v>8</v>
      </c>
      <c r="B104" s="163"/>
      <c r="C104" s="163"/>
      <c r="D104" s="163"/>
      <c r="E104" s="163"/>
      <c r="F104" s="163"/>
      <c r="G104" s="163"/>
      <c r="H104" s="163"/>
      <c r="I104" s="163"/>
      <c r="J104" s="164"/>
      <c r="K104" s="15"/>
      <c r="L104" s="15"/>
      <c r="M104" s="14">
        <f>M17+M26+M89</f>
        <v>2107224000</v>
      </c>
      <c r="N104" s="11">
        <v>336350491</v>
      </c>
      <c r="O104" s="85">
        <f t="shared" si="17"/>
        <v>15.961781519193025</v>
      </c>
      <c r="P104" s="12">
        <f>P17+P26+P89</f>
        <v>112607760</v>
      </c>
      <c r="Q104" s="85">
        <f>P104/M104*100</f>
        <v>5.3438912996435119</v>
      </c>
      <c r="R104" s="11">
        <f>N104+P104</f>
        <v>448958251</v>
      </c>
      <c r="S104" s="85">
        <f>R104/M104*100</f>
        <v>21.305672818836534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128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19" zoomScaleNormal="100" zoomScaleSheetLayoutView="100" zoomScalePageLayoutView="80" workbookViewId="0">
      <selection activeCell="P85" sqref="P85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74" t="s">
        <v>109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5" ht="16.5">
      <c r="A2" s="174" t="s">
        <v>108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5" ht="16.5">
      <c r="A3" s="174" t="s">
        <v>107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5" ht="16.5">
      <c r="A4" s="174" t="s">
        <v>124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</row>
    <row r="5" spans="1:25" ht="18">
      <c r="A5" s="140"/>
      <c r="B5" s="140"/>
      <c r="C5" s="140"/>
      <c r="D5" s="140"/>
      <c r="E5" s="140"/>
    </row>
    <row r="6" spans="1:25" ht="18" customHeight="1">
      <c r="A6" s="175" t="s">
        <v>106</v>
      </c>
      <c r="B6" s="175"/>
      <c r="C6" s="175"/>
      <c r="D6" s="175"/>
      <c r="E6" s="175"/>
      <c r="F6" s="175"/>
      <c r="G6" s="175"/>
      <c r="H6" s="175"/>
      <c r="I6" s="175"/>
      <c r="J6" s="175"/>
      <c r="K6" s="175" t="s">
        <v>105</v>
      </c>
      <c r="L6" s="173" t="s">
        <v>104</v>
      </c>
      <c r="M6" s="173" t="s">
        <v>103</v>
      </c>
      <c r="N6" s="175" t="s">
        <v>102</v>
      </c>
      <c r="O6" s="175"/>
      <c r="P6" s="175"/>
      <c r="Q6" s="175"/>
      <c r="R6" s="175"/>
      <c r="S6" s="175"/>
      <c r="T6" s="175"/>
      <c r="U6" s="165" t="s">
        <v>101</v>
      </c>
      <c r="V6" s="165" t="s">
        <v>100</v>
      </c>
    </row>
    <row r="7" spans="1:25" ht="18" customHeight="1">
      <c r="A7" s="175"/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3"/>
      <c r="M7" s="173"/>
      <c r="N7" s="168" t="s">
        <v>99</v>
      </c>
      <c r="O7" s="169"/>
      <c r="P7" s="168" t="s">
        <v>98</v>
      </c>
      <c r="Q7" s="169"/>
      <c r="R7" s="170" t="s">
        <v>97</v>
      </c>
      <c r="S7" s="171"/>
      <c r="T7" s="172"/>
      <c r="U7" s="166"/>
      <c r="V7" s="166"/>
    </row>
    <row r="8" spans="1:25" ht="22.5" customHeight="1">
      <c r="A8" s="175"/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3"/>
      <c r="M8" s="173"/>
      <c r="N8" s="173" t="s">
        <v>96</v>
      </c>
      <c r="O8" s="173"/>
      <c r="P8" s="173" t="s">
        <v>96</v>
      </c>
      <c r="Q8" s="173"/>
      <c r="R8" s="173" t="s">
        <v>96</v>
      </c>
      <c r="S8" s="173"/>
      <c r="T8" s="139" t="s">
        <v>95</v>
      </c>
      <c r="U8" s="166"/>
      <c r="V8" s="166"/>
    </row>
    <row r="9" spans="1:25" ht="21.75" customHeight="1">
      <c r="A9" s="175"/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3"/>
      <c r="M9" s="173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67"/>
      <c r="V9" s="167"/>
    </row>
    <row r="10" spans="1:25" ht="60.75" customHeight="1">
      <c r="A10" s="159" t="s">
        <v>92</v>
      </c>
      <c r="B10" s="160"/>
      <c r="C10" s="160"/>
      <c r="D10" s="160"/>
      <c r="E10" s="160"/>
      <c r="F10" s="160"/>
      <c r="G10" s="160"/>
      <c r="H10" s="160"/>
      <c r="I10" s="160"/>
      <c r="J10" s="161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59" t="s">
        <v>88</v>
      </c>
      <c r="B11" s="160"/>
      <c r="C11" s="160"/>
      <c r="D11" s="160"/>
      <c r="E11" s="160"/>
      <c r="F11" s="160"/>
      <c r="G11" s="160"/>
      <c r="H11" s="160"/>
      <c r="I11" s="160"/>
      <c r="J11" s="161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121635630</v>
      </c>
      <c r="O12" s="10">
        <f>N12/M12*100</f>
        <v>5.7723160897939652</v>
      </c>
      <c r="P12" s="13">
        <f>P17+P26+P89</f>
        <v>214714861</v>
      </c>
      <c r="Q12" s="10">
        <f>P12/M12*100</f>
        <v>10.189465429399059</v>
      </c>
      <c r="R12" s="13">
        <f>R17+R26+R89</f>
        <v>336350491</v>
      </c>
      <c r="S12" s="10">
        <f>R12/M12*100</f>
        <v>15.961781519193025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91088280</v>
      </c>
      <c r="O13" s="152">
        <f>N13/M13*100</f>
        <v>7.204445279666519</v>
      </c>
      <c r="P13" s="151">
        <f>P17</f>
        <v>170251920</v>
      </c>
      <c r="Q13" s="152">
        <f>P13/M13*100</f>
        <v>13.465735014407581</v>
      </c>
      <c r="R13" s="151">
        <f>R17</f>
        <v>261340200</v>
      </c>
      <c r="S13" s="152">
        <f t="shared" ref="S13:S15" si="0">R13/M13*100</f>
        <v>20.6701802940741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30547350</v>
      </c>
      <c r="O14" s="93">
        <f>N14/M14*100</f>
        <v>4.4882627331048495</v>
      </c>
      <c r="P14" s="154">
        <f>P26</f>
        <v>44462941</v>
      </c>
      <c r="Q14" s="93">
        <f>P14/M14*100</f>
        <v>6.532853458468237</v>
      </c>
      <c r="R14" s="154">
        <f>R26</f>
        <v>75010291</v>
      </c>
      <c r="S14" s="93">
        <f t="shared" si="0"/>
        <v>11.021116191573086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91088280</v>
      </c>
      <c r="O17" s="152">
        <f>N17/M17*100</f>
        <v>7.204445279666519</v>
      </c>
      <c r="P17" s="151">
        <f>P23</f>
        <v>170251920</v>
      </c>
      <c r="Q17" s="152">
        <f>P17/M17*100</f>
        <v>13.465735014407581</v>
      </c>
      <c r="R17" s="151">
        <f>R18+R23</f>
        <v>261340200</v>
      </c>
      <c r="S17" s="152">
        <f>R17/M17*100</f>
        <v>20.6701802940741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91088280</v>
      </c>
      <c r="O23" s="10">
        <f>N23/M23*100</f>
        <v>7.204445279666519</v>
      </c>
      <c r="P23" s="82">
        <f>P24</f>
        <v>170251920</v>
      </c>
      <c r="Q23" s="85">
        <f t="shared" si="2"/>
        <v>13.465735014407581</v>
      </c>
      <c r="R23" s="82">
        <f>R24</f>
        <v>261340200</v>
      </c>
      <c r="S23" s="10">
        <f t="shared" si="3"/>
        <v>20.6701802940741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91088280</v>
      </c>
      <c r="O24" s="18">
        <f>N24/M24*100</f>
        <v>7.204445279666519</v>
      </c>
      <c r="P24" s="16">
        <v>170251920</v>
      </c>
      <c r="Q24" s="76">
        <f t="shared" si="2"/>
        <v>13.465735014407581</v>
      </c>
      <c r="R24" s="19">
        <f>N24+P24</f>
        <v>261340200</v>
      </c>
      <c r="S24" s="18">
        <f>R24/M24*100</f>
        <v>20.6701802940741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30547350</v>
      </c>
      <c r="O26" s="93">
        <f>N26/M26*100</f>
        <v>4.4882627331048495</v>
      </c>
      <c r="P26" s="94">
        <f>P27+P41+P45+P50+P53+P59+P63+P66+P70+P73+P79+P82+P86</f>
        <v>44462941</v>
      </c>
      <c r="Q26" s="93">
        <f t="shared" si="2"/>
        <v>6.532853458468237</v>
      </c>
      <c r="R26" s="94">
        <f>R27+R41+R45+R50+R53+R59+R63+R66+R70+R73+R79+R82+R86</f>
        <v>75010291</v>
      </c>
      <c r="S26" s="93">
        <f t="shared" si="3"/>
        <v>11.021116191573086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12512600</v>
      </c>
      <c r="O27" s="76">
        <f>N27/M27*100</f>
        <v>4.6390348126332448</v>
      </c>
      <c r="P27" s="82">
        <f>SUM(P28:P39)</f>
        <v>19359000</v>
      </c>
      <c r="Q27" s="85">
        <f t="shared" si="2"/>
        <v>7.177331245126271</v>
      </c>
      <c r="R27" s="82">
        <f t="shared" ref="R27:R39" si="4">N27+P27</f>
        <v>31871600</v>
      </c>
      <c r="S27" s="10">
        <f>R27/M27*100</f>
        <v>11.816366057759517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9212600</v>
      </c>
      <c r="O28" s="76">
        <f t="shared" ref="O28:O39" si="5">N28/M28*100</f>
        <v>35.590565173971747</v>
      </c>
      <c r="P28" s="16">
        <v>15707000</v>
      </c>
      <c r="Q28" s="76">
        <f t="shared" si="2"/>
        <v>60.680047672489223</v>
      </c>
      <c r="R28" s="19">
        <f t="shared" si="4"/>
        <v>24919600</v>
      </c>
      <c r="S28" s="18">
        <f t="shared" ref="S28:S60" si="6">R28/M28*100</f>
        <v>96.270612846460978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0</v>
      </c>
      <c r="O29" s="76">
        <f t="shared" si="5"/>
        <v>0</v>
      </c>
      <c r="P29" s="16">
        <v>1082000</v>
      </c>
      <c r="Q29" s="76">
        <f t="shared" si="2"/>
        <v>96.624397213788171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0</v>
      </c>
      <c r="O31" s="76">
        <f t="shared" si="5"/>
        <v>0</v>
      </c>
      <c r="P31" s="16">
        <v>0</v>
      </c>
      <c r="Q31" s="76">
        <f t="shared" si="2"/>
        <v>0</v>
      </c>
      <c r="R31" s="19">
        <f t="shared" si="4"/>
        <v>0</v>
      </c>
      <c r="S31" s="18">
        <f t="shared" si="6"/>
        <v>0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0</v>
      </c>
      <c r="O35" s="76">
        <f t="shared" si="5"/>
        <v>0</v>
      </c>
      <c r="P35" s="89">
        <v>240000</v>
      </c>
      <c r="Q35" s="76">
        <f t="shared" si="2"/>
        <v>0.73327222731439046</v>
      </c>
      <c r="R35" s="19">
        <f t="shared" si="4"/>
        <v>240000</v>
      </c>
      <c r="S35" s="18">
        <f t="shared" si="6"/>
        <v>0.73327222731439046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500000</v>
      </c>
      <c r="O36" s="76">
        <f t="shared" si="5"/>
        <v>0.28871427449567394</v>
      </c>
      <c r="P36" s="71">
        <v>1470000</v>
      </c>
      <c r="Q36" s="76">
        <f t="shared" si="2"/>
        <v>0.84881996701728135</v>
      </c>
      <c r="R36" s="19">
        <f t="shared" si="4"/>
        <v>1970000</v>
      </c>
      <c r="S36" s="18">
        <f t="shared" si="6"/>
        <v>1.1375342415129552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1000000</v>
      </c>
      <c r="O37" s="76">
        <f t="shared" si="5"/>
        <v>16.666666666666664</v>
      </c>
      <c r="P37" s="87">
        <v>500000</v>
      </c>
      <c r="Q37" s="76">
        <f t="shared" si="2"/>
        <v>8.3333333333333321</v>
      </c>
      <c r="R37" s="19">
        <f t="shared" si="4"/>
        <v>1500000</v>
      </c>
      <c r="S37" s="18">
        <f t="shared" si="6"/>
        <v>25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0</v>
      </c>
      <c r="O38" s="76">
        <f t="shared" si="5"/>
        <v>0</v>
      </c>
      <c r="P38" s="16">
        <v>0</v>
      </c>
      <c r="Q38" s="76">
        <f t="shared" si="2"/>
        <v>0</v>
      </c>
      <c r="R38" s="19">
        <f t="shared" si="4"/>
        <v>0</v>
      </c>
      <c r="S38" s="18">
        <f t="shared" si="6"/>
        <v>0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0</v>
      </c>
      <c r="O39" s="76">
        <f t="shared" si="5"/>
        <v>0</v>
      </c>
      <c r="P39" s="16">
        <v>360000</v>
      </c>
      <c r="Q39" s="76">
        <f t="shared" si="2"/>
        <v>7.5</v>
      </c>
      <c r="R39" s="19">
        <f t="shared" si="4"/>
        <v>360000</v>
      </c>
      <c r="S39" s="18">
        <f t="shared" si="6"/>
        <v>7.5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1296000</v>
      </c>
      <c r="O41" s="10">
        <f>N41/M41*100</f>
        <v>10.144020037570446</v>
      </c>
      <c r="P41" s="83">
        <f>P42+P43</f>
        <v>648000</v>
      </c>
      <c r="Q41" s="85">
        <f t="shared" si="2"/>
        <v>5.0720100187852228</v>
      </c>
      <c r="R41" s="82">
        <f>R42+R43</f>
        <v>1944000</v>
      </c>
      <c r="S41" s="10">
        <f t="shared" si="6"/>
        <v>15.216030056355667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1296000</v>
      </c>
      <c r="O43" s="18">
        <f t="shared" si="7"/>
        <v>16.666666666666664</v>
      </c>
      <c r="P43" s="16">
        <v>648000</v>
      </c>
      <c r="Q43" s="76">
        <f t="shared" si="2"/>
        <v>8.3333333333333321</v>
      </c>
      <c r="R43" s="19">
        <f>N43+P43</f>
        <v>1944000</v>
      </c>
      <c r="S43" s="18">
        <f t="shared" si="6"/>
        <v>25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2906250</v>
      </c>
      <c r="O45" s="10">
        <f>N45/M45*100</f>
        <v>9.9665637860082299</v>
      </c>
      <c r="P45" s="83">
        <f>P46+P47+P48</f>
        <v>2056300</v>
      </c>
      <c r="Q45" s="85">
        <f t="shared" si="2"/>
        <v>7.051783264746228</v>
      </c>
      <c r="R45" s="83">
        <f>R46+R47+R48</f>
        <v>4962550</v>
      </c>
      <c r="S45" s="10">
        <f t="shared" si="6"/>
        <v>17.018347050754461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1744250</v>
      </c>
      <c r="O46" s="18">
        <f>N46/M46*100</f>
        <v>14.535416666666666</v>
      </c>
      <c r="P46" s="87">
        <v>852800</v>
      </c>
      <c r="Q46" s="76">
        <f t="shared" si="2"/>
        <v>7.1066666666666665</v>
      </c>
      <c r="R46" s="19">
        <f>N46+P46</f>
        <v>2597050</v>
      </c>
      <c r="S46" s="18">
        <f t="shared" si="6"/>
        <v>21.642083333333336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7000</v>
      </c>
      <c r="O47" s="18">
        <f>N47/M47*100</f>
        <v>1.0606060606060608</v>
      </c>
      <c r="P47" s="87">
        <v>3500</v>
      </c>
      <c r="Q47" s="76">
        <f t="shared" si="2"/>
        <v>0.53030303030303039</v>
      </c>
      <c r="R47" s="19">
        <f>N47+P47</f>
        <v>10500</v>
      </c>
      <c r="S47" s="18">
        <f t="shared" si="6"/>
        <v>1.5909090909090908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1155000</v>
      </c>
      <c r="O48" s="18">
        <f>N48/M48*100</f>
        <v>7.0000000000000009</v>
      </c>
      <c r="P48" s="87">
        <v>1200000</v>
      </c>
      <c r="Q48" s="76">
        <f>P48/M48*100</f>
        <v>7.2727272727272725</v>
      </c>
      <c r="R48" s="19">
        <f>N48+P48</f>
        <v>2355000</v>
      </c>
      <c r="S48" s="18">
        <f t="shared" si="6"/>
        <v>14.272727272727273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0</v>
      </c>
      <c r="O53" s="10">
        <f>N53/M53*100</f>
        <v>0</v>
      </c>
      <c r="P53" s="84">
        <f>SUM(P54:P57)</f>
        <v>0</v>
      </c>
      <c r="Q53" s="85">
        <f t="shared" si="2"/>
        <v>0</v>
      </c>
      <c r="R53" s="19">
        <f>SUM(R54:R57)</f>
        <v>0</v>
      </c>
      <c r="S53" s="10">
        <f t="shared" si="6"/>
        <v>0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0</v>
      </c>
      <c r="O54" s="18">
        <f>N54/M54*100</f>
        <v>0</v>
      </c>
      <c r="P54" s="84">
        <v>0</v>
      </c>
      <c r="Q54" s="76">
        <f t="shared" si="2"/>
        <v>0</v>
      </c>
      <c r="R54" s="19">
        <f>N54+P54</f>
        <v>0</v>
      </c>
      <c r="S54" s="18">
        <f t="shared" si="6"/>
        <v>0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0</v>
      </c>
      <c r="O55" s="18">
        <f>N55/M55*100</f>
        <v>0</v>
      </c>
      <c r="P55" s="84">
        <v>0</v>
      </c>
      <c r="Q55" s="76">
        <f t="shared" si="2"/>
        <v>0</v>
      </c>
      <c r="R55" s="19">
        <f t="shared" ref="R55:R57" si="8">N55+P55</f>
        <v>0</v>
      </c>
      <c r="S55" s="18">
        <f t="shared" si="6"/>
        <v>0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0</v>
      </c>
      <c r="O57" s="18">
        <f>N57/M57*100</f>
        <v>0</v>
      </c>
      <c r="P57" s="84">
        <v>0</v>
      </c>
      <c r="Q57" s="76">
        <f t="shared" si="2"/>
        <v>0</v>
      </c>
      <c r="R57" s="19">
        <f t="shared" si="8"/>
        <v>0</v>
      </c>
      <c r="S57" s="18">
        <f t="shared" si="6"/>
        <v>0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932500</v>
      </c>
      <c r="O59" s="10">
        <f>N59/M59*100</f>
        <v>1.3611151656692455</v>
      </c>
      <c r="P59" s="82">
        <f>P60+P61</f>
        <v>670000</v>
      </c>
      <c r="Q59" s="85">
        <f t="shared" si="2"/>
        <v>0.97795942198219232</v>
      </c>
      <c r="R59" s="83">
        <f>R60+R61</f>
        <v>1602500</v>
      </c>
      <c r="S59" s="10">
        <f>R59/M59*100</f>
        <v>2.3390745876514374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0</v>
      </c>
      <c r="O60" s="18">
        <f t="shared" ref="O60:O61" si="9">N60/M60*100</f>
        <v>0</v>
      </c>
      <c r="P60" s="16">
        <v>0</v>
      </c>
      <c r="Q60" s="76">
        <f t="shared" si="2"/>
        <v>0</v>
      </c>
      <c r="R60" s="77">
        <f>N60+P60</f>
        <v>0</v>
      </c>
      <c r="S60" s="18">
        <f t="shared" si="6"/>
        <v>0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932500</v>
      </c>
      <c r="O61" s="18">
        <f t="shared" si="9"/>
        <v>12.433333333333334</v>
      </c>
      <c r="P61" s="16">
        <v>670000</v>
      </c>
      <c r="Q61" s="76">
        <f t="shared" si="2"/>
        <v>8.9333333333333336</v>
      </c>
      <c r="R61" s="43">
        <f>N61+P61</f>
        <v>1602500</v>
      </c>
      <c r="S61" s="18">
        <f>R61/M61*100</f>
        <v>21.366666666666667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7500000</v>
      </c>
      <c r="O63" s="10">
        <f>N63/M63*100</f>
        <v>9.5571838165020715</v>
      </c>
      <c r="P63" s="83">
        <f>P64</f>
        <v>4950000</v>
      </c>
      <c r="Q63" s="85">
        <f t="shared" si="2"/>
        <v>6.3077413188913658</v>
      </c>
      <c r="R63" s="83">
        <f>R64</f>
        <v>12450000</v>
      </c>
      <c r="S63" s="10">
        <f>R63/M63*100</f>
        <v>15.864925135393438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7500000</v>
      </c>
      <c r="O64" s="18">
        <f>N64/M64*100</f>
        <v>9.5571838165020715</v>
      </c>
      <c r="P64" s="16">
        <v>4950000</v>
      </c>
      <c r="Q64" s="76">
        <f t="shared" si="2"/>
        <v>6.3077413188913658</v>
      </c>
      <c r="R64" s="78">
        <f>N64+P64</f>
        <v>12450000</v>
      </c>
      <c r="S64" s="18">
        <f>R64/M64*100</f>
        <v>15.864925135393438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1200000</v>
      </c>
      <c r="O66" s="10">
        <f>N66/M66*100</f>
        <v>2.2798518096323739</v>
      </c>
      <c r="P66" s="82">
        <f>P67+P68</f>
        <v>6779641</v>
      </c>
      <c r="Q66" s="85">
        <f t="shared" si="2"/>
        <v>12.88048066875653</v>
      </c>
      <c r="R66" s="83">
        <f>R67+R68</f>
        <v>7979641</v>
      </c>
      <c r="S66" s="10">
        <f>R66/M66*100</f>
        <v>15.160332478388906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1200000</v>
      </c>
      <c r="O67" s="18">
        <f t="shared" ref="O67:O68" si="10">N67/M67*100</f>
        <v>16.666666666666664</v>
      </c>
      <c r="P67" s="16">
        <v>600000</v>
      </c>
      <c r="Q67" s="76">
        <f t="shared" si="2"/>
        <v>8.3333333333333321</v>
      </c>
      <c r="R67" s="77">
        <f>N67+P67</f>
        <v>1800000</v>
      </c>
      <c r="S67" s="18">
        <f t="shared" ref="S67:S68" si="11">R67/M67*100</f>
        <v>25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0</v>
      </c>
      <c r="O68" s="18">
        <f t="shared" si="10"/>
        <v>0</v>
      </c>
      <c r="P68" s="16">
        <v>6179641</v>
      </c>
      <c r="Q68" s="76">
        <f t="shared" si="2"/>
        <v>13.601058655221745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0</v>
      </c>
      <c r="O70" s="10">
        <f>N70/M70*100</f>
        <v>0</v>
      </c>
      <c r="P70" s="81">
        <f>P71</f>
        <v>10000000</v>
      </c>
      <c r="Q70" s="85">
        <f t="shared" si="2"/>
        <v>40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0</v>
      </c>
      <c r="O71" s="18">
        <f>N71/M71*100</f>
        <v>0</v>
      </c>
      <c r="P71" s="79">
        <v>10000000</v>
      </c>
      <c r="Q71" s="76">
        <f t="shared" si="2"/>
        <v>40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0</v>
      </c>
      <c r="O73" s="10">
        <f>N73/M73*100</f>
        <v>0</v>
      </c>
      <c r="P73" s="45">
        <f>P74+P75+P76+P77</f>
        <v>0</v>
      </c>
      <c r="Q73" s="85">
        <f t="shared" si="2"/>
        <v>0</v>
      </c>
      <c r="R73" s="44">
        <f>SUM(R74:R77)</f>
        <v>0</v>
      </c>
      <c r="S73" s="10">
        <f>R73/M73*100</f>
        <v>0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0</v>
      </c>
      <c r="O74" s="18">
        <f t="shared" ref="O74:O80" si="12">N74/M74*100</f>
        <v>0</v>
      </c>
      <c r="P74" s="50">
        <v>0</v>
      </c>
      <c r="Q74" s="76">
        <f t="shared" si="2"/>
        <v>0</v>
      </c>
      <c r="R74" s="77">
        <f>N74+P74</f>
        <v>0</v>
      </c>
      <c r="S74" s="18">
        <f t="shared" ref="S74" si="13">R74/M74*100</f>
        <v>0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0</v>
      </c>
      <c r="O75" s="18">
        <f t="shared" si="12"/>
        <v>0</v>
      </c>
      <c r="P75" s="50">
        <v>0</v>
      </c>
      <c r="Q75" s="76">
        <f t="shared" si="2"/>
        <v>0</v>
      </c>
      <c r="R75" s="43">
        <f>N75+P75</f>
        <v>0</v>
      </c>
      <c r="S75" s="18">
        <f>R75/M75*100</f>
        <v>0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1200000</v>
      </c>
      <c r="O82" s="10">
        <f>N82/M82*100</f>
        <v>5.2401746724890828</v>
      </c>
      <c r="P82" s="45">
        <f>SUM(P83:P84)</f>
        <v>0</v>
      </c>
      <c r="Q82" s="85">
        <f t="shared" si="2"/>
        <v>0</v>
      </c>
      <c r="R82" s="58">
        <f>SUM(R83:R84)</f>
        <v>1200000</v>
      </c>
      <c r="S82" s="10">
        <f>R82/M82*100</f>
        <v>5.2401746724890828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0</v>
      </c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0</v>
      </c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0</v>
      </c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2" t="s">
        <v>8</v>
      </c>
      <c r="B104" s="163"/>
      <c r="C104" s="163"/>
      <c r="D104" s="163"/>
      <c r="E104" s="163"/>
      <c r="F104" s="163"/>
      <c r="G104" s="163"/>
      <c r="H104" s="163"/>
      <c r="I104" s="163"/>
      <c r="J104" s="164"/>
      <c r="K104" s="15"/>
      <c r="L104" s="15"/>
      <c r="M104" s="14">
        <f>M17+M26+M89</f>
        <v>2107224000</v>
      </c>
      <c r="N104" s="11">
        <v>121635630</v>
      </c>
      <c r="O104" s="85">
        <f t="shared" si="17"/>
        <v>5.7723160897939652</v>
      </c>
      <c r="P104" s="12">
        <f>P17+P26+P89</f>
        <v>214714861</v>
      </c>
      <c r="Q104" s="85">
        <f>P104/M104*100</f>
        <v>10.189465429399059</v>
      </c>
      <c r="R104" s="11">
        <f>N104+P104</f>
        <v>336350491</v>
      </c>
      <c r="S104" s="85">
        <f>R104/M104*100</f>
        <v>15.961781519193025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126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9" zoomScaleNormal="100" zoomScaleSheetLayoutView="100" zoomScalePageLayoutView="80" workbookViewId="0">
      <selection activeCell="R13" sqref="R13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74" t="s">
        <v>109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5" ht="16.5">
      <c r="A2" s="174" t="s">
        <v>108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5" ht="16.5">
      <c r="A3" s="174" t="s">
        <v>107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5" ht="16.5">
      <c r="A4" s="174" t="s">
        <v>123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</row>
    <row r="5" spans="1:25" ht="18">
      <c r="A5" s="140"/>
      <c r="B5" s="140"/>
      <c r="C5" s="140"/>
      <c r="D5" s="140"/>
      <c r="E5" s="140"/>
    </row>
    <row r="6" spans="1:25" ht="18" customHeight="1">
      <c r="A6" s="175" t="s">
        <v>106</v>
      </c>
      <c r="B6" s="175"/>
      <c r="C6" s="175"/>
      <c r="D6" s="175"/>
      <c r="E6" s="175"/>
      <c r="F6" s="175"/>
      <c r="G6" s="175"/>
      <c r="H6" s="175"/>
      <c r="I6" s="175"/>
      <c r="J6" s="175"/>
      <c r="K6" s="175" t="s">
        <v>105</v>
      </c>
      <c r="L6" s="173" t="s">
        <v>104</v>
      </c>
      <c r="M6" s="173" t="s">
        <v>103</v>
      </c>
      <c r="N6" s="175" t="s">
        <v>102</v>
      </c>
      <c r="O6" s="175"/>
      <c r="P6" s="175"/>
      <c r="Q6" s="175"/>
      <c r="R6" s="175"/>
      <c r="S6" s="175"/>
      <c r="T6" s="175"/>
      <c r="U6" s="165" t="s">
        <v>101</v>
      </c>
      <c r="V6" s="165" t="s">
        <v>100</v>
      </c>
    </row>
    <row r="7" spans="1:25" ht="18" customHeight="1">
      <c r="A7" s="175"/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3"/>
      <c r="M7" s="173"/>
      <c r="N7" s="168" t="s">
        <v>99</v>
      </c>
      <c r="O7" s="169"/>
      <c r="P7" s="168" t="s">
        <v>98</v>
      </c>
      <c r="Q7" s="169"/>
      <c r="R7" s="170" t="s">
        <v>97</v>
      </c>
      <c r="S7" s="171"/>
      <c r="T7" s="172"/>
      <c r="U7" s="166"/>
      <c r="V7" s="166"/>
    </row>
    <row r="8" spans="1:25" ht="22.5" customHeight="1">
      <c r="A8" s="175"/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3"/>
      <c r="M8" s="173"/>
      <c r="N8" s="173" t="s">
        <v>96</v>
      </c>
      <c r="O8" s="173"/>
      <c r="P8" s="173" t="s">
        <v>96</v>
      </c>
      <c r="Q8" s="173"/>
      <c r="R8" s="173" t="s">
        <v>96</v>
      </c>
      <c r="S8" s="173"/>
      <c r="T8" s="139" t="s">
        <v>95</v>
      </c>
      <c r="U8" s="166"/>
      <c r="V8" s="166"/>
    </row>
    <row r="9" spans="1:25" ht="21.75" customHeight="1">
      <c r="A9" s="175"/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3"/>
      <c r="M9" s="173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67"/>
      <c r="V9" s="167"/>
    </row>
    <row r="10" spans="1:25" ht="60.75" customHeight="1">
      <c r="A10" s="159" t="s">
        <v>92</v>
      </c>
      <c r="B10" s="160"/>
      <c r="C10" s="160"/>
      <c r="D10" s="160"/>
      <c r="E10" s="160"/>
      <c r="F10" s="160"/>
      <c r="G10" s="160"/>
      <c r="H10" s="160"/>
      <c r="I10" s="160"/>
      <c r="J10" s="161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59" t="s">
        <v>88</v>
      </c>
      <c r="B11" s="160"/>
      <c r="C11" s="160"/>
      <c r="D11" s="160"/>
      <c r="E11" s="160"/>
      <c r="F11" s="160"/>
      <c r="G11" s="160"/>
      <c r="H11" s="160"/>
      <c r="I11" s="160"/>
      <c r="J11" s="161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97956230</v>
      </c>
      <c r="O12" s="10">
        <f>N12/M12*100</f>
        <v>4.6485912271310497</v>
      </c>
      <c r="P12" s="13">
        <f>P17+P26+P89</f>
        <v>23679400</v>
      </c>
      <c r="Q12" s="10">
        <f>P12/M12*100</f>
        <v>1.1237248626629159</v>
      </c>
      <c r="R12" s="13">
        <f>R17+R26+R89</f>
        <v>121635630</v>
      </c>
      <c r="S12" s="10">
        <f>R12/M12*100</f>
        <v>5.7723160897939652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91088280</v>
      </c>
      <c r="O13" s="152">
        <f>N13/M13*100</f>
        <v>7.204445279666519</v>
      </c>
      <c r="P13" s="151">
        <f>P17</f>
        <v>0</v>
      </c>
      <c r="Q13" s="152">
        <f>P13/M13*100</f>
        <v>0</v>
      </c>
      <c r="R13" s="151">
        <f>R17</f>
        <v>91088280</v>
      </c>
      <c r="S13" s="152">
        <f t="shared" ref="S13:S15" si="0">R13/M13*100</f>
        <v>7.204445279666519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6867950</v>
      </c>
      <c r="O14" s="93">
        <f>N14/M14*100</f>
        <v>1.0090945380803065</v>
      </c>
      <c r="P14" s="154">
        <f>P26</f>
        <v>23679400</v>
      </c>
      <c r="Q14" s="93">
        <f>P14/M14*100</f>
        <v>3.4791681950245428</v>
      </c>
      <c r="R14" s="154">
        <f>R26</f>
        <v>30547350</v>
      </c>
      <c r="S14" s="93">
        <f t="shared" si="0"/>
        <v>4.4882627331048495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91088280</v>
      </c>
      <c r="O17" s="152">
        <f>N17/M17*100</f>
        <v>7.204445279666519</v>
      </c>
      <c r="P17" s="151">
        <f>P23</f>
        <v>0</v>
      </c>
      <c r="Q17" s="152">
        <f>P17/M17*100</f>
        <v>0</v>
      </c>
      <c r="R17" s="151">
        <f>R18+R23</f>
        <v>91088280</v>
      </c>
      <c r="S17" s="152">
        <f>R17/M17*100</f>
        <v>7.204445279666519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91088280</v>
      </c>
      <c r="O23" s="10">
        <f>N23/M23*100</f>
        <v>7.204445279666519</v>
      </c>
      <c r="P23" s="82">
        <f>P24</f>
        <v>0</v>
      </c>
      <c r="Q23" s="85">
        <f t="shared" si="2"/>
        <v>0</v>
      </c>
      <c r="R23" s="82">
        <f>R24</f>
        <v>91088280</v>
      </c>
      <c r="S23" s="10">
        <f t="shared" si="3"/>
        <v>7.204445279666519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91088280</v>
      </c>
      <c r="O24" s="18">
        <f>N24/M24*100</f>
        <v>7.204445279666519</v>
      </c>
      <c r="P24" s="16">
        <v>0</v>
      </c>
      <c r="Q24" s="76">
        <f t="shared" si="2"/>
        <v>0</v>
      </c>
      <c r="R24" s="19">
        <f>N24+P24</f>
        <v>91088280</v>
      </c>
      <c r="S24" s="18">
        <f>R24/M24*100</f>
        <v>7.204445279666519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6867950</v>
      </c>
      <c r="O26" s="93">
        <f>N26/M26*100</f>
        <v>1.0090945380803065</v>
      </c>
      <c r="P26" s="94">
        <f>P27+P41+P45+P50+P53+P59+P63+P66+P70+P73+P79+P82+P86</f>
        <v>23679400</v>
      </c>
      <c r="Q26" s="93">
        <f t="shared" si="2"/>
        <v>3.4791681950245428</v>
      </c>
      <c r="R26" s="94">
        <f>R27+R41+R45+R50+R53+R59+R63+R66+R70+R73+R79+R82+R86</f>
        <v>30547350</v>
      </c>
      <c r="S26" s="93">
        <f t="shared" si="3"/>
        <v>4.4882627331048495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500000</v>
      </c>
      <c r="O27" s="76">
        <f>N27/M27*100</f>
        <v>0.18537453497407594</v>
      </c>
      <c r="P27" s="82">
        <f>SUM(P28:P39)</f>
        <v>12012600</v>
      </c>
      <c r="Q27" s="85">
        <f t="shared" si="2"/>
        <v>4.4536602776591687</v>
      </c>
      <c r="R27" s="82">
        <f t="shared" ref="R27:R39" si="4">N27+P27</f>
        <v>12512600</v>
      </c>
      <c r="S27" s="10">
        <f>R27/M27*100</f>
        <v>4.6390348126332448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0</v>
      </c>
      <c r="O28" s="76">
        <f t="shared" ref="O28:O39" si="5">N28/M28*100</f>
        <v>0</v>
      </c>
      <c r="P28" s="16">
        <v>9212600</v>
      </c>
      <c r="Q28" s="76">
        <f t="shared" si="2"/>
        <v>35.590565173971747</v>
      </c>
      <c r="R28" s="19">
        <f t="shared" si="4"/>
        <v>9212600</v>
      </c>
      <c r="S28" s="18">
        <f t="shared" ref="S28:S60" si="6">R28/M28*100</f>
        <v>35.590565173971747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0</v>
      </c>
      <c r="O29" s="76">
        <f t="shared" si="5"/>
        <v>0</v>
      </c>
      <c r="P29" s="16">
        <v>0</v>
      </c>
      <c r="Q29" s="76">
        <f t="shared" si="2"/>
        <v>0</v>
      </c>
      <c r="R29" s="19">
        <f t="shared" si="4"/>
        <v>0</v>
      </c>
      <c r="S29" s="18">
        <f t="shared" si="6"/>
        <v>0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0</v>
      </c>
      <c r="O30" s="76">
        <f t="shared" si="5"/>
        <v>0</v>
      </c>
      <c r="P30" s="16">
        <v>1800000</v>
      </c>
      <c r="Q30" s="76">
        <f t="shared" si="2"/>
        <v>100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0</v>
      </c>
      <c r="O31" s="76">
        <f t="shared" si="5"/>
        <v>0</v>
      </c>
      <c r="P31" s="16">
        <v>0</v>
      </c>
      <c r="Q31" s="76">
        <f t="shared" si="2"/>
        <v>0</v>
      </c>
      <c r="R31" s="19">
        <f t="shared" si="4"/>
        <v>0</v>
      </c>
      <c r="S31" s="18">
        <f t="shared" si="6"/>
        <v>0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0</v>
      </c>
      <c r="O35" s="76">
        <f t="shared" si="5"/>
        <v>0</v>
      </c>
      <c r="P35" s="89">
        <v>0</v>
      </c>
      <c r="Q35" s="76">
        <f t="shared" si="2"/>
        <v>0</v>
      </c>
      <c r="R35" s="19">
        <f t="shared" si="4"/>
        <v>0</v>
      </c>
      <c r="S35" s="18">
        <f t="shared" si="6"/>
        <v>0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0</v>
      </c>
      <c r="O36" s="76">
        <f t="shared" si="5"/>
        <v>0</v>
      </c>
      <c r="P36" s="71">
        <v>500000</v>
      </c>
      <c r="Q36" s="76">
        <f t="shared" si="2"/>
        <v>0.28871427449567394</v>
      </c>
      <c r="R36" s="19">
        <f t="shared" si="4"/>
        <v>500000</v>
      </c>
      <c r="S36" s="18">
        <f t="shared" si="6"/>
        <v>0.28871427449567394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500000</v>
      </c>
      <c r="O37" s="76">
        <f t="shared" si="5"/>
        <v>8.3333333333333321</v>
      </c>
      <c r="P37" s="87">
        <v>500000</v>
      </c>
      <c r="Q37" s="76">
        <f t="shared" si="2"/>
        <v>8.3333333333333321</v>
      </c>
      <c r="R37" s="19">
        <f t="shared" si="4"/>
        <v>1000000</v>
      </c>
      <c r="S37" s="18">
        <f t="shared" si="6"/>
        <v>16.666666666666664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0</v>
      </c>
      <c r="O38" s="76">
        <f t="shared" si="5"/>
        <v>0</v>
      </c>
      <c r="P38" s="16">
        <v>0</v>
      </c>
      <c r="Q38" s="76">
        <f t="shared" si="2"/>
        <v>0</v>
      </c>
      <c r="R38" s="19">
        <f t="shared" si="4"/>
        <v>0</v>
      </c>
      <c r="S38" s="18">
        <f t="shared" si="6"/>
        <v>0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0</v>
      </c>
      <c r="O39" s="76">
        <f t="shared" si="5"/>
        <v>0</v>
      </c>
      <c r="P39" s="16">
        <v>0</v>
      </c>
      <c r="Q39" s="76">
        <f t="shared" si="2"/>
        <v>0</v>
      </c>
      <c r="R39" s="19">
        <f t="shared" si="4"/>
        <v>0</v>
      </c>
      <c r="S39" s="18">
        <f t="shared" si="6"/>
        <v>0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648000</v>
      </c>
      <c r="O41" s="10">
        <f>N41/M41*100</f>
        <v>5.0720100187852228</v>
      </c>
      <c r="P41" s="83">
        <f>P42+P43</f>
        <v>648000</v>
      </c>
      <c r="Q41" s="85">
        <f t="shared" si="2"/>
        <v>5.0720100187852228</v>
      </c>
      <c r="R41" s="82">
        <f>R42+R43</f>
        <v>1296000</v>
      </c>
      <c r="S41" s="10">
        <f t="shared" si="6"/>
        <v>10.144020037570446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648000</v>
      </c>
      <c r="O43" s="18">
        <f t="shared" si="7"/>
        <v>8.3333333333333321</v>
      </c>
      <c r="P43" s="16">
        <v>648000</v>
      </c>
      <c r="Q43" s="76">
        <f t="shared" si="2"/>
        <v>8.3333333333333321</v>
      </c>
      <c r="R43" s="19">
        <f>N43+P43</f>
        <v>1296000</v>
      </c>
      <c r="S43" s="18">
        <f t="shared" si="6"/>
        <v>16.666666666666664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894950</v>
      </c>
      <c r="O45" s="10">
        <f>N45/M45*100</f>
        <v>3.0691015089163236</v>
      </c>
      <c r="P45" s="83">
        <f>P46+P47+P48</f>
        <v>2011300</v>
      </c>
      <c r="Q45" s="85">
        <f t="shared" si="2"/>
        <v>6.8974622770919067</v>
      </c>
      <c r="R45" s="83">
        <f>R46+R47+R48</f>
        <v>2906250</v>
      </c>
      <c r="S45" s="10">
        <f t="shared" si="6"/>
        <v>9.9665637860082299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891450</v>
      </c>
      <c r="O46" s="18">
        <f>N46/M46*100</f>
        <v>7.4287500000000009</v>
      </c>
      <c r="P46" s="87">
        <v>852800</v>
      </c>
      <c r="Q46" s="76">
        <f t="shared" si="2"/>
        <v>7.1066666666666665</v>
      </c>
      <c r="R46" s="19">
        <f>N46+P46</f>
        <v>1744250</v>
      </c>
      <c r="S46" s="18">
        <f t="shared" si="6"/>
        <v>14.535416666666666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3500</v>
      </c>
      <c r="O47" s="18">
        <f>N47/M47*100</f>
        <v>0.53030303030303039</v>
      </c>
      <c r="P47" s="87">
        <v>3500</v>
      </c>
      <c r="Q47" s="76">
        <f t="shared" si="2"/>
        <v>0.53030303030303039</v>
      </c>
      <c r="R47" s="19">
        <f>N47+P47</f>
        <v>7000</v>
      </c>
      <c r="S47" s="18">
        <f t="shared" si="6"/>
        <v>1.0606060606060608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0</v>
      </c>
      <c r="O48" s="18">
        <f>N48/M48*100</f>
        <v>0</v>
      </c>
      <c r="P48" s="87">
        <v>1155000</v>
      </c>
      <c r="Q48" s="76">
        <f>P48/M48*100</f>
        <v>7.0000000000000009</v>
      </c>
      <c r="R48" s="19">
        <f>N48+P48</f>
        <v>1155000</v>
      </c>
      <c r="S48" s="18">
        <f t="shared" si="6"/>
        <v>7.0000000000000009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84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84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84">
        <v>0</v>
      </c>
      <c r="O53" s="10">
        <f>N53/M53*100</f>
        <v>0</v>
      </c>
      <c r="P53" s="84">
        <f>SUM(P54:P57)</f>
        <v>0</v>
      </c>
      <c r="Q53" s="85">
        <f t="shared" si="2"/>
        <v>0</v>
      </c>
      <c r="R53" s="19">
        <f>SUM(R54:R57)</f>
        <v>0</v>
      </c>
      <c r="S53" s="10">
        <f t="shared" si="6"/>
        <v>0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84">
        <v>0</v>
      </c>
      <c r="O54" s="18">
        <f>N54/M54*100</f>
        <v>0</v>
      </c>
      <c r="P54" s="84">
        <v>0</v>
      </c>
      <c r="Q54" s="76">
        <f t="shared" si="2"/>
        <v>0</v>
      </c>
      <c r="R54" s="19">
        <f>N54+P54</f>
        <v>0</v>
      </c>
      <c r="S54" s="18">
        <f t="shared" si="6"/>
        <v>0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84">
        <v>0</v>
      </c>
      <c r="O55" s="18">
        <f>N55/M55*100</f>
        <v>0</v>
      </c>
      <c r="P55" s="84">
        <v>0</v>
      </c>
      <c r="Q55" s="76">
        <f t="shared" si="2"/>
        <v>0</v>
      </c>
      <c r="R55" s="19">
        <f t="shared" ref="R55:R57" si="8">N55+P55</f>
        <v>0</v>
      </c>
      <c r="S55" s="18">
        <f t="shared" si="6"/>
        <v>0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84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84">
        <v>0</v>
      </c>
      <c r="O57" s="18">
        <f>N57/M57*100</f>
        <v>0</v>
      </c>
      <c r="P57" s="84">
        <v>0</v>
      </c>
      <c r="Q57" s="76">
        <f t="shared" si="2"/>
        <v>0</v>
      </c>
      <c r="R57" s="19">
        <f t="shared" si="8"/>
        <v>0</v>
      </c>
      <c r="S57" s="18">
        <f t="shared" si="6"/>
        <v>0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84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2">
        <v>625000</v>
      </c>
      <c r="O59" s="10">
        <f>N59/M59*100</f>
        <v>0.91227558020726895</v>
      </c>
      <c r="P59" s="82">
        <f>P60+P61</f>
        <v>307500</v>
      </c>
      <c r="Q59" s="85">
        <f t="shared" si="2"/>
        <v>0.44883958546197639</v>
      </c>
      <c r="R59" s="83">
        <f>R60+R61</f>
        <v>932500</v>
      </c>
      <c r="S59" s="10">
        <f>R59/M59*100</f>
        <v>1.3611151656692455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19">
        <v>0</v>
      </c>
      <c r="O60" s="18">
        <f t="shared" ref="O60:O61" si="9">N60/M60*100</f>
        <v>0</v>
      </c>
      <c r="P60" s="16">
        <v>0</v>
      </c>
      <c r="Q60" s="76">
        <f t="shared" si="2"/>
        <v>0</v>
      </c>
      <c r="R60" s="77">
        <f>N60+P60</f>
        <v>0</v>
      </c>
      <c r="S60" s="18">
        <f t="shared" si="6"/>
        <v>0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19">
        <v>625000</v>
      </c>
      <c r="O61" s="18">
        <f t="shared" si="9"/>
        <v>8.3333333333333321</v>
      </c>
      <c r="P61" s="16">
        <v>307500</v>
      </c>
      <c r="Q61" s="76">
        <f t="shared" si="2"/>
        <v>4.1000000000000005</v>
      </c>
      <c r="R61" s="43">
        <f>N61+P61</f>
        <v>932500</v>
      </c>
      <c r="S61" s="18">
        <f>R61/M61*100</f>
        <v>12.433333333333334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84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3300000</v>
      </c>
      <c r="O63" s="10">
        <f>N63/M63*100</f>
        <v>4.2051608792609114</v>
      </c>
      <c r="P63" s="83">
        <f>P64</f>
        <v>4200000</v>
      </c>
      <c r="Q63" s="85">
        <f t="shared" si="2"/>
        <v>5.3520229372411601</v>
      </c>
      <c r="R63" s="83">
        <f>R64</f>
        <v>7500000</v>
      </c>
      <c r="S63" s="10">
        <f>R63/M63*100</f>
        <v>9.5571838165020715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19">
        <v>3300000</v>
      </c>
      <c r="O64" s="18">
        <f>N64/M64*100</f>
        <v>4.2051608792609114</v>
      </c>
      <c r="P64" s="16">
        <v>4200000</v>
      </c>
      <c r="Q64" s="76">
        <f t="shared" si="2"/>
        <v>5.3520229372411601</v>
      </c>
      <c r="R64" s="78">
        <f>N64+P64</f>
        <v>7500000</v>
      </c>
      <c r="S64" s="18">
        <f>R64/M64*100</f>
        <v>9.5571838165020715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19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2">
        <v>600000</v>
      </c>
      <c r="O66" s="10">
        <f>N66/M66*100</f>
        <v>1.1399259048161869</v>
      </c>
      <c r="P66" s="82">
        <f>P67+P68</f>
        <v>600000</v>
      </c>
      <c r="Q66" s="85">
        <f t="shared" si="2"/>
        <v>1.1399259048161869</v>
      </c>
      <c r="R66" s="83">
        <f>R67+R68</f>
        <v>1200000</v>
      </c>
      <c r="S66" s="10">
        <f>R66/M66*100</f>
        <v>2.2798518096323739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19">
        <v>600000</v>
      </c>
      <c r="O67" s="18">
        <f t="shared" ref="O67:O68" si="10">N67/M67*100</f>
        <v>8.3333333333333321</v>
      </c>
      <c r="P67" s="16">
        <v>600000</v>
      </c>
      <c r="Q67" s="76">
        <f t="shared" si="2"/>
        <v>8.3333333333333321</v>
      </c>
      <c r="R67" s="77">
        <f>N67+P67</f>
        <v>1200000</v>
      </c>
      <c r="S67" s="18">
        <f t="shared" ref="S67:S68" si="11">R67/M67*100</f>
        <v>16.666666666666664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19">
        <v>0</v>
      </c>
      <c r="O68" s="18">
        <f t="shared" si="10"/>
        <v>0</v>
      </c>
      <c r="P68" s="16">
        <v>0</v>
      </c>
      <c r="Q68" s="76">
        <f t="shared" si="2"/>
        <v>0</v>
      </c>
      <c r="R68" s="43">
        <f>N68+P68</f>
        <v>0</v>
      </c>
      <c r="S68" s="18">
        <f t="shared" si="11"/>
        <v>0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79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2">
        <v>0</v>
      </c>
      <c r="O70" s="10">
        <f>N70/M70*100</f>
        <v>0</v>
      </c>
      <c r="P70" s="81">
        <f>P71</f>
        <v>0</v>
      </c>
      <c r="Q70" s="85">
        <f t="shared" si="2"/>
        <v>0</v>
      </c>
      <c r="R70" s="80">
        <f>R71</f>
        <v>0</v>
      </c>
      <c r="S70" s="10">
        <f>R70/M70*100</f>
        <v>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19">
        <v>0</v>
      </c>
      <c r="O71" s="18">
        <f>N71/M71*100</f>
        <v>0</v>
      </c>
      <c r="P71" s="79">
        <v>0</v>
      </c>
      <c r="Q71" s="76">
        <f t="shared" si="2"/>
        <v>0</v>
      </c>
      <c r="R71" s="78">
        <f>N71+P71</f>
        <v>0</v>
      </c>
      <c r="S71" s="18">
        <f>R71/M71*100</f>
        <v>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3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58">
        <v>0</v>
      </c>
      <c r="O73" s="10">
        <f>N73/M73*100</f>
        <v>0</v>
      </c>
      <c r="P73" s="45">
        <f>P74+P75+P76+P77</f>
        <v>0</v>
      </c>
      <c r="Q73" s="85">
        <f t="shared" si="2"/>
        <v>0</v>
      </c>
      <c r="R73" s="44">
        <f>SUM(R74:R77)</f>
        <v>0</v>
      </c>
      <c r="S73" s="10">
        <f>R73/M73*100</f>
        <v>0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19">
        <v>0</v>
      </c>
      <c r="O74" s="18">
        <f t="shared" ref="O74:O80" si="12">N74/M74*100</f>
        <v>0</v>
      </c>
      <c r="P74" s="50">
        <v>0</v>
      </c>
      <c r="Q74" s="76">
        <f t="shared" si="2"/>
        <v>0</v>
      </c>
      <c r="R74" s="77">
        <f>N74+P74</f>
        <v>0</v>
      </c>
      <c r="S74" s="18">
        <f t="shared" ref="S74" si="13">R74/M74*100</f>
        <v>0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19">
        <v>0</v>
      </c>
      <c r="O75" s="18">
        <f t="shared" si="12"/>
        <v>0</v>
      </c>
      <c r="P75" s="50">
        <v>0</v>
      </c>
      <c r="Q75" s="76">
        <f t="shared" si="2"/>
        <v>0</v>
      </c>
      <c r="R75" s="43">
        <f>N75+P75</f>
        <v>0</v>
      </c>
      <c r="S75" s="18">
        <f>R75/M75*100</f>
        <v>0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19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0</v>
      </c>
      <c r="O79" s="10">
        <f t="shared" si="12"/>
        <v>0</v>
      </c>
      <c r="P79" s="38">
        <f>SUM(P80)</f>
        <v>3000000</v>
      </c>
      <c r="Q79" s="85">
        <f t="shared" si="2"/>
        <v>75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0</v>
      </c>
      <c r="O80" s="18">
        <f t="shared" si="12"/>
        <v>0</v>
      </c>
      <c r="P80" s="38">
        <v>3000000</v>
      </c>
      <c r="Q80" s="76">
        <f t="shared" si="2"/>
        <v>75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45">
        <v>300000</v>
      </c>
      <c r="O82" s="10">
        <f>N82/M82*100</f>
        <v>1.3100436681222707</v>
      </c>
      <c r="P82" s="45">
        <f>SUM(P83:P84)</f>
        <v>900000</v>
      </c>
      <c r="Q82" s="85">
        <f t="shared" si="2"/>
        <v>3.9301310043668125</v>
      </c>
      <c r="R82" s="58">
        <f>SUM(R83:R84)</f>
        <v>1200000</v>
      </c>
      <c r="S82" s="10">
        <f>R82/M82*100</f>
        <v>5.2401746724890828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300000</v>
      </c>
      <c r="O83" s="18">
        <f>N83/M83*100</f>
        <v>5.5555555555555554</v>
      </c>
      <c r="P83" s="50">
        <v>900000</v>
      </c>
      <c r="Q83" s="76">
        <f t="shared" ref="Q83:Q87" si="14">P83/M83*100</f>
        <v>16.666666666666664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8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45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19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19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2">
        <v>0</v>
      </c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38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53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53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7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26">
        <v>0</v>
      </c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6">
        <v>0</v>
      </c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6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6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26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6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6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16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2" t="s">
        <v>8</v>
      </c>
      <c r="B104" s="163"/>
      <c r="C104" s="163"/>
      <c r="D104" s="163"/>
      <c r="E104" s="163"/>
      <c r="F104" s="163"/>
      <c r="G104" s="163"/>
      <c r="H104" s="163"/>
      <c r="I104" s="163"/>
      <c r="J104" s="164"/>
      <c r="K104" s="15"/>
      <c r="L104" s="15"/>
      <c r="M104" s="14">
        <f>M17+M26+M89</f>
        <v>2107224000</v>
      </c>
      <c r="N104" s="13">
        <v>97956230</v>
      </c>
      <c r="O104" s="85">
        <f t="shared" si="17"/>
        <v>4.6485912271310497</v>
      </c>
      <c r="P104" s="12">
        <f>P17+P26+P89</f>
        <v>23679400</v>
      </c>
      <c r="Q104" s="85">
        <f>P104/M104*100</f>
        <v>1.1237248626629159</v>
      </c>
      <c r="R104" s="11">
        <f>N104+P104</f>
        <v>121635630</v>
      </c>
      <c r="S104" s="85">
        <f>R104/M104*100</f>
        <v>5.7723160897939652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125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Okt</vt:lpstr>
      <vt:lpstr>Sept</vt:lpstr>
      <vt:lpstr>Agust</vt:lpstr>
      <vt:lpstr>Juli</vt:lpstr>
      <vt:lpstr>Juni</vt:lpstr>
      <vt:lpstr>Mei</vt:lpstr>
      <vt:lpstr>April</vt:lpstr>
      <vt:lpstr>Maret</vt:lpstr>
      <vt:lpstr>Feb</vt:lpstr>
      <vt:lpstr>Jan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PKM CIBRM</dc:creator>
  <cp:lastModifiedBy>TU PKM CIBRM</cp:lastModifiedBy>
  <dcterms:created xsi:type="dcterms:W3CDTF">2020-04-06T06:48:57Z</dcterms:created>
  <dcterms:modified xsi:type="dcterms:W3CDTF">2020-11-04T08:38:35Z</dcterms:modified>
</cp:coreProperties>
</file>