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GPEL 2020\ANGGARAN PERUBAHAN 2020\"/>
    </mc:Choice>
  </mc:AlternateContent>
  <bookViews>
    <workbookView xWindow="-120" yWindow="-120" windowWidth="20730" windowHeight="11160"/>
  </bookViews>
  <sheets>
    <sheet name="Pagu rasionalisasi 10 Sept" sheetId="3" r:id="rId1"/>
    <sheet name="Pagu rasionalisasi awal" sheetId="2" r:id="rId2"/>
    <sheet name="Sheet2" sheetId="1" r:id="rId3"/>
  </sheets>
  <definedNames>
    <definedName name="_xlnm.Print_Area" localSheetId="0">'Pagu rasionalisasi 10 Sept'!$A$1:$F$88</definedName>
    <definedName name="_xlnm.Print_Titles" localSheetId="0">'Pagu rasionalisasi 10 Sept'!$6:$7</definedName>
    <definedName name="_xlnm.Print_Titles" localSheetId="1">'Pagu rasionalisasi awal'!$6:$7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2" i="3" l="1"/>
  <c r="D49" i="3" l="1"/>
  <c r="D71" i="3" l="1"/>
  <c r="D56" i="3"/>
  <c r="E56" i="3" s="1"/>
  <c r="D27" i="3"/>
  <c r="D55" i="3"/>
  <c r="D51" i="3"/>
  <c r="D73" i="3"/>
  <c r="D60" i="3"/>
  <c r="E71" i="3" l="1"/>
  <c r="D62" i="3"/>
  <c r="E51" i="3"/>
  <c r="D24" i="3"/>
  <c r="E24" i="3" s="1"/>
  <c r="D22" i="3"/>
  <c r="E22" i="3" s="1"/>
  <c r="E78" i="3"/>
  <c r="D77" i="3"/>
  <c r="C77" i="3"/>
  <c r="E76" i="3"/>
  <c r="E75" i="3"/>
  <c r="E74" i="3"/>
  <c r="E73" i="3"/>
  <c r="D72" i="3"/>
  <c r="E72" i="3" s="1"/>
  <c r="C72" i="3"/>
  <c r="E70" i="3"/>
  <c r="E69" i="3"/>
  <c r="E68" i="3"/>
  <c r="E67" i="3"/>
  <c r="E66" i="3"/>
  <c r="E65" i="3"/>
  <c r="D64" i="3"/>
  <c r="E64" i="3" s="1"/>
  <c r="E63" i="3"/>
  <c r="E62" i="3"/>
  <c r="E61" i="3"/>
  <c r="E60" i="3"/>
  <c r="C59" i="3"/>
  <c r="E57" i="3"/>
  <c r="E55" i="3"/>
  <c r="E54" i="3"/>
  <c r="E53" i="3"/>
  <c r="E52" i="3"/>
  <c r="D50" i="3"/>
  <c r="E50" i="3" s="1"/>
  <c r="C50" i="3"/>
  <c r="E49" i="3"/>
  <c r="E48" i="3"/>
  <c r="E47" i="3"/>
  <c r="E46" i="3"/>
  <c r="E45" i="3"/>
  <c r="E44" i="3"/>
  <c r="E43" i="3"/>
  <c r="E42" i="3"/>
  <c r="E41" i="3"/>
  <c r="E40" i="3"/>
  <c r="E39" i="3"/>
  <c r="E38" i="3"/>
  <c r="E37" i="3"/>
  <c r="E36" i="3"/>
  <c r="E35" i="3"/>
  <c r="D34" i="3"/>
  <c r="E34" i="3" s="1"/>
  <c r="C33" i="3"/>
  <c r="D32" i="3"/>
  <c r="E32" i="3" s="1"/>
  <c r="E31" i="3"/>
  <c r="E30" i="3"/>
  <c r="E29" i="3"/>
  <c r="E28" i="3"/>
  <c r="E27" i="3"/>
  <c r="E26" i="3"/>
  <c r="E25" i="3"/>
  <c r="E23" i="3"/>
  <c r="E21" i="3"/>
  <c r="E20" i="3"/>
  <c r="E19" i="3"/>
  <c r="E18" i="3"/>
  <c r="E17" i="3"/>
  <c r="E16" i="3"/>
  <c r="E15" i="3"/>
  <c r="E14" i="3"/>
  <c r="E13" i="3"/>
  <c r="E12" i="3"/>
  <c r="E11" i="3"/>
  <c r="C10" i="3"/>
  <c r="C9" i="3" s="1"/>
  <c r="E77" i="3" l="1"/>
  <c r="C58" i="3"/>
  <c r="C8" i="3"/>
  <c r="D59" i="3"/>
  <c r="E59" i="3" s="1"/>
  <c r="D10" i="3"/>
  <c r="D33" i="3"/>
  <c r="E33" i="3" s="1"/>
  <c r="D32" i="2"/>
  <c r="D49" i="2"/>
  <c r="D72" i="2"/>
  <c r="D65" i="2"/>
  <c r="D64" i="2"/>
  <c r="D55" i="2"/>
  <c r="D58" i="3" l="1"/>
  <c r="E58" i="3" s="1"/>
  <c r="D9" i="3"/>
  <c r="E10" i="3"/>
  <c r="D34" i="2"/>
  <c r="E79" i="2"/>
  <c r="D78" i="2"/>
  <c r="C78" i="2"/>
  <c r="C58" i="2" s="1"/>
  <c r="E77" i="2"/>
  <c r="E76" i="2"/>
  <c r="E75" i="2"/>
  <c r="E74" i="2"/>
  <c r="D73" i="2"/>
  <c r="E73" i="2" s="1"/>
  <c r="C73" i="2"/>
  <c r="E72" i="2"/>
  <c r="E71" i="2"/>
  <c r="E70" i="2"/>
  <c r="E69" i="2"/>
  <c r="E68" i="2"/>
  <c r="E67" i="2"/>
  <c r="E66" i="2"/>
  <c r="E65" i="2"/>
  <c r="E64" i="2"/>
  <c r="E63" i="2"/>
  <c r="E62" i="2"/>
  <c r="E61" i="2"/>
  <c r="E60" i="2"/>
  <c r="D59" i="2"/>
  <c r="D58" i="2" s="1"/>
  <c r="E58" i="2" s="1"/>
  <c r="C59" i="2"/>
  <c r="E57" i="2"/>
  <c r="E55" i="2"/>
  <c r="E54" i="2"/>
  <c r="E53" i="2"/>
  <c r="E52" i="2"/>
  <c r="E51" i="2"/>
  <c r="D50" i="2"/>
  <c r="E50" i="2" s="1"/>
  <c r="C50" i="2"/>
  <c r="E49" i="2"/>
  <c r="E48" i="2"/>
  <c r="E47" i="2"/>
  <c r="E46" i="2"/>
  <c r="E45" i="2"/>
  <c r="E44" i="2"/>
  <c r="E43" i="2"/>
  <c r="E42" i="2"/>
  <c r="E41" i="2"/>
  <c r="E40" i="2"/>
  <c r="E39" i="2"/>
  <c r="E38" i="2"/>
  <c r="E37" i="2"/>
  <c r="E36" i="2"/>
  <c r="E35" i="2"/>
  <c r="E34" i="2"/>
  <c r="D33" i="2"/>
  <c r="E33" i="2" s="1"/>
  <c r="C33" i="2"/>
  <c r="E32" i="2"/>
  <c r="E31" i="2"/>
  <c r="E30" i="2"/>
  <c r="E29" i="2"/>
  <c r="E28" i="2"/>
  <c r="E27" i="2"/>
  <c r="E26" i="2"/>
  <c r="E25" i="2"/>
  <c r="E24" i="2"/>
  <c r="E23" i="2"/>
  <c r="E22" i="2"/>
  <c r="E21" i="2"/>
  <c r="E20" i="2"/>
  <c r="E19" i="2"/>
  <c r="E18" i="2"/>
  <c r="E17" i="2"/>
  <c r="E16" i="2"/>
  <c r="E15" i="2"/>
  <c r="E14" i="2"/>
  <c r="E13" i="2"/>
  <c r="E12" i="2"/>
  <c r="E11" i="2"/>
  <c r="D10" i="2"/>
  <c r="C10" i="2"/>
  <c r="G9" i="1"/>
  <c r="E9" i="3" l="1"/>
  <c r="D8" i="3"/>
  <c r="C9" i="2"/>
  <c r="C8" i="2" s="1"/>
  <c r="D9" i="2"/>
  <c r="E78" i="2"/>
  <c r="E10" i="2"/>
  <c r="E59" i="2"/>
  <c r="G9" i="3" l="1"/>
  <c r="E8" i="3"/>
  <c r="E9" i="2"/>
  <c r="D8" i="2"/>
  <c r="G9" i="2" s="1"/>
  <c r="E64" i="1"/>
  <c r="E8" i="2" l="1"/>
  <c r="D78" i="1"/>
  <c r="E79" i="1"/>
  <c r="E75" i="1"/>
  <c r="E76" i="1"/>
  <c r="E77" i="1"/>
  <c r="E74" i="1"/>
  <c r="D73" i="1"/>
  <c r="E66" i="1"/>
  <c r="E67" i="1"/>
  <c r="E68" i="1"/>
  <c r="E69" i="1"/>
  <c r="E70" i="1"/>
  <c r="E71" i="1"/>
  <c r="E72" i="1"/>
  <c r="E60" i="1"/>
  <c r="E61" i="1"/>
  <c r="E62" i="1"/>
  <c r="E63" i="1"/>
  <c r="E65" i="1"/>
  <c r="D59" i="1"/>
  <c r="E52" i="1"/>
  <c r="E53" i="1"/>
  <c r="E54" i="1"/>
  <c r="E55" i="1"/>
  <c r="E57" i="1"/>
  <c r="E51" i="1"/>
  <c r="D50" i="1"/>
  <c r="E49" i="1"/>
  <c r="E36" i="1"/>
  <c r="E37" i="1"/>
  <c r="E38" i="1"/>
  <c r="E39" i="1"/>
  <c r="E40" i="1"/>
  <c r="E41" i="1"/>
  <c r="E42" i="1"/>
  <c r="E43" i="1"/>
  <c r="E44" i="1"/>
  <c r="E45" i="1"/>
  <c r="E46" i="1"/>
  <c r="E47" i="1"/>
  <c r="E48" i="1"/>
  <c r="E35" i="1"/>
  <c r="E34" i="1"/>
  <c r="E12" i="1"/>
  <c r="E13" i="1"/>
  <c r="E14" i="1"/>
  <c r="E15" i="1"/>
  <c r="E16" i="1"/>
  <c r="E17" i="1"/>
  <c r="E18" i="1"/>
  <c r="E19" i="1"/>
  <c r="E20" i="1"/>
  <c r="E21" i="1"/>
  <c r="E22" i="1"/>
  <c r="E23" i="1"/>
  <c r="E24" i="1"/>
  <c r="E25" i="1"/>
  <c r="E26" i="1"/>
  <c r="E27" i="1"/>
  <c r="E28" i="1"/>
  <c r="E29" i="1"/>
  <c r="E30" i="1"/>
  <c r="E31" i="1"/>
  <c r="E32" i="1"/>
  <c r="E11" i="1"/>
  <c r="D58" i="1" l="1"/>
  <c r="D33" i="1"/>
  <c r="C78" i="1" l="1"/>
  <c r="E78" i="1" s="1"/>
  <c r="C73" i="1"/>
  <c r="E73" i="1" s="1"/>
  <c r="C59" i="1"/>
  <c r="E59" i="1" s="1"/>
  <c r="C50" i="1"/>
  <c r="E50" i="1" s="1"/>
  <c r="C33" i="1"/>
  <c r="E33" i="1" s="1"/>
  <c r="C10" i="1"/>
  <c r="C9" i="1" s="1"/>
  <c r="C58" i="1" l="1"/>
  <c r="E58" i="1" s="1"/>
  <c r="C8" i="1" l="1"/>
  <c r="D10" i="1"/>
  <c r="E10" i="1" s="1"/>
  <c r="D9" i="1" l="1"/>
  <c r="D8" i="1" s="1"/>
  <c r="E8" i="1" s="1"/>
  <c r="E9" i="1" l="1"/>
</calcChain>
</file>

<file path=xl/comments1.xml><?xml version="1.0" encoding="utf-8"?>
<comments xmlns="http://schemas.openxmlformats.org/spreadsheetml/2006/main">
  <authors>
    <author>User</author>
  </authors>
  <commentList>
    <comment ref="B12" authorId="0" shapeId="0">
      <text>
        <r>
          <rPr>
            <b/>
            <sz val="9"/>
            <color indexed="81"/>
            <rFont val="Tahoma"/>
            <family val="2"/>
          </rPr>
          <t>User:</t>
        </r>
        <r>
          <rPr>
            <sz val="9"/>
            <color indexed="81"/>
            <rFont val="Tahoma"/>
            <family val="2"/>
          </rPr>
          <t xml:space="preserve">
133.260.000 DID sementara  </t>
        </r>
      </text>
    </comment>
    <comment ref="B23" authorId="0" shapeId="0">
      <text>
        <r>
          <rPr>
            <b/>
            <sz val="9"/>
            <color indexed="81"/>
            <rFont val="Tahoma"/>
            <family val="2"/>
          </rPr>
          <t>User:</t>
        </r>
        <r>
          <rPr>
            <sz val="9"/>
            <color indexed="81"/>
            <rFont val="Tahoma"/>
            <family val="2"/>
          </rPr>
          <t xml:space="preserve">
Dipisah, ada DID alokasi sementara 267.077.000</t>
        </r>
      </text>
    </comment>
    <comment ref="B26" authorId="0" shapeId="0">
      <text>
        <r>
          <rPr>
            <b/>
            <sz val="9"/>
            <color indexed="81"/>
            <rFont val="Tahoma"/>
            <family val="2"/>
          </rPr>
          <t>User:</t>
        </r>
        <r>
          <rPr>
            <sz val="9"/>
            <color indexed="81"/>
            <rFont val="Tahoma"/>
            <family val="2"/>
          </rPr>
          <t xml:space="preserve">
Dana DID sebesar 91.770.000 (sementara)</t>
        </r>
      </text>
    </comment>
    <comment ref="B56" authorId="0" shapeId="0">
      <text>
        <r>
          <rPr>
            <b/>
            <sz val="9"/>
            <color indexed="81"/>
            <rFont val="Tahoma"/>
            <family val="2"/>
          </rPr>
          <t>User:</t>
        </r>
        <r>
          <rPr>
            <sz val="9"/>
            <color indexed="81"/>
            <rFont val="Tahoma"/>
            <family val="2"/>
          </rPr>
          <t xml:space="preserve">
DID 293.400.000 (sementara)</t>
        </r>
      </text>
    </comment>
  </commentList>
</comments>
</file>

<file path=xl/comments2.xml><?xml version="1.0" encoding="utf-8"?>
<comments xmlns="http://schemas.openxmlformats.org/spreadsheetml/2006/main">
  <authors>
    <author>User</author>
  </authors>
  <commentList>
    <comment ref="B12" authorId="0" shapeId="0">
      <text>
        <r>
          <rPr>
            <b/>
            <sz val="9"/>
            <color indexed="81"/>
            <rFont val="Tahoma"/>
            <family val="2"/>
          </rPr>
          <t>User:</t>
        </r>
        <r>
          <rPr>
            <sz val="9"/>
            <color indexed="81"/>
            <rFont val="Tahoma"/>
            <family val="2"/>
          </rPr>
          <t xml:space="preserve">
133.260.000 DID sementara  </t>
        </r>
      </text>
    </comment>
    <comment ref="B23" authorId="0" shapeId="0">
      <text>
        <r>
          <rPr>
            <b/>
            <sz val="9"/>
            <color indexed="81"/>
            <rFont val="Tahoma"/>
            <family val="2"/>
          </rPr>
          <t>User:</t>
        </r>
        <r>
          <rPr>
            <sz val="9"/>
            <color indexed="81"/>
            <rFont val="Tahoma"/>
            <family val="2"/>
          </rPr>
          <t xml:space="preserve">
Dipisah, ada DID alokasi sementara 267.077.000</t>
        </r>
      </text>
    </comment>
    <comment ref="B26" authorId="0" shapeId="0">
      <text>
        <r>
          <rPr>
            <b/>
            <sz val="9"/>
            <color indexed="81"/>
            <rFont val="Tahoma"/>
            <family val="2"/>
          </rPr>
          <t>User:</t>
        </r>
        <r>
          <rPr>
            <sz val="9"/>
            <color indexed="81"/>
            <rFont val="Tahoma"/>
            <family val="2"/>
          </rPr>
          <t xml:space="preserve">
Dana DID sebesar 91.770.000 (sementara)</t>
        </r>
      </text>
    </comment>
    <comment ref="B56" authorId="0" shapeId="0">
      <text>
        <r>
          <rPr>
            <b/>
            <sz val="9"/>
            <color indexed="81"/>
            <rFont val="Tahoma"/>
            <family val="2"/>
          </rPr>
          <t>User:</t>
        </r>
        <r>
          <rPr>
            <sz val="9"/>
            <color indexed="81"/>
            <rFont val="Tahoma"/>
            <family val="2"/>
          </rPr>
          <t xml:space="preserve">
DID 293.400.000 (sementara)</t>
        </r>
      </text>
    </comment>
  </commentList>
</comments>
</file>

<file path=xl/comments3.xml><?xml version="1.0" encoding="utf-8"?>
<comments xmlns="http://schemas.openxmlformats.org/spreadsheetml/2006/main">
  <authors>
    <author>User</author>
  </authors>
  <commentList>
    <comment ref="B12" authorId="0" shapeId="0">
      <text>
        <r>
          <rPr>
            <b/>
            <sz val="9"/>
            <color indexed="81"/>
            <rFont val="Tahoma"/>
            <family val="2"/>
          </rPr>
          <t>User:</t>
        </r>
        <r>
          <rPr>
            <sz val="9"/>
            <color indexed="81"/>
            <rFont val="Tahoma"/>
            <family val="2"/>
          </rPr>
          <t xml:space="preserve">
133.260.000 DID sementara  </t>
        </r>
      </text>
    </comment>
    <comment ref="B23" authorId="0" shapeId="0">
      <text>
        <r>
          <rPr>
            <b/>
            <sz val="9"/>
            <color indexed="81"/>
            <rFont val="Tahoma"/>
            <family val="2"/>
          </rPr>
          <t>User:</t>
        </r>
        <r>
          <rPr>
            <sz val="9"/>
            <color indexed="81"/>
            <rFont val="Tahoma"/>
            <family val="2"/>
          </rPr>
          <t xml:space="preserve">
Dipisah, ada DID alokasi sementara 267.077.000</t>
        </r>
      </text>
    </comment>
    <comment ref="B26" authorId="0" shapeId="0">
      <text>
        <r>
          <rPr>
            <b/>
            <sz val="9"/>
            <color indexed="81"/>
            <rFont val="Tahoma"/>
            <family val="2"/>
          </rPr>
          <t>User:</t>
        </r>
        <r>
          <rPr>
            <sz val="9"/>
            <color indexed="81"/>
            <rFont val="Tahoma"/>
            <family val="2"/>
          </rPr>
          <t xml:space="preserve">
Dana DID sebesar 91.770.000 (sementara)</t>
        </r>
      </text>
    </comment>
    <comment ref="B56" authorId="0" shapeId="0">
      <text>
        <r>
          <rPr>
            <b/>
            <sz val="9"/>
            <color indexed="81"/>
            <rFont val="Tahoma"/>
            <family val="2"/>
          </rPr>
          <t>User:</t>
        </r>
        <r>
          <rPr>
            <sz val="9"/>
            <color indexed="81"/>
            <rFont val="Tahoma"/>
            <family val="2"/>
          </rPr>
          <t xml:space="preserve">
DID 293.400.000 (sementara)</t>
        </r>
      </text>
    </comment>
  </commentList>
</comments>
</file>

<file path=xl/sharedStrings.xml><?xml version="1.0" encoding="utf-8"?>
<sst xmlns="http://schemas.openxmlformats.org/spreadsheetml/2006/main" count="575" uniqueCount="189">
  <si>
    <t>KODE REK</t>
  </si>
  <si>
    <t>PROGRAM DAN KEGIATAN</t>
  </si>
  <si>
    <t>TOTAL DINKES</t>
  </si>
  <si>
    <t>BIDANG</t>
  </si>
  <si>
    <t>Program Upaya Peningkatan Kesehatan Masyarakat dan Perorangan</t>
  </si>
  <si>
    <t>37.01</t>
  </si>
  <si>
    <t>Pelayanan Kesehatan ibu dan anak</t>
  </si>
  <si>
    <t>37.02</t>
  </si>
  <si>
    <t>Penanggulangan masalah gizi masyarakat</t>
  </si>
  <si>
    <t>37.03</t>
  </si>
  <si>
    <t xml:space="preserve">Pelayanan Kesehatan anak usia sekolah </t>
  </si>
  <si>
    <t>37.04</t>
  </si>
  <si>
    <t>Pelayanan sunatan massal</t>
  </si>
  <si>
    <t>37.05</t>
  </si>
  <si>
    <t>Penyuluhan masyarakat pola  hidup sehat</t>
  </si>
  <si>
    <t>37.06</t>
  </si>
  <si>
    <t>Peningkatan KIE dampak asap rokok</t>
  </si>
  <si>
    <t>37.07</t>
  </si>
  <si>
    <t>Peningkatan Promosi obat bahan alami asli Indonesia didalam dan diluar negeri</t>
  </si>
  <si>
    <t>37.08</t>
  </si>
  <si>
    <t>Peningkatan Pemberdayaan Konsumen/Masyarakat di Bidang Obat dan Makanan</t>
  </si>
  <si>
    <t>37.09</t>
  </si>
  <si>
    <t>Peningkatan Pengawasan Keamanan Pangan dan Bahan Berbahaya</t>
  </si>
  <si>
    <t>37.10</t>
  </si>
  <si>
    <t>Peningkatan Pelayanan  Kesehatan masyarakat</t>
  </si>
  <si>
    <t>37.11</t>
  </si>
  <si>
    <t>Pengkajian Pengembangan lingkungan sehat</t>
  </si>
  <si>
    <t>37.12</t>
  </si>
  <si>
    <t>Penyuluhan menciptakan lingkungan sehat</t>
  </si>
  <si>
    <t>37.13</t>
  </si>
  <si>
    <t>Pelayanan pencegahan &amp; Pengendalian Penyakit Menular</t>
  </si>
  <si>
    <t>37.14</t>
  </si>
  <si>
    <t>Pencegahan Penularan Penyakit Endemik &amp; Epidemik</t>
  </si>
  <si>
    <t>Penanggulangan HIV AIDS</t>
  </si>
  <si>
    <t>37.16</t>
  </si>
  <si>
    <t>Peningkatan Pelayanan Imunisasi</t>
  </si>
  <si>
    <t>37.17</t>
  </si>
  <si>
    <t>Peningkatan pelayanan dan penanggulangan masalah kesehatan</t>
  </si>
  <si>
    <t>37.18</t>
  </si>
  <si>
    <t>Peningkatan Kesehatan Jiwa Masyarakat</t>
  </si>
  <si>
    <t>37.19</t>
  </si>
  <si>
    <t>Penyelenggaraan dan pembinaan kesehatan kerja dan Olah raga</t>
  </si>
  <si>
    <t>37.20</t>
  </si>
  <si>
    <t>Peningkatan kesehatan lansia</t>
  </si>
  <si>
    <t>37.21</t>
  </si>
  <si>
    <t>Peningkatan Surveilans Epidemiologi Penanggulangan Wabah</t>
  </si>
  <si>
    <t>37.22</t>
  </si>
  <si>
    <t>Bantuan Operasional Kesehatan</t>
  </si>
  <si>
    <t>Program Pengembangan Pembiayaan Kesehatan</t>
  </si>
  <si>
    <t>38.01</t>
  </si>
  <si>
    <t>Pembiayaan Kesehatan Kota Cimahi</t>
  </si>
  <si>
    <t>38.02</t>
  </si>
  <si>
    <t>Jaminan Kesehatan Nasional di Puskesmas Cimahi Utara</t>
  </si>
  <si>
    <t>38.03</t>
  </si>
  <si>
    <t>Jaminan Kesehatan Nasional di Puskesmas Pasirkaliki</t>
  </si>
  <si>
    <t>38.04</t>
  </si>
  <si>
    <t>Jaminan Kesehatan Nasional di Puskesmas Citeureup</t>
  </si>
  <si>
    <t>38.05</t>
  </si>
  <si>
    <t>Jaminan Kesehatan Nasional di Puskesmas Cipageran</t>
  </si>
  <si>
    <t>38.06</t>
  </si>
  <si>
    <t>Jaminan Kesehatan Nasional di Puskesmas  Cimahi Tengah</t>
  </si>
  <si>
    <t>38.07</t>
  </si>
  <si>
    <t xml:space="preserve">Jaminan Kesehatan Nasional di Puskesmas Padasuka </t>
  </si>
  <si>
    <t>38.08</t>
  </si>
  <si>
    <t xml:space="preserve">Jaminan Kesehatan Nasional di Puskesmas Cigugur Tengah </t>
  </si>
  <si>
    <t>38.09</t>
  </si>
  <si>
    <t xml:space="preserve">Jaminan Kesehatan Nasional di Puskesmas Cimahi Selatan </t>
  </si>
  <si>
    <t>38.10</t>
  </si>
  <si>
    <t>Jaminan Kesehatan Nasional di Puskesmas Melong Asih</t>
  </si>
  <si>
    <t>38.11</t>
  </si>
  <si>
    <t>Jaminan Kesehatan Nasional di Puskesmas Cibeureum</t>
  </si>
  <si>
    <t>38.12</t>
  </si>
  <si>
    <t>Jaminan Kesehatan Nasional di Puskesmas Cibeber</t>
  </si>
  <si>
    <t>38.13</t>
  </si>
  <si>
    <t>Jaminan Kesehatan Nasional di Puskesmas Leuwigajah</t>
  </si>
  <si>
    <t>38.14</t>
  </si>
  <si>
    <t>Jaminan Kesehatan Nasional di Puskesmas Melong Tengah</t>
  </si>
  <si>
    <t>38.15</t>
  </si>
  <si>
    <t>Pelayanan Kesehatan Dasar Jaminan Kesehatan Nasional di puskesmas dan jaringannya</t>
  </si>
  <si>
    <t>38.16</t>
  </si>
  <si>
    <t>Jaminan Persalinan</t>
  </si>
  <si>
    <t>Program Peningkatan Kualitas Penyediaan Pelayanan Kesehatan</t>
  </si>
  <si>
    <t>39.01</t>
  </si>
  <si>
    <t>Evaluasi dan pengembangan standar pelayanan kesehatan</t>
  </si>
  <si>
    <t>39.02</t>
  </si>
  <si>
    <t>Peningkatan Mutu Pelayanan Kesehatan</t>
  </si>
  <si>
    <t>39.03</t>
  </si>
  <si>
    <t>Akreditasi Puskesmas</t>
  </si>
  <si>
    <t>39.04</t>
  </si>
  <si>
    <t>Pengadaan obat dan perbekalan kesehatan</t>
  </si>
  <si>
    <t>39.05</t>
  </si>
  <si>
    <t>Pengadaan Sarana dan Prasarana Puskesmas</t>
  </si>
  <si>
    <t>39.06</t>
  </si>
  <si>
    <t>Pengadaan alat kesehatan dan pelayanan kefarmasian</t>
  </si>
  <si>
    <t>39.07</t>
  </si>
  <si>
    <t>Pengembangan dan pemutakhiran Data dasar Standar Pelayanan Kesehatan</t>
  </si>
  <si>
    <t>SEKRETARIAT</t>
  </si>
  <si>
    <t>Peningkatan sarana dan prasarana aparatur</t>
  </si>
  <si>
    <t xml:space="preserve">Penyediaan alat tulis kantor </t>
  </si>
  <si>
    <t>Penyediaan jasa komunikasi, listrik dan air</t>
  </si>
  <si>
    <t xml:space="preserve">Penyediaan  media massa, barang cetakan dan penggandaan </t>
  </si>
  <si>
    <t xml:space="preserve">Pengadaan dan pemeliharaan kendaraan dinas </t>
  </si>
  <si>
    <t>Pengadaan dan pemeliharaan peralatan kantor</t>
  </si>
  <si>
    <t>39.08</t>
  </si>
  <si>
    <t>Penyediaan peralatan rumah tangga</t>
  </si>
  <si>
    <t>39.09</t>
  </si>
  <si>
    <t>Penataan arsip daerah</t>
  </si>
  <si>
    <t>39.10</t>
  </si>
  <si>
    <t>Penyediaan jasa jaminan pemeliharaan kesehatan dan ketenagakerjaan</t>
  </si>
  <si>
    <t>39.12</t>
  </si>
  <si>
    <t xml:space="preserve">Penyediaan makanan dan minuman </t>
  </si>
  <si>
    <t>39.13</t>
  </si>
  <si>
    <t>Koordinasi dan konsultasi kedinasan</t>
  </si>
  <si>
    <t>39.14</t>
  </si>
  <si>
    <t xml:space="preserve">Penyediaan jasa kebersihan kantor </t>
  </si>
  <si>
    <t>39.15</t>
  </si>
  <si>
    <t>Pemeliharaan rumah dan gedung dinas</t>
  </si>
  <si>
    <t>Peningkatan pengembangan sistem pelaporan capaian kinerja dan keuangan</t>
  </si>
  <si>
    <t>42.02</t>
  </si>
  <si>
    <t>Penyusunan Laporan Inventaris Barang</t>
  </si>
  <si>
    <t>42.04</t>
  </si>
  <si>
    <t>Penyusunan Laporan Keuangan</t>
  </si>
  <si>
    <t>42.05</t>
  </si>
  <si>
    <t>Penyusunan Renstra dan Renja Perangkat Daerah</t>
  </si>
  <si>
    <t>42.06</t>
  </si>
  <si>
    <t>Penyusunan monitoring dan evaluasi pelaksanaan kegiatan, LKIP dan LPPD PD</t>
  </si>
  <si>
    <t>Peningkatan kapasitas aparatur sipil negara</t>
  </si>
  <si>
    <t xml:space="preserve">Pengembangan kapasitas sumberdaya pegawai </t>
  </si>
  <si>
    <t>SELISIH PERUBAHAN (Rp)</t>
  </si>
  <si>
    <t>KETERANGAN</t>
  </si>
  <si>
    <t>SEBELUM PERUBAHAN (Rp)</t>
  </si>
  <si>
    <t>SESUDAH PERUBAHAN (Rp)</t>
  </si>
  <si>
    <t xml:space="preserve">ANGGARAN </t>
  </si>
  <si>
    <t>Terdapat penambahan anggaran untuk pembayaran insentif nakes dai pusat sebesar Rp.5.821.906.000 untuk nakes di puskesmas dan rumah sakit melalui DAK Non Fisik (BOK)</t>
  </si>
  <si>
    <t>Pertemuan ICD X, pertemuan penyusunan profilkes, review pengolahan data GIS, workshop pengolahan dan penyajian data kesehatan, pembayaran jasa tenaga ahli dan analisis pengolahan data, pemeliharaan aplikasi, dialihkan untuk refocusing penanganan covid 19</t>
  </si>
  <si>
    <t>Pengurangan biaya untuk pembayaran jasa komunikasi listrik dan air</t>
  </si>
  <si>
    <t>Belanja surat kabar dan penyeediaan buku perundangan dihilangkan dan biaya pendjilidan dikurangi</t>
  </si>
  <si>
    <t>pengurangan belanja materai</t>
  </si>
  <si>
    <t>Pengadaan belanja modal ditiadakan dilalihkan untuk penanganan covid</t>
  </si>
  <si>
    <t>penyediaan alat RT ditiadakan hanya untuk biaya alat listrik dan elektronik</t>
  </si>
  <si>
    <t>Penambahan anggaran dari bidang untuk kebutuhan penyediaan mamin rapat</t>
  </si>
  <si>
    <t>efisiensi</t>
  </si>
  <si>
    <t>Pengurangan jumlah pertemuan pengurus barang</t>
  </si>
  <si>
    <t>Pertemuan penyusunan dinas, penyusunan Renstra dialihkan utk refocusing penanganan Covid 19</t>
  </si>
  <si>
    <t>rapat koordinasi SPM, pertemuan pendampingan renstra, pertemuan evaluasi fisik keuangan  tw 1 dan 3, pertemuan evaluasi semester 1, pertemuan validasi data LKIP dan LPPD, dialihkan untuk refocusing penanganan  covid</t>
  </si>
  <si>
    <t>Anggaran untuk Pembinaan pegawai dan sebagaian biaya untuk diklat  dilaihkan untuk refocusing penanganan covid</t>
  </si>
  <si>
    <t xml:space="preserve">REKAP PROGRAM DAN KEGIATAN </t>
  </si>
  <si>
    <t>ANGGARAN PERUBAHAN TAHUN 2020</t>
  </si>
  <si>
    <t>DINAS KESEHATAN</t>
  </si>
  <si>
    <t>Anggaran berkurang, dialihkan untuk penanganan COVID 19</t>
  </si>
  <si>
    <t>Anggaran dialihkan untuk penanganan COVID</t>
  </si>
  <si>
    <t xml:space="preserve">Rakorkesmas, penyeliaan fasilitatif,Workshop GERMAS, Review Perda KIBBLA tidak dilaksanakan, anggaran dialihkan untuk penanganan COVID </t>
  </si>
  <si>
    <t>Peringatan HALUN, pemeriksaan yankes lansia, rakor persiapan pemeriksaan lansia</t>
  </si>
  <si>
    <t>Pertemuan koordinasi evaluasi Kesjaor, Bimtek kebugaran jasmani anak sekolah, refreshing kader pos UKK</t>
  </si>
  <si>
    <t>Workshop klinik berhenti merokok, Pengadaan media ttg Perda KTR, seminar implementasi KTR disekolah, peringatan HTTS</t>
  </si>
  <si>
    <t>Belanja kesehatan pemeriksaan CD4+Viralload, sebagian workshop triple eliminasi, mobile VCT, sebagian pertemuan validasi data, sosialisasi HIV AIDS dan Napza pada guru, refhresing WPA, monev triple eliminasi, penguatan POJKA HIV, case conference dgn layanan, penguatan layanan tes HIV, Advokasi penguatan layanan HIV dengan Kemenag</t>
  </si>
  <si>
    <t>Evaluasi program DBD, hadiah untuk kegiatan gertak RW bebas jentik tahap I dialihkan untuk penanganan Covid</t>
  </si>
  <si>
    <t>Deteksi dini Ca servik, Pendampingan pelayanan cryoterapi, jasa narsum dokter spesialis, Monev rehabilitasi berbasis masy(RBM), monev SI-PTM, workshop pelaporan SI-PTM, sebagian mobile screening utk masy, rapat persiapan dan pemeriksaan ASN, yankes hari DM, workshop pandu PTM</t>
  </si>
  <si>
    <t xml:space="preserve">Monev keswa dan napza, Pelatihan deteksi dini keswa dan napza, monev rakor TPKJM dan Napza tingkat kota, Validasi data program Keswa dan Napza, Skrining keswa dengan menggunakan SDQ dan assist bagi siswa SLTA, sebagian pendampingan pembayaran jasa pelayanan keswa oleh dr spesialis jiwa </t>
  </si>
  <si>
    <t>Rapat persiapan,pembinaan dan pencananganan kampung Cimalindung, peningkatan kapasitas program imunisasi utk fasyankes, peningkatan mutu layanan imunisasi haji, pertemuan koordinasi lints sektor/prog BIAS, pertemuan forum komunikasi kesehatan tk Kota Cimahi</t>
  </si>
  <si>
    <t>Tambahan dari dana Banprov Rp. 9.676.800.000, DBHCHT Rp.4.593.829.000 berkurang 19.454.000 kemudian bertambah Rp. 100.958.242 sehingga jumlah DBHCHT sebesar Rp. 4.675.333.242 ,-  serta silpa Bangub tahun 2018 dan 2019 masing-masing sebesar Rp. 13.781.700 dan Rp. 412.717.204</t>
  </si>
  <si>
    <t>Penambahan APBD</t>
  </si>
  <si>
    <t>Pengadaan dan pemeliharaan meubelair kantor</t>
  </si>
  <si>
    <t xml:space="preserve"> </t>
  </si>
  <si>
    <t>Evaluasi Sekolah Sehat, Penyediaan kit UKS, Jambore Dokcil dialihkan utk penanganan COVID 19</t>
  </si>
  <si>
    <t>Anggaran untuk peringatan Hari Gizi Nasional dan gebyar Vit A dan BPB dialihkan untuk penanganan COVID 19</t>
  </si>
  <si>
    <t xml:space="preserve">Semula anggaran dikurangi Rp. 465.305.000 yang digunakan  untuk sebagian bayar lembur CFD, peringatan HKN, pelatihan kader PKK, Promkes lewat radio dan pembuatan media film, pembinaan evaluasi PHBS dan Germas, pengurangan jml pertemuan PKRS, City summit, peningkatan kapasitas RW siaga dialihkan untuk penanganan Covid.  Terdapat penambahan dana DID sebesar Rp. 665.000.000 (digunakan evaluasi kelurahan aman Covid di 15 kelurahan, sosialisasi dan pembinaan kelurahan aman Covid, Pengembangan media promkes) dialihkan untuk panganan COVID </t>
  </si>
  <si>
    <t>Benchmarking PSC dan Nursing center, rapat koordinasi yankes primer, pembinaan kestrad dan pertemuan PIS -PK, penguatan yankes rujukan. Anggaran dialihkan untuk penanganan COVID</t>
  </si>
  <si>
    <t>Pemeriksaan Lab sampel air minum rumah makan, dan DAM. Anggaran dialihkan untuk penanganan COVID</t>
  </si>
  <si>
    <t>Pelatihan Study EHRA 2 angkt, penyusunan study EHRA, Pembahasan Study EHRA, Rakor STBM tingkat Kota, Deklarasi ODF kelurahan, belanja uang yg diserahkan pd masy. Anggaran dialihkan untuk penanganan COVID</t>
  </si>
  <si>
    <t xml:space="preserve">Anggaran yang tersedia digunakan untuk pengadaan TCM yang bersumber dari DAK penugasan. Semua anggaran APBD dialihkan unutk penanagan COVID </t>
  </si>
  <si>
    <t>Belanja surat kabar dan penyeediaan buku perundangan dihilangkan dan biaya penjilidan dikurangi</t>
  </si>
  <si>
    <t>Penambahan anggaran untuk pengadaan mebeleuir kantor</t>
  </si>
  <si>
    <t xml:space="preserve">Kepala Dinas Kesehatan </t>
  </si>
  <si>
    <t>Kota Cimahi</t>
  </si>
  <si>
    <t>drg.Hj.Pratiwi,M.Kes</t>
  </si>
  <si>
    <t>Pembina Utama Muda</t>
  </si>
  <si>
    <t>NIP.19620619 198901 2 001</t>
  </si>
  <si>
    <t xml:space="preserve">Cimahi,         September 2020 </t>
  </si>
  <si>
    <t>Penambahan anggaran dari Silpa DAK tahun 2019,penambahan anggaran digunakan untuk penyediaan dokumen UKL/UPL dan AMDAL LIN</t>
  </si>
  <si>
    <t>Penambahan anggaran dari DID yang digunakan untuk pengadaan kebutuhan penanganan COVID 19</t>
  </si>
  <si>
    <t>Penambahan silpa JKN tahun 2019</t>
  </si>
  <si>
    <t>Penambahan silpa DAK 2019</t>
  </si>
  <si>
    <t>Pengurangan anggaran untuk kegiatan Evaluasi program DBD, hadiah untuk kegiatan gertak RW bebas jentik tahap I dialihkan untuk penanganan Covid, di perubahan terdapat penambahan anggaran untuk pengadaan mesin fogging sebanyak 2 unit</t>
  </si>
  <si>
    <t xml:space="preserve">Anggaran yang tersedia digunakan untuk pengadaan TCM yang bersumber dari DAK penugasan. Semua anggaran APBD dialihkan unutk penangan COVID </t>
  </si>
  <si>
    <t>Tambahan dari dana Banprov Rp. 9.676.800.000, DBHCHT Rp.4.593.829.000 berkurang 19.454.000 kemudian bertambah Rp. 100.958.242 sehingga jumlah DBHCHT sebesar Rp. 4.675.333.242 ,-  serta silpa Bangub tahun 2018 dan 2019 masing-masing sebesar Rp. 13.781.700 dan Rp. 412.717.204 terdapat penambahan kembali dari DBHCHT</t>
  </si>
  <si>
    <t>Deteksi dini Ca servik, Pendampingan pelayanan cryoterapi, jasa narsum dokter spesialis, Monev rehabilitasi berbasis masy(RBM), monev SI-PTM, workshop pelaporan SI-PTM, sebagian mobile screening utk masy, rapat persiapan dan pemeriksaan ASN, yankes hari DM, workshop pandu PTM, pengurangan jasa pendukung kegiatan</t>
  </si>
  <si>
    <t>Pengurangan anggaran untuk kegiatan Evaluasi program DBD, hadiah untuk kegiatan gertak RW bebas jentik tahap I dialihkan untuk penanganan Covid</t>
  </si>
  <si>
    <t>Anggaran untuk peringatan Hari Gizi Nasional dan gebyar Vit A dan BPB dialihkan untuk penanganan COVID 19. Penambahan Silpa bangub 2019 sebesar Rp. 27.285.000,-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</si>
</sst>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 #,##0_-;_-* &quot;-&quot;_-;_-@_-"/>
    <numFmt numFmtId="43" formatCode="_-* #,##0.00_-;\-* #,##0.00_-;_-* &quot;-&quot;??_-;_-@_-"/>
    <numFmt numFmtId="164" formatCode="_(* #,##0_);_(* \(#,##0\);_(* &quot;-&quot;??_);_(@_)"/>
  </numFmts>
  <fonts count="17" x14ac:knownFonts="1">
    <font>
      <sz val="11"/>
      <color theme="1"/>
      <name val="Calibri"/>
      <family val="2"/>
      <scheme val="minor"/>
    </font>
    <font>
      <sz val="11"/>
      <color theme="1"/>
      <name val="Calibri"/>
      <family val="2"/>
      <charset val="1"/>
      <scheme val="minor"/>
    </font>
    <font>
      <sz val="11"/>
      <color theme="1"/>
      <name val="Calibri"/>
      <family val="2"/>
      <charset val="1"/>
      <scheme val="minor"/>
    </font>
    <font>
      <sz val="11"/>
      <color theme="1"/>
      <name val="Calibri"/>
      <family val="2"/>
      <scheme val="minor"/>
    </font>
    <font>
      <b/>
      <sz val="9"/>
      <color theme="1"/>
      <name val="Calibri"/>
      <family val="2"/>
      <scheme val="minor"/>
    </font>
    <font>
      <sz val="9"/>
      <color theme="1"/>
      <name val="Calibri"/>
      <family val="2"/>
      <scheme val="minor"/>
    </font>
    <font>
      <sz val="10"/>
      <name val="Arial"/>
      <family val="2"/>
    </font>
    <font>
      <sz val="9"/>
      <color indexed="8"/>
      <name val="Calibri"/>
      <family val="2"/>
      <scheme val="minor"/>
    </font>
    <font>
      <b/>
      <sz val="9"/>
      <color indexed="81"/>
      <name val="Tahoma"/>
      <family val="2"/>
    </font>
    <font>
      <sz val="9"/>
      <color indexed="81"/>
      <name val="Tahoma"/>
      <family val="2"/>
    </font>
    <font>
      <b/>
      <sz val="10"/>
      <color theme="1"/>
      <name val="Calibri"/>
      <family val="2"/>
      <scheme val="minor"/>
    </font>
    <font>
      <sz val="10"/>
      <name val="Tahoma"/>
      <family val="2"/>
    </font>
    <font>
      <b/>
      <sz val="11"/>
      <color theme="1"/>
      <name val="Calibri"/>
      <family val="2"/>
      <scheme val="minor"/>
    </font>
    <font>
      <sz val="10"/>
      <color theme="1"/>
      <name val="Calibri"/>
      <family val="2"/>
      <scheme val="minor"/>
    </font>
    <font>
      <u/>
      <sz val="10"/>
      <name val="Calibri"/>
      <family val="2"/>
      <scheme val="minor"/>
    </font>
    <font>
      <sz val="10"/>
      <name val="Calibri"/>
      <family val="2"/>
      <scheme val="minor"/>
    </font>
    <font>
      <sz val="10"/>
      <color indexed="8"/>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41" fontId="2" fillId="0" borderId="0" applyFont="0" applyFill="0" applyBorder="0" applyAlignment="0" applyProtection="0"/>
    <xf numFmtId="0" fontId="3" fillId="0" borderId="0"/>
    <xf numFmtId="0" fontId="1" fillId="0" borderId="0"/>
    <xf numFmtId="0" fontId="6" fillId="0" borderId="0"/>
    <xf numFmtId="43" fontId="3" fillId="0" borderId="0" applyFont="0" applyFill="0" applyBorder="0" applyAlignment="0" applyProtection="0"/>
    <xf numFmtId="41" fontId="3" fillId="0" borderId="0" applyFont="0" applyFill="0" applyBorder="0" applyAlignment="0" applyProtection="0"/>
  </cellStyleXfs>
  <cellXfs count="100">
    <xf numFmtId="0" fontId="0" fillId="0" borderId="0" xfId="0"/>
    <xf numFmtId="0" fontId="4" fillId="0" borderId="2" xfId="0" applyFont="1" applyBorder="1" applyAlignment="1">
      <alignment vertical="top"/>
    </xf>
    <xf numFmtId="0" fontId="4" fillId="0" borderId="2" xfId="2" applyFont="1" applyBorder="1" applyAlignment="1">
      <alignment vertical="top" wrapText="1"/>
    </xf>
    <xf numFmtId="0" fontId="5" fillId="0" borderId="2" xfId="0" quotePrefix="1" applyFont="1" applyBorder="1" applyAlignment="1">
      <alignment vertical="top"/>
    </xf>
    <xf numFmtId="0" fontId="4" fillId="0" borderId="3" xfId="0" applyFont="1" applyBorder="1" applyAlignment="1">
      <alignment vertical="top"/>
    </xf>
    <xf numFmtId="0" fontId="4" fillId="2" borderId="3" xfId="2" applyFont="1" applyFill="1" applyBorder="1" applyAlignment="1">
      <alignment vertical="top" wrapText="1"/>
    </xf>
    <xf numFmtId="0" fontId="5" fillId="0" borderId="2" xfId="2" applyFont="1" applyFill="1" applyBorder="1" applyAlignment="1">
      <alignment vertical="top" wrapText="1"/>
    </xf>
    <xf numFmtId="0" fontId="5" fillId="0" borderId="3" xfId="0" quotePrefix="1" applyFont="1" applyBorder="1" applyAlignment="1">
      <alignment vertical="top"/>
    </xf>
    <xf numFmtId="0" fontId="5" fillId="0" borderId="3" xfId="3" applyFont="1" applyFill="1" applyBorder="1" applyAlignment="1">
      <alignment horizontal="left" vertical="top" wrapText="1"/>
    </xf>
    <xf numFmtId="0" fontId="5" fillId="3" borderId="3" xfId="3" applyFont="1" applyFill="1" applyBorder="1" applyAlignment="1">
      <alignment horizontal="left" vertical="top" wrapText="1"/>
    </xf>
    <xf numFmtId="0" fontId="7" fillId="3" borderId="3" xfId="4" applyNumberFormat="1" applyFont="1" applyFill="1" applyBorder="1" applyAlignment="1" applyProtection="1">
      <alignment horizontal="left" vertical="top" wrapText="1"/>
    </xf>
    <xf numFmtId="0" fontId="5" fillId="3" borderId="3" xfId="0" quotePrefix="1" applyFont="1" applyFill="1" applyBorder="1" applyAlignment="1">
      <alignment vertical="top"/>
    </xf>
    <xf numFmtId="2" fontId="5" fillId="3" borderId="3" xfId="0" quotePrefix="1" applyNumberFormat="1" applyFont="1" applyFill="1" applyBorder="1" applyAlignment="1">
      <alignment horizontal="left" vertical="top"/>
    </xf>
    <xf numFmtId="0" fontId="5" fillId="3" borderId="3" xfId="2" applyFont="1" applyFill="1" applyBorder="1" applyAlignment="1">
      <alignment vertical="top" wrapText="1"/>
    </xf>
    <xf numFmtId="2" fontId="5" fillId="0" borderId="3" xfId="0" applyNumberFormat="1" applyFont="1" applyBorder="1" applyAlignment="1">
      <alignment vertical="top"/>
    </xf>
    <xf numFmtId="0" fontId="5" fillId="4" borderId="3" xfId="2" applyFont="1" applyFill="1" applyBorder="1" applyAlignment="1">
      <alignment vertical="top" wrapText="1"/>
    </xf>
    <xf numFmtId="2" fontId="5" fillId="0" borderId="3" xfId="0" quotePrefix="1" applyNumberFormat="1" applyFont="1" applyBorder="1" applyAlignment="1">
      <alignment vertical="top"/>
    </xf>
    <xf numFmtId="0" fontId="5" fillId="4" borderId="3" xfId="0" applyFont="1" applyFill="1" applyBorder="1" applyAlignment="1">
      <alignmen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0" fontId="5" fillId="3" borderId="3" xfId="0" applyFont="1" applyFill="1" applyBorder="1" applyAlignment="1">
      <alignment vertical="top" wrapText="1"/>
    </xf>
    <xf numFmtId="0" fontId="5" fillId="0" borderId="3" xfId="0" applyFont="1" applyBorder="1" applyAlignment="1">
      <alignment vertical="top"/>
    </xf>
    <xf numFmtId="0" fontId="0" fillId="0" borderId="3" xfId="0" applyBorder="1"/>
    <xf numFmtId="41" fontId="0" fillId="0" borderId="3" xfId="1" applyFont="1" applyBorder="1"/>
    <xf numFmtId="41" fontId="0" fillId="0" borderId="0" xfId="1" applyFont="1"/>
    <xf numFmtId="0" fontId="7" fillId="0" borderId="3" xfId="4" applyNumberFormat="1" applyFont="1" applyFill="1" applyBorder="1" applyAlignment="1" applyProtection="1">
      <alignment horizontal="left" vertical="top" wrapText="1"/>
    </xf>
    <xf numFmtId="0" fontId="5" fillId="0" borderId="3" xfId="2" applyFont="1" applyFill="1" applyBorder="1" applyAlignment="1">
      <alignment vertical="top" wrapText="1"/>
    </xf>
    <xf numFmtId="0" fontId="5" fillId="0" borderId="3" xfId="0" applyFont="1" applyBorder="1" applyAlignment="1">
      <alignment vertical="top" wrapText="1"/>
    </xf>
    <xf numFmtId="41" fontId="0" fillId="0" borderId="3" xfId="1" applyFont="1" applyBorder="1" applyAlignment="1">
      <alignment vertical="top"/>
    </xf>
    <xf numFmtId="0" fontId="0" fillId="0" borderId="0" xfId="0" applyAlignment="1">
      <alignment vertical="top"/>
    </xf>
    <xf numFmtId="0" fontId="0" fillId="0" borderId="0" xfId="0" applyFont="1" applyAlignment="1">
      <alignment vertical="top"/>
    </xf>
    <xf numFmtId="0" fontId="0" fillId="0" borderId="3" xfId="0" applyBorder="1" applyAlignment="1">
      <alignment vertical="top"/>
    </xf>
    <xf numFmtId="0" fontId="10" fillId="0" borderId="3" xfId="0" applyFont="1" applyBorder="1" applyAlignment="1">
      <alignment horizontal="center" vertical="center" wrapText="1"/>
    </xf>
    <xf numFmtId="41" fontId="10" fillId="0" borderId="3" xfId="1" applyFont="1" applyBorder="1" applyAlignment="1">
      <alignment horizontal="center" vertical="center" wrapText="1"/>
    </xf>
    <xf numFmtId="0" fontId="0" fillId="0" borderId="3" xfId="0" applyBorder="1" applyAlignment="1">
      <alignment vertical="top" wrapText="1"/>
    </xf>
    <xf numFmtId="41" fontId="0" fillId="0" borderId="0" xfId="1" applyFont="1" applyAlignment="1">
      <alignment vertical="top"/>
    </xf>
    <xf numFmtId="0" fontId="0" fillId="0" borderId="0" xfId="0" applyAlignment="1">
      <alignment vertical="top" wrapText="1"/>
    </xf>
    <xf numFmtId="0" fontId="10" fillId="0" borderId="5" xfId="0" applyFont="1" applyBorder="1" applyAlignment="1">
      <alignment horizontal="center"/>
    </xf>
    <xf numFmtId="0" fontId="5" fillId="0" borderId="3" xfId="0" applyFont="1" applyBorder="1" applyAlignment="1">
      <alignment wrapText="1"/>
    </xf>
    <xf numFmtId="164" fontId="11" fillId="0" borderId="3" xfId="5" applyNumberFormat="1" applyFont="1" applyFill="1" applyBorder="1" applyAlignment="1">
      <alignment vertical="center" wrapText="1"/>
    </xf>
    <xf numFmtId="164" fontId="11" fillId="0" borderId="3" xfId="5" applyNumberFormat="1" applyFont="1" applyFill="1" applyBorder="1" applyAlignment="1">
      <alignment vertical="top" wrapText="1"/>
    </xf>
    <xf numFmtId="41" fontId="12" fillId="0" borderId="3" xfId="1" applyFont="1" applyBorder="1" applyAlignment="1">
      <alignment vertical="top"/>
    </xf>
    <xf numFmtId="41" fontId="4" fillId="0" borderId="3" xfId="1" applyFont="1" applyBorder="1" applyAlignment="1">
      <alignment vertical="top"/>
    </xf>
    <xf numFmtId="41" fontId="0" fillId="0" borderId="0" xfId="0" applyNumberFormat="1"/>
    <xf numFmtId="0" fontId="13" fillId="0" borderId="3" xfId="0" applyFont="1" applyBorder="1" applyAlignment="1">
      <alignment vertical="top" wrapText="1"/>
    </xf>
    <xf numFmtId="0" fontId="13" fillId="0" borderId="0" xfId="0" applyFont="1" applyAlignment="1">
      <alignment horizontal="left" vertical="top"/>
    </xf>
    <xf numFmtId="0" fontId="13" fillId="0" borderId="0" xfId="0" applyFont="1"/>
    <xf numFmtId="0" fontId="14" fillId="0" borderId="0" xfId="0" applyFont="1" applyAlignment="1">
      <alignment horizontal="left"/>
    </xf>
    <xf numFmtId="0" fontId="13" fillId="0" borderId="0" xfId="0" applyFont="1" applyAlignment="1">
      <alignment horizontal="left"/>
    </xf>
    <xf numFmtId="164" fontId="15" fillId="0" borderId="3" xfId="5" applyNumberFormat="1" applyFont="1" applyFill="1" applyBorder="1" applyAlignment="1">
      <alignment vertical="top" wrapText="1"/>
    </xf>
    <xf numFmtId="41" fontId="13" fillId="0" borderId="0" xfId="1" applyFont="1"/>
    <xf numFmtId="41" fontId="13" fillId="0" borderId="0" xfId="0" applyNumberFormat="1" applyFont="1"/>
    <xf numFmtId="0" fontId="10" fillId="0" borderId="3" xfId="0" applyFont="1" applyBorder="1" applyAlignment="1">
      <alignment vertical="top"/>
    </xf>
    <xf numFmtId="0" fontId="10" fillId="2" borderId="3" xfId="2" applyFont="1" applyFill="1" applyBorder="1" applyAlignment="1">
      <alignment vertical="top" wrapText="1"/>
    </xf>
    <xf numFmtId="41" fontId="13" fillId="0" borderId="3" xfId="1" applyFont="1" applyBorder="1" applyAlignment="1">
      <alignment vertical="top"/>
    </xf>
    <xf numFmtId="0" fontId="13" fillId="0" borderId="3" xfId="0" applyFont="1" applyBorder="1" applyAlignment="1">
      <alignment vertical="top"/>
    </xf>
    <xf numFmtId="0" fontId="13" fillId="0" borderId="0" xfId="0" applyFont="1" applyAlignment="1">
      <alignment vertical="top"/>
    </xf>
    <xf numFmtId="0" fontId="13" fillId="0" borderId="3" xfId="0" quotePrefix="1" applyFont="1" applyBorder="1" applyAlignment="1">
      <alignment vertical="top"/>
    </xf>
    <xf numFmtId="0" fontId="13" fillId="0" borderId="3" xfId="3" applyFont="1" applyFill="1" applyBorder="1" applyAlignment="1">
      <alignment horizontal="left" vertical="top" wrapText="1"/>
    </xf>
    <xf numFmtId="0" fontId="16" fillId="0" borderId="3" xfId="4" applyNumberFormat="1" applyFont="1" applyFill="1" applyBorder="1" applyAlignment="1" applyProtection="1">
      <alignment horizontal="left" vertical="top" wrapText="1"/>
    </xf>
    <xf numFmtId="0" fontId="13" fillId="3" borderId="3" xfId="0" quotePrefix="1" applyFont="1" applyFill="1" applyBorder="1" applyAlignment="1">
      <alignment vertical="top"/>
    </xf>
    <xf numFmtId="2" fontId="13" fillId="3" borderId="3" xfId="0" quotePrefix="1" applyNumberFormat="1" applyFont="1" applyFill="1" applyBorder="1" applyAlignment="1">
      <alignment horizontal="left" vertical="top"/>
    </xf>
    <xf numFmtId="0" fontId="13" fillId="0" borderId="3" xfId="2" applyFont="1" applyFill="1" applyBorder="1" applyAlignment="1">
      <alignment vertical="top" wrapText="1"/>
    </xf>
    <xf numFmtId="0" fontId="13" fillId="3" borderId="3" xfId="3" applyFont="1" applyFill="1" applyBorder="1" applyAlignment="1">
      <alignment horizontal="left" vertical="top" wrapText="1"/>
    </xf>
    <xf numFmtId="0" fontId="13" fillId="3" borderId="3" xfId="2" applyFont="1" applyFill="1" applyBorder="1" applyAlignment="1">
      <alignment vertical="top" wrapText="1"/>
    </xf>
    <xf numFmtId="41" fontId="13" fillId="0" borderId="0" xfId="1" applyFont="1" applyAlignment="1">
      <alignment vertical="top"/>
    </xf>
    <xf numFmtId="0" fontId="13" fillId="0" borderId="0" xfId="0" applyFont="1" applyAlignment="1">
      <alignment vertical="top" wrapText="1"/>
    </xf>
    <xf numFmtId="0" fontId="16" fillId="3" borderId="3" xfId="4" applyNumberFormat="1" applyFont="1" applyFill="1" applyBorder="1" applyAlignment="1" applyProtection="1">
      <alignment horizontal="left" vertical="top" wrapText="1"/>
    </xf>
    <xf numFmtId="41" fontId="10" fillId="0" borderId="3" xfId="1" applyFont="1" applyBorder="1" applyAlignment="1">
      <alignment vertical="top"/>
    </xf>
    <xf numFmtId="2" fontId="13" fillId="0" borderId="3" xfId="0" applyNumberFormat="1" applyFont="1" applyBorder="1" applyAlignment="1">
      <alignment vertical="top"/>
    </xf>
    <xf numFmtId="0" fontId="13" fillId="4" borderId="3" xfId="2" applyFont="1" applyFill="1" applyBorder="1" applyAlignment="1">
      <alignment vertical="top" wrapText="1"/>
    </xf>
    <xf numFmtId="2" fontId="13" fillId="0" borderId="3" xfId="0" quotePrefix="1" applyNumberFormat="1" applyFont="1" applyBorder="1" applyAlignment="1">
      <alignment vertical="top"/>
    </xf>
    <xf numFmtId="0" fontId="13" fillId="4" borderId="3" xfId="0" applyFont="1" applyFill="1" applyBorder="1" applyAlignment="1">
      <alignment vertical="top" wrapText="1"/>
    </xf>
    <xf numFmtId="0" fontId="13" fillId="5" borderId="3" xfId="0" applyFont="1" applyFill="1" applyBorder="1" applyAlignment="1">
      <alignment vertical="top" wrapText="1"/>
    </xf>
    <xf numFmtId="0" fontId="13" fillId="0" borderId="3" xfId="0" applyFont="1" applyFill="1" applyBorder="1" applyAlignment="1">
      <alignment vertical="top" wrapText="1"/>
    </xf>
    <xf numFmtId="0" fontId="13" fillId="3" borderId="3" xfId="0" applyFont="1" applyFill="1" applyBorder="1" applyAlignment="1">
      <alignment vertical="top" wrapText="1"/>
    </xf>
    <xf numFmtId="0" fontId="10" fillId="0" borderId="3" xfId="0" applyFont="1" applyBorder="1" applyAlignment="1">
      <alignment horizontal="center"/>
    </xf>
    <xf numFmtId="0" fontId="10" fillId="0" borderId="3" xfId="2" applyFont="1" applyBorder="1" applyAlignment="1">
      <alignment vertical="top" wrapText="1"/>
    </xf>
    <xf numFmtId="41" fontId="13" fillId="0" borderId="0" xfId="0" applyNumberFormat="1" applyFont="1" applyAlignment="1">
      <alignment vertical="top"/>
    </xf>
    <xf numFmtId="0" fontId="10" fillId="0" borderId="3" xfId="0" applyFont="1" applyBorder="1" applyAlignment="1">
      <alignment horizontal="center" vertical="top"/>
    </xf>
    <xf numFmtId="0" fontId="10" fillId="0" borderId="3" xfId="0" applyFont="1" applyBorder="1" applyAlignment="1">
      <alignment horizontal="center" vertical="top" wrapText="1"/>
    </xf>
    <xf numFmtId="41" fontId="10" fillId="0" borderId="3" xfId="1" applyFont="1" applyBorder="1" applyAlignment="1">
      <alignment horizontal="center" vertical="top" wrapText="1"/>
    </xf>
    <xf numFmtId="0" fontId="14" fillId="0" borderId="0" xfId="0" applyFont="1" applyAlignment="1">
      <alignment horizontal="left" vertical="top"/>
    </xf>
    <xf numFmtId="0" fontId="10" fillId="0" borderId="3" xfId="0" applyFont="1" applyBorder="1" applyAlignment="1">
      <alignment horizontal="left" vertical="top"/>
    </xf>
    <xf numFmtId="0" fontId="10" fillId="0" borderId="0" xfId="0" applyFont="1" applyAlignment="1">
      <alignment horizontal="center" vertical="top"/>
    </xf>
    <xf numFmtId="0" fontId="10" fillId="0" borderId="3" xfId="0" applyFont="1" applyBorder="1" applyAlignment="1">
      <alignment horizontal="center" vertical="top" wrapText="1"/>
    </xf>
    <xf numFmtId="0" fontId="10" fillId="0" borderId="3" xfId="0" applyFont="1" applyBorder="1" applyAlignment="1">
      <alignment horizontal="center" vertical="top"/>
    </xf>
    <xf numFmtId="0" fontId="10" fillId="0" borderId="0" xfId="0" applyFont="1" applyAlignment="1">
      <alignment horizontal="center"/>
    </xf>
    <xf numFmtId="0" fontId="10" fillId="0" borderId="3" xfId="0" applyFont="1" applyBorder="1" applyAlignment="1">
      <alignment horizontal="center" vertical="center" wrapText="1"/>
    </xf>
    <xf numFmtId="0" fontId="10" fillId="0" borderId="3" xfId="0" applyFont="1" applyBorder="1" applyAlignment="1">
      <alignment horizontal="center"/>
    </xf>
    <xf numFmtId="0" fontId="10" fillId="0" borderId="3" xfId="0" applyFont="1" applyBorder="1" applyAlignment="1">
      <alignment horizontal="center" vertical="center"/>
    </xf>
    <xf numFmtId="0" fontId="4" fillId="0" borderId="4" xfId="0" applyFont="1" applyBorder="1" applyAlignment="1">
      <alignment horizontal="left" vertical="top"/>
    </xf>
    <xf numFmtId="0" fontId="4" fillId="0" borderId="5" xfId="0" applyFont="1" applyBorder="1" applyAlignment="1">
      <alignment horizontal="left" vertical="top"/>
    </xf>
    <xf numFmtId="0" fontId="10" fillId="0" borderId="4" xfId="0" applyFont="1" applyBorder="1" applyAlignment="1">
      <alignment horizontal="center"/>
    </xf>
    <xf numFmtId="0" fontId="10" fillId="0" borderId="5" xfId="0" applyFont="1" applyBorder="1" applyAlignment="1">
      <alignment horizontal="center"/>
    </xf>
    <xf numFmtId="0" fontId="0" fillId="0" borderId="0" xfId="0" applyAlignment="1">
      <alignment horizont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41" fontId="13" fillId="6" borderId="3" xfId="1" applyFont="1" applyFill="1" applyBorder="1" applyAlignment="1">
      <alignment vertical="top"/>
    </xf>
    <xf numFmtId="0" fontId="13" fillId="6" borderId="3" xfId="0" applyFont="1" applyFill="1" applyBorder="1" applyAlignment="1">
      <alignment vertical="top" wrapText="1"/>
    </xf>
  </cellXfs>
  <cellStyles count="7">
    <cellStyle name="Comma" xfId="5" builtinId="3"/>
    <cellStyle name="Comma [0]" xfId="1" builtinId="6"/>
    <cellStyle name="Comma [0] 2" xfId="6"/>
    <cellStyle name="Normal" xfId="0" builtinId="0"/>
    <cellStyle name="Normal 11 2 2" xfId="3"/>
    <cellStyle name="Normal 2 25" xfId="2"/>
    <cellStyle name="Normal 3 2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7"/>
  <sheetViews>
    <sheetView tabSelected="1" topLeftCell="A11" workbookViewId="0">
      <selection activeCell="F12" sqref="F12"/>
    </sheetView>
  </sheetViews>
  <sheetFormatPr defaultRowHeight="13" x14ac:dyDescent="0.35"/>
  <cols>
    <col min="1" max="1" width="5.26953125" style="56" customWidth="1"/>
    <col min="2" max="2" width="22.54296875" style="56" customWidth="1"/>
    <col min="3" max="3" width="19.54296875" style="56" customWidth="1"/>
    <col min="4" max="5" width="19.7265625" style="65" customWidth="1"/>
    <col min="6" max="7" width="23.7265625" style="56" customWidth="1"/>
    <col min="8" max="9" width="10.08984375" style="56" bestFit="1" customWidth="1"/>
    <col min="10" max="16384" width="8.7265625" style="56"/>
  </cols>
  <sheetData>
    <row r="1" spans="1:9" x14ac:dyDescent="0.35">
      <c r="A1" s="84" t="s">
        <v>146</v>
      </c>
      <c r="B1" s="84"/>
      <c r="C1" s="84"/>
      <c r="D1" s="84"/>
      <c r="E1" s="84"/>
      <c r="F1" s="84"/>
    </row>
    <row r="2" spans="1:9" x14ac:dyDescent="0.35">
      <c r="A2" s="84" t="s">
        <v>147</v>
      </c>
      <c r="B2" s="84"/>
      <c r="C2" s="84"/>
      <c r="D2" s="84"/>
      <c r="E2" s="84"/>
      <c r="F2" s="84"/>
    </row>
    <row r="3" spans="1:9" x14ac:dyDescent="0.35">
      <c r="A3" s="84" t="s">
        <v>148</v>
      </c>
      <c r="B3" s="84"/>
      <c r="C3" s="84"/>
      <c r="D3" s="84"/>
      <c r="E3" s="84"/>
      <c r="F3" s="84"/>
    </row>
    <row r="6" spans="1:9" ht="14.5" customHeight="1" x14ac:dyDescent="0.35">
      <c r="A6" s="85" t="s">
        <v>0</v>
      </c>
      <c r="B6" s="85" t="s">
        <v>1</v>
      </c>
      <c r="C6" s="86" t="s">
        <v>132</v>
      </c>
      <c r="D6" s="86"/>
      <c r="E6" s="79"/>
      <c r="F6" s="86" t="s">
        <v>129</v>
      </c>
    </row>
    <row r="7" spans="1:9" ht="30.65" customHeight="1" x14ac:dyDescent="0.35">
      <c r="A7" s="85"/>
      <c r="B7" s="85"/>
      <c r="C7" s="80" t="s">
        <v>130</v>
      </c>
      <c r="D7" s="81" t="s">
        <v>131</v>
      </c>
      <c r="E7" s="81" t="s">
        <v>128</v>
      </c>
      <c r="F7" s="86"/>
    </row>
    <row r="8" spans="1:9" x14ac:dyDescent="0.35">
      <c r="A8" s="52"/>
      <c r="B8" s="77" t="s">
        <v>2</v>
      </c>
      <c r="C8" s="54">
        <f>C9+C58</f>
        <v>57633849004</v>
      </c>
      <c r="D8" s="54">
        <f>D9+D58</f>
        <v>84549010661</v>
      </c>
      <c r="E8" s="54">
        <f>D8-C8</f>
        <v>26915161657</v>
      </c>
      <c r="F8" s="55"/>
      <c r="G8" s="65">
        <v>86311130582</v>
      </c>
    </row>
    <row r="9" spans="1:9" x14ac:dyDescent="0.35">
      <c r="A9" s="57"/>
      <c r="B9" s="77" t="s">
        <v>3</v>
      </c>
      <c r="C9" s="54">
        <f>C10+C33+C50</f>
        <v>52747662687</v>
      </c>
      <c r="D9" s="54">
        <f>D10+D33+D50</f>
        <v>80535643831</v>
      </c>
      <c r="E9" s="54">
        <f>D9-C9</f>
        <v>27787981144</v>
      </c>
      <c r="F9" s="55"/>
      <c r="G9" s="78">
        <f>G8-D8</f>
        <v>1762119921</v>
      </c>
      <c r="H9" s="78"/>
    </row>
    <row r="10" spans="1:9" ht="52" x14ac:dyDescent="0.35">
      <c r="A10" s="52">
        <v>37</v>
      </c>
      <c r="B10" s="53" t="s">
        <v>4</v>
      </c>
      <c r="C10" s="54">
        <f>SUM(C11:C32)</f>
        <v>15328925550</v>
      </c>
      <c r="D10" s="54">
        <f>SUM(D11:D32)</f>
        <v>18652006720</v>
      </c>
      <c r="E10" s="54">
        <f>D10-C10</f>
        <v>3323081170</v>
      </c>
      <c r="F10" s="55"/>
      <c r="G10" s="78"/>
      <c r="H10" s="78"/>
      <c r="I10" s="78"/>
    </row>
    <row r="11" spans="1:9" ht="78" x14ac:dyDescent="0.35">
      <c r="A11" s="57" t="s">
        <v>5</v>
      </c>
      <c r="B11" s="62" t="s">
        <v>6</v>
      </c>
      <c r="C11" s="54">
        <v>575379000</v>
      </c>
      <c r="D11" s="54">
        <v>393430000</v>
      </c>
      <c r="E11" s="54">
        <f>D11-C11</f>
        <v>-181949000</v>
      </c>
      <c r="F11" s="44" t="s">
        <v>151</v>
      </c>
      <c r="G11" s="78"/>
      <c r="I11" s="78"/>
    </row>
    <row r="12" spans="1:9" ht="81" customHeight="1" x14ac:dyDescent="0.35">
      <c r="A12" s="57" t="s">
        <v>7</v>
      </c>
      <c r="B12" s="58" t="s">
        <v>8</v>
      </c>
      <c r="C12" s="54">
        <v>222385000</v>
      </c>
      <c r="D12" s="98">
        <f>113910000+27285000</f>
        <v>141195000</v>
      </c>
      <c r="E12" s="54">
        <f t="shared" ref="E12:E32" si="0">D12-C12</f>
        <v>-81190000</v>
      </c>
      <c r="F12" s="99" t="s">
        <v>188</v>
      </c>
      <c r="G12" s="78"/>
      <c r="I12" s="78"/>
    </row>
    <row r="13" spans="1:9" ht="52" x14ac:dyDescent="0.35">
      <c r="A13" s="57" t="s">
        <v>9</v>
      </c>
      <c r="B13" s="58" t="s">
        <v>10</v>
      </c>
      <c r="C13" s="54">
        <v>294648800</v>
      </c>
      <c r="D13" s="54">
        <v>3661500</v>
      </c>
      <c r="E13" s="54">
        <f t="shared" si="0"/>
        <v>-290987300</v>
      </c>
      <c r="F13" s="44" t="s">
        <v>164</v>
      </c>
      <c r="G13" s="78"/>
      <c r="H13" s="78"/>
    </row>
    <row r="14" spans="1:9" ht="26" x14ac:dyDescent="0.35">
      <c r="A14" s="57" t="s">
        <v>11</v>
      </c>
      <c r="B14" s="58" t="s">
        <v>12</v>
      </c>
      <c r="C14" s="54">
        <v>119011850</v>
      </c>
      <c r="D14" s="54">
        <v>0</v>
      </c>
      <c r="E14" s="54">
        <f t="shared" si="0"/>
        <v>-119011850</v>
      </c>
      <c r="F14" s="44" t="s">
        <v>150</v>
      </c>
    </row>
    <row r="15" spans="1:9" ht="299" x14ac:dyDescent="0.35">
      <c r="A15" s="57" t="s">
        <v>13</v>
      </c>
      <c r="B15" s="58" t="s">
        <v>14</v>
      </c>
      <c r="C15" s="54">
        <v>610455000</v>
      </c>
      <c r="D15" s="49">
        <v>801400000</v>
      </c>
      <c r="E15" s="54">
        <f t="shared" si="0"/>
        <v>190945000</v>
      </c>
      <c r="F15" s="44" t="s">
        <v>166</v>
      </c>
    </row>
    <row r="16" spans="1:9" ht="65" x14ac:dyDescent="0.35">
      <c r="A16" s="57" t="s">
        <v>15</v>
      </c>
      <c r="B16" s="58" t="s">
        <v>16</v>
      </c>
      <c r="C16" s="54">
        <v>192590000</v>
      </c>
      <c r="D16" s="49">
        <v>82225000</v>
      </c>
      <c r="E16" s="54">
        <f t="shared" si="0"/>
        <v>-110365000</v>
      </c>
      <c r="F16" s="44" t="s">
        <v>154</v>
      </c>
    </row>
    <row r="17" spans="1:8" ht="39" x14ac:dyDescent="0.35">
      <c r="A17" s="57" t="s">
        <v>17</v>
      </c>
      <c r="B17" s="59" t="s">
        <v>18</v>
      </c>
      <c r="C17" s="54">
        <v>23856000</v>
      </c>
      <c r="D17" s="54">
        <v>0</v>
      </c>
      <c r="E17" s="54">
        <f t="shared" si="0"/>
        <v>-23856000</v>
      </c>
      <c r="F17" s="44" t="s">
        <v>149</v>
      </c>
    </row>
    <row r="18" spans="1:8" ht="39" x14ac:dyDescent="0.35">
      <c r="A18" s="57" t="s">
        <v>19</v>
      </c>
      <c r="B18" s="59" t="s">
        <v>20</v>
      </c>
      <c r="C18" s="54">
        <v>53457500</v>
      </c>
      <c r="D18" s="54">
        <v>3000000</v>
      </c>
      <c r="E18" s="54">
        <f t="shared" si="0"/>
        <v>-50457500</v>
      </c>
      <c r="F18" s="44" t="s">
        <v>150</v>
      </c>
    </row>
    <row r="19" spans="1:8" ht="39" x14ac:dyDescent="0.35">
      <c r="A19" s="57" t="s">
        <v>21</v>
      </c>
      <c r="B19" s="59" t="s">
        <v>22</v>
      </c>
      <c r="C19" s="54">
        <v>240725000</v>
      </c>
      <c r="D19" s="54">
        <v>194898500</v>
      </c>
      <c r="E19" s="54">
        <f t="shared" si="0"/>
        <v>-45826500</v>
      </c>
      <c r="F19" s="44" t="s">
        <v>150</v>
      </c>
    </row>
    <row r="20" spans="1:8" ht="104" x14ac:dyDescent="0.35">
      <c r="A20" s="57" t="s">
        <v>23</v>
      </c>
      <c r="B20" s="59" t="s">
        <v>24</v>
      </c>
      <c r="C20" s="54">
        <v>128876000</v>
      </c>
      <c r="D20" s="49">
        <v>1500000</v>
      </c>
      <c r="E20" s="54">
        <f t="shared" si="0"/>
        <v>-127376000</v>
      </c>
      <c r="F20" s="44" t="s">
        <v>167</v>
      </c>
    </row>
    <row r="21" spans="1:8" ht="52" x14ac:dyDescent="0.35">
      <c r="A21" s="57" t="s">
        <v>25</v>
      </c>
      <c r="B21" s="58" t="s">
        <v>26</v>
      </c>
      <c r="C21" s="54">
        <v>287638000</v>
      </c>
      <c r="D21" s="54">
        <v>229238000</v>
      </c>
      <c r="E21" s="54">
        <f t="shared" si="0"/>
        <v>-58400000</v>
      </c>
      <c r="F21" s="44" t="s">
        <v>168</v>
      </c>
    </row>
    <row r="22" spans="1:8" ht="117" x14ac:dyDescent="0.35">
      <c r="A22" s="57" t="s">
        <v>27</v>
      </c>
      <c r="B22" s="58" t="s">
        <v>28</v>
      </c>
      <c r="C22" s="54">
        <v>271903000</v>
      </c>
      <c r="D22" s="54">
        <f>69401750+27950250</f>
        <v>97352000</v>
      </c>
      <c r="E22" s="54">
        <f t="shared" si="0"/>
        <v>-174551000</v>
      </c>
      <c r="F22" s="44" t="s">
        <v>169</v>
      </c>
      <c r="H22" s="78"/>
    </row>
    <row r="23" spans="1:8" ht="78" x14ac:dyDescent="0.35">
      <c r="A23" s="60" t="s">
        <v>29</v>
      </c>
      <c r="B23" s="58" t="s">
        <v>30</v>
      </c>
      <c r="C23" s="54">
        <v>1973195851</v>
      </c>
      <c r="D23" s="54">
        <v>1706118851</v>
      </c>
      <c r="E23" s="54">
        <f t="shared" si="0"/>
        <v>-267077000</v>
      </c>
      <c r="F23" s="44" t="s">
        <v>184</v>
      </c>
    </row>
    <row r="24" spans="1:8" ht="78" x14ac:dyDescent="0.35">
      <c r="A24" s="60" t="s">
        <v>31</v>
      </c>
      <c r="B24" s="58" t="s">
        <v>32</v>
      </c>
      <c r="C24" s="54">
        <v>304963350</v>
      </c>
      <c r="D24" s="54">
        <f>358860350-80000000</f>
        <v>278860350</v>
      </c>
      <c r="E24" s="54">
        <f t="shared" si="0"/>
        <v>-26103000</v>
      </c>
      <c r="F24" s="44" t="s">
        <v>187</v>
      </c>
    </row>
    <row r="25" spans="1:8" ht="169" x14ac:dyDescent="0.35">
      <c r="A25" s="61">
        <v>37.15</v>
      </c>
      <c r="B25" s="58" t="s">
        <v>33</v>
      </c>
      <c r="C25" s="54">
        <v>1049093799</v>
      </c>
      <c r="D25" s="54">
        <v>783843799</v>
      </c>
      <c r="E25" s="54">
        <f t="shared" si="0"/>
        <v>-265250000</v>
      </c>
      <c r="F25" s="44" t="s">
        <v>155</v>
      </c>
    </row>
    <row r="26" spans="1:8" ht="143" x14ac:dyDescent="0.35">
      <c r="A26" s="57" t="s">
        <v>34</v>
      </c>
      <c r="B26" s="58" t="s">
        <v>35</v>
      </c>
      <c r="C26" s="54">
        <v>133276000</v>
      </c>
      <c r="D26" s="54">
        <v>20825000</v>
      </c>
      <c r="E26" s="54">
        <f t="shared" si="0"/>
        <v>-112451000</v>
      </c>
      <c r="F26" s="44" t="s">
        <v>159</v>
      </c>
    </row>
    <row r="27" spans="1:8" ht="169" x14ac:dyDescent="0.35">
      <c r="A27" s="57" t="s">
        <v>36</v>
      </c>
      <c r="B27" s="62" t="s">
        <v>37</v>
      </c>
      <c r="C27" s="54">
        <v>803809800</v>
      </c>
      <c r="D27" s="54">
        <f>421795220-27100000+61000000</f>
        <v>455695220</v>
      </c>
      <c r="E27" s="54">
        <f t="shared" si="0"/>
        <v>-348114580</v>
      </c>
      <c r="F27" s="44" t="s">
        <v>186</v>
      </c>
      <c r="H27" s="65"/>
    </row>
    <row r="28" spans="1:8" ht="156" x14ac:dyDescent="0.35">
      <c r="A28" s="57" t="s">
        <v>38</v>
      </c>
      <c r="B28" s="58" t="s">
        <v>39</v>
      </c>
      <c r="C28" s="54">
        <v>597460000</v>
      </c>
      <c r="D28" s="54">
        <v>491535000</v>
      </c>
      <c r="E28" s="54">
        <f t="shared" si="0"/>
        <v>-105925000</v>
      </c>
      <c r="F28" s="44" t="s">
        <v>158</v>
      </c>
    </row>
    <row r="29" spans="1:8" ht="65" x14ac:dyDescent="0.35">
      <c r="A29" s="57" t="s">
        <v>40</v>
      </c>
      <c r="B29" s="58" t="s">
        <v>41</v>
      </c>
      <c r="C29" s="54">
        <v>122847200</v>
      </c>
      <c r="D29" s="54">
        <v>31112500</v>
      </c>
      <c r="E29" s="54">
        <f t="shared" si="0"/>
        <v>-91734700</v>
      </c>
      <c r="F29" s="44" t="s">
        <v>153</v>
      </c>
    </row>
    <row r="30" spans="1:8" ht="52" x14ac:dyDescent="0.35">
      <c r="A30" s="57" t="s">
        <v>42</v>
      </c>
      <c r="B30" s="63" t="s">
        <v>43</v>
      </c>
      <c r="C30" s="54">
        <v>123943400</v>
      </c>
      <c r="D30" s="54">
        <v>1750000</v>
      </c>
      <c r="E30" s="54">
        <f t="shared" si="0"/>
        <v>-122193400</v>
      </c>
      <c r="F30" s="44" t="s">
        <v>152</v>
      </c>
    </row>
    <row r="31" spans="1:8" ht="39" x14ac:dyDescent="0.35">
      <c r="A31" s="57" t="s">
        <v>44</v>
      </c>
      <c r="B31" s="58" t="s">
        <v>45</v>
      </c>
      <c r="C31" s="54">
        <v>136896000</v>
      </c>
      <c r="D31" s="54">
        <v>49945000</v>
      </c>
      <c r="E31" s="54">
        <f t="shared" si="0"/>
        <v>-86951000</v>
      </c>
      <c r="F31" s="44" t="s">
        <v>150</v>
      </c>
    </row>
    <row r="32" spans="1:8" ht="91" x14ac:dyDescent="0.35">
      <c r="A32" s="57" t="s">
        <v>46</v>
      </c>
      <c r="B32" s="64" t="s">
        <v>47</v>
      </c>
      <c r="C32" s="54">
        <v>7062515000</v>
      </c>
      <c r="D32" s="54">
        <f>14673825921-1789404921</f>
        <v>12884421000</v>
      </c>
      <c r="E32" s="54">
        <f t="shared" si="0"/>
        <v>5821906000</v>
      </c>
      <c r="F32" s="44" t="s">
        <v>133</v>
      </c>
    </row>
    <row r="33" spans="1:8" ht="26" x14ac:dyDescent="0.35">
      <c r="A33" s="52">
        <v>38</v>
      </c>
      <c r="B33" s="53" t="s">
        <v>48</v>
      </c>
      <c r="C33" s="54">
        <f>SUM(C34:C49)</f>
        <v>27981456948</v>
      </c>
      <c r="D33" s="54">
        <f>SUM(D34:D49)</f>
        <v>50829149345</v>
      </c>
      <c r="E33" s="54">
        <f>D33-C33</f>
        <v>22847692397</v>
      </c>
      <c r="F33" s="55"/>
    </row>
    <row r="34" spans="1:8" ht="182" x14ac:dyDescent="0.35">
      <c r="A34" s="57" t="s">
        <v>49</v>
      </c>
      <c r="B34" s="64" t="s">
        <v>50</v>
      </c>
      <c r="C34" s="54">
        <v>6220518100</v>
      </c>
      <c r="D34" s="54">
        <f>31197119721-493660323</f>
        <v>30703459398</v>
      </c>
      <c r="E34" s="54">
        <f>D34-C34</f>
        <v>24482941298</v>
      </c>
      <c r="F34" s="44" t="s">
        <v>185</v>
      </c>
      <c r="G34" s="65"/>
      <c r="H34" s="66"/>
    </row>
    <row r="35" spans="1:8" ht="30" customHeight="1" x14ac:dyDescent="0.35">
      <c r="A35" s="57" t="s">
        <v>51</v>
      </c>
      <c r="B35" s="64" t="s">
        <v>52</v>
      </c>
      <c r="C35" s="54">
        <v>2571384848</v>
      </c>
      <c r="D35" s="54">
        <v>2323843557</v>
      </c>
      <c r="E35" s="54">
        <f>D35-C35</f>
        <v>-247541291</v>
      </c>
      <c r="F35" s="44" t="s">
        <v>181</v>
      </c>
    </row>
    <row r="36" spans="1:8" ht="28" customHeight="1" x14ac:dyDescent="0.35">
      <c r="A36" s="57" t="s">
        <v>53</v>
      </c>
      <c r="B36" s="64" t="s">
        <v>54</v>
      </c>
      <c r="C36" s="54">
        <v>641304000</v>
      </c>
      <c r="D36" s="54">
        <v>622840571</v>
      </c>
      <c r="E36" s="54">
        <f t="shared" ref="E36:E48" si="1">D36-C36</f>
        <v>-18463429</v>
      </c>
      <c r="F36" s="44" t="s">
        <v>181</v>
      </c>
    </row>
    <row r="37" spans="1:8" ht="29.5" customHeight="1" x14ac:dyDescent="0.35">
      <c r="A37" s="57" t="s">
        <v>55</v>
      </c>
      <c r="B37" s="64" t="s">
        <v>56</v>
      </c>
      <c r="C37" s="54">
        <v>1296000000</v>
      </c>
      <c r="D37" s="54">
        <v>1187534674</v>
      </c>
      <c r="E37" s="54">
        <f t="shared" si="1"/>
        <v>-108465326</v>
      </c>
      <c r="F37" s="44" t="s">
        <v>181</v>
      </c>
    </row>
    <row r="38" spans="1:8" ht="30" customHeight="1" x14ac:dyDescent="0.35">
      <c r="A38" s="57" t="s">
        <v>57</v>
      </c>
      <c r="B38" s="64" t="s">
        <v>58</v>
      </c>
      <c r="C38" s="54">
        <v>1798920000</v>
      </c>
      <c r="D38" s="54">
        <v>1775182787</v>
      </c>
      <c r="E38" s="54">
        <f t="shared" si="1"/>
        <v>-23737213</v>
      </c>
      <c r="F38" s="44" t="s">
        <v>181</v>
      </c>
    </row>
    <row r="39" spans="1:8" ht="39" x14ac:dyDescent="0.35">
      <c r="A39" s="57" t="s">
        <v>59</v>
      </c>
      <c r="B39" s="64" t="s">
        <v>60</v>
      </c>
      <c r="C39" s="54">
        <v>1836864000</v>
      </c>
      <c r="D39" s="54">
        <v>1538486793</v>
      </c>
      <c r="E39" s="54">
        <f t="shared" si="1"/>
        <v>-298377207</v>
      </c>
      <c r="F39" s="44" t="s">
        <v>181</v>
      </c>
    </row>
    <row r="40" spans="1:8" ht="28.5" customHeight="1" x14ac:dyDescent="0.35">
      <c r="A40" s="57" t="s">
        <v>61</v>
      </c>
      <c r="B40" s="64" t="s">
        <v>62</v>
      </c>
      <c r="C40" s="54">
        <v>1930752000</v>
      </c>
      <c r="D40" s="54">
        <v>1803264530</v>
      </c>
      <c r="E40" s="54">
        <f t="shared" si="1"/>
        <v>-127487470</v>
      </c>
      <c r="F40" s="44" t="s">
        <v>181</v>
      </c>
    </row>
    <row r="41" spans="1:8" ht="39" x14ac:dyDescent="0.35">
      <c r="A41" s="57" t="s">
        <v>63</v>
      </c>
      <c r="B41" s="64" t="s">
        <v>64</v>
      </c>
      <c r="C41" s="54">
        <v>1630872000</v>
      </c>
      <c r="D41" s="54">
        <v>1640206894</v>
      </c>
      <c r="E41" s="54">
        <f t="shared" si="1"/>
        <v>9334894</v>
      </c>
      <c r="F41" s="44" t="s">
        <v>181</v>
      </c>
    </row>
    <row r="42" spans="1:8" ht="30.5" customHeight="1" x14ac:dyDescent="0.35">
      <c r="A42" s="57" t="s">
        <v>65</v>
      </c>
      <c r="B42" s="64" t="s">
        <v>66</v>
      </c>
      <c r="C42" s="54">
        <v>1640448000</v>
      </c>
      <c r="D42" s="54">
        <v>1415064947</v>
      </c>
      <c r="E42" s="54">
        <f t="shared" si="1"/>
        <v>-225383053</v>
      </c>
      <c r="F42" s="44" t="s">
        <v>181</v>
      </c>
    </row>
    <row r="43" spans="1:8" ht="32" customHeight="1" x14ac:dyDescent="0.35">
      <c r="A43" s="57" t="s">
        <v>67</v>
      </c>
      <c r="B43" s="64" t="s">
        <v>68</v>
      </c>
      <c r="C43" s="54">
        <v>1666008000</v>
      </c>
      <c r="D43" s="54">
        <v>1488927267</v>
      </c>
      <c r="E43" s="54">
        <f t="shared" si="1"/>
        <v>-177080733</v>
      </c>
      <c r="F43" s="44" t="s">
        <v>181</v>
      </c>
    </row>
    <row r="44" spans="1:8" ht="29" customHeight="1" x14ac:dyDescent="0.35">
      <c r="A44" s="57" t="s">
        <v>69</v>
      </c>
      <c r="B44" s="64" t="s">
        <v>70</v>
      </c>
      <c r="C44" s="54">
        <v>2107224000</v>
      </c>
      <c r="D44" s="54">
        <v>2064377722</v>
      </c>
      <c r="E44" s="54">
        <f t="shared" si="1"/>
        <v>-42846278</v>
      </c>
      <c r="F44" s="44" t="s">
        <v>181</v>
      </c>
    </row>
    <row r="45" spans="1:8" ht="31" customHeight="1" x14ac:dyDescent="0.35">
      <c r="A45" s="57" t="s">
        <v>71</v>
      </c>
      <c r="B45" s="64" t="s">
        <v>72</v>
      </c>
      <c r="C45" s="54">
        <v>969552000</v>
      </c>
      <c r="D45" s="54">
        <v>946027412</v>
      </c>
      <c r="E45" s="54">
        <f t="shared" si="1"/>
        <v>-23524588</v>
      </c>
      <c r="F45" s="44" t="s">
        <v>181</v>
      </c>
    </row>
    <row r="46" spans="1:8" ht="29.5" customHeight="1" x14ac:dyDescent="0.35">
      <c r="A46" s="57" t="s">
        <v>73</v>
      </c>
      <c r="B46" s="64" t="s">
        <v>74</v>
      </c>
      <c r="C46" s="54">
        <v>1242072000</v>
      </c>
      <c r="D46" s="54">
        <v>1166780213</v>
      </c>
      <c r="E46" s="54">
        <f t="shared" si="1"/>
        <v>-75291787</v>
      </c>
      <c r="F46" s="44" t="s">
        <v>181</v>
      </c>
    </row>
    <row r="47" spans="1:8" ht="39" x14ac:dyDescent="0.35">
      <c r="A47" s="57" t="s">
        <v>75</v>
      </c>
      <c r="B47" s="64" t="s">
        <v>76</v>
      </c>
      <c r="C47" s="54">
        <v>908784000</v>
      </c>
      <c r="D47" s="54">
        <v>831339580</v>
      </c>
      <c r="E47" s="54">
        <f t="shared" si="1"/>
        <v>-77444420</v>
      </c>
      <c r="F47" s="44" t="s">
        <v>181</v>
      </c>
    </row>
    <row r="48" spans="1:8" ht="52" x14ac:dyDescent="0.35">
      <c r="A48" s="57" t="s">
        <v>77</v>
      </c>
      <c r="B48" s="64" t="s">
        <v>78</v>
      </c>
      <c r="C48" s="54">
        <v>198941000</v>
      </c>
      <c r="D48" s="54">
        <v>0</v>
      </c>
      <c r="E48" s="54">
        <f t="shared" si="1"/>
        <v>-198941000</v>
      </c>
      <c r="F48" s="44" t="s">
        <v>150</v>
      </c>
    </row>
    <row r="49" spans="1:6" x14ac:dyDescent="0.35">
      <c r="A49" s="57" t="s">
        <v>79</v>
      </c>
      <c r="B49" s="64" t="s">
        <v>80</v>
      </c>
      <c r="C49" s="54">
        <v>1321813000</v>
      </c>
      <c r="D49" s="54">
        <f>1321813000</f>
        <v>1321813000</v>
      </c>
      <c r="E49" s="54">
        <f>D49-C49</f>
        <v>0</v>
      </c>
      <c r="F49" s="55"/>
    </row>
    <row r="50" spans="1:6" ht="39" x14ac:dyDescent="0.35">
      <c r="A50" s="52">
        <v>39</v>
      </c>
      <c r="B50" s="53" t="s">
        <v>81</v>
      </c>
      <c r="C50" s="54">
        <f>SUM(C51:C57)</f>
        <v>9437280189</v>
      </c>
      <c r="D50" s="54">
        <f>SUM(D51:D57)</f>
        <v>11054487766</v>
      </c>
      <c r="E50" s="54">
        <f>D50-C50</f>
        <v>1617207577</v>
      </c>
      <c r="F50" s="55"/>
    </row>
    <row r="51" spans="1:6" ht="39" x14ac:dyDescent="0.35">
      <c r="A51" s="57" t="s">
        <v>82</v>
      </c>
      <c r="B51" s="59" t="s">
        <v>83</v>
      </c>
      <c r="C51" s="54">
        <v>389737200</v>
      </c>
      <c r="D51" s="54">
        <f>21700000+59000000</f>
        <v>80700000</v>
      </c>
      <c r="E51" s="54">
        <f>D51-C51</f>
        <v>-309037200</v>
      </c>
      <c r="F51" s="55" t="s">
        <v>163</v>
      </c>
    </row>
    <row r="52" spans="1:6" ht="26" x14ac:dyDescent="0.35">
      <c r="A52" s="57" t="s">
        <v>84</v>
      </c>
      <c r="B52" s="62" t="s">
        <v>85</v>
      </c>
      <c r="C52" s="54">
        <v>402637398</v>
      </c>
      <c r="D52" s="54">
        <v>8987500</v>
      </c>
      <c r="E52" s="54">
        <f t="shared" ref="E52:E57" si="2">D52-C52</f>
        <v>-393649898</v>
      </c>
      <c r="F52" s="55"/>
    </row>
    <row r="53" spans="1:6" x14ac:dyDescent="0.35">
      <c r="A53" s="57" t="s">
        <v>86</v>
      </c>
      <c r="B53" s="59" t="s">
        <v>87</v>
      </c>
      <c r="C53" s="54">
        <v>921850002</v>
      </c>
      <c r="D53" s="54">
        <v>921850002</v>
      </c>
      <c r="E53" s="54">
        <f t="shared" si="2"/>
        <v>0</v>
      </c>
      <c r="F53" s="55"/>
    </row>
    <row r="54" spans="1:6" ht="52" x14ac:dyDescent="0.35">
      <c r="A54" s="57" t="s">
        <v>88</v>
      </c>
      <c r="B54" s="59" t="s">
        <v>89</v>
      </c>
      <c r="C54" s="54">
        <v>2844525328</v>
      </c>
      <c r="D54" s="54">
        <v>3107375328</v>
      </c>
      <c r="E54" s="54">
        <f t="shared" si="2"/>
        <v>262850000</v>
      </c>
      <c r="F54" s="44" t="s">
        <v>180</v>
      </c>
    </row>
    <row r="55" spans="1:6" ht="78" x14ac:dyDescent="0.35">
      <c r="A55" s="57" t="s">
        <v>90</v>
      </c>
      <c r="B55" s="59" t="s">
        <v>91</v>
      </c>
      <c r="C55" s="54">
        <v>3933500000</v>
      </c>
      <c r="D55" s="54">
        <f>5994832675+28000000-20000000+5000000</f>
        <v>6007832675</v>
      </c>
      <c r="E55" s="54">
        <f t="shared" si="2"/>
        <v>2074332675</v>
      </c>
      <c r="F55" s="44" t="s">
        <v>179</v>
      </c>
    </row>
    <row r="56" spans="1:6" ht="26" x14ac:dyDescent="0.35">
      <c r="A56" s="57" t="s">
        <v>92</v>
      </c>
      <c r="B56" s="59" t="s">
        <v>93</v>
      </c>
      <c r="C56" s="54">
        <v>549178261</v>
      </c>
      <c r="D56" s="54">
        <f>856178261-2000000</f>
        <v>854178261</v>
      </c>
      <c r="E56" s="54">
        <f>D56-C56</f>
        <v>305000000</v>
      </c>
      <c r="F56" s="55"/>
    </row>
    <row r="57" spans="1:6" ht="130" x14ac:dyDescent="0.35">
      <c r="A57" s="57" t="s">
        <v>94</v>
      </c>
      <c r="B57" s="67" t="s">
        <v>95</v>
      </c>
      <c r="C57" s="54">
        <v>395852000</v>
      </c>
      <c r="D57" s="54">
        <v>73564000</v>
      </c>
      <c r="E57" s="54">
        <f t="shared" si="2"/>
        <v>-322288000</v>
      </c>
      <c r="F57" s="44" t="s">
        <v>134</v>
      </c>
    </row>
    <row r="58" spans="1:6" x14ac:dyDescent="0.35">
      <c r="A58" s="83" t="s">
        <v>96</v>
      </c>
      <c r="B58" s="83"/>
      <c r="C58" s="68">
        <f>C59+C72+C77</f>
        <v>4886186317</v>
      </c>
      <c r="D58" s="68">
        <f>D59+D72+D77</f>
        <v>4013366830</v>
      </c>
      <c r="E58" s="68">
        <f>D58-C58</f>
        <v>-872819487</v>
      </c>
      <c r="F58" s="55"/>
    </row>
    <row r="59" spans="1:6" ht="26" x14ac:dyDescent="0.35">
      <c r="A59" s="52">
        <v>39</v>
      </c>
      <c r="B59" s="53" t="s">
        <v>97</v>
      </c>
      <c r="C59" s="68">
        <f>SUM(C60:C71)</f>
        <v>4411033817</v>
      </c>
      <c r="D59" s="68">
        <f>SUM(D60:D71)</f>
        <v>3877179330</v>
      </c>
      <c r="E59" s="68">
        <f>D59-C59</f>
        <v>-533854487</v>
      </c>
      <c r="F59" s="55"/>
    </row>
    <row r="60" spans="1:6" x14ac:dyDescent="0.35">
      <c r="A60" s="69">
        <v>39.01</v>
      </c>
      <c r="B60" s="70" t="s">
        <v>98</v>
      </c>
      <c r="C60" s="54">
        <v>165220500</v>
      </c>
      <c r="D60" s="54">
        <f>161419500+2700000</f>
        <v>164119500</v>
      </c>
      <c r="E60" s="54">
        <f t="shared" ref="E60:E71" si="3">D60-C60</f>
        <v>-1101000</v>
      </c>
      <c r="F60" s="55" t="s">
        <v>137</v>
      </c>
    </row>
    <row r="61" spans="1:6" ht="39" x14ac:dyDescent="0.35">
      <c r="A61" s="69">
        <v>39.020000000000003</v>
      </c>
      <c r="B61" s="70" t="s">
        <v>99</v>
      </c>
      <c r="C61" s="54">
        <v>597007750</v>
      </c>
      <c r="D61" s="54">
        <v>436641350</v>
      </c>
      <c r="E61" s="54">
        <f t="shared" si="3"/>
        <v>-160366400</v>
      </c>
      <c r="F61" s="44" t="s">
        <v>135</v>
      </c>
    </row>
    <row r="62" spans="1:6" ht="65" x14ac:dyDescent="0.35">
      <c r="A62" s="69">
        <v>39.03</v>
      </c>
      <c r="B62" s="64" t="s">
        <v>100</v>
      </c>
      <c r="C62" s="54">
        <v>218100000</v>
      </c>
      <c r="D62" s="54">
        <f>174912500-10000000</f>
        <v>164912500</v>
      </c>
      <c r="E62" s="54">
        <f t="shared" si="3"/>
        <v>-53187500</v>
      </c>
      <c r="F62" s="44" t="s">
        <v>171</v>
      </c>
    </row>
    <row r="63" spans="1:6" ht="39" x14ac:dyDescent="0.35">
      <c r="A63" s="69">
        <v>39.04</v>
      </c>
      <c r="B63" s="64" t="s">
        <v>101</v>
      </c>
      <c r="C63" s="54">
        <v>874999999</v>
      </c>
      <c r="D63" s="54">
        <v>874999999</v>
      </c>
      <c r="E63" s="54">
        <f t="shared" si="3"/>
        <v>0</v>
      </c>
      <c r="F63" s="55"/>
    </row>
    <row r="64" spans="1:6" ht="39" x14ac:dyDescent="0.35">
      <c r="A64" s="71" t="s">
        <v>92</v>
      </c>
      <c r="B64" s="64" t="s">
        <v>102</v>
      </c>
      <c r="C64" s="54">
        <v>375250000</v>
      </c>
      <c r="D64" s="54">
        <f>397761000-5000000</f>
        <v>392761000</v>
      </c>
      <c r="E64" s="54">
        <f t="shared" si="3"/>
        <v>17511000</v>
      </c>
      <c r="F64" s="44" t="s">
        <v>138</v>
      </c>
    </row>
    <row r="65" spans="1:6" ht="39" x14ac:dyDescent="0.35">
      <c r="A65" s="71" t="s">
        <v>103</v>
      </c>
      <c r="B65" s="64" t="s">
        <v>104</v>
      </c>
      <c r="C65" s="54">
        <v>22600000</v>
      </c>
      <c r="D65" s="54">
        <v>4650000</v>
      </c>
      <c r="E65" s="54">
        <f t="shared" si="3"/>
        <v>-17950000</v>
      </c>
      <c r="F65" s="44" t="s">
        <v>139</v>
      </c>
    </row>
    <row r="66" spans="1:6" ht="26" x14ac:dyDescent="0.35">
      <c r="A66" s="71" t="s">
        <v>105</v>
      </c>
      <c r="B66" s="72" t="s">
        <v>106</v>
      </c>
      <c r="C66" s="54">
        <v>100000000</v>
      </c>
      <c r="D66" s="54">
        <v>0</v>
      </c>
      <c r="E66" s="54">
        <f t="shared" si="3"/>
        <v>-100000000</v>
      </c>
      <c r="F66" s="44" t="s">
        <v>150</v>
      </c>
    </row>
    <row r="67" spans="1:6" ht="39" x14ac:dyDescent="0.35">
      <c r="A67" s="71" t="s">
        <v>107</v>
      </c>
      <c r="B67" s="73" t="s">
        <v>108</v>
      </c>
      <c r="C67" s="54">
        <v>130200000</v>
      </c>
      <c r="D67" s="54">
        <v>98880000</v>
      </c>
      <c r="E67" s="54">
        <f t="shared" si="3"/>
        <v>-31320000</v>
      </c>
      <c r="F67" s="55"/>
    </row>
    <row r="68" spans="1:6" ht="39" x14ac:dyDescent="0.35">
      <c r="A68" s="71" t="s">
        <v>109</v>
      </c>
      <c r="B68" s="74" t="s">
        <v>110</v>
      </c>
      <c r="C68" s="54">
        <v>100000000</v>
      </c>
      <c r="D68" s="54">
        <v>192005000</v>
      </c>
      <c r="E68" s="54">
        <f t="shared" si="3"/>
        <v>92005000</v>
      </c>
      <c r="F68" s="44" t="s">
        <v>140</v>
      </c>
    </row>
    <row r="69" spans="1:6" ht="26" x14ac:dyDescent="0.35">
      <c r="A69" s="71" t="s">
        <v>111</v>
      </c>
      <c r="B69" s="75" t="s">
        <v>112</v>
      </c>
      <c r="C69" s="54">
        <v>426214000</v>
      </c>
      <c r="D69" s="54">
        <v>130235763</v>
      </c>
      <c r="E69" s="54">
        <f t="shared" si="3"/>
        <v>-295978237</v>
      </c>
      <c r="F69" s="55" t="s">
        <v>141</v>
      </c>
    </row>
    <row r="70" spans="1:6" ht="26" x14ac:dyDescent="0.35">
      <c r="A70" s="71" t="s">
        <v>113</v>
      </c>
      <c r="B70" s="64" t="s">
        <v>114</v>
      </c>
      <c r="C70" s="54">
        <v>653500000</v>
      </c>
      <c r="D70" s="54">
        <v>653500000</v>
      </c>
      <c r="E70" s="54">
        <f t="shared" si="3"/>
        <v>0</v>
      </c>
      <c r="F70" s="55"/>
    </row>
    <row r="71" spans="1:6" ht="26" x14ac:dyDescent="0.35">
      <c r="A71" s="71" t="s">
        <v>115</v>
      </c>
      <c r="B71" s="64" t="s">
        <v>116</v>
      </c>
      <c r="C71" s="54">
        <v>747941568</v>
      </c>
      <c r="D71" s="54">
        <f>774924468-14000000+1549750+2000000</f>
        <v>764474218</v>
      </c>
      <c r="E71" s="54">
        <f t="shared" si="3"/>
        <v>16532650</v>
      </c>
      <c r="F71" s="55"/>
    </row>
    <row r="72" spans="1:6" ht="46" customHeight="1" x14ac:dyDescent="0.35">
      <c r="A72" s="52">
        <v>42</v>
      </c>
      <c r="B72" s="53" t="s">
        <v>117</v>
      </c>
      <c r="C72" s="68">
        <f>SUM(C73:C76)</f>
        <v>268252500</v>
      </c>
      <c r="D72" s="68">
        <f>SUM(D73:D76)</f>
        <v>75937500</v>
      </c>
      <c r="E72" s="68">
        <f>D72-C72</f>
        <v>-192315000</v>
      </c>
      <c r="F72" s="55"/>
    </row>
    <row r="73" spans="1:6" ht="26" x14ac:dyDescent="0.35">
      <c r="A73" s="57" t="s">
        <v>118</v>
      </c>
      <c r="B73" s="64" t="s">
        <v>119</v>
      </c>
      <c r="C73" s="54">
        <v>25000000</v>
      </c>
      <c r="D73" s="54">
        <f>7450000-2700000</f>
        <v>4750000</v>
      </c>
      <c r="E73" s="54">
        <f>D73-C73</f>
        <v>-20250000</v>
      </c>
      <c r="F73" s="44" t="s">
        <v>142</v>
      </c>
    </row>
    <row r="74" spans="1:6" ht="26" x14ac:dyDescent="0.35">
      <c r="A74" s="57" t="s">
        <v>120</v>
      </c>
      <c r="B74" s="64" t="s">
        <v>121</v>
      </c>
      <c r="C74" s="54">
        <v>24000000</v>
      </c>
      <c r="D74" s="54">
        <v>11550000</v>
      </c>
      <c r="E74" s="54">
        <f t="shared" ref="E74:E76" si="4">D74-C74</f>
        <v>-12450000</v>
      </c>
      <c r="F74" s="44" t="s">
        <v>142</v>
      </c>
    </row>
    <row r="75" spans="1:6" ht="52" x14ac:dyDescent="0.35">
      <c r="A75" s="57" t="s">
        <v>122</v>
      </c>
      <c r="B75" s="62" t="s">
        <v>123</v>
      </c>
      <c r="C75" s="54">
        <v>94688000</v>
      </c>
      <c r="D75" s="54">
        <v>39647000</v>
      </c>
      <c r="E75" s="54">
        <f t="shared" si="4"/>
        <v>-55041000</v>
      </c>
      <c r="F75" s="44" t="s">
        <v>143</v>
      </c>
    </row>
    <row r="76" spans="1:6" ht="117" x14ac:dyDescent="0.35">
      <c r="A76" s="57" t="s">
        <v>124</v>
      </c>
      <c r="B76" s="64" t="s">
        <v>125</v>
      </c>
      <c r="C76" s="54">
        <v>124564500</v>
      </c>
      <c r="D76" s="54">
        <v>19990500</v>
      </c>
      <c r="E76" s="54">
        <f t="shared" si="4"/>
        <v>-104574000</v>
      </c>
      <c r="F76" s="44" t="s">
        <v>144</v>
      </c>
    </row>
    <row r="77" spans="1:6" ht="26" x14ac:dyDescent="0.35">
      <c r="A77" s="52">
        <v>43</v>
      </c>
      <c r="B77" s="53" t="s">
        <v>126</v>
      </c>
      <c r="C77" s="68">
        <f>C78</f>
        <v>206900000</v>
      </c>
      <c r="D77" s="68">
        <f>D78</f>
        <v>60250000</v>
      </c>
      <c r="E77" s="68">
        <f>D77-C77</f>
        <v>-146650000</v>
      </c>
      <c r="F77" s="55"/>
    </row>
    <row r="78" spans="1:6" ht="52" x14ac:dyDescent="0.35">
      <c r="A78" s="55">
        <v>43.01</v>
      </c>
      <c r="B78" s="62" t="s">
        <v>127</v>
      </c>
      <c r="C78" s="54">
        <v>206900000</v>
      </c>
      <c r="D78" s="54">
        <v>60250000</v>
      </c>
      <c r="E78" s="54">
        <f>D78-C78</f>
        <v>-146650000</v>
      </c>
      <c r="F78" s="44" t="s">
        <v>145</v>
      </c>
    </row>
    <row r="80" spans="1:6" x14ac:dyDescent="0.35">
      <c r="E80" s="45" t="s">
        <v>178</v>
      </c>
    </row>
    <row r="81" spans="5:5" x14ac:dyDescent="0.35">
      <c r="E81" s="56" t="s">
        <v>173</v>
      </c>
    </row>
    <row r="82" spans="5:5" x14ac:dyDescent="0.35">
      <c r="E82" s="56" t="s">
        <v>174</v>
      </c>
    </row>
    <row r="83" spans="5:5" x14ac:dyDescent="0.35">
      <c r="E83" s="56"/>
    </row>
    <row r="84" spans="5:5" x14ac:dyDescent="0.35">
      <c r="E84" s="56"/>
    </row>
    <row r="85" spans="5:5" x14ac:dyDescent="0.35">
      <c r="E85" s="82" t="s">
        <v>175</v>
      </c>
    </row>
    <row r="86" spans="5:5" x14ac:dyDescent="0.35">
      <c r="E86" s="45" t="s">
        <v>176</v>
      </c>
    </row>
    <row r="87" spans="5:5" x14ac:dyDescent="0.35">
      <c r="E87" s="45" t="s">
        <v>177</v>
      </c>
    </row>
  </sheetData>
  <mergeCells count="8">
    <mergeCell ref="A58:B58"/>
    <mergeCell ref="A1:F1"/>
    <mergeCell ref="A2:F2"/>
    <mergeCell ref="A3:F3"/>
    <mergeCell ref="A6:A7"/>
    <mergeCell ref="B6:B7"/>
    <mergeCell ref="C6:D6"/>
    <mergeCell ref="F6:F7"/>
  </mergeCells>
  <pageMargins left="0.9055118110236221" right="0.31496062992125984" top="0.74803149606299213" bottom="0.74803149606299213" header="0.31496062992125984" footer="0.31496062992125984"/>
  <pageSetup paperSize="10000" scale="80"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8"/>
  <sheetViews>
    <sheetView topLeftCell="A7" workbookViewId="0">
      <selection activeCell="D55" sqref="D55"/>
    </sheetView>
  </sheetViews>
  <sheetFormatPr defaultRowHeight="13" x14ac:dyDescent="0.3"/>
  <cols>
    <col min="1" max="1" width="5.26953125" style="46" customWidth="1"/>
    <col min="2" max="2" width="22.54296875" style="46" customWidth="1"/>
    <col min="3" max="3" width="19.54296875" style="46" customWidth="1"/>
    <col min="4" max="5" width="19.7265625" style="50" customWidth="1"/>
    <col min="6" max="7" width="23.7265625" style="46" customWidth="1"/>
    <col min="8" max="16384" width="8.7265625" style="46"/>
  </cols>
  <sheetData>
    <row r="1" spans="1:8" x14ac:dyDescent="0.3">
      <c r="A1" s="87" t="s">
        <v>146</v>
      </c>
      <c r="B1" s="87"/>
      <c r="C1" s="87"/>
      <c r="D1" s="87"/>
      <c r="E1" s="87"/>
      <c r="F1" s="87"/>
    </row>
    <row r="2" spans="1:8" x14ac:dyDescent="0.3">
      <c r="A2" s="87" t="s">
        <v>147</v>
      </c>
      <c r="B2" s="87"/>
      <c r="C2" s="87"/>
      <c r="D2" s="87"/>
      <c r="E2" s="87"/>
      <c r="F2" s="87"/>
    </row>
    <row r="3" spans="1:8" x14ac:dyDescent="0.3">
      <c r="A3" s="87" t="s">
        <v>148</v>
      </c>
      <c r="B3" s="87"/>
      <c r="C3" s="87"/>
      <c r="D3" s="87"/>
      <c r="E3" s="87"/>
      <c r="F3" s="87"/>
    </row>
    <row r="6" spans="1:8" ht="14.5" customHeight="1" x14ac:dyDescent="0.3">
      <c r="A6" s="88" t="s">
        <v>0</v>
      </c>
      <c r="B6" s="88" t="s">
        <v>1</v>
      </c>
      <c r="C6" s="89" t="s">
        <v>132</v>
      </c>
      <c r="D6" s="89"/>
      <c r="E6" s="76"/>
      <c r="F6" s="90" t="s">
        <v>129</v>
      </c>
    </row>
    <row r="7" spans="1:8" ht="30.65" customHeight="1" x14ac:dyDescent="0.3">
      <c r="A7" s="88"/>
      <c r="B7" s="88"/>
      <c r="C7" s="32" t="s">
        <v>130</v>
      </c>
      <c r="D7" s="33" t="s">
        <v>131</v>
      </c>
      <c r="E7" s="33" t="s">
        <v>128</v>
      </c>
      <c r="F7" s="90"/>
    </row>
    <row r="8" spans="1:8" x14ac:dyDescent="0.3">
      <c r="A8" s="52"/>
      <c r="B8" s="77" t="s">
        <v>2</v>
      </c>
      <c r="C8" s="54">
        <f>C9+C58</f>
        <v>57633849004</v>
      </c>
      <c r="D8" s="54">
        <f>D9+D58</f>
        <v>86311130582</v>
      </c>
      <c r="E8" s="54">
        <f>D8-C8</f>
        <v>28677281578</v>
      </c>
      <c r="F8" s="55"/>
      <c r="G8" s="50">
        <v>86311130582</v>
      </c>
    </row>
    <row r="9" spans="1:8" x14ac:dyDescent="0.3">
      <c r="A9" s="57"/>
      <c r="B9" s="77" t="s">
        <v>3</v>
      </c>
      <c r="C9" s="54">
        <f>C10+C33+C50</f>
        <v>52747662687</v>
      </c>
      <c r="D9" s="54">
        <f>D10+D33+D50</f>
        <v>82273913502</v>
      </c>
      <c r="E9" s="54">
        <f>D9-C9</f>
        <v>29526250815</v>
      </c>
      <c r="F9" s="55"/>
      <c r="G9" s="51">
        <f>G8-D8</f>
        <v>0</v>
      </c>
    </row>
    <row r="10" spans="1:8" s="56" customFormat="1" ht="52" x14ac:dyDescent="0.35">
      <c r="A10" s="52">
        <v>37</v>
      </c>
      <c r="B10" s="53" t="s">
        <v>4</v>
      </c>
      <c r="C10" s="54">
        <f>SUM(C11:C32)</f>
        <v>15328925550</v>
      </c>
      <c r="D10" s="54">
        <f>SUM(D11:D32)</f>
        <v>18642871470</v>
      </c>
      <c r="E10" s="54">
        <f>D10-C10</f>
        <v>3313945920</v>
      </c>
      <c r="F10" s="55"/>
    </row>
    <row r="11" spans="1:8" ht="78" x14ac:dyDescent="0.3">
      <c r="A11" s="57" t="s">
        <v>5</v>
      </c>
      <c r="B11" s="62" t="s">
        <v>6</v>
      </c>
      <c r="C11" s="54">
        <v>575379000</v>
      </c>
      <c r="D11" s="54">
        <v>393430000</v>
      </c>
      <c r="E11" s="54">
        <f>D11-C11</f>
        <v>-181949000</v>
      </c>
      <c r="F11" s="44" t="s">
        <v>151</v>
      </c>
    </row>
    <row r="12" spans="1:8" ht="52" x14ac:dyDescent="0.3">
      <c r="A12" s="57" t="s">
        <v>7</v>
      </c>
      <c r="B12" s="58" t="s">
        <v>8</v>
      </c>
      <c r="C12" s="54">
        <v>222385000</v>
      </c>
      <c r="D12" s="54">
        <v>113910000</v>
      </c>
      <c r="E12" s="54">
        <f t="shared" ref="E12:E32" si="0">D12-C12</f>
        <v>-108475000</v>
      </c>
      <c r="F12" s="44" t="s">
        <v>165</v>
      </c>
      <c r="G12" s="51"/>
    </row>
    <row r="13" spans="1:8" ht="52" x14ac:dyDescent="0.3">
      <c r="A13" s="57" t="s">
        <v>9</v>
      </c>
      <c r="B13" s="58" t="s">
        <v>10</v>
      </c>
      <c r="C13" s="54">
        <v>294648800</v>
      </c>
      <c r="D13" s="54">
        <v>3661500</v>
      </c>
      <c r="E13" s="54">
        <f t="shared" si="0"/>
        <v>-290987300</v>
      </c>
      <c r="F13" s="44" t="s">
        <v>164</v>
      </c>
      <c r="G13" s="51"/>
      <c r="H13" s="51"/>
    </row>
    <row r="14" spans="1:8" ht="26" x14ac:dyDescent="0.3">
      <c r="A14" s="57" t="s">
        <v>11</v>
      </c>
      <c r="B14" s="58" t="s">
        <v>12</v>
      </c>
      <c r="C14" s="54">
        <v>119011850</v>
      </c>
      <c r="D14" s="54">
        <v>0</v>
      </c>
      <c r="E14" s="54">
        <f t="shared" si="0"/>
        <v>-119011850</v>
      </c>
      <c r="F14" s="44" t="s">
        <v>150</v>
      </c>
    </row>
    <row r="15" spans="1:8" ht="299" x14ac:dyDescent="0.3">
      <c r="A15" s="57" t="s">
        <v>13</v>
      </c>
      <c r="B15" s="58" t="s">
        <v>14</v>
      </c>
      <c r="C15" s="54">
        <v>610455000</v>
      </c>
      <c r="D15" s="49">
        <v>801400000</v>
      </c>
      <c r="E15" s="54">
        <f t="shared" si="0"/>
        <v>190945000</v>
      </c>
      <c r="F15" s="44" t="s">
        <v>166</v>
      </c>
    </row>
    <row r="16" spans="1:8" ht="56" customHeight="1" x14ac:dyDescent="0.3">
      <c r="A16" s="57" t="s">
        <v>15</v>
      </c>
      <c r="B16" s="58" t="s">
        <v>16</v>
      </c>
      <c r="C16" s="54">
        <v>192590000</v>
      </c>
      <c r="D16" s="49">
        <v>82225000</v>
      </c>
      <c r="E16" s="54">
        <f t="shared" si="0"/>
        <v>-110365000</v>
      </c>
      <c r="F16" s="44" t="s">
        <v>154</v>
      </c>
    </row>
    <row r="17" spans="1:6" ht="39" x14ac:dyDescent="0.3">
      <c r="A17" s="57" t="s">
        <v>17</v>
      </c>
      <c r="B17" s="59" t="s">
        <v>18</v>
      </c>
      <c r="C17" s="54">
        <v>23856000</v>
      </c>
      <c r="D17" s="54">
        <v>0</v>
      </c>
      <c r="E17" s="54">
        <f t="shared" si="0"/>
        <v>-23856000</v>
      </c>
      <c r="F17" s="44" t="s">
        <v>149</v>
      </c>
    </row>
    <row r="18" spans="1:6" ht="39" x14ac:dyDescent="0.3">
      <c r="A18" s="57" t="s">
        <v>19</v>
      </c>
      <c r="B18" s="59" t="s">
        <v>20</v>
      </c>
      <c r="C18" s="54">
        <v>53457500</v>
      </c>
      <c r="D18" s="54">
        <v>3000000</v>
      </c>
      <c r="E18" s="54">
        <f t="shared" si="0"/>
        <v>-50457500</v>
      </c>
      <c r="F18" s="44" t="s">
        <v>150</v>
      </c>
    </row>
    <row r="19" spans="1:6" ht="39" x14ac:dyDescent="0.3">
      <c r="A19" s="57" t="s">
        <v>21</v>
      </c>
      <c r="B19" s="59" t="s">
        <v>22</v>
      </c>
      <c r="C19" s="54">
        <v>240725000</v>
      </c>
      <c r="D19" s="54">
        <v>194898500</v>
      </c>
      <c r="E19" s="54">
        <f t="shared" si="0"/>
        <v>-45826500</v>
      </c>
      <c r="F19" s="44" t="s">
        <v>150</v>
      </c>
    </row>
    <row r="20" spans="1:6" ht="104" x14ac:dyDescent="0.3">
      <c r="A20" s="57" t="s">
        <v>23</v>
      </c>
      <c r="B20" s="59" t="s">
        <v>24</v>
      </c>
      <c r="C20" s="54">
        <v>128876000</v>
      </c>
      <c r="D20" s="49">
        <v>1500000</v>
      </c>
      <c r="E20" s="54">
        <f t="shared" si="0"/>
        <v>-127376000</v>
      </c>
      <c r="F20" s="44" t="s">
        <v>167</v>
      </c>
    </row>
    <row r="21" spans="1:6" ht="52" x14ac:dyDescent="0.3">
      <c r="A21" s="57" t="s">
        <v>25</v>
      </c>
      <c r="B21" s="58" t="s">
        <v>26</v>
      </c>
      <c r="C21" s="54">
        <v>287638000</v>
      </c>
      <c r="D21" s="54">
        <v>229238000</v>
      </c>
      <c r="E21" s="54">
        <f t="shared" si="0"/>
        <v>-58400000</v>
      </c>
      <c r="F21" s="44" t="s">
        <v>168</v>
      </c>
    </row>
    <row r="22" spans="1:6" ht="117" x14ac:dyDescent="0.3">
      <c r="A22" s="57" t="s">
        <v>27</v>
      </c>
      <c r="B22" s="58" t="s">
        <v>28</v>
      </c>
      <c r="C22" s="54">
        <v>271903000</v>
      </c>
      <c r="D22" s="54">
        <v>69401750</v>
      </c>
      <c r="E22" s="54">
        <f t="shared" si="0"/>
        <v>-202501250</v>
      </c>
      <c r="F22" s="44" t="s">
        <v>169</v>
      </c>
    </row>
    <row r="23" spans="1:6" ht="78" x14ac:dyDescent="0.3">
      <c r="A23" s="60" t="s">
        <v>29</v>
      </c>
      <c r="B23" s="58" t="s">
        <v>30</v>
      </c>
      <c r="C23" s="54">
        <v>1973195851</v>
      </c>
      <c r="D23" s="54">
        <v>1706118851</v>
      </c>
      <c r="E23" s="54">
        <f t="shared" si="0"/>
        <v>-267077000</v>
      </c>
      <c r="F23" s="44" t="s">
        <v>184</v>
      </c>
    </row>
    <row r="24" spans="1:6" ht="119.5" customHeight="1" x14ac:dyDescent="0.3">
      <c r="A24" s="60" t="s">
        <v>31</v>
      </c>
      <c r="B24" s="58" t="s">
        <v>32</v>
      </c>
      <c r="C24" s="54">
        <v>304963350</v>
      </c>
      <c r="D24" s="54">
        <v>358860350</v>
      </c>
      <c r="E24" s="54">
        <f t="shared" si="0"/>
        <v>53897000</v>
      </c>
      <c r="F24" s="44" t="s">
        <v>183</v>
      </c>
    </row>
    <row r="25" spans="1:6" ht="169" x14ac:dyDescent="0.3">
      <c r="A25" s="61">
        <v>37.15</v>
      </c>
      <c r="B25" s="58" t="s">
        <v>33</v>
      </c>
      <c r="C25" s="54">
        <v>1049093799</v>
      </c>
      <c r="D25" s="54">
        <v>783843799</v>
      </c>
      <c r="E25" s="54">
        <f t="shared" si="0"/>
        <v>-265250000</v>
      </c>
      <c r="F25" s="44" t="s">
        <v>155</v>
      </c>
    </row>
    <row r="26" spans="1:6" ht="133.5" customHeight="1" x14ac:dyDescent="0.3">
      <c r="A26" s="57" t="s">
        <v>34</v>
      </c>
      <c r="B26" s="58" t="s">
        <v>35</v>
      </c>
      <c r="C26" s="54">
        <v>133276000</v>
      </c>
      <c r="D26" s="54">
        <v>20825000</v>
      </c>
      <c r="E26" s="54">
        <f t="shared" si="0"/>
        <v>-112451000</v>
      </c>
      <c r="F26" s="44" t="s">
        <v>159</v>
      </c>
    </row>
    <row r="27" spans="1:6" ht="149.5" customHeight="1" x14ac:dyDescent="0.3">
      <c r="A27" s="57" t="s">
        <v>36</v>
      </c>
      <c r="B27" s="62" t="s">
        <v>37</v>
      </c>
      <c r="C27" s="54">
        <v>803809800</v>
      </c>
      <c r="D27" s="54">
        <v>421795220</v>
      </c>
      <c r="E27" s="54">
        <f t="shared" si="0"/>
        <v>-382014580</v>
      </c>
      <c r="F27" s="44" t="s">
        <v>157</v>
      </c>
    </row>
    <row r="28" spans="1:6" ht="156" x14ac:dyDescent="0.3">
      <c r="A28" s="57" t="s">
        <v>38</v>
      </c>
      <c r="B28" s="58" t="s">
        <v>39</v>
      </c>
      <c r="C28" s="54">
        <v>597460000</v>
      </c>
      <c r="D28" s="54">
        <v>491535000</v>
      </c>
      <c r="E28" s="54">
        <f t="shared" si="0"/>
        <v>-105925000</v>
      </c>
      <c r="F28" s="44" t="s">
        <v>158</v>
      </c>
    </row>
    <row r="29" spans="1:6" ht="65" x14ac:dyDescent="0.3">
      <c r="A29" s="57" t="s">
        <v>40</v>
      </c>
      <c r="B29" s="58" t="s">
        <v>41</v>
      </c>
      <c r="C29" s="54">
        <v>122847200</v>
      </c>
      <c r="D29" s="54">
        <v>31112500</v>
      </c>
      <c r="E29" s="54">
        <f t="shared" si="0"/>
        <v>-91734700</v>
      </c>
      <c r="F29" s="44" t="s">
        <v>153</v>
      </c>
    </row>
    <row r="30" spans="1:6" ht="52" x14ac:dyDescent="0.3">
      <c r="A30" s="57" t="s">
        <v>42</v>
      </c>
      <c r="B30" s="63" t="s">
        <v>43</v>
      </c>
      <c r="C30" s="54">
        <v>123943400</v>
      </c>
      <c r="D30" s="54">
        <v>1750000</v>
      </c>
      <c r="E30" s="54">
        <f t="shared" si="0"/>
        <v>-122193400</v>
      </c>
      <c r="F30" s="44" t="s">
        <v>152</v>
      </c>
    </row>
    <row r="31" spans="1:6" ht="39" x14ac:dyDescent="0.3">
      <c r="A31" s="57" t="s">
        <v>44</v>
      </c>
      <c r="B31" s="58" t="s">
        <v>45</v>
      </c>
      <c r="C31" s="54">
        <v>136896000</v>
      </c>
      <c r="D31" s="54">
        <v>49945000</v>
      </c>
      <c r="E31" s="54">
        <f t="shared" si="0"/>
        <v>-86951000</v>
      </c>
      <c r="F31" s="44" t="s">
        <v>150</v>
      </c>
    </row>
    <row r="32" spans="1:6" s="56" customFormat="1" ht="91" x14ac:dyDescent="0.35">
      <c r="A32" s="57" t="s">
        <v>46</v>
      </c>
      <c r="B32" s="64" t="s">
        <v>47</v>
      </c>
      <c r="C32" s="54">
        <v>7062515000</v>
      </c>
      <c r="D32" s="54">
        <f>14673825921-1789404921</f>
        <v>12884421000</v>
      </c>
      <c r="E32" s="54">
        <f t="shared" si="0"/>
        <v>5821906000</v>
      </c>
      <c r="F32" s="44" t="s">
        <v>133</v>
      </c>
    </row>
    <row r="33" spans="1:8" ht="26" x14ac:dyDescent="0.3">
      <c r="A33" s="52">
        <v>38</v>
      </c>
      <c r="B33" s="53" t="s">
        <v>48</v>
      </c>
      <c r="C33" s="54">
        <f>SUM(C34:C49)</f>
        <v>27981456948</v>
      </c>
      <c r="D33" s="54">
        <f>SUM(D34:D49)</f>
        <v>52618554266</v>
      </c>
      <c r="E33" s="54">
        <f>D33-C33</f>
        <v>24637097318</v>
      </c>
      <c r="F33" s="55"/>
    </row>
    <row r="34" spans="1:8" s="56" customFormat="1" ht="172.5" customHeight="1" x14ac:dyDescent="0.35">
      <c r="A34" s="57" t="s">
        <v>49</v>
      </c>
      <c r="B34" s="64" t="s">
        <v>50</v>
      </c>
      <c r="C34" s="54">
        <v>6220518100</v>
      </c>
      <c r="D34" s="54">
        <f>31197119721-493660323</f>
        <v>30703459398</v>
      </c>
      <c r="E34" s="54">
        <f>D34-C34</f>
        <v>24482941298</v>
      </c>
      <c r="F34" s="44" t="s">
        <v>185</v>
      </c>
      <c r="G34" s="65">
        <v>6048715475</v>
      </c>
      <c r="H34" s="66" t="s">
        <v>161</v>
      </c>
    </row>
    <row r="35" spans="1:8" ht="30" customHeight="1" x14ac:dyDescent="0.3">
      <c r="A35" s="57" t="s">
        <v>51</v>
      </c>
      <c r="B35" s="64" t="s">
        <v>52</v>
      </c>
      <c r="C35" s="54">
        <v>2571384848</v>
      </c>
      <c r="D35" s="54">
        <v>2323843557</v>
      </c>
      <c r="E35" s="54">
        <f>D35-C35</f>
        <v>-247541291</v>
      </c>
      <c r="F35" s="44" t="s">
        <v>181</v>
      </c>
    </row>
    <row r="36" spans="1:8" ht="28" customHeight="1" x14ac:dyDescent="0.3">
      <c r="A36" s="57" t="s">
        <v>53</v>
      </c>
      <c r="B36" s="64" t="s">
        <v>54</v>
      </c>
      <c r="C36" s="54">
        <v>641304000</v>
      </c>
      <c r="D36" s="54">
        <v>622840571</v>
      </c>
      <c r="E36" s="54">
        <f t="shared" ref="E36:E48" si="1">D36-C36</f>
        <v>-18463429</v>
      </c>
      <c r="F36" s="44" t="s">
        <v>181</v>
      </c>
    </row>
    <row r="37" spans="1:8" ht="29.5" customHeight="1" x14ac:dyDescent="0.3">
      <c r="A37" s="57" t="s">
        <v>55</v>
      </c>
      <c r="B37" s="64" t="s">
        <v>56</v>
      </c>
      <c r="C37" s="54">
        <v>1296000000</v>
      </c>
      <c r="D37" s="54">
        <v>1187534674</v>
      </c>
      <c r="E37" s="54">
        <f t="shared" si="1"/>
        <v>-108465326</v>
      </c>
      <c r="F37" s="44" t="s">
        <v>181</v>
      </c>
    </row>
    <row r="38" spans="1:8" ht="30" customHeight="1" x14ac:dyDescent="0.3">
      <c r="A38" s="57" t="s">
        <v>57</v>
      </c>
      <c r="B38" s="64" t="s">
        <v>58</v>
      </c>
      <c r="C38" s="54">
        <v>1798920000</v>
      </c>
      <c r="D38" s="54">
        <v>1775182787</v>
      </c>
      <c r="E38" s="54">
        <f t="shared" si="1"/>
        <v>-23737213</v>
      </c>
      <c r="F38" s="44" t="s">
        <v>181</v>
      </c>
    </row>
    <row r="39" spans="1:8" ht="39" x14ac:dyDescent="0.3">
      <c r="A39" s="57" t="s">
        <v>59</v>
      </c>
      <c r="B39" s="64" t="s">
        <v>60</v>
      </c>
      <c r="C39" s="54">
        <v>1836864000</v>
      </c>
      <c r="D39" s="54">
        <v>1538486793</v>
      </c>
      <c r="E39" s="54">
        <f t="shared" si="1"/>
        <v>-298377207</v>
      </c>
      <c r="F39" s="44" t="s">
        <v>181</v>
      </c>
    </row>
    <row r="40" spans="1:8" ht="28.5" customHeight="1" x14ac:dyDescent="0.3">
      <c r="A40" s="57" t="s">
        <v>61</v>
      </c>
      <c r="B40" s="64" t="s">
        <v>62</v>
      </c>
      <c r="C40" s="54">
        <v>1930752000</v>
      </c>
      <c r="D40" s="54">
        <v>1803264530</v>
      </c>
      <c r="E40" s="54">
        <f t="shared" si="1"/>
        <v>-127487470</v>
      </c>
      <c r="F40" s="44" t="s">
        <v>181</v>
      </c>
    </row>
    <row r="41" spans="1:8" ht="39" x14ac:dyDescent="0.3">
      <c r="A41" s="57" t="s">
        <v>63</v>
      </c>
      <c r="B41" s="64" t="s">
        <v>64</v>
      </c>
      <c r="C41" s="54">
        <v>1630872000</v>
      </c>
      <c r="D41" s="54">
        <v>1640206894</v>
      </c>
      <c r="E41" s="54">
        <f t="shared" si="1"/>
        <v>9334894</v>
      </c>
      <c r="F41" s="44" t="s">
        <v>181</v>
      </c>
    </row>
    <row r="42" spans="1:8" ht="30.5" customHeight="1" x14ac:dyDescent="0.3">
      <c r="A42" s="57" t="s">
        <v>65</v>
      </c>
      <c r="B42" s="64" t="s">
        <v>66</v>
      </c>
      <c r="C42" s="54">
        <v>1640448000</v>
      </c>
      <c r="D42" s="54">
        <v>1415064947</v>
      </c>
      <c r="E42" s="54">
        <f t="shared" si="1"/>
        <v>-225383053</v>
      </c>
      <c r="F42" s="44" t="s">
        <v>181</v>
      </c>
    </row>
    <row r="43" spans="1:8" ht="32" customHeight="1" x14ac:dyDescent="0.3">
      <c r="A43" s="57" t="s">
        <v>67</v>
      </c>
      <c r="B43" s="64" t="s">
        <v>68</v>
      </c>
      <c r="C43" s="54">
        <v>1666008000</v>
      </c>
      <c r="D43" s="54">
        <v>1488927267</v>
      </c>
      <c r="E43" s="54">
        <f t="shared" si="1"/>
        <v>-177080733</v>
      </c>
      <c r="F43" s="44" t="s">
        <v>181</v>
      </c>
    </row>
    <row r="44" spans="1:8" ht="29" customHeight="1" x14ac:dyDescent="0.3">
      <c r="A44" s="57" t="s">
        <v>69</v>
      </c>
      <c r="B44" s="64" t="s">
        <v>70</v>
      </c>
      <c r="C44" s="54">
        <v>2107224000</v>
      </c>
      <c r="D44" s="54">
        <v>2064377722</v>
      </c>
      <c r="E44" s="54">
        <f t="shared" si="1"/>
        <v>-42846278</v>
      </c>
      <c r="F44" s="44" t="s">
        <v>181</v>
      </c>
    </row>
    <row r="45" spans="1:8" ht="31" customHeight="1" x14ac:dyDescent="0.3">
      <c r="A45" s="57" t="s">
        <v>71</v>
      </c>
      <c r="B45" s="64" t="s">
        <v>72</v>
      </c>
      <c r="C45" s="54">
        <v>969552000</v>
      </c>
      <c r="D45" s="54">
        <v>946027412</v>
      </c>
      <c r="E45" s="54">
        <f t="shared" si="1"/>
        <v>-23524588</v>
      </c>
      <c r="F45" s="44" t="s">
        <v>181</v>
      </c>
    </row>
    <row r="46" spans="1:8" ht="29.5" customHeight="1" x14ac:dyDescent="0.3">
      <c r="A46" s="57" t="s">
        <v>73</v>
      </c>
      <c r="B46" s="64" t="s">
        <v>74</v>
      </c>
      <c r="C46" s="54">
        <v>1242072000</v>
      </c>
      <c r="D46" s="54">
        <v>1166780213</v>
      </c>
      <c r="E46" s="54">
        <f t="shared" si="1"/>
        <v>-75291787</v>
      </c>
      <c r="F46" s="44" t="s">
        <v>181</v>
      </c>
    </row>
    <row r="47" spans="1:8" ht="39" x14ac:dyDescent="0.3">
      <c r="A47" s="57" t="s">
        <v>75</v>
      </c>
      <c r="B47" s="64" t="s">
        <v>76</v>
      </c>
      <c r="C47" s="54">
        <v>908784000</v>
      </c>
      <c r="D47" s="54">
        <v>831339580</v>
      </c>
      <c r="E47" s="54">
        <f t="shared" si="1"/>
        <v>-77444420</v>
      </c>
      <c r="F47" s="44" t="s">
        <v>181</v>
      </c>
    </row>
    <row r="48" spans="1:8" s="56" customFormat="1" ht="52" x14ac:dyDescent="0.35">
      <c r="A48" s="57" t="s">
        <v>77</v>
      </c>
      <c r="B48" s="64" t="s">
        <v>78</v>
      </c>
      <c r="C48" s="54">
        <v>198941000</v>
      </c>
      <c r="D48" s="54">
        <v>0</v>
      </c>
      <c r="E48" s="54">
        <f t="shared" si="1"/>
        <v>-198941000</v>
      </c>
      <c r="F48" s="44" t="s">
        <v>150</v>
      </c>
    </row>
    <row r="49" spans="1:6" x14ac:dyDescent="0.3">
      <c r="A49" s="57" t="s">
        <v>79</v>
      </c>
      <c r="B49" s="64" t="s">
        <v>80</v>
      </c>
      <c r="C49" s="54">
        <v>1321813000</v>
      </c>
      <c r="D49" s="54">
        <f>1321813000+1789404921</f>
        <v>3111217921</v>
      </c>
      <c r="E49" s="54">
        <f>D49-C49</f>
        <v>1789404921</v>
      </c>
      <c r="F49" s="55" t="s">
        <v>182</v>
      </c>
    </row>
    <row r="50" spans="1:6" ht="39" x14ac:dyDescent="0.3">
      <c r="A50" s="52">
        <v>39</v>
      </c>
      <c r="B50" s="53" t="s">
        <v>81</v>
      </c>
      <c r="C50" s="54">
        <f>SUM(C51:C57)</f>
        <v>9437280189</v>
      </c>
      <c r="D50" s="54">
        <f>SUM(D51:D57)</f>
        <v>11012487766</v>
      </c>
      <c r="E50" s="54">
        <f>D50-C50</f>
        <v>1575207577</v>
      </c>
      <c r="F50" s="55"/>
    </row>
    <row r="51" spans="1:6" ht="39" x14ac:dyDescent="0.3">
      <c r="A51" s="57" t="s">
        <v>82</v>
      </c>
      <c r="B51" s="59" t="s">
        <v>83</v>
      </c>
      <c r="C51" s="54">
        <v>389737200</v>
      </c>
      <c r="D51" s="54">
        <v>21700000</v>
      </c>
      <c r="E51" s="54">
        <f>D51-C51</f>
        <v>-368037200</v>
      </c>
      <c r="F51" s="55"/>
    </row>
    <row r="52" spans="1:6" ht="26" x14ac:dyDescent="0.3">
      <c r="A52" s="57" t="s">
        <v>84</v>
      </c>
      <c r="B52" s="62" t="s">
        <v>85</v>
      </c>
      <c r="C52" s="54">
        <v>402637398</v>
      </c>
      <c r="D52" s="54">
        <v>8987500</v>
      </c>
      <c r="E52" s="54">
        <f t="shared" ref="E52:E57" si="2">D52-C52</f>
        <v>-393649898</v>
      </c>
      <c r="F52" s="55"/>
    </row>
    <row r="53" spans="1:6" x14ac:dyDescent="0.3">
      <c r="A53" s="57" t="s">
        <v>86</v>
      </c>
      <c r="B53" s="59" t="s">
        <v>87</v>
      </c>
      <c r="C53" s="54">
        <v>921850002</v>
      </c>
      <c r="D53" s="54">
        <v>921850002</v>
      </c>
      <c r="E53" s="54">
        <f t="shared" si="2"/>
        <v>0</v>
      </c>
      <c r="F53" s="55"/>
    </row>
    <row r="54" spans="1:6" ht="52" x14ac:dyDescent="0.3">
      <c r="A54" s="57" t="s">
        <v>88</v>
      </c>
      <c r="B54" s="59" t="s">
        <v>89</v>
      </c>
      <c r="C54" s="54">
        <v>2844525328</v>
      </c>
      <c r="D54" s="54">
        <v>3107375328</v>
      </c>
      <c r="E54" s="54">
        <f t="shared" si="2"/>
        <v>262850000</v>
      </c>
      <c r="F54" s="44" t="s">
        <v>180</v>
      </c>
    </row>
    <row r="55" spans="1:6" ht="78" x14ac:dyDescent="0.3">
      <c r="A55" s="57" t="s">
        <v>90</v>
      </c>
      <c r="B55" s="59" t="s">
        <v>91</v>
      </c>
      <c r="C55" s="54">
        <v>3933500000</v>
      </c>
      <c r="D55" s="54">
        <f>5994832675+28000000</f>
        <v>6022832675</v>
      </c>
      <c r="E55" s="54">
        <f t="shared" si="2"/>
        <v>2089332675</v>
      </c>
      <c r="F55" s="44" t="s">
        <v>179</v>
      </c>
    </row>
    <row r="56" spans="1:6" ht="26" x14ac:dyDescent="0.3">
      <c r="A56" s="57" t="s">
        <v>92</v>
      </c>
      <c r="B56" s="59" t="s">
        <v>93</v>
      </c>
      <c r="C56" s="54">
        <v>549178261</v>
      </c>
      <c r="D56" s="54">
        <v>856178261</v>
      </c>
      <c r="E56" s="54" t="s">
        <v>163</v>
      </c>
      <c r="F56" s="55"/>
    </row>
    <row r="57" spans="1:6" s="56" customFormat="1" ht="119.5" customHeight="1" x14ac:dyDescent="0.35">
      <c r="A57" s="57" t="s">
        <v>94</v>
      </c>
      <c r="B57" s="67" t="s">
        <v>95</v>
      </c>
      <c r="C57" s="54">
        <v>395852000</v>
      </c>
      <c r="D57" s="54">
        <v>73564000</v>
      </c>
      <c r="E57" s="54">
        <f t="shared" si="2"/>
        <v>-322288000</v>
      </c>
      <c r="F57" s="44" t="s">
        <v>134</v>
      </c>
    </row>
    <row r="58" spans="1:6" x14ac:dyDescent="0.3">
      <c r="A58" s="83" t="s">
        <v>96</v>
      </c>
      <c r="B58" s="83"/>
      <c r="C58" s="68">
        <f>C59+C73+C78</f>
        <v>4886186317</v>
      </c>
      <c r="D58" s="68">
        <f>D59+D73+D78</f>
        <v>4037217080</v>
      </c>
      <c r="E58" s="68">
        <f>D58-C58</f>
        <v>-848969237</v>
      </c>
      <c r="F58" s="55"/>
    </row>
    <row r="59" spans="1:6" ht="26" x14ac:dyDescent="0.3">
      <c r="A59" s="52">
        <v>39</v>
      </c>
      <c r="B59" s="53" t="s">
        <v>97</v>
      </c>
      <c r="C59" s="68">
        <f>SUM(C60:C72)</f>
        <v>4411033817</v>
      </c>
      <c r="D59" s="68">
        <f>SUM(D60:D72)</f>
        <v>3898329580</v>
      </c>
      <c r="E59" s="68">
        <f>D59-C59</f>
        <v>-512704237</v>
      </c>
      <c r="F59" s="55"/>
    </row>
    <row r="60" spans="1:6" s="56" customFormat="1" x14ac:dyDescent="0.35">
      <c r="A60" s="69">
        <v>39.01</v>
      </c>
      <c r="B60" s="70" t="s">
        <v>98</v>
      </c>
      <c r="C60" s="54">
        <v>165220500</v>
      </c>
      <c r="D60" s="54">
        <v>161419500</v>
      </c>
      <c r="E60" s="54">
        <f t="shared" ref="E60:E72" si="3">D60-C60</f>
        <v>-3801000</v>
      </c>
      <c r="F60" s="55" t="s">
        <v>137</v>
      </c>
    </row>
    <row r="61" spans="1:6" s="56" customFormat="1" ht="38" customHeight="1" x14ac:dyDescent="0.35">
      <c r="A61" s="69">
        <v>39.020000000000003</v>
      </c>
      <c r="B61" s="70" t="s">
        <v>99</v>
      </c>
      <c r="C61" s="54">
        <v>597007750</v>
      </c>
      <c r="D61" s="54">
        <v>436641350</v>
      </c>
      <c r="E61" s="54">
        <f t="shared" si="3"/>
        <v>-160366400</v>
      </c>
      <c r="F61" s="44" t="s">
        <v>135</v>
      </c>
    </row>
    <row r="62" spans="1:6" s="56" customFormat="1" ht="65" x14ac:dyDescent="0.35">
      <c r="A62" s="69">
        <v>39.03</v>
      </c>
      <c r="B62" s="64" t="s">
        <v>100</v>
      </c>
      <c r="C62" s="54">
        <v>218100000</v>
      </c>
      <c r="D62" s="54">
        <v>174912500</v>
      </c>
      <c r="E62" s="54">
        <f t="shared" si="3"/>
        <v>-43187500</v>
      </c>
      <c r="F62" s="44" t="s">
        <v>171</v>
      </c>
    </row>
    <row r="63" spans="1:6" s="56" customFormat="1" ht="39" x14ac:dyDescent="0.35">
      <c r="A63" s="69">
        <v>39.04</v>
      </c>
      <c r="B63" s="64" t="s">
        <v>101</v>
      </c>
      <c r="C63" s="54">
        <v>874999999</v>
      </c>
      <c r="D63" s="54">
        <v>874999999</v>
      </c>
      <c r="E63" s="54">
        <f t="shared" si="3"/>
        <v>0</v>
      </c>
      <c r="F63" s="55"/>
    </row>
    <row r="64" spans="1:6" s="56" customFormat="1" ht="39" x14ac:dyDescent="0.35">
      <c r="A64" s="69"/>
      <c r="B64" s="64" t="s">
        <v>162</v>
      </c>
      <c r="C64" s="54">
        <v>0</v>
      </c>
      <c r="D64" s="54">
        <f>26400000-9000000</f>
        <v>17400000</v>
      </c>
      <c r="E64" s="54">
        <f t="shared" si="3"/>
        <v>17400000</v>
      </c>
      <c r="F64" s="44" t="s">
        <v>172</v>
      </c>
    </row>
    <row r="65" spans="1:6" s="56" customFormat="1" ht="39" x14ac:dyDescent="0.35">
      <c r="A65" s="71" t="s">
        <v>92</v>
      </c>
      <c r="B65" s="64" t="s">
        <v>102</v>
      </c>
      <c r="C65" s="54">
        <v>375250000</v>
      </c>
      <c r="D65" s="54">
        <f>397761000-5000000</f>
        <v>392761000</v>
      </c>
      <c r="E65" s="54">
        <f t="shared" si="3"/>
        <v>17511000</v>
      </c>
      <c r="F65" s="44" t="s">
        <v>138</v>
      </c>
    </row>
    <row r="66" spans="1:6" s="56" customFormat="1" ht="39" x14ac:dyDescent="0.35">
      <c r="A66" s="71" t="s">
        <v>103</v>
      </c>
      <c r="B66" s="64" t="s">
        <v>104</v>
      </c>
      <c r="C66" s="54">
        <v>22600000</v>
      </c>
      <c r="D66" s="54">
        <v>4650000</v>
      </c>
      <c r="E66" s="54">
        <f t="shared" si="3"/>
        <v>-17950000</v>
      </c>
      <c r="F66" s="44" t="s">
        <v>139</v>
      </c>
    </row>
    <row r="67" spans="1:6" ht="26" x14ac:dyDescent="0.3">
      <c r="A67" s="71" t="s">
        <v>105</v>
      </c>
      <c r="B67" s="72" t="s">
        <v>106</v>
      </c>
      <c r="C67" s="54">
        <v>100000000</v>
      </c>
      <c r="D67" s="54">
        <v>0</v>
      </c>
      <c r="E67" s="54">
        <f t="shared" si="3"/>
        <v>-100000000</v>
      </c>
      <c r="F67" s="44" t="s">
        <v>150</v>
      </c>
    </row>
    <row r="68" spans="1:6" s="56" customFormat="1" ht="39" x14ac:dyDescent="0.35">
      <c r="A68" s="71" t="s">
        <v>107</v>
      </c>
      <c r="B68" s="73" t="s">
        <v>108</v>
      </c>
      <c r="C68" s="54">
        <v>130200000</v>
      </c>
      <c r="D68" s="54">
        <v>98880000</v>
      </c>
      <c r="E68" s="54">
        <f t="shared" si="3"/>
        <v>-31320000</v>
      </c>
      <c r="F68" s="55"/>
    </row>
    <row r="69" spans="1:6" s="56" customFormat="1" ht="39" x14ac:dyDescent="0.35">
      <c r="A69" s="71" t="s">
        <v>109</v>
      </c>
      <c r="B69" s="74" t="s">
        <v>110</v>
      </c>
      <c r="C69" s="54">
        <v>100000000</v>
      </c>
      <c r="D69" s="54">
        <v>192005000</v>
      </c>
      <c r="E69" s="54">
        <f t="shared" si="3"/>
        <v>92005000</v>
      </c>
      <c r="F69" s="44" t="s">
        <v>140</v>
      </c>
    </row>
    <row r="70" spans="1:6" s="56" customFormat="1" ht="26" x14ac:dyDescent="0.35">
      <c r="A70" s="71" t="s">
        <v>111</v>
      </c>
      <c r="B70" s="75" t="s">
        <v>112</v>
      </c>
      <c r="C70" s="54">
        <v>426214000</v>
      </c>
      <c r="D70" s="54">
        <v>130235763</v>
      </c>
      <c r="E70" s="54">
        <f t="shared" si="3"/>
        <v>-295978237</v>
      </c>
      <c r="F70" s="55" t="s">
        <v>141</v>
      </c>
    </row>
    <row r="71" spans="1:6" s="56" customFormat="1" ht="26" x14ac:dyDescent="0.35">
      <c r="A71" s="71" t="s">
        <v>113</v>
      </c>
      <c r="B71" s="64" t="s">
        <v>114</v>
      </c>
      <c r="C71" s="54">
        <v>653500000</v>
      </c>
      <c r="D71" s="54">
        <v>653500000</v>
      </c>
      <c r="E71" s="54">
        <f t="shared" si="3"/>
        <v>0</v>
      </c>
      <c r="F71" s="55"/>
    </row>
    <row r="72" spans="1:6" s="56" customFormat="1" ht="26" x14ac:dyDescent="0.35">
      <c r="A72" s="71" t="s">
        <v>115</v>
      </c>
      <c r="B72" s="64" t="s">
        <v>116</v>
      </c>
      <c r="C72" s="54">
        <v>747941568</v>
      </c>
      <c r="D72" s="54">
        <f>774924468-14000000</f>
        <v>760924468</v>
      </c>
      <c r="E72" s="54">
        <f t="shared" si="3"/>
        <v>12982900</v>
      </c>
      <c r="F72" s="55"/>
    </row>
    <row r="73" spans="1:6" s="56" customFormat="1" ht="52" x14ac:dyDescent="0.35">
      <c r="A73" s="52">
        <v>42</v>
      </c>
      <c r="B73" s="53" t="s">
        <v>117</v>
      </c>
      <c r="C73" s="68">
        <f>SUM(C74:C77)</f>
        <v>268252500</v>
      </c>
      <c r="D73" s="68">
        <f>SUM(D74:D77)</f>
        <v>78637500</v>
      </c>
      <c r="E73" s="68">
        <f>D73-C73</f>
        <v>-189615000</v>
      </c>
      <c r="F73" s="55"/>
    </row>
    <row r="74" spans="1:6" s="56" customFormat="1" ht="26" x14ac:dyDescent="0.35">
      <c r="A74" s="57" t="s">
        <v>118</v>
      </c>
      <c r="B74" s="64" t="s">
        <v>119</v>
      </c>
      <c r="C74" s="54">
        <v>25000000</v>
      </c>
      <c r="D74" s="54">
        <v>7450000</v>
      </c>
      <c r="E74" s="54">
        <f>D74-C74</f>
        <v>-17550000</v>
      </c>
      <c r="F74" s="44" t="s">
        <v>142</v>
      </c>
    </row>
    <row r="75" spans="1:6" s="56" customFormat="1" ht="26" x14ac:dyDescent="0.35">
      <c r="A75" s="57" t="s">
        <v>120</v>
      </c>
      <c r="B75" s="64" t="s">
        <v>121</v>
      </c>
      <c r="C75" s="54">
        <v>24000000</v>
      </c>
      <c r="D75" s="54">
        <v>11550000</v>
      </c>
      <c r="E75" s="54">
        <f t="shared" ref="E75:E77" si="4">D75-C75</f>
        <v>-12450000</v>
      </c>
      <c r="F75" s="44" t="s">
        <v>142</v>
      </c>
    </row>
    <row r="76" spans="1:6" s="56" customFormat="1" ht="52" x14ac:dyDescent="0.35">
      <c r="A76" s="57" t="s">
        <v>122</v>
      </c>
      <c r="B76" s="62" t="s">
        <v>123</v>
      </c>
      <c r="C76" s="54">
        <v>94688000</v>
      </c>
      <c r="D76" s="54">
        <v>39647000</v>
      </c>
      <c r="E76" s="54">
        <f t="shared" si="4"/>
        <v>-55041000</v>
      </c>
      <c r="F76" s="44" t="s">
        <v>143</v>
      </c>
    </row>
    <row r="77" spans="1:6" s="56" customFormat="1" ht="117" x14ac:dyDescent="0.35">
      <c r="A77" s="57" t="s">
        <v>124</v>
      </c>
      <c r="B77" s="64" t="s">
        <v>125</v>
      </c>
      <c r="C77" s="54">
        <v>124564500</v>
      </c>
      <c r="D77" s="54">
        <v>19990500</v>
      </c>
      <c r="E77" s="54">
        <f t="shared" si="4"/>
        <v>-104574000</v>
      </c>
      <c r="F77" s="44" t="s">
        <v>144</v>
      </c>
    </row>
    <row r="78" spans="1:6" ht="26" x14ac:dyDescent="0.3">
      <c r="A78" s="52">
        <v>43</v>
      </c>
      <c r="B78" s="53" t="s">
        <v>126</v>
      </c>
      <c r="C78" s="68">
        <f>C79</f>
        <v>206900000</v>
      </c>
      <c r="D78" s="68">
        <f>D79</f>
        <v>60250000</v>
      </c>
      <c r="E78" s="68">
        <f>D78-C78</f>
        <v>-146650000</v>
      </c>
      <c r="F78" s="55"/>
    </row>
    <row r="79" spans="1:6" s="56" customFormat="1" ht="52" x14ac:dyDescent="0.35">
      <c r="A79" s="55">
        <v>43.01</v>
      </c>
      <c r="B79" s="62" t="s">
        <v>127</v>
      </c>
      <c r="C79" s="54">
        <v>206900000</v>
      </c>
      <c r="D79" s="54">
        <v>60250000</v>
      </c>
      <c r="E79" s="54">
        <f>D79-C79</f>
        <v>-146650000</v>
      </c>
      <c r="F79" s="44" t="s">
        <v>145</v>
      </c>
    </row>
    <row r="81" spans="5:5" x14ac:dyDescent="0.3">
      <c r="E81" s="45" t="s">
        <v>178</v>
      </c>
    </row>
    <row r="82" spans="5:5" x14ac:dyDescent="0.3">
      <c r="E82" s="46" t="s">
        <v>173</v>
      </c>
    </row>
    <row r="83" spans="5:5" x14ac:dyDescent="0.3">
      <c r="E83" s="46" t="s">
        <v>174</v>
      </c>
    </row>
    <row r="84" spans="5:5" x14ac:dyDescent="0.3">
      <c r="E84" s="46"/>
    </row>
    <row r="85" spans="5:5" x14ac:dyDescent="0.3">
      <c r="E85" s="46"/>
    </row>
    <row r="86" spans="5:5" x14ac:dyDescent="0.3">
      <c r="E86" s="47" t="s">
        <v>175</v>
      </c>
    </row>
    <row r="87" spans="5:5" x14ac:dyDescent="0.3">
      <c r="E87" s="48" t="s">
        <v>176</v>
      </c>
    </row>
    <row r="88" spans="5:5" x14ac:dyDescent="0.3">
      <c r="E88" s="48" t="s">
        <v>177</v>
      </c>
    </row>
  </sheetData>
  <mergeCells count="8">
    <mergeCell ref="A58:B58"/>
    <mergeCell ref="A1:F1"/>
    <mergeCell ref="A2:F2"/>
    <mergeCell ref="A3:F3"/>
    <mergeCell ref="A6:A7"/>
    <mergeCell ref="B6:B7"/>
    <mergeCell ref="C6:D6"/>
    <mergeCell ref="F6:F7"/>
  </mergeCells>
  <pageMargins left="0.70866141732283472" right="0.31496062992125984" top="0.74803149606299213" bottom="0.74803149606299213" header="0.31496062992125984" footer="0.31496062992125984"/>
  <pageSetup paperSize="10000" scale="80"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9"/>
  <sheetViews>
    <sheetView topLeftCell="A5" workbookViewId="0">
      <pane xSplit="2" ySplit="3" topLeftCell="C23" activePane="bottomRight" state="frozen"/>
      <selection activeCell="A5" sqref="A5"/>
      <selection pane="topRight" activeCell="C5" sqref="C5"/>
      <selection pane="bottomLeft" activeCell="A7" sqref="A7"/>
      <selection pane="bottomRight" activeCell="G10" sqref="G10"/>
    </sheetView>
  </sheetViews>
  <sheetFormatPr defaultRowHeight="14.5" x14ac:dyDescent="0.35"/>
  <cols>
    <col min="1" max="1" width="5.26953125" customWidth="1"/>
    <col min="2" max="2" width="22.54296875" customWidth="1"/>
    <col min="3" max="3" width="19.54296875" customWidth="1"/>
    <col min="4" max="5" width="19.7265625" style="24" customWidth="1"/>
    <col min="6" max="7" width="23.7265625" customWidth="1"/>
  </cols>
  <sheetData>
    <row r="1" spans="1:7" x14ac:dyDescent="0.35">
      <c r="A1" s="95" t="s">
        <v>146</v>
      </c>
      <c r="B1" s="95"/>
      <c r="C1" s="95"/>
      <c r="D1" s="95"/>
      <c r="E1" s="95"/>
      <c r="F1" s="95"/>
    </row>
    <row r="2" spans="1:7" x14ac:dyDescent="0.35">
      <c r="A2" s="95" t="s">
        <v>147</v>
      </c>
      <c r="B2" s="95"/>
      <c r="C2" s="95"/>
      <c r="D2" s="95"/>
      <c r="E2" s="95"/>
      <c r="F2" s="95"/>
    </row>
    <row r="3" spans="1:7" x14ac:dyDescent="0.35">
      <c r="A3" s="95" t="s">
        <v>148</v>
      </c>
      <c r="B3" s="95"/>
      <c r="C3" s="95"/>
      <c r="D3" s="95"/>
      <c r="E3" s="95"/>
      <c r="F3" s="95"/>
    </row>
    <row r="6" spans="1:7" ht="14.5" customHeight="1" x14ac:dyDescent="0.35">
      <c r="A6" s="96" t="s">
        <v>0</v>
      </c>
      <c r="B6" s="96" t="s">
        <v>1</v>
      </c>
      <c r="C6" s="93" t="s">
        <v>132</v>
      </c>
      <c r="D6" s="94"/>
      <c r="E6" s="37"/>
      <c r="F6" s="90" t="s">
        <v>129</v>
      </c>
    </row>
    <row r="7" spans="1:7" ht="30.65" customHeight="1" x14ac:dyDescent="0.35">
      <c r="A7" s="97"/>
      <c r="B7" s="97"/>
      <c r="C7" s="32" t="s">
        <v>130</v>
      </c>
      <c r="D7" s="33" t="s">
        <v>131</v>
      </c>
      <c r="E7" s="33" t="s">
        <v>128</v>
      </c>
      <c r="F7" s="90"/>
    </row>
    <row r="8" spans="1:7" x14ac:dyDescent="0.35">
      <c r="A8" s="1"/>
      <c r="B8" s="2" t="s">
        <v>2</v>
      </c>
      <c r="C8" s="23">
        <f>C9+C58</f>
        <v>57633849004</v>
      </c>
      <c r="D8" s="23">
        <f>D9+D58</f>
        <v>86804790905</v>
      </c>
      <c r="E8" s="23">
        <f>D8-C8</f>
        <v>29170941901</v>
      </c>
      <c r="F8" s="22"/>
      <c r="G8" s="24">
        <v>86311130582</v>
      </c>
    </row>
    <row r="9" spans="1:7" x14ac:dyDescent="0.35">
      <c r="A9" s="3"/>
      <c r="B9" s="2" t="s">
        <v>3</v>
      </c>
      <c r="C9" s="23">
        <f>C10+C33+C50</f>
        <v>52747662687</v>
      </c>
      <c r="D9" s="23">
        <f>D10+D33+D50</f>
        <v>82739573825</v>
      </c>
      <c r="E9" s="23">
        <f>D9-C9</f>
        <v>29991911138</v>
      </c>
      <c r="F9" s="22"/>
      <c r="G9" s="43">
        <f>G8-D8</f>
        <v>-493660323</v>
      </c>
    </row>
    <row r="10" spans="1:7" s="29" customFormat="1" ht="36" x14ac:dyDescent="0.35">
      <c r="A10" s="4">
        <v>37</v>
      </c>
      <c r="B10" s="5" t="s">
        <v>4</v>
      </c>
      <c r="C10" s="28">
        <f>SUM(C11:C32)</f>
        <v>15328925550</v>
      </c>
      <c r="D10" s="28">
        <f>SUM(D11:D32)</f>
        <v>20432276391</v>
      </c>
      <c r="E10" s="28">
        <f>D10-C10</f>
        <v>5103350841</v>
      </c>
      <c r="F10" s="31"/>
    </row>
    <row r="11" spans="1:7" ht="60" x14ac:dyDescent="0.35">
      <c r="A11" s="3" t="s">
        <v>5</v>
      </c>
      <c r="B11" s="6" t="s">
        <v>6</v>
      </c>
      <c r="C11" s="28">
        <v>575379000</v>
      </c>
      <c r="D11" s="28">
        <v>393430000</v>
      </c>
      <c r="E11" s="28">
        <f>D11-C11</f>
        <v>-181949000</v>
      </c>
      <c r="F11" s="27" t="s">
        <v>151</v>
      </c>
    </row>
    <row r="12" spans="1:7" ht="48" x14ac:dyDescent="0.35">
      <c r="A12" s="7" t="s">
        <v>7</v>
      </c>
      <c r="B12" s="8" t="s">
        <v>8</v>
      </c>
      <c r="C12" s="28">
        <v>222385000</v>
      </c>
      <c r="D12" s="28">
        <v>113910000</v>
      </c>
      <c r="E12" s="28">
        <f t="shared" ref="E12:E32" si="0">D12-C12</f>
        <v>-108475000</v>
      </c>
      <c r="F12" s="27" t="s">
        <v>165</v>
      </c>
    </row>
    <row r="13" spans="1:7" ht="50.5" customHeight="1" x14ac:dyDescent="0.35">
      <c r="A13" s="7" t="s">
        <v>9</v>
      </c>
      <c r="B13" s="8" t="s">
        <v>10</v>
      </c>
      <c r="C13" s="28">
        <v>294648800</v>
      </c>
      <c r="D13" s="28">
        <v>3661500</v>
      </c>
      <c r="E13" s="28">
        <f t="shared" si="0"/>
        <v>-290987300</v>
      </c>
      <c r="F13" s="27" t="s">
        <v>164</v>
      </c>
    </row>
    <row r="14" spans="1:7" ht="24" x14ac:dyDescent="0.35">
      <c r="A14" s="7" t="s">
        <v>11</v>
      </c>
      <c r="B14" s="8" t="s">
        <v>12</v>
      </c>
      <c r="C14" s="28">
        <v>119011850</v>
      </c>
      <c r="D14" s="28">
        <v>0</v>
      </c>
      <c r="E14" s="28">
        <f t="shared" si="0"/>
        <v>-119011850</v>
      </c>
      <c r="F14" s="27" t="s">
        <v>150</v>
      </c>
    </row>
    <row r="15" spans="1:7" ht="212.5" customHeight="1" x14ac:dyDescent="0.35">
      <c r="A15" s="7" t="s">
        <v>13</v>
      </c>
      <c r="B15" s="8" t="s">
        <v>14</v>
      </c>
      <c r="C15" s="28">
        <v>610455000</v>
      </c>
      <c r="D15" s="40">
        <v>801400000</v>
      </c>
      <c r="E15" s="28">
        <f t="shared" si="0"/>
        <v>190945000</v>
      </c>
      <c r="F15" s="27" t="s">
        <v>166</v>
      </c>
    </row>
    <row r="16" spans="1:7" ht="56" customHeight="1" x14ac:dyDescent="0.35">
      <c r="A16" s="7" t="s">
        <v>15</v>
      </c>
      <c r="B16" s="8" t="s">
        <v>16</v>
      </c>
      <c r="C16" s="28">
        <v>192590000</v>
      </c>
      <c r="D16" s="40">
        <v>82225000</v>
      </c>
      <c r="E16" s="28">
        <f t="shared" si="0"/>
        <v>-110365000</v>
      </c>
      <c r="F16" s="27" t="s">
        <v>154</v>
      </c>
    </row>
    <row r="17" spans="1:6" ht="36" x14ac:dyDescent="0.35">
      <c r="A17" s="7" t="s">
        <v>17</v>
      </c>
      <c r="B17" s="25" t="s">
        <v>18</v>
      </c>
      <c r="C17" s="28">
        <v>23856000</v>
      </c>
      <c r="D17" s="28">
        <v>0</v>
      </c>
      <c r="E17" s="28">
        <f t="shared" si="0"/>
        <v>-23856000</v>
      </c>
      <c r="F17" s="27" t="s">
        <v>149</v>
      </c>
    </row>
    <row r="18" spans="1:6" ht="36" x14ac:dyDescent="0.35">
      <c r="A18" s="7" t="s">
        <v>19</v>
      </c>
      <c r="B18" s="25" t="s">
        <v>20</v>
      </c>
      <c r="C18" s="28">
        <v>53457500</v>
      </c>
      <c r="D18" s="28">
        <v>3000000</v>
      </c>
      <c r="E18" s="28">
        <f t="shared" si="0"/>
        <v>-50457500</v>
      </c>
      <c r="F18" s="27" t="s">
        <v>150</v>
      </c>
    </row>
    <row r="19" spans="1:6" ht="36" x14ac:dyDescent="0.35">
      <c r="A19" s="7" t="s">
        <v>21</v>
      </c>
      <c r="B19" s="25" t="s">
        <v>22</v>
      </c>
      <c r="C19" s="28">
        <v>240725000</v>
      </c>
      <c r="D19" s="28">
        <v>194898500</v>
      </c>
      <c r="E19" s="28">
        <f t="shared" si="0"/>
        <v>-45826500</v>
      </c>
      <c r="F19" s="27" t="s">
        <v>150</v>
      </c>
    </row>
    <row r="20" spans="1:6" ht="84" x14ac:dyDescent="0.35">
      <c r="A20" s="7" t="s">
        <v>23</v>
      </c>
      <c r="B20" s="25" t="s">
        <v>24</v>
      </c>
      <c r="C20" s="28">
        <v>128876000</v>
      </c>
      <c r="D20" s="39">
        <v>1500000</v>
      </c>
      <c r="E20" s="28">
        <f t="shared" si="0"/>
        <v>-127376000</v>
      </c>
      <c r="F20" s="27" t="s">
        <v>167</v>
      </c>
    </row>
    <row r="21" spans="1:6" ht="55.5" customHeight="1" x14ac:dyDescent="0.35">
      <c r="A21" s="7" t="s">
        <v>25</v>
      </c>
      <c r="B21" s="8" t="s">
        <v>26</v>
      </c>
      <c r="C21" s="28">
        <v>287638000</v>
      </c>
      <c r="D21" s="28">
        <v>229238000</v>
      </c>
      <c r="E21" s="28">
        <f t="shared" si="0"/>
        <v>-58400000</v>
      </c>
      <c r="F21" s="27" t="s">
        <v>168</v>
      </c>
    </row>
    <row r="22" spans="1:6" ht="96" x14ac:dyDescent="0.35">
      <c r="A22" s="7" t="s">
        <v>27</v>
      </c>
      <c r="B22" s="8" t="s">
        <v>28</v>
      </c>
      <c r="C22" s="28">
        <v>271903000</v>
      </c>
      <c r="D22" s="28">
        <v>69401750</v>
      </c>
      <c r="E22" s="28">
        <f t="shared" si="0"/>
        <v>-202501250</v>
      </c>
      <c r="F22" s="27" t="s">
        <v>169</v>
      </c>
    </row>
    <row r="23" spans="1:6" ht="60" x14ac:dyDescent="0.35">
      <c r="A23" s="11" t="s">
        <v>29</v>
      </c>
      <c r="B23" s="8" t="s">
        <v>30</v>
      </c>
      <c r="C23" s="28">
        <v>1973195851</v>
      </c>
      <c r="D23" s="28">
        <v>1706118851</v>
      </c>
      <c r="E23" s="28">
        <f t="shared" si="0"/>
        <v>-267077000</v>
      </c>
      <c r="F23" s="27" t="s">
        <v>170</v>
      </c>
    </row>
    <row r="24" spans="1:6" ht="48" x14ac:dyDescent="0.35">
      <c r="A24" s="11" t="s">
        <v>31</v>
      </c>
      <c r="B24" s="8" t="s">
        <v>32</v>
      </c>
      <c r="C24" s="28">
        <v>304963350</v>
      </c>
      <c r="D24" s="28">
        <v>358860350</v>
      </c>
      <c r="E24" s="28">
        <f t="shared" si="0"/>
        <v>53897000</v>
      </c>
      <c r="F24" s="27" t="s">
        <v>156</v>
      </c>
    </row>
    <row r="25" spans="1:6" ht="132" x14ac:dyDescent="0.35">
      <c r="A25" s="12">
        <v>37.15</v>
      </c>
      <c r="B25" s="8" t="s">
        <v>33</v>
      </c>
      <c r="C25" s="28">
        <v>1049093799</v>
      </c>
      <c r="D25" s="28">
        <v>783843799</v>
      </c>
      <c r="E25" s="28">
        <f t="shared" si="0"/>
        <v>-265250000</v>
      </c>
      <c r="F25" s="27" t="s">
        <v>155</v>
      </c>
    </row>
    <row r="26" spans="1:6" ht="108" x14ac:dyDescent="0.35">
      <c r="A26" s="7" t="s">
        <v>34</v>
      </c>
      <c r="B26" s="8" t="s">
        <v>35</v>
      </c>
      <c r="C26" s="28">
        <v>133276000</v>
      </c>
      <c r="D26" s="28">
        <v>20825000</v>
      </c>
      <c r="E26" s="28">
        <f t="shared" si="0"/>
        <v>-112451000</v>
      </c>
      <c r="F26" s="27" t="s">
        <v>159</v>
      </c>
    </row>
    <row r="27" spans="1:6" ht="120.5" x14ac:dyDescent="0.35">
      <c r="A27" s="7" t="s">
        <v>36</v>
      </c>
      <c r="B27" s="26" t="s">
        <v>37</v>
      </c>
      <c r="C27" s="28">
        <v>803809800</v>
      </c>
      <c r="D27" s="28">
        <v>421795220</v>
      </c>
      <c r="E27" s="28">
        <f t="shared" si="0"/>
        <v>-382014580</v>
      </c>
      <c r="F27" s="38" t="s">
        <v>157</v>
      </c>
    </row>
    <row r="28" spans="1:6" ht="132.5" x14ac:dyDescent="0.35">
      <c r="A28" s="7" t="s">
        <v>38</v>
      </c>
      <c r="B28" s="8" t="s">
        <v>39</v>
      </c>
      <c r="C28" s="28">
        <v>597460000</v>
      </c>
      <c r="D28" s="28">
        <v>491535000</v>
      </c>
      <c r="E28" s="28">
        <f t="shared" si="0"/>
        <v>-105925000</v>
      </c>
      <c r="F28" s="38" t="s">
        <v>158</v>
      </c>
    </row>
    <row r="29" spans="1:6" ht="48" x14ac:dyDescent="0.35">
      <c r="A29" s="7" t="s">
        <v>40</v>
      </c>
      <c r="B29" s="8" t="s">
        <v>41</v>
      </c>
      <c r="C29" s="28">
        <v>122847200</v>
      </c>
      <c r="D29" s="28">
        <v>31112500</v>
      </c>
      <c r="E29" s="28">
        <f t="shared" si="0"/>
        <v>-91734700</v>
      </c>
      <c r="F29" s="27" t="s">
        <v>153</v>
      </c>
    </row>
    <row r="30" spans="1:6" ht="36" x14ac:dyDescent="0.35">
      <c r="A30" s="7" t="s">
        <v>42</v>
      </c>
      <c r="B30" s="9" t="s">
        <v>43</v>
      </c>
      <c r="C30" s="28">
        <v>123943400</v>
      </c>
      <c r="D30" s="28">
        <v>1750000</v>
      </c>
      <c r="E30" s="28">
        <f t="shared" si="0"/>
        <v>-122193400</v>
      </c>
      <c r="F30" s="27" t="s">
        <v>152</v>
      </c>
    </row>
    <row r="31" spans="1:6" ht="36" x14ac:dyDescent="0.35">
      <c r="A31" s="7" t="s">
        <v>44</v>
      </c>
      <c r="B31" s="8" t="s">
        <v>45</v>
      </c>
      <c r="C31" s="28">
        <v>136896000</v>
      </c>
      <c r="D31" s="28">
        <v>49945000</v>
      </c>
      <c r="E31" s="28">
        <f t="shared" si="0"/>
        <v>-86951000</v>
      </c>
      <c r="F31" s="27" t="s">
        <v>150</v>
      </c>
    </row>
    <row r="32" spans="1:6" s="29" customFormat="1" ht="72" x14ac:dyDescent="0.35">
      <c r="A32" s="7" t="s">
        <v>46</v>
      </c>
      <c r="B32" s="13" t="s">
        <v>47</v>
      </c>
      <c r="C32" s="28">
        <v>7062515000</v>
      </c>
      <c r="D32" s="28">
        <v>14673825921</v>
      </c>
      <c r="E32" s="28">
        <f t="shared" si="0"/>
        <v>7611310921</v>
      </c>
      <c r="F32" s="27" t="s">
        <v>133</v>
      </c>
    </row>
    <row r="33" spans="1:8" ht="24" x14ac:dyDescent="0.35">
      <c r="A33" s="4">
        <v>38</v>
      </c>
      <c r="B33" s="5" t="s">
        <v>48</v>
      </c>
      <c r="C33" s="28">
        <f>SUM(C34:C49)</f>
        <v>27981456948</v>
      </c>
      <c r="D33" s="28">
        <f>SUM(D34:D49)</f>
        <v>51322809668</v>
      </c>
      <c r="E33" s="28">
        <f>D33-C33</f>
        <v>23341352720</v>
      </c>
      <c r="F33" s="22"/>
    </row>
    <row r="34" spans="1:8" s="29" customFormat="1" ht="138.5" customHeight="1" x14ac:dyDescent="0.35">
      <c r="A34" s="7" t="s">
        <v>49</v>
      </c>
      <c r="B34" s="13" t="s">
        <v>50</v>
      </c>
      <c r="C34" s="28">
        <v>6220518100</v>
      </c>
      <c r="D34" s="28">
        <v>31197119721</v>
      </c>
      <c r="E34" s="28">
        <f>D34-C34</f>
        <v>24976601621</v>
      </c>
      <c r="F34" s="27" t="s">
        <v>160</v>
      </c>
      <c r="G34" s="35">
        <v>6048715475</v>
      </c>
      <c r="H34" s="36" t="s">
        <v>161</v>
      </c>
    </row>
    <row r="35" spans="1:8" ht="24" x14ac:dyDescent="0.35">
      <c r="A35" s="7" t="s">
        <v>51</v>
      </c>
      <c r="B35" s="13" t="s">
        <v>52</v>
      </c>
      <c r="C35" s="28">
        <v>2571384848</v>
      </c>
      <c r="D35" s="28">
        <v>2628416357</v>
      </c>
      <c r="E35" s="28">
        <f>D35-C35</f>
        <v>57031509</v>
      </c>
      <c r="F35" s="22"/>
    </row>
    <row r="36" spans="1:8" ht="24" x14ac:dyDescent="0.35">
      <c r="A36" s="7" t="s">
        <v>53</v>
      </c>
      <c r="B36" s="13" t="s">
        <v>54</v>
      </c>
      <c r="C36" s="28">
        <v>641304000</v>
      </c>
      <c r="D36" s="28">
        <v>565024571</v>
      </c>
      <c r="E36" s="28">
        <f t="shared" ref="E36:E48" si="1">D36-C36</f>
        <v>-76279429</v>
      </c>
      <c r="F36" s="22"/>
    </row>
    <row r="37" spans="1:8" ht="24" x14ac:dyDescent="0.35">
      <c r="A37" s="7" t="s">
        <v>55</v>
      </c>
      <c r="B37" s="13" t="s">
        <v>56</v>
      </c>
      <c r="C37" s="28">
        <v>1296000000</v>
      </c>
      <c r="D37" s="28">
        <v>1095129874</v>
      </c>
      <c r="E37" s="28">
        <f t="shared" si="1"/>
        <v>-200870126</v>
      </c>
      <c r="F37" s="22"/>
    </row>
    <row r="38" spans="1:8" ht="24" x14ac:dyDescent="0.35">
      <c r="A38" s="7" t="s">
        <v>57</v>
      </c>
      <c r="B38" s="13" t="s">
        <v>58</v>
      </c>
      <c r="C38" s="28">
        <v>1798920000</v>
      </c>
      <c r="D38" s="28">
        <v>1736813987</v>
      </c>
      <c r="E38" s="28">
        <f t="shared" si="1"/>
        <v>-62106013</v>
      </c>
      <c r="F38" s="22"/>
    </row>
    <row r="39" spans="1:8" ht="24" x14ac:dyDescent="0.35">
      <c r="A39" s="7" t="s">
        <v>59</v>
      </c>
      <c r="B39" s="13" t="s">
        <v>60</v>
      </c>
      <c r="C39" s="28">
        <v>1836864000</v>
      </c>
      <c r="D39" s="28">
        <v>1536074793</v>
      </c>
      <c r="E39" s="28">
        <f t="shared" si="1"/>
        <v>-300789207</v>
      </c>
      <c r="F39" s="22"/>
    </row>
    <row r="40" spans="1:8" ht="24" x14ac:dyDescent="0.35">
      <c r="A40" s="7" t="s">
        <v>61</v>
      </c>
      <c r="B40" s="13" t="s">
        <v>62</v>
      </c>
      <c r="C40" s="28">
        <v>1930752000</v>
      </c>
      <c r="D40" s="28">
        <v>1740944530</v>
      </c>
      <c r="E40" s="28">
        <f t="shared" si="1"/>
        <v>-189807470</v>
      </c>
      <c r="F40" s="22"/>
    </row>
    <row r="41" spans="1:8" ht="24" x14ac:dyDescent="0.35">
      <c r="A41" s="7" t="s">
        <v>63</v>
      </c>
      <c r="B41" s="13" t="s">
        <v>64</v>
      </c>
      <c r="C41" s="28">
        <v>1630872000</v>
      </c>
      <c r="D41" s="28">
        <v>1579258894</v>
      </c>
      <c r="E41" s="28">
        <f t="shared" si="1"/>
        <v>-51613106</v>
      </c>
      <c r="F41" s="22"/>
    </row>
    <row r="42" spans="1:8" ht="24" x14ac:dyDescent="0.35">
      <c r="A42" s="7" t="s">
        <v>65</v>
      </c>
      <c r="B42" s="13" t="s">
        <v>66</v>
      </c>
      <c r="C42" s="28">
        <v>1640448000</v>
      </c>
      <c r="D42" s="28">
        <v>1450589747</v>
      </c>
      <c r="E42" s="28">
        <f t="shared" si="1"/>
        <v>-189858253</v>
      </c>
      <c r="F42" s="22"/>
    </row>
    <row r="43" spans="1:8" ht="24" x14ac:dyDescent="0.35">
      <c r="A43" s="7" t="s">
        <v>67</v>
      </c>
      <c r="B43" s="13" t="s">
        <v>68</v>
      </c>
      <c r="C43" s="28">
        <v>1666008000</v>
      </c>
      <c r="D43" s="28">
        <v>1570820067</v>
      </c>
      <c r="E43" s="28">
        <f t="shared" si="1"/>
        <v>-95187933</v>
      </c>
      <c r="F43" s="22"/>
    </row>
    <row r="44" spans="1:8" ht="24" x14ac:dyDescent="0.35">
      <c r="A44" s="7" t="s">
        <v>69</v>
      </c>
      <c r="B44" s="13" t="s">
        <v>70</v>
      </c>
      <c r="C44" s="28">
        <v>2107224000</v>
      </c>
      <c r="D44" s="28">
        <v>2018123322</v>
      </c>
      <c r="E44" s="28">
        <f t="shared" si="1"/>
        <v>-89100678</v>
      </c>
      <c r="F44" s="22"/>
    </row>
    <row r="45" spans="1:8" ht="24" x14ac:dyDescent="0.35">
      <c r="A45" s="7" t="s">
        <v>71</v>
      </c>
      <c r="B45" s="13" t="s">
        <v>72</v>
      </c>
      <c r="C45" s="28">
        <v>969552000</v>
      </c>
      <c r="D45" s="28">
        <v>909091412</v>
      </c>
      <c r="E45" s="28">
        <f t="shared" si="1"/>
        <v>-60460588</v>
      </c>
      <c r="F45" s="22"/>
    </row>
    <row r="46" spans="1:8" ht="24" x14ac:dyDescent="0.35">
      <c r="A46" s="7" t="s">
        <v>73</v>
      </c>
      <c r="B46" s="13" t="s">
        <v>74</v>
      </c>
      <c r="C46" s="28">
        <v>1242072000</v>
      </c>
      <c r="D46" s="28">
        <v>1164087413</v>
      </c>
      <c r="E46" s="28">
        <f t="shared" si="1"/>
        <v>-77984587</v>
      </c>
      <c r="F46" s="22"/>
    </row>
    <row r="47" spans="1:8" ht="24" x14ac:dyDescent="0.35">
      <c r="A47" s="7" t="s">
        <v>75</v>
      </c>
      <c r="B47" s="13" t="s">
        <v>76</v>
      </c>
      <c r="C47" s="28">
        <v>908784000</v>
      </c>
      <c r="D47" s="28">
        <v>809501980</v>
      </c>
      <c r="E47" s="28">
        <f t="shared" si="1"/>
        <v>-99282020</v>
      </c>
      <c r="F47" s="22"/>
    </row>
    <row r="48" spans="1:8" s="29" customFormat="1" ht="36" x14ac:dyDescent="0.35">
      <c r="A48" s="7" t="s">
        <v>77</v>
      </c>
      <c r="B48" s="13" t="s">
        <v>78</v>
      </c>
      <c r="C48" s="28">
        <v>198941000</v>
      </c>
      <c r="D48" s="28">
        <v>0</v>
      </c>
      <c r="E48" s="28">
        <f t="shared" si="1"/>
        <v>-198941000</v>
      </c>
      <c r="F48" s="34" t="s">
        <v>150</v>
      </c>
    </row>
    <row r="49" spans="1:6" x14ac:dyDescent="0.35">
      <c r="A49" s="7" t="s">
        <v>79</v>
      </c>
      <c r="B49" s="13" t="s">
        <v>80</v>
      </c>
      <c r="C49" s="28">
        <v>1321813000</v>
      </c>
      <c r="D49" s="28">
        <v>1321813000</v>
      </c>
      <c r="E49" s="28">
        <f>D49-C49</f>
        <v>0</v>
      </c>
      <c r="F49" s="22"/>
    </row>
    <row r="50" spans="1:6" ht="36" x14ac:dyDescent="0.35">
      <c r="A50" s="4">
        <v>39</v>
      </c>
      <c r="B50" s="5" t="s">
        <v>81</v>
      </c>
      <c r="C50" s="28">
        <f>SUM(C51:C57)</f>
        <v>9437280189</v>
      </c>
      <c r="D50" s="28">
        <f>SUM(D51:D57)</f>
        <v>10984487766</v>
      </c>
      <c r="E50" s="28">
        <f>D50-C50</f>
        <v>1547207577</v>
      </c>
      <c r="F50" s="22"/>
    </row>
    <row r="51" spans="1:6" ht="24" x14ac:dyDescent="0.35">
      <c r="A51" s="7" t="s">
        <v>82</v>
      </c>
      <c r="B51" s="25" t="s">
        <v>83</v>
      </c>
      <c r="C51" s="28">
        <v>389737200</v>
      </c>
      <c r="D51" s="28">
        <v>21700000</v>
      </c>
      <c r="E51" s="28">
        <f>D51-C51</f>
        <v>-368037200</v>
      </c>
      <c r="F51" s="22"/>
    </row>
    <row r="52" spans="1:6" ht="24" x14ac:dyDescent="0.35">
      <c r="A52" s="7" t="s">
        <v>84</v>
      </c>
      <c r="B52" s="26" t="s">
        <v>85</v>
      </c>
      <c r="C52" s="28">
        <v>402637398</v>
      </c>
      <c r="D52" s="28">
        <v>8987500</v>
      </c>
      <c r="E52" s="28">
        <f t="shared" ref="E52:E57" si="2">D52-C52</f>
        <v>-393649898</v>
      </c>
      <c r="F52" s="22"/>
    </row>
    <row r="53" spans="1:6" x14ac:dyDescent="0.35">
      <c r="A53" s="7" t="s">
        <v>86</v>
      </c>
      <c r="B53" s="25" t="s">
        <v>87</v>
      </c>
      <c r="C53" s="28">
        <v>921850002</v>
      </c>
      <c r="D53" s="28">
        <v>921850002</v>
      </c>
      <c r="E53" s="28">
        <f t="shared" si="2"/>
        <v>0</v>
      </c>
      <c r="F53" s="22"/>
    </row>
    <row r="54" spans="1:6" ht="24" x14ac:dyDescent="0.35">
      <c r="A54" s="7" t="s">
        <v>88</v>
      </c>
      <c r="B54" s="25" t="s">
        <v>89</v>
      </c>
      <c r="C54" s="28">
        <v>2844525328</v>
      </c>
      <c r="D54" s="28">
        <v>3107375328</v>
      </c>
      <c r="E54" s="28">
        <f t="shared" si="2"/>
        <v>262850000</v>
      </c>
      <c r="F54" s="22"/>
    </row>
    <row r="55" spans="1:6" ht="24" x14ac:dyDescent="0.35">
      <c r="A55" s="7" t="s">
        <v>90</v>
      </c>
      <c r="B55" s="25" t="s">
        <v>91</v>
      </c>
      <c r="C55" s="28">
        <v>3933500000</v>
      </c>
      <c r="D55" s="28">
        <v>5994832675</v>
      </c>
      <c r="E55" s="28">
        <f t="shared" si="2"/>
        <v>2061332675</v>
      </c>
      <c r="F55" s="22"/>
    </row>
    <row r="56" spans="1:6" ht="24" x14ac:dyDescent="0.35">
      <c r="A56" s="7" t="s">
        <v>92</v>
      </c>
      <c r="B56" s="25" t="s">
        <v>93</v>
      </c>
      <c r="C56" s="28">
        <v>549178261</v>
      </c>
      <c r="D56" s="28">
        <v>856178261</v>
      </c>
      <c r="E56" s="28" t="s">
        <v>163</v>
      </c>
      <c r="F56" s="22"/>
    </row>
    <row r="57" spans="1:6" s="30" customFormat="1" ht="63.5" customHeight="1" x14ac:dyDescent="0.35">
      <c r="A57" s="7" t="s">
        <v>94</v>
      </c>
      <c r="B57" s="10" t="s">
        <v>95</v>
      </c>
      <c r="C57" s="28">
        <v>395852000</v>
      </c>
      <c r="D57" s="28">
        <v>73564000</v>
      </c>
      <c r="E57" s="28">
        <f t="shared" si="2"/>
        <v>-322288000</v>
      </c>
      <c r="F57" s="27" t="s">
        <v>134</v>
      </c>
    </row>
    <row r="58" spans="1:6" x14ac:dyDescent="0.35">
      <c r="A58" s="91" t="s">
        <v>96</v>
      </c>
      <c r="B58" s="92"/>
      <c r="C58" s="41">
        <f>C59+C73+C78</f>
        <v>4886186317</v>
      </c>
      <c r="D58" s="41">
        <f>D59+D73+D78</f>
        <v>4065217080</v>
      </c>
      <c r="E58" s="41">
        <f>D58-C58</f>
        <v>-820969237</v>
      </c>
      <c r="F58" s="22"/>
    </row>
    <row r="59" spans="1:6" ht="24" x14ac:dyDescent="0.35">
      <c r="A59" s="4">
        <v>39</v>
      </c>
      <c r="B59" s="5" t="s">
        <v>97</v>
      </c>
      <c r="C59" s="41">
        <f>SUM(C60:C72)</f>
        <v>4411033817</v>
      </c>
      <c r="D59" s="41">
        <f>SUM(D60:D72)</f>
        <v>3926329580</v>
      </c>
      <c r="E59" s="41">
        <f>D59-C59</f>
        <v>-484704237</v>
      </c>
      <c r="F59" s="22"/>
    </row>
    <row r="60" spans="1:6" s="29" customFormat="1" x14ac:dyDescent="0.35">
      <c r="A60" s="14">
        <v>39.01</v>
      </c>
      <c r="B60" s="15" t="s">
        <v>98</v>
      </c>
      <c r="C60" s="28">
        <v>165220500</v>
      </c>
      <c r="D60" s="28">
        <v>161419500</v>
      </c>
      <c r="E60" s="28">
        <f t="shared" ref="E60:E72" si="3">D60-C60</f>
        <v>-3801000</v>
      </c>
      <c r="F60" s="21" t="s">
        <v>137</v>
      </c>
    </row>
    <row r="61" spans="1:6" s="29" customFormat="1" ht="36" x14ac:dyDescent="0.35">
      <c r="A61" s="14">
        <v>39.020000000000003</v>
      </c>
      <c r="B61" s="15" t="s">
        <v>99</v>
      </c>
      <c r="C61" s="28">
        <v>597007750</v>
      </c>
      <c r="D61" s="28">
        <v>436641350</v>
      </c>
      <c r="E61" s="28">
        <f t="shared" si="3"/>
        <v>-160366400</v>
      </c>
      <c r="F61" s="27" t="s">
        <v>135</v>
      </c>
    </row>
    <row r="62" spans="1:6" s="29" customFormat="1" ht="48" x14ac:dyDescent="0.35">
      <c r="A62" s="14">
        <v>39.03</v>
      </c>
      <c r="B62" s="13" t="s">
        <v>100</v>
      </c>
      <c r="C62" s="28">
        <v>218100000</v>
      </c>
      <c r="D62" s="28">
        <v>174912500</v>
      </c>
      <c r="E62" s="28">
        <f t="shared" si="3"/>
        <v>-43187500</v>
      </c>
      <c r="F62" s="27" t="s">
        <v>136</v>
      </c>
    </row>
    <row r="63" spans="1:6" s="29" customFormat="1" ht="24" x14ac:dyDescent="0.35">
      <c r="A63" s="14">
        <v>39.04</v>
      </c>
      <c r="B63" s="13" t="s">
        <v>101</v>
      </c>
      <c r="C63" s="28">
        <v>874999999</v>
      </c>
      <c r="D63" s="28">
        <v>874999999</v>
      </c>
      <c r="E63" s="28">
        <f t="shared" si="3"/>
        <v>0</v>
      </c>
      <c r="F63" s="31"/>
    </row>
    <row r="64" spans="1:6" s="29" customFormat="1" ht="24" x14ac:dyDescent="0.35">
      <c r="A64" s="14"/>
      <c r="B64" s="13" t="s">
        <v>162</v>
      </c>
      <c r="C64" s="28">
        <v>0</v>
      </c>
      <c r="D64" s="28">
        <v>26400000</v>
      </c>
      <c r="E64" s="28">
        <f t="shared" si="3"/>
        <v>26400000</v>
      </c>
      <c r="F64" s="31"/>
    </row>
    <row r="65" spans="1:6" s="29" customFormat="1" ht="36" x14ac:dyDescent="0.35">
      <c r="A65" s="16" t="s">
        <v>92</v>
      </c>
      <c r="B65" s="13" t="s">
        <v>102</v>
      </c>
      <c r="C65" s="28">
        <v>375250000</v>
      </c>
      <c r="D65" s="28">
        <v>397761000</v>
      </c>
      <c r="E65" s="28">
        <f t="shared" si="3"/>
        <v>22511000</v>
      </c>
      <c r="F65" s="27" t="s">
        <v>138</v>
      </c>
    </row>
    <row r="66" spans="1:6" s="29" customFormat="1" ht="36" x14ac:dyDescent="0.35">
      <c r="A66" s="16" t="s">
        <v>103</v>
      </c>
      <c r="B66" s="13" t="s">
        <v>104</v>
      </c>
      <c r="C66" s="28">
        <v>22600000</v>
      </c>
      <c r="D66" s="28">
        <v>4650000</v>
      </c>
      <c r="E66" s="28">
        <f t="shared" si="3"/>
        <v>-17950000</v>
      </c>
      <c r="F66" s="27" t="s">
        <v>139</v>
      </c>
    </row>
    <row r="67" spans="1:6" x14ac:dyDescent="0.35">
      <c r="A67" s="16" t="s">
        <v>105</v>
      </c>
      <c r="B67" s="17" t="s">
        <v>106</v>
      </c>
      <c r="C67" s="23">
        <v>100000000</v>
      </c>
      <c r="D67" s="23">
        <v>0</v>
      </c>
      <c r="E67" s="28">
        <f t="shared" si="3"/>
        <v>-100000000</v>
      </c>
      <c r="F67" s="22"/>
    </row>
    <row r="68" spans="1:6" s="29" customFormat="1" ht="36" x14ac:dyDescent="0.35">
      <c r="A68" s="16" t="s">
        <v>107</v>
      </c>
      <c r="B68" s="18" t="s">
        <v>108</v>
      </c>
      <c r="C68" s="28">
        <v>130200000</v>
      </c>
      <c r="D68" s="28">
        <v>98880000</v>
      </c>
      <c r="E68" s="28">
        <f t="shared" si="3"/>
        <v>-31320000</v>
      </c>
      <c r="F68" s="31"/>
    </row>
    <row r="69" spans="1:6" s="29" customFormat="1" ht="36" x14ac:dyDescent="0.35">
      <c r="A69" s="16" t="s">
        <v>109</v>
      </c>
      <c r="B69" s="19" t="s">
        <v>110</v>
      </c>
      <c r="C69" s="28">
        <v>100000000</v>
      </c>
      <c r="D69" s="28">
        <v>192005000</v>
      </c>
      <c r="E69" s="28">
        <f t="shared" si="3"/>
        <v>92005000</v>
      </c>
      <c r="F69" s="27" t="s">
        <v>140</v>
      </c>
    </row>
    <row r="70" spans="1:6" s="29" customFormat="1" ht="24" x14ac:dyDescent="0.35">
      <c r="A70" s="16" t="s">
        <v>111</v>
      </c>
      <c r="B70" s="20" t="s">
        <v>112</v>
      </c>
      <c r="C70" s="28">
        <v>426214000</v>
      </c>
      <c r="D70" s="28">
        <v>130235763</v>
      </c>
      <c r="E70" s="28">
        <f t="shared" si="3"/>
        <v>-295978237</v>
      </c>
      <c r="F70" s="21" t="s">
        <v>141</v>
      </c>
    </row>
    <row r="71" spans="1:6" s="29" customFormat="1" ht="24" x14ac:dyDescent="0.35">
      <c r="A71" s="16" t="s">
        <v>113</v>
      </c>
      <c r="B71" s="13" t="s">
        <v>114</v>
      </c>
      <c r="C71" s="28">
        <v>653500000</v>
      </c>
      <c r="D71" s="28">
        <v>653500000</v>
      </c>
      <c r="E71" s="28">
        <f t="shared" si="3"/>
        <v>0</v>
      </c>
      <c r="F71" s="31"/>
    </row>
    <row r="72" spans="1:6" s="29" customFormat="1" ht="24" x14ac:dyDescent="0.35">
      <c r="A72" s="16" t="s">
        <v>115</v>
      </c>
      <c r="B72" s="13" t="s">
        <v>116</v>
      </c>
      <c r="C72" s="28">
        <v>747941568</v>
      </c>
      <c r="D72" s="28">
        <v>774924468</v>
      </c>
      <c r="E72" s="28">
        <f t="shared" si="3"/>
        <v>26982900</v>
      </c>
      <c r="F72" s="31"/>
    </row>
    <row r="73" spans="1:6" s="29" customFormat="1" ht="36" x14ac:dyDescent="0.35">
      <c r="A73" s="4">
        <v>42</v>
      </c>
      <c r="B73" s="5" t="s">
        <v>117</v>
      </c>
      <c r="C73" s="41">
        <f>SUM(C74:C77)</f>
        <v>268252500</v>
      </c>
      <c r="D73" s="41">
        <f>SUM(D74:D77)</f>
        <v>78637500</v>
      </c>
      <c r="E73" s="41">
        <f>D73-C73</f>
        <v>-189615000</v>
      </c>
      <c r="F73" s="31"/>
    </row>
    <row r="74" spans="1:6" s="29" customFormat="1" ht="24" x14ac:dyDescent="0.35">
      <c r="A74" s="7" t="s">
        <v>118</v>
      </c>
      <c r="B74" s="13" t="s">
        <v>119</v>
      </c>
      <c r="C74" s="28">
        <v>25000000</v>
      </c>
      <c r="D74" s="28">
        <v>7450000</v>
      </c>
      <c r="E74" s="28">
        <f>D74-C74</f>
        <v>-17550000</v>
      </c>
      <c r="F74" s="27" t="s">
        <v>142</v>
      </c>
    </row>
    <row r="75" spans="1:6" s="29" customFormat="1" ht="24" x14ac:dyDescent="0.35">
      <c r="A75" s="7" t="s">
        <v>120</v>
      </c>
      <c r="B75" s="13" t="s">
        <v>121</v>
      </c>
      <c r="C75" s="28">
        <v>24000000</v>
      </c>
      <c r="D75" s="28">
        <v>11550000</v>
      </c>
      <c r="E75" s="28">
        <f t="shared" ref="E75:E77" si="4">D75-C75</f>
        <v>-12450000</v>
      </c>
      <c r="F75" s="27" t="s">
        <v>142</v>
      </c>
    </row>
    <row r="76" spans="1:6" s="29" customFormat="1" ht="36" x14ac:dyDescent="0.35">
      <c r="A76" s="7" t="s">
        <v>122</v>
      </c>
      <c r="B76" s="26" t="s">
        <v>123</v>
      </c>
      <c r="C76" s="28">
        <v>94688000</v>
      </c>
      <c r="D76" s="28">
        <v>39647000</v>
      </c>
      <c r="E76" s="28">
        <f t="shared" si="4"/>
        <v>-55041000</v>
      </c>
      <c r="F76" s="27" t="s">
        <v>143</v>
      </c>
    </row>
    <row r="77" spans="1:6" s="29" customFormat="1" ht="96" x14ac:dyDescent="0.35">
      <c r="A77" s="7" t="s">
        <v>124</v>
      </c>
      <c r="B77" s="13" t="s">
        <v>125</v>
      </c>
      <c r="C77" s="28">
        <v>124564500</v>
      </c>
      <c r="D77" s="28">
        <v>19990500</v>
      </c>
      <c r="E77" s="28">
        <f t="shared" si="4"/>
        <v>-104574000</v>
      </c>
      <c r="F77" s="27" t="s">
        <v>144</v>
      </c>
    </row>
    <row r="78" spans="1:6" ht="24" x14ac:dyDescent="0.35">
      <c r="A78" s="4">
        <v>43</v>
      </c>
      <c r="B78" s="5" t="s">
        <v>126</v>
      </c>
      <c r="C78" s="42">
        <f>C79</f>
        <v>206900000</v>
      </c>
      <c r="D78" s="42">
        <f>D79</f>
        <v>60250000</v>
      </c>
      <c r="E78" s="42">
        <f>D78-C78</f>
        <v>-146650000</v>
      </c>
      <c r="F78" s="22"/>
    </row>
    <row r="79" spans="1:6" s="29" customFormat="1" ht="48" x14ac:dyDescent="0.35">
      <c r="A79" s="21">
        <v>43.01</v>
      </c>
      <c r="B79" s="26" t="s">
        <v>127</v>
      </c>
      <c r="C79" s="28">
        <v>206900000</v>
      </c>
      <c r="D79" s="28">
        <v>60250000</v>
      </c>
      <c r="E79" s="28">
        <f>D79-C79</f>
        <v>-146650000</v>
      </c>
      <c r="F79" s="27" t="s">
        <v>145</v>
      </c>
    </row>
  </sheetData>
  <mergeCells count="8">
    <mergeCell ref="A58:B58"/>
    <mergeCell ref="F6:F7"/>
    <mergeCell ref="C6:D6"/>
    <mergeCell ref="A1:F1"/>
    <mergeCell ref="A2:F2"/>
    <mergeCell ref="A3:F3"/>
    <mergeCell ref="A6:A7"/>
    <mergeCell ref="B6:B7"/>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Pagu rasionalisasi 10 Sept</vt:lpstr>
      <vt:lpstr>Pagu rasionalisasi awal</vt:lpstr>
      <vt:lpstr>Sheet2</vt:lpstr>
      <vt:lpstr>'Pagu rasionalisasi 10 Sept'!Print_Area</vt:lpstr>
      <vt:lpstr>'Pagu rasionalisasi 10 Sept'!Print_Titles</vt:lpstr>
      <vt:lpstr>'Pagu rasionalisasi awal'!Print_Titles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2020-09-10T09:19:20Z</cp:lastPrinted>
  <dcterms:created xsi:type="dcterms:W3CDTF">2020-09-01T01:20:13Z</dcterms:created>
  <dcterms:modified xsi:type="dcterms:W3CDTF">2020-09-17T03:39:33Z</dcterms:modified>
</cp:coreProperties>
</file>