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\Documents\LAPORAN SIIDOLA\"/>
    </mc:Choice>
  </mc:AlternateContent>
  <bookViews>
    <workbookView xWindow="480" yWindow="105" windowWidth="27795" windowHeight="12600"/>
  </bookViews>
  <sheets>
    <sheet name="REAL" sheetId="1" r:id="rId1"/>
  </sheets>
  <externalReferences>
    <externalReference r:id="rId2"/>
  </externalReferences>
  <definedNames>
    <definedName name="_xlnm.Print_Area" localSheetId="0">REAL!$A$5:$AA$97</definedName>
    <definedName name="_xlnm.Print_Titles" localSheetId="0">REAL!$B:$L,REAL!$7:$7</definedName>
  </definedNames>
  <calcPr calcId="152511"/>
</workbook>
</file>

<file path=xl/calcChain.xml><?xml version="1.0" encoding="utf-8"?>
<calcChain xmlns="http://schemas.openxmlformats.org/spreadsheetml/2006/main">
  <c r="Z104" i="1" l="1"/>
  <c r="BG104" i="1" s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Z102" i="1"/>
  <c r="BG102" i="1" s="1"/>
  <c r="Z101" i="1"/>
  <c r="BG101" i="1" s="1"/>
  <c r="Z100" i="1"/>
  <c r="Y99" i="1"/>
  <c r="X99" i="1"/>
  <c r="W99" i="1"/>
  <c r="V99" i="1"/>
  <c r="U99" i="1"/>
  <c r="T99" i="1"/>
  <c r="S99" i="1"/>
  <c r="S93" i="1" s="1"/>
  <c r="S18" i="1" s="1"/>
  <c r="R99" i="1"/>
  <c r="Q99" i="1"/>
  <c r="P99" i="1"/>
  <c r="O99" i="1"/>
  <c r="N99" i="1"/>
  <c r="M99" i="1"/>
  <c r="Z98" i="1"/>
  <c r="BG98" i="1" s="1"/>
  <c r="BG97" i="1"/>
  <c r="Z97" i="1"/>
  <c r="Z96" i="1"/>
  <c r="BG96" i="1" s="1"/>
  <c r="Y95" i="1"/>
  <c r="Y93" i="1" s="1"/>
  <c r="Y18" i="1" s="1"/>
  <c r="X95" i="1"/>
  <c r="W95" i="1"/>
  <c r="V95" i="1"/>
  <c r="U95" i="1"/>
  <c r="T95" i="1"/>
  <c r="S95" i="1"/>
  <c r="R95" i="1"/>
  <c r="Q95" i="1"/>
  <c r="Q93" i="1" s="1"/>
  <c r="Q18" i="1" s="1"/>
  <c r="P95" i="1"/>
  <c r="O95" i="1"/>
  <c r="N95" i="1"/>
  <c r="Z95" i="1" s="1"/>
  <c r="M95" i="1"/>
  <c r="Z94" i="1"/>
  <c r="BG94" i="1" s="1"/>
  <c r="W93" i="1"/>
  <c r="W18" i="1" s="1"/>
  <c r="U93" i="1"/>
  <c r="U18" i="1" s="1"/>
  <c r="O93" i="1"/>
  <c r="O18" i="1" s="1"/>
  <c r="M93" i="1"/>
  <c r="Z92" i="1"/>
  <c r="BG92" i="1" s="1"/>
  <c r="Z91" i="1"/>
  <c r="BG91" i="1" s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BG89" i="1"/>
  <c r="Z89" i="1"/>
  <c r="Z88" i="1"/>
  <c r="BG88" i="1" s="1"/>
  <c r="BG87" i="1"/>
  <c r="Z87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Z85" i="1"/>
  <c r="BG85" i="1" s="1"/>
  <c r="Z84" i="1"/>
  <c r="BG84" i="1" s="1"/>
  <c r="Z83" i="1"/>
  <c r="BG83" i="1" s="1"/>
  <c r="Y82" i="1"/>
  <c r="X82" i="1"/>
  <c r="W82" i="1"/>
  <c r="V82" i="1"/>
  <c r="U82" i="1"/>
  <c r="Q82" i="1"/>
  <c r="P82" i="1"/>
  <c r="O82" i="1"/>
  <c r="N82" i="1"/>
  <c r="M82" i="1"/>
  <c r="Z81" i="1"/>
  <c r="BG81" i="1" s="1"/>
  <c r="Z80" i="1"/>
  <c r="BG80" i="1" s="1"/>
  <c r="Z79" i="1"/>
  <c r="BG79" i="1" s="1"/>
  <c r="Z78" i="1"/>
  <c r="BG78" i="1" s="1"/>
  <c r="Z77" i="1"/>
  <c r="BG77" i="1" s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Z75" i="1"/>
  <c r="BG75" i="1" s="1"/>
  <c r="BI74" i="1"/>
  <c r="BG74" i="1"/>
  <c r="Z74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Z72" i="1"/>
  <c r="BG72" i="1" s="1"/>
  <c r="AL71" i="1"/>
  <c r="AD71" i="1"/>
  <c r="AD77" i="1" s="1"/>
  <c r="Z71" i="1"/>
  <c r="AK71" i="1" s="1"/>
  <c r="AL70" i="1"/>
  <c r="AK70" i="1"/>
  <c r="AD70" i="1"/>
  <c r="Z70" i="1"/>
  <c r="BG70" i="1" s="1"/>
  <c r="AK69" i="1"/>
  <c r="Y69" i="1"/>
  <c r="X69" i="1"/>
  <c r="W69" i="1"/>
  <c r="V69" i="1"/>
  <c r="U69" i="1"/>
  <c r="T69" i="1"/>
  <c r="S69" i="1"/>
  <c r="R69" i="1"/>
  <c r="Q69" i="1"/>
  <c r="P69" i="1"/>
  <c r="O69" i="1"/>
  <c r="N69" i="1"/>
  <c r="Z69" i="1" s="1"/>
  <c r="M69" i="1"/>
  <c r="Z67" i="1"/>
  <c r="BG67" i="1" s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BG64" i="1"/>
  <c r="Z64" i="1"/>
  <c r="AK64" i="1" s="1"/>
  <c r="Z63" i="1"/>
  <c r="BG63" i="1" s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BG61" i="1"/>
  <c r="Z61" i="1"/>
  <c r="Z60" i="1"/>
  <c r="BG60" i="1" s="1"/>
  <c r="Z59" i="1"/>
  <c r="BG59" i="1" s="1"/>
  <c r="BG58" i="1"/>
  <c r="Z58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Z56" i="1"/>
  <c r="BG56" i="1" s="1"/>
  <c r="Z55" i="1"/>
  <c r="BG55" i="1" s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Z53" i="1"/>
  <c r="BG53" i="1" s="1"/>
  <c r="BG52" i="1"/>
  <c r="Z52" i="1"/>
  <c r="Z51" i="1"/>
  <c r="BG51" i="1" s="1"/>
  <c r="BG50" i="1"/>
  <c r="Z50" i="1"/>
  <c r="Z49" i="1"/>
  <c r="BG49" i="1" s="1"/>
  <c r="BG48" i="1"/>
  <c r="Z48" i="1"/>
  <c r="Z47" i="1"/>
  <c r="BG47" i="1" s="1"/>
  <c r="Y46" i="1"/>
  <c r="X46" i="1"/>
  <c r="W46" i="1"/>
  <c r="V46" i="1"/>
  <c r="U46" i="1"/>
  <c r="T46" i="1"/>
  <c r="S46" i="1"/>
  <c r="R46" i="1"/>
  <c r="Q46" i="1"/>
  <c r="P46" i="1"/>
  <c r="O46" i="1"/>
  <c r="N46" i="1"/>
  <c r="Z46" i="1" s="1"/>
  <c r="M46" i="1"/>
  <c r="Z45" i="1"/>
  <c r="BG45" i="1" s="1"/>
  <c r="Z44" i="1"/>
  <c r="BG44" i="1" s="1"/>
  <c r="Z43" i="1"/>
  <c r="BG43" i="1" s="1"/>
  <c r="Z42" i="1"/>
  <c r="BG42" i="1" s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Z40" i="1"/>
  <c r="BG40" i="1" s="1"/>
  <c r="BG39" i="1"/>
  <c r="Z39" i="1"/>
  <c r="Z38" i="1"/>
  <c r="BG38" i="1" s="1"/>
  <c r="L38" i="1"/>
  <c r="Z37" i="1"/>
  <c r="BG37" i="1" s="1"/>
  <c r="Z36" i="1"/>
  <c r="BG36" i="1" s="1"/>
  <c r="Z35" i="1"/>
  <c r="BG35" i="1" s="1"/>
  <c r="Z34" i="1"/>
  <c r="BG34" i="1" s="1"/>
  <c r="Z33" i="1"/>
  <c r="BG33" i="1" s="1"/>
  <c r="Z32" i="1"/>
  <c r="BG32" i="1" s="1"/>
  <c r="Z31" i="1"/>
  <c r="BG31" i="1" s="1"/>
  <c r="Z30" i="1"/>
  <c r="BG30" i="1" s="1"/>
  <c r="Z29" i="1"/>
  <c r="BG29" i="1" s="1"/>
  <c r="Z28" i="1"/>
  <c r="BG28" i="1" s="1"/>
  <c r="Z27" i="1"/>
  <c r="BG27" i="1" s="1"/>
  <c r="Y26" i="1"/>
  <c r="X26" i="1"/>
  <c r="W26" i="1"/>
  <c r="V26" i="1"/>
  <c r="V25" i="1" s="1"/>
  <c r="V17" i="1" s="1"/>
  <c r="U26" i="1"/>
  <c r="T26" i="1"/>
  <c r="T25" i="1" s="1"/>
  <c r="T17" i="1" s="1"/>
  <c r="S26" i="1"/>
  <c r="R26" i="1"/>
  <c r="Q26" i="1"/>
  <c r="P26" i="1"/>
  <c r="O26" i="1"/>
  <c r="N26" i="1"/>
  <c r="X25" i="1"/>
  <c r="X17" i="1" s="1"/>
  <c r="R25" i="1"/>
  <c r="R17" i="1" s="1"/>
  <c r="P25" i="1"/>
  <c r="P17" i="1" s="1"/>
  <c r="Z24" i="1"/>
  <c r="BG24" i="1" s="1"/>
  <c r="BG23" i="1"/>
  <c r="Z23" i="1"/>
  <c r="AK22" i="1"/>
  <c r="Y22" i="1"/>
  <c r="X22" i="1"/>
  <c r="X20" i="1" s="1"/>
  <c r="X16" i="1" s="1"/>
  <c r="W22" i="1"/>
  <c r="V22" i="1"/>
  <c r="U22" i="1"/>
  <c r="T22" i="1"/>
  <c r="T20" i="1" s="1"/>
  <c r="T16" i="1" s="1"/>
  <c r="S22" i="1"/>
  <c r="R22" i="1"/>
  <c r="Q22" i="1"/>
  <c r="P22" i="1"/>
  <c r="P20" i="1" s="1"/>
  <c r="P16" i="1" s="1"/>
  <c r="O22" i="1"/>
  <c r="N22" i="1"/>
  <c r="Z21" i="1"/>
  <c r="BG21" i="1" s="1"/>
  <c r="Y20" i="1"/>
  <c r="Y16" i="1" s="1"/>
  <c r="W20" i="1"/>
  <c r="W16" i="1" s="1"/>
  <c r="V20" i="1"/>
  <c r="V16" i="1" s="1"/>
  <c r="U20" i="1"/>
  <c r="U16" i="1" s="1"/>
  <c r="S20" i="1"/>
  <c r="S16" i="1" s="1"/>
  <c r="R20" i="1"/>
  <c r="R16" i="1" s="1"/>
  <c r="Q20" i="1"/>
  <c r="Q16" i="1" s="1"/>
  <c r="O20" i="1"/>
  <c r="O16" i="1" s="1"/>
  <c r="N20" i="1"/>
  <c r="M20" i="1"/>
  <c r="Z19" i="1"/>
  <c r="BG19" i="1" s="1"/>
  <c r="AB18" i="1"/>
  <c r="AB16" i="1" s="1"/>
  <c r="AM15" i="1"/>
  <c r="Z14" i="1"/>
  <c r="AD13" i="1"/>
  <c r="Z12" i="1"/>
  <c r="Z11" i="1"/>
  <c r="Z10" i="1"/>
  <c r="AC9" i="1" s="1"/>
  <c r="Z20" i="1" l="1"/>
  <c r="BG20" i="1" s="1"/>
  <c r="R15" i="1"/>
  <c r="S6" i="1" s="1"/>
  <c r="Z26" i="1"/>
  <c r="BG26" i="1" s="1"/>
  <c r="N16" i="1"/>
  <c r="Z16" i="1" s="1"/>
  <c r="BG16" i="1" s="1"/>
  <c r="Z22" i="1"/>
  <c r="BG22" i="1" s="1"/>
  <c r="N25" i="1"/>
  <c r="N17" i="1" s="1"/>
  <c r="Z17" i="1" s="1"/>
  <c r="Z57" i="1"/>
  <c r="Z62" i="1"/>
  <c r="Z66" i="1"/>
  <c r="BG66" i="1" s="1"/>
  <c r="Z73" i="1"/>
  <c r="BG73" i="1" s="1"/>
  <c r="Z82" i="1"/>
  <c r="Z86" i="1"/>
  <c r="BG103" i="1"/>
  <c r="X15" i="1"/>
  <c r="Z41" i="1"/>
  <c r="BG46" i="1"/>
  <c r="Q25" i="1"/>
  <c r="Q17" i="1" s="1"/>
  <c r="Q15" i="1" s="1"/>
  <c r="R6" i="1" s="1"/>
  <c r="U25" i="1"/>
  <c r="U17" i="1" s="1"/>
  <c r="U15" i="1" s="1"/>
  <c r="V6" i="1" s="1"/>
  <c r="Y25" i="1"/>
  <c r="Y17" i="1" s="1"/>
  <c r="Y15" i="1" s="1"/>
  <c r="Z9" i="1" s="1"/>
  <c r="Z54" i="1"/>
  <c r="BG69" i="1"/>
  <c r="Z76" i="1"/>
  <c r="BG76" i="1" s="1"/>
  <c r="BG95" i="1"/>
  <c r="N93" i="1"/>
  <c r="Z93" i="1" s="1"/>
  <c r="R93" i="1"/>
  <c r="R18" i="1" s="1"/>
  <c r="V93" i="1"/>
  <c r="V18" i="1" s="1"/>
  <c r="V15" i="1" s="1"/>
  <c r="Z99" i="1"/>
  <c r="Z103" i="1"/>
  <c r="O25" i="1"/>
  <c r="O17" i="1" s="1"/>
  <c r="O15" i="1" s="1"/>
  <c r="P6" i="1" s="1"/>
  <c r="S25" i="1"/>
  <c r="S17" i="1" s="1"/>
  <c r="S15" i="1" s="1"/>
  <c r="T6" i="1" s="1"/>
  <c r="W25" i="1"/>
  <c r="W17" i="1" s="1"/>
  <c r="W15" i="1" s="1"/>
  <c r="BG57" i="1"/>
  <c r="AK59" i="1"/>
  <c r="BG62" i="1"/>
  <c r="BG86" i="1"/>
  <c r="Z90" i="1"/>
  <c r="BG90" i="1" s="1"/>
  <c r="P93" i="1"/>
  <c r="P18" i="1" s="1"/>
  <c r="T93" i="1"/>
  <c r="T18" i="1" s="1"/>
  <c r="T15" i="1" s="1"/>
  <c r="U6" i="1" s="1"/>
  <c r="X93" i="1"/>
  <c r="X18" i="1" s="1"/>
  <c r="AA16" i="1"/>
  <c r="BG41" i="1"/>
  <c r="BG54" i="1"/>
  <c r="BG99" i="1"/>
  <c r="N18" i="1"/>
  <c r="Z18" i="1" s="1"/>
  <c r="BJ17" i="1"/>
  <c r="P15" i="1"/>
  <c r="BG82" i="1"/>
  <c r="M25" i="1"/>
  <c r="BG71" i="1"/>
  <c r="Z25" i="1"/>
  <c r="AK60" i="1"/>
  <c r="BG100" i="1"/>
  <c r="AD93" i="1" l="1"/>
  <c r="BG93" i="1"/>
  <c r="Q6" i="1"/>
  <c r="AF16" i="1"/>
  <c r="AF13" i="1"/>
  <c r="N15" i="1"/>
  <c r="BG25" i="1"/>
  <c r="AA18" i="1"/>
  <c r="BG18" i="1"/>
  <c r="BG17" i="1"/>
  <c r="AA17" i="1"/>
  <c r="Z15" i="1" l="1"/>
  <c r="O6" i="1"/>
  <c r="AA15" i="1" l="1"/>
  <c r="BG15" i="1"/>
  <c r="AC10" i="1"/>
  <c r="AC11" i="1" s="1"/>
</calcChain>
</file>

<file path=xl/sharedStrings.xml><?xml version="1.0" encoding="utf-8"?>
<sst xmlns="http://schemas.openxmlformats.org/spreadsheetml/2006/main" count="433" uniqueCount="123">
  <si>
    <t>LAPORAN REALISASI DANA KAPITASI JKN PADA FKTP CIPAGERAN</t>
  </si>
  <si>
    <t>KOTA CIMAHI TAHUN 2020</t>
  </si>
  <si>
    <t>REKAP REALISASI JKN 2020</t>
  </si>
  <si>
    <t>NO</t>
  </si>
  <si>
    <t>KODE REKENING</t>
  </si>
  <si>
    <t>URAIAN</t>
  </si>
  <si>
    <t>JUMLAH ANGGARAN (Rp.)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</si>
  <si>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</si>
  <si>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</si>
  <si>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</si>
  <si>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</si>
  <si>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</si>
  <si>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</si>
  <si>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</si>
  <si>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</si>
  <si>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</si>
  <si>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</si>
  <si>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</si>
  <si>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</si>
  <si>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TOTAL S.D BULAN INI</t>
  </si>
  <si>
    <t>%</t>
  </si>
  <si>
    <t>SELISIH / KURANG
(Rp.)</t>
  </si>
  <si>
    <t>SELISIH</t>
  </si>
  <si>
    <t>Saldo bulan lalu</t>
  </si>
  <si>
    <t>4</t>
  </si>
  <si>
    <t>1</t>
  </si>
  <si>
    <t>16</t>
  </si>
  <si>
    <t>Lain-lain Pendapatan Asli Daerah yang Sah</t>
  </si>
  <si>
    <t>04</t>
  </si>
  <si>
    <t>Dana Kapitasi JKN pada FKTP</t>
  </si>
  <si>
    <t>Dana Kapitasi JKN pada FKTP Cipageran</t>
  </si>
  <si>
    <t>Jumlah</t>
  </si>
  <si>
    <t>02</t>
  </si>
  <si>
    <t>01</t>
  </si>
  <si>
    <t>05</t>
  </si>
  <si>
    <t>BELANJA LANGSUNG</t>
  </si>
  <si>
    <t>BELANJA PEGAWAI</t>
  </si>
  <si>
    <t>5</t>
  </si>
  <si>
    <t>2</t>
  </si>
  <si>
    <t>BELANJA BARANG DAN JASA</t>
  </si>
  <si>
    <t>3</t>
  </si>
  <si>
    <t>BELANJA MODAL</t>
  </si>
  <si>
    <t>BELANJA PEGAWAI PUSKESMAS CIPAGERAN</t>
  </si>
  <si>
    <t>08</t>
  </si>
  <si>
    <t xml:space="preserve">Jasa Pelayanan </t>
  </si>
  <si>
    <t>Jasa Pelayanan Puskesmas Cipageran</t>
  </si>
  <si>
    <t>Belanja Bahan  Pakai Habis</t>
  </si>
  <si>
    <t>Belanja alat tulis kantor</t>
  </si>
  <si>
    <t>03</t>
  </si>
  <si>
    <t>Belanja alat listrik dan elektronik</t>
  </si>
  <si>
    <t>Belanja materai</t>
  </si>
  <si>
    <t>belanja Peralatan Kebersihan dan bahan Pembersih</t>
  </si>
  <si>
    <t>07</t>
  </si>
  <si>
    <t>Belanja Pengisian Tabung Pemadam kebakaran</t>
  </si>
  <si>
    <t>Belanja Pengisian Tabung gas</t>
  </si>
  <si>
    <t>Belanja BBM &amp;Pelumas Kendaraan</t>
  </si>
  <si>
    <t>Belanja bahan kebutuhan Medis Puskesmas</t>
  </si>
  <si>
    <t>belanja Bahan Habis Pakai Rumah tangga</t>
  </si>
  <si>
    <t>belanja bendera/umbul-umbul</t>
  </si>
  <si>
    <t>Belanja Kit pelatihan</t>
  </si>
  <si>
    <t>Belanja dokumentasi dan media periklanan</t>
  </si>
  <si>
    <t>Belanja bahan /material</t>
  </si>
  <si>
    <t>Belanja bahan obat-obatan</t>
  </si>
  <si>
    <t>Belanja bahan kimia</t>
  </si>
  <si>
    <t>06</t>
  </si>
  <si>
    <t>Belanja bahan Pokok/Natura</t>
  </si>
  <si>
    <t>Belanja Jasa Kantor</t>
  </si>
  <si>
    <t>Belanja Uang  lembur PNS</t>
  </si>
  <si>
    <t>Belanja Uang makan lembur PNS</t>
  </si>
  <si>
    <t>Belanja kawat / faksimili / internet</t>
  </si>
  <si>
    <t>09</t>
  </si>
  <si>
    <t>Belanja Jasa Transaksi Keuangan</t>
  </si>
  <si>
    <t>Belanja Buku Cek</t>
  </si>
  <si>
    <t>Belanja pemeliharaan alat elektronik</t>
  </si>
  <si>
    <t>Belanja premi asuransi</t>
  </si>
  <si>
    <t>Belanja premi asuransi barang milik daerah</t>
  </si>
  <si>
    <t>Belanja perawatan kendaraan bermotor</t>
  </si>
  <si>
    <t>Belanja jasa servis</t>
  </si>
  <si>
    <t>Belanja Penggantian suku cadang</t>
  </si>
  <si>
    <t>Belanja surat tanda nomor kendaraan</t>
  </si>
  <si>
    <t>Belanja cetak dan penggandaan</t>
  </si>
  <si>
    <t>Belanja cetak</t>
  </si>
  <si>
    <t>Belanja Penggandaan</t>
  </si>
  <si>
    <t>Belanja makanan dan minuman</t>
  </si>
  <si>
    <t>Belanja makanan dan minuman rapat</t>
  </si>
  <si>
    <t>Belanja Perjalanan Dinas</t>
  </si>
  <si>
    <t>Belanja Perjalanan Dinas Dalam Daerah</t>
  </si>
  <si>
    <t>Belanja Perjalanan Dinas Luar Daerah</t>
  </si>
  <si>
    <t>BIAYA KURSUS/PELATIHAN</t>
  </si>
  <si>
    <t xml:space="preserve">pelatihan </t>
  </si>
  <si>
    <t>BELANJA PEMELIHARAAN</t>
  </si>
  <si>
    <t>Belanja Pemeliharaan Alat Kesehatan</t>
  </si>
  <si>
    <t>Belanja pemeliharaan bangunan</t>
  </si>
  <si>
    <t>Belanja Pemeliharaan Penampungan air (IPAL)</t>
  </si>
  <si>
    <t>Belanja Pemeliharaan WAN/LAN</t>
  </si>
  <si>
    <t>Belanja Penyedia Jasa</t>
  </si>
  <si>
    <t>Belanja Penyedia Jasa Pemeriksaan Sampel</t>
  </si>
  <si>
    <t>Belanja penyedia jasa/barang penambahan daya listrik puskesmas</t>
  </si>
  <si>
    <t>Belanja Jasa Tenaga Ahli,Instruktur/Narasumber / Penceramah</t>
  </si>
  <si>
    <t>Jasa Instruktur</t>
  </si>
  <si>
    <t>Jasa Narasumber / Widyaiswara</t>
  </si>
  <si>
    <t>Belanja Jasa Peserta Kegiatan</t>
  </si>
  <si>
    <t>Belanja Jasa Peserta  non PNS</t>
  </si>
  <si>
    <t>Belanja Modal</t>
  </si>
  <si>
    <t>17</t>
  </si>
  <si>
    <t>Belanja Modal Peralatan Dan Mesin Alat Rumah Tangga</t>
  </si>
  <si>
    <t>Meubelair</t>
  </si>
  <si>
    <t>Alat Pendingin</t>
  </si>
  <si>
    <t>23</t>
  </si>
  <si>
    <t>Peralatan dan Mesin - Alat Kedokteran</t>
  </si>
  <si>
    <t>Alat Kedokteran Umum</t>
  </si>
  <si>
    <t>Alat Kedokteran Gigi</t>
  </si>
  <si>
    <t>39</t>
  </si>
  <si>
    <t>Peralatan dan Mesin - Alat Peralatan Komputer</t>
  </si>
  <si>
    <t>Peralatan Jaringan</t>
  </si>
  <si>
    <t>Laporan realisasi yang disampaikan telah sesuai dengan sasaran penggunaan yang ditetapkan dengan peraturan perundang-undangan  dan telah didukung oleh kelengkapan dokumen yang sah sesuai ketentuan yang berlaku dan bertanggung jawab atas kebenarannya.</t>
  </si>
  <si>
    <t xml:space="preserve">Cimahi, </t>
  </si>
  <si>
    <t>Kepala FKTP Puskesmas Cipageran</t>
  </si>
  <si>
    <t>Selaku</t>
  </si>
  <si>
    <t>Kuasa Pengguna Anggaran</t>
  </si>
  <si>
    <t>`</t>
  </si>
  <si>
    <t>drg. Irmawati Puspita Dewi</t>
  </si>
  <si>
    <t>NIP. 19750929 200604 2 008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</si>
</sst>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_(* #,##0.0000_);_(* \(#,##0.0000\);_(* &quot;-&quot;??_);_(@_)"/>
    <numFmt numFmtId="168" formatCode="_([$Rp-421]* #,##0_);_([$Rp-421]* \(#,##0\);_([$Rp-421]* &quot;-&quot;??_);_(@_)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name val="Times New Roman"/>
      <family val="1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1"/>
      <name val="Calibri"/>
      <family val="2"/>
    </font>
    <font>
      <b/>
      <i/>
      <sz val="11"/>
      <name val="Calibri"/>
      <family val="2"/>
    </font>
    <font>
      <b/>
      <sz val="12"/>
      <name val="Calibri"/>
      <family val="2"/>
    </font>
    <font>
      <sz val="10"/>
      <color theme="1"/>
      <name val="Arial"/>
      <family val="2"/>
    </font>
    <font>
      <sz val="10"/>
      <name val="Arial"/>
      <family val="2"/>
      <charset val="134"/>
    </font>
    <font>
      <b/>
      <sz val="11"/>
      <name val="Arial"/>
      <family val="2"/>
    </font>
    <font>
      <sz val="10"/>
      <name val="Calibri"/>
      <family val="2"/>
      <scheme val="minor"/>
    </font>
    <font>
      <b/>
      <sz val="9"/>
      <color theme="1"/>
      <name val="Arial"/>
      <family val="2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0" fontId="15" fillId="0" borderId="0"/>
    <xf numFmtId="164" fontId="15" fillId="0" borderId="0" applyFont="0" applyFill="0" applyBorder="0" applyAlignment="0" applyProtection="0"/>
    <xf numFmtId="0" fontId="15" fillId="0" borderId="0"/>
    <xf numFmtId="164" fontId="15" fillId="0" borderId="0" applyFont="0" applyFill="0" applyBorder="0" applyAlignment="0" applyProtection="0"/>
    <xf numFmtId="168" fontId="30" fillId="0" borderId="0">
      <alignment vertical="center"/>
    </xf>
    <xf numFmtId="165" fontId="36" fillId="0" borderId="0" applyFont="0" applyFill="0" applyBorder="0" applyAlignment="0" applyProtection="0"/>
    <xf numFmtId="0" fontId="15" fillId="0" borderId="0"/>
  </cellStyleXfs>
  <cellXfs count="257">
    <xf numFmtId="0" fontId="0" fillId="0" borderId="0" xfId="0"/>
    <xf numFmtId="0" fontId="6" fillId="0" borderId="0" xfId="0" applyFont="1"/>
    <xf numFmtId="0" fontId="8" fillId="2" borderId="0" xfId="4" applyFont="1" applyFill="1" applyAlignment="1">
      <alignment vertical="top"/>
    </xf>
    <xf numFmtId="49" fontId="8" fillId="2" borderId="0" xfId="4" applyNumberFormat="1" applyFont="1" applyFill="1" applyAlignment="1">
      <alignment vertical="top"/>
    </xf>
    <xf numFmtId="49" fontId="8" fillId="2" borderId="0" xfId="4" applyNumberFormat="1" applyFont="1" applyFill="1" applyAlignment="1">
      <alignment horizontal="center" vertical="center"/>
    </xf>
    <xf numFmtId="49" fontId="9" fillId="2" borderId="0" xfId="4" applyNumberFormat="1" applyFont="1" applyFill="1" applyAlignment="1">
      <alignment vertical="top"/>
    </xf>
    <xf numFmtId="49" fontId="8" fillId="2" borderId="0" xfId="4" applyNumberFormat="1" applyFont="1" applyFill="1" applyAlignment="1">
      <alignment vertical="top" wrapText="1"/>
    </xf>
    <xf numFmtId="0" fontId="8" fillId="0" borderId="0" xfId="4" applyFont="1" applyFill="1" applyBorder="1" applyAlignment="1">
      <alignment vertical="top"/>
    </xf>
    <xf numFmtId="3" fontId="6" fillId="0" borderId="0" xfId="0" applyNumberFormat="1" applyFont="1"/>
    <xf numFmtId="164" fontId="6" fillId="0" borderId="0" xfId="2" applyFont="1"/>
    <xf numFmtId="3" fontId="6" fillId="0" borderId="0" xfId="0" applyNumberFormat="1" applyFont="1" applyFill="1"/>
    <xf numFmtId="10" fontId="6" fillId="0" borderId="0" xfId="3" applyNumberFormat="1" applyFont="1" applyAlignment="1">
      <alignment horizontal="center"/>
    </xf>
    <xf numFmtId="0" fontId="10" fillId="0" borderId="0" xfId="0" applyFont="1" applyAlignment="1"/>
    <xf numFmtId="0" fontId="11" fillId="0" borderId="0" xfId="0" applyFont="1" applyAlignment="1">
      <alignment horizontal="center" vertical="center"/>
    </xf>
    <xf numFmtId="0" fontId="10" fillId="0" borderId="0" xfId="0" applyFont="1"/>
    <xf numFmtId="0" fontId="10" fillId="0" borderId="0" xfId="0" applyFont="1" applyFill="1"/>
    <xf numFmtId="0" fontId="11" fillId="0" borderId="0" xfId="0" applyFont="1"/>
    <xf numFmtId="0" fontId="12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Fill="1"/>
    <xf numFmtId="164" fontId="6" fillId="0" borderId="0" xfId="0" applyNumberFormat="1" applyFont="1" applyFill="1"/>
    <xf numFmtId="3" fontId="11" fillId="0" borderId="0" xfId="0" applyNumberFormat="1" applyFont="1" applyAlignment="1">
      <alignment vertical="center" wrapText="1"/>
    </xf>
    <xf numFmtId="0" fontId="13" fillId="0" borderId="0" xfId="0" applyFont="1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Fill="1"/>
    <xf numFmtId="3" fontId="13" fillId="0" borderId="0" xfId="0" applyNumberFormat="1" applyFont="1" applyAlignment="1">
      <alignment horizontal="left" vertical="center" wrapText="1"/>
    </xf>
    <xf numFmtId="3" fontId="14" fillId="0" borderId="0" xfId="0" applyNumberFormat="1" applyFont="1" applyAlignment="1">
      <alignment horizontal="left" vertical="center" wrapText="1"/>
    </xf>
    <xf numFmtId="164" fontId="14" fillId="0" borderId="0" xfId="2" applyFont="1" applyAlignment="1">
      <alignment horizontal="left" vertical="center" wrapText="1"/>
    </xf>
    <xf numFmtId="3" fontId="14" fillId="0" borderId="0" xfId="0" applyNumberFormat="1" applyFont="1" applyFill="1" applyAlignment="1">
      <alignment horizontal="left" vertical="center" wrapText="1"/>
    </xf>
    <xf numFmtId="10" fontId="14" fillId="0" borderId="0" xfId="3" applyNumberFormat="1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49" fontId="16" fillId="3" borderId="1" xfId="5" applyNumberFormat="1" applyFont="1" applyFill="1" applyBorder="1" applyAlignment="1">
      <alignment horizontal="center" vertical="center" wrapText="1"/>
    </xf>
    <xf numFmtId="49" fontId="9" fillId="3" borderId="1" xfId="5" applyNumberFormat="1" applyFont="1" applyFill="1" applyBorder="1" applyAlignment="1">
      <alignment horizontal="center" vertical="center" wrapText="1"/>
    </xf>
    <xf numFmtId="3" fontId="17" fillId="3" borderId="1" xfId="0" applyNumberFormat="1" applyFont="1" applyFill="1" applyBorder="1" applyAlignment="1">
      <alignment horizontal="center" vertical="center" wrapText="1"/>
    </xf>
    <xf numFmtId="3" fontId="18" fillId="3" borderId="1" xfId="0" applyNumberFormat="1" applyFont="1" applyFill="1" applyBorder="1" applyAlignment="1">
      <alignment horizontal="center" vertical="center" wrapText="1"/>
    </xf>
    <xf numFmtId="164" fontId="18" fillId="3" borderId="1" xfId="2" applyFont="1" applyFill="1" applyBorder="1" applyAlignment="1">
      <alignment horizontal="center" vertical="center" wrapText="1"/>
    </xf>
    <xf numFmtId="10" fontId="17" fillId="3" borderId="1" xfId="3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0" fillId="3" borderId="1" xfId="0" applyFont="1" applyFill="1" applyBorder="1" applyAlignment="1">
      <alignment horizontal="center" vertical="center"/>
    </xf>
    <xf numFmtId="0" fontId="0" fillId="0" borderId="1" xfId="0" applyBorder="1"/>
    <xf numFmtId="49" fontId="9" fillId="4" borderId="1" xfId="5" applyNumberFormat="1" applyFont="1" applyFill="1" applyBorder="1" applyAlignment="1">
      <alignment vertical="center" wrapText="1"/>
    </xf>
    <xf numFmtId="49" fontId="8" fillId="4" borderId="1" xfId="5" applyNumberFormat="1" applyFont="1" applyFill="1" applyBorder="1" applyAlignment="1">
      <alignment horizontal="center" vertical="center" wrapText="1"/>
    </xf>
    <xf numFmtId="49" fontId="9" fillId="0" borderId="1" xfId="5" applyNumberFormat="1" applyFont="1" applyFill="1" applyBorder="1" applyAlignment="1">
      <alignment vertical="center" wrapText="1"/>
    </xf>
    <xf numFmtId="3" fontId="0" fillId="0" borderId="1" xfId="0" applyNumberFormat="1" applyBorder="1"/>
    <xf numFmtId="164" fontId="0" fillId="0" borderId="1" xfId="2" applyFont="1" applyBorder="1"/>
    <xf numFmtId="3" fontId="0" fillId="0" borderId="1" xfId="0" applyNumberFormat="1" applyFill="1" applyBorder="1"/>
    <xf numFmtId="10" fontId="0" fillId="0" borderId="1" xfId="3" applyNumberFormat="1" applyFont="1" applyBorder="1" applyAlignment="1">
      <alignment horizontal="center"/>
    </xf>
    <xf numFmtId="49" fontId="20" fillId="4" borderId="1" xfId="5" applyNumberFormat="1" applyFont="1" applyFill="1" applyBorder="1" applyAlignment="1">
      <alignment vertical="center" wrapText="1"/>
    </xf>
    <xf numFmtId="49" fontId="21" fillId="4" borderId="1" xfId="5" applyNumberFormat="1" applyFont="1" applyFill="1" applyBorder="1" applyAlignment="1">
      <alignment horizontal="center" vertical="center" wrapText="1"/>
    </xf>
    <xf numFmtId="166" fontId="20" fillId="0" borderId="1" xfId="1" applyNumberFormat="1" applyFont="1" applyFill="1" applyBorder="1" applyAlignment="1">
      <alignment horizontal="left" vertical="center" wrapText="1"/>
    </xf>
    <xf numFmtId="164" fontId="20" fillId="0" borderId="1" xfId="2" applyFont="1" applyFill="1" applyBorder="1" applyAlignment="1">
      <alignment horizontal="left" vertical="center" wrapText="1"/>
    </xf>
    <xf numFmtId="10" fontId="20" fillId="0" borderId="1" xfId="3" applyNumberFormat="1" applyFont="1" applyFill="1" applyBorder="1" applyAlignment="1">
      <alignment horizontal="center" vertical="center" wrapText="1"/>
    </xf>
    <xf numFmtId="166" fontId="0" fillId="0" borderId="0" xfId="0" applyNumberFormat="1"/>
    <xf numFmtId="49" fontId="21" fillId="2" borderId="1" xfId="5" quotePrefix="1" applyNumberFormat="1" applyFont="1" applyFill="1" applyBorder="1" applyAlignment="1">
      <alignment horizontal="center" vertical="top" wrapText="1"/>
    </xf>
    <xf numFmtId="166" fontId="22" fillId="0" borderId="1" xfId="2" applyNumberFormat="1" applyFont="1" applyBorder="1"/>
    <xf numFmtId="166" fontId="22" fillId="0" borderId="1" xfId="2" applyNumberFormat="1" applyFont="1" applyFill="1" applyBorder="1"/>
    <xf numFmtId="164" fontId="22" fillId="0" borderId="1" xfId="2" applyFont="1" applyBorder="1"/>
    <xf numFmtId="49" fontId="21" fillId="2" borderId="1" xfId="5" quotePrefix="1" applyNumberFormat="1" applyFont="1" applyFill="1" applyBorder="1" applyAlignment="1">
      <alignment horizontal="center" vertical="center" wrapText="1"/>
    </xf>
    <xf numFmtId="49" fontId="21" fillId="2" borderId="1" xfId="5" applyNumberFormat="1" applyFont="1" applyFill="1" applyBorder="1" applyAlignment="1">
      <alignment horizontal="center" vertical="top" wrapText="1"/>
    </xf>
    <xf numFmtId="49" fontId="20" fillId="2" borderId="1" xfId="5" applyNumberFormat="1" applyFont="1" applyFill="1" applyBorder="1" applyAlignment="1">
      <alignment horizontal="center" vertical="top" wrapText="1"/>
    </xf>
    <xf numFmtId="166" fontId="20" fillId="0" borderId="1" xfId="6" applyNumberFormat="1" applyFont="1" applyFill="1" applyBorder="1" applyAlignment="1">
      <alignment horizontal="right" vertical="top"/>
    </xf>
    <xf numFmtId="49" fontId="21" fillId="2" borderId="1" xfId="5" applyNumberFormat="1" applyFont="1" applyFill="1" applyBorder="1" applyAlignment="1">
      <alignment horizontal="center" vertical="center" wrapText="1"/>
    </xf>
    <xf numFmtId="164" fontId="20" fillId="0" borderId="1" xfId="2" applyFont="1" applyFill="1" applyBorder="1" applyAlignment="1">
      <alignment horizontal="right" vertical="top"/>
    </xf>
    <xf numFmtId="164" fontId="20" fillId="0" borderId="1" xfId="6" applyFont="1" applyFill="1" applyBorder="1" applyAlignment="1">
      <alignment horizontal="right" vertical="top"/>
    </xf>
    <xf numFmtId="3" fontId="23" fillId="0" borderId="1" xfId="0" applyNumberFormat="1" applyFont="1" applyBorder="1"/>
    <xf numFmtId="164" fontId="23" fillId="0" borderId="1" xfId="2" applyFont="1" applyBorder="1"/>
    <xf numFmtId="0" fontId="20" fillId="0" borderId="1" xfId="7" applyFont="1" applyFill="1" applyBorder="1" applyAlignment="1">
      <alignment horizontal="center" vertical="top" wrapText="1"/>
    </xf>
    <xf numFmtId="0" fontId="20" fillId="0" borderId="1" xfId="7" quotePrefix="1" applyFont="1" applyFill="1" applyBorder="1" applyAlignment="1">
      <alignment horizontal="center" vertical="top" wrapText="1"/>
    </xf>
    <xf numFmtId="0" fontId="21" fillId="0" borderId="1" xfId="7" applyFont="1" applyFill="1" applyBorder="1" applyAlignment="1">
      <alignment horizontal="center" vertical="center" wrapText="1"/>
    </xf>
    <xf numFmtId="0" fontId="21" fillId="0" borderId="1" xfId="7" quotePrefix="1" applyFont="1" applyFill="1" applyBorder="1" applyAlignment="1">
      <alignment horizontal="center" vertical="center" wrapText="1"/>
    </xf>
    <xf numFmtId="0" fontId="20" fillId="0" borderId="1" xfId="7" applyFont="1" applyFill="1" applyBorder="1" applyAlignment="1">
      <alignment horizontal="left" vertical="top" wrapText="1"/>
    </xf>
    <xf numFmtId="164" fontId="20" fillId="0" borderId="1" xfId="6" applyFont="1" applyFill="1" applyBorder="1" applyAlignment="1">
      <alignment horizontal="right" vertical="top" wrapText="1"/>
    </xf>
    <xf numFmtId="164" fontId="20" fillId="0" borderId="1" xfId="2" applyFont="1" applyFill="1" applyBorder="1" applyAlignment="1">
      <alignment horizontal="right" vertical="top" wrapText="1"/>
    </xf>
    <xf numFmtId="164" fontId="24" fillId="0" borderId="1" xfId="0" applyNumberFormat="1" applyFont="1" applyBorder="1"/>
    <xf numFmtId="0" fontId="3" fillId="0" borderId="0" xfId="0" applyFont="1"/>
    <xf numFmtId="164" fontId="0" fillId="0" borderId="0" xfId="0" applyNumberFormat="1"/>
    <xf numFmtId="164" fontId="0" fillId="0" borderId="1" xfId="0" applyNumberFormat="1" applyBorder="1"/>
    <xf numFmtId="164" fontId="20" fillId="0" borderId="1" xfId="5" applyNumberFormat="1" applyFont="1" applyFill="1" applyBorder="1" applyAlignment="1">
      <alignment vertical="top"/>
    </xf>
    <xf numFmtId="164" fontId="20" fillId="0" borderId="1" xfId="2" applyFont="1" applyFill="1" applyBorder="1" applyAlignment="1">
      <alignment vertical="top"/>
    </xf>
    <xf numFmtId="3" fontId="25" fillId="0" borderId="1" xfId="2" applyNumberFormat="1" applyFont="1" applyBorder="1" applyAlignment="1">
      <alignment vertical="center"/>
    </xf>
    <xf numFmtId="49" fontId="20" fillId="0" borderId="1" xfId="5" applyNumberFormat="1" applyFont="1" applyFill="1" applyBorder="1" applyAlignment="1">
      <alignment horizontal="center" vertical="top" wrapText="1"/>
    </xf>
    <xf numFmtId="49" fontId="20" fillId="0" borderId="1" xfId="5" quotePrefix="1" applyNumberFormat="1" applyFont="1" applyFill="1" applyBorder="1" applyAlignment="1">
      <alignment horizontal="center" vertical="top" wrapText="1"/>
    </xf>
    <xf numFmtId="49" fontId="26" fillId="0" borderId="1" xfId="5" applyNumberFormat="1" applyFont="1" applyFill="1" applyBorder="1" applyAlignment="1">
      <alignment horizontal="center" vertical="top" wrapText="1"/>
    </xf>
    <xf numFmtId="49" fontId="27" fillId="0" borderId="1" xfId="5" applyNumberFormat="1" applyFont="1" applyFill="1" applyBorder="1" applyAlignment="1">
      <alignment horizontal="center" vertical="top" wrapText="1"/>
    </xf>
    <xf numFmtId="49" fontId="20" fillId="0" borderId="1" xfId="5" applyNumberFormat="1" applyFont="1" applyFill="1" applyBorder="1" applyAlignment="1">
      <alignment horizontal="left" vertical="top" wrapText="1"/>
    </xf>
    <xf numFmtId="49" fontId="21" fillId="0" borderId="1" xfId="5" applyNumberFormat="1" applyFont="1" applyFill="1" applyBorder="1" applyAlignment="1">
      <alignment horizontal="center" vertical="top" wrapText="1"/>
    </xf>
    <xf numFmtId="49" fontId="21" fillId="0" borderId="1" xfId="5" applyNumberFormat="1" applyFont="1" applyFill="1" applyBorder="1" applyAlignment="1">
      <alignment horizontal="center" vertical="center" wrapText="1"/>
    </xf>
    <xf numFmtId="164" fontId="27" fillId="0" borderId="1" xfId="6" applyFont="1" applyFill="1" applyBorder="1" applyAlignment="1">
      <alignment horizontal="right" vertical="top"/>
    </xf>
    <xf numFmtId="3" fontId="21" fillId="0" borderId="1" xfId="2" applyNumberFormat="1" applyFont="1" applyBorder="1"/>
    <xf numFmtId="164" fontId="21" fillId="0" borderId="1" xfId="2" applyFont="1" applyBorder="1"/>
    <xf numFmtId="3" fontId="5" fillId="0" borderId="1" xfId="0" applyNumberFormat="1" applyFont="1" applyBorder="1"/>
    <xf numFmtId="0" fontId="0" fillId="5" borderId="1" xfId="0" applyFill="1" applyBorder="1"/>
    <xf numFmtId="49" fontId="20" fillId="5" borderId="1" xfId="5" applyNumberFormat="1" applyFont="1" applyFill="1" applyBorder="1" applyAlignment="1">
      <alignment horizontal="center" vertical="top" wrapText="1"/>
    </xf>
    <xf numFmtId="49" fontId="20" fillId="5" borderId="1" xfId="5" quotePrefix="1" applyNumberFormat="1" applyFont="1" applyFill="1" applyBorder="1" applyAlignment="1">
      <alignment horizontal="center" vertical="top" wrapText="1"/>
    </xf>
    <xf numFmtId="49" fontId="21" fillId="5" borderId="1" xfId="5" applyNumberFormat="1" applyFont="1" applyFill="1" applyBorder="1" applyAlignment="1">
      <alignment horizontal="center" vertical="center" wrapText="1"/>
    </xf>
    <xf numFmtId="0" fontId="21" fillId="5" borderId="1" xfId="7" applyFont="1" applyFill="1" applyBorder="1" applyAlignment="1">
      <alignment horizontal="center" vertical="center" wrapText="1"/>
    </xf>
    <xf numFmtId="49" fontId="20" fillId="5" borderId="1" xfId="5" applyNumberFormat="1" applyFont="1" applyFill="1" applyBorder="1" applyAlignment="1">
      <alignment horizontal="left" vertical="top" wrapText="1"/>
    </xf>
    <xf numFmtId="164" fontId="28" fillId="5" borderId="1" xfId="6" applyFont="1" applyFill="1" applyBorder="1" applyAlignment="1">
      <alignment horizontal="right" vertical="center"/>
    </xf>
    <xf numFmtId="164" fontId="20" fillId="5" borderId="1" xfId="6" applyFont="1" applyFill="1" applyBorder="1" applyAlignment="1">
      <alignment horizontal="right" vertical="center"/>
    </xf>
    <xf numFmtId="166" fontId="20" fillId="6" borderId="1" xfId="1" applyNumberFormat="1" applyFont="1" applyFill="1" applyBorder="1" applyAlignment="1">
      <alignment horizontal="left" vertical="center" wrapText="1"/>
    </xf>
    <xf numFmtId="10" fontId="20" fillId="5" borderId="1" xfId="3" applyNumberFormat="1" applyFont="1" applyFill="1" applyBorder="1" applyAlignment="1">
      <alignment horizontal="center" vertical="center" wrapText="1"/>
    </xf>
    <xf numFmtId="3" fontId="5" fillId="5" borderId="1" xfId="0" applyNumberFormat="1" applyFont="1" applyFill="1" applyBorder="1"/>
    <xf numFmtId="0" fontId="0" fillId="5" borderId="0" xfId="0" applyFill="1"/>
    <xf numFmtId="164" fontId="0" fillId="6" borderId="1" xfId="0" applyNumberFormat="1" applyFill="1" applyBorder="1" applyAlignment="1">
      <alignment horizontal="center" vertical="center"/>
    </xf>
    <xf numFmtId="0" fontId="0" fillId="0" borderId="1" xfId="0" applyFill="1" applyBorder="1"/>
    <xf numFmtId="164" fontId="20" fillId="0" borderId="1" xfId="6" applyFont="1" applyFill="1" applyBorder="1" applyAlignment="1">
      <alignment horizontal="right" vertical="center"/>
    </xf>
    <xf numFmtId="164" fontId="20" fillId="0" borderId="1" xfId="2" applyFont="1" applyFill="1" applyBorder="1" applyAlignment="1">
      <alignment horizontal="right" vertical="center"/>
    </xf>
    <xf numFmtId="164" fontId="20" fillId="0" borderId="1" xfId="6" applyFont="1" applyFill="1" applyBorder="1" applyAlignment="1">
      <alignment vertical="center"/>
    </xf>
    <xf numFmtId="3" fontId="29" fillId="0" borderId="0" xfId="0" applyNumberFormat="1" applyFont="1"/>
    <xf numFmtId="167" fontId="0" fillId="0" borderId="0" xfId="0" applyNumberFormat="1"/>
    <xf numFmtId="0" fontId="21" fillId="0" borderId="1" xfId="7" applyFont="1" applyFill="1" applyBorder="1" applyAlignment="1">
      <alignment horizontal="left" vertical="top" wrapText="1"/>
    </xf>
    <xf numFmtId="164" fontId="21" fillId="0" borderId="1" xfId="6" applyFont="1" applyFill="1" applyBorder="1" applyAlignment="1">
      <alignment vertical="center"/>
    </xf>
    <xf numFmtId="164" fontId="21" fillId="0" borderId="1" xfId="2" applyFont="1" applyFill="1" applyBorder="1" applyAlignment="1">
      <alignment vertical="center"/>
    </xf>
    <xf numFmtId="49" fontId="8" fillId="0" borderId="1" xfId="5" applyNumberFormat="1" applyFont="1" applyFill="1" applyBorder="1" applyAlignment="1">
      <alignment horizontal="center" vertical="top" wrapText="1"/>
    </xf>
    <xf numFmtId="49" fontId="8" fillId="0" borderId="1" xfId="5" applyNumberFormat="1" applyFont="1" applyFill="1" applyBorder="1" applyAlignment="1">
      <alignment horizontal="center" vertical="center" wrapText="1"/>
    </xf>
    <xf numFmtId="49" fontId="9" fillId="0" borderId="1" xfId="5" applyNumberFormat="1" applyFont="1" applyFill="1" applyBorder="1" applyAlignment="1">
      <alignment horizontal="center" vertical="top" wrapText="1"/>
    </xf>
    <xf numFmtId="49" fontId="8" fillId="0" borderId="1" xfId="5" applyNumberFormat="1" applyFont="1" applyFill="1" applyBorder="1" applyAlignment="1">
      <alignment vertical="top" wrapText="1"/>
    </xf>
    <xf numFmtId="164" fontId="8" fillId="0" borderId="1" xfId="6" applyFont="1" applyFill="1" applyBorder="1" applyAlignment="1">
      <alignment vertical="top"/>
    </xf>
    <xf numFmtId="3" fontId="23" fillId="0" borderId="1" xfId="0" applyNumberFormat="1" applyFont="1" applyBorder="1" applyAlignment="1"/>
    <xf numFmtId="164" fontId="23" fillId="0" borderId="1" xfId="2" applyFont="1" applyBorder="1" applyAlignment="1"/>
    <xf numFmtId="3" fontId="5" fillId="0" borderId="1" xfId="0" applyNumberFormat="1" applyFont="1" applyBorder="1" applyAlignment="1"/>
    <xf numFmtId="0" fontId="0" fillId="5" borderId="2" xfId="0" applyFill="1" applyBorder="1"/>
    <xf numFmtId="0" fontId="4" fillId="5" borderId="1" xfId="0" applyFont="1" applyFill="1" applyBorder="1" applyAlignment="1">
      <alignment horizontal="center" vertical="center"/>
    </xf>
    <xf numFmtId="0" fontId="4" fillId="5" borderId="1" xfId="0" quotePrefix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164" fontId="28" fillId="5" borderId="1" xfId="6" applyFont="1" applyFill="1" applyBorder="1" applyAlignment="1">
      <alignment vertical="center"/>
    </xf>
    <xf numFmtId="0" fontId="0" fillId="0" borderId="2" xfId="0" applyBorder="1"/>
    <xf numFmtId="0" fontId="4" fillId="0" borderId="1" xfId="0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164" fontId="9" fillId="0" borderId="1" xfId="6" applyFont="1" applyFill="1" applyBorder="1" applyAlignment="1">
      <alignment vertical="center"/>
    </xf>
    <xf numFmtId="0" fontId="0" fillId="0" borderId="1" xfId="0" quotePrefix="1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64" fontId="9" fillId="0" borderId="1" xfId="6" applyFont="1" applyFill="1" applyBorder="1" applyAlignment="1">
      <alignment vertical="top"/>
    </xf>
    <xf numFmtId="164" fontId="21" fillId="0" borderId="1" xfId="6" applyFont="1" applyFill="1" applyBorder="1" applyAlignment="1">
      <alignment vertical="top"/>
    </xf>
    <xf numFmtId="164" fontId="21" fillId="0" borderId="1" xfId="8" applyFont="1" applyFill="1" applyBorder="1" applyAlignment="1">
      <alignment vertical="center"/>
    </xf>
    <xf numFmtId="164" fontId="21" fillId="0" borderId="1" xfId="2" applyFont="1" applyFill="1" applyBorder="1" applyAlignment="1">
      <alignment vertical="top"/>
    </xf>
    <xf numFmtId="164" fontId="8" fillId="0" borderId="1" xfId="8" applyFont="1" applyFill="1" applyBorder="1" applyAlignment="1">
      <alignment vertical="center"/>
    </xf>
    <xf numFmtId="164" fontId="21" fillId="0" borderId="2" xfId="8" applyFont="1" applyFill="1" applyBorder="1" applyAlignment="1">
      <alignment vertical="center"/>
    </xf>
    <xf numFmtId="0" fontId="0" fillId="0" borderId="2" xfId="0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1" xfId="0" quotePrefix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164" fontId="0" fillId="0" borderId="1" xfId="2" applyFont="1" applyFill="1" applyBorder="1"/>
    <xf numFmtId="164" fontId="0" fillId="0" borderId="0" xfId="2" applyFont="1" applyFill="1"/>
    <xf numFmtId="0" fontId="0" fillId="0" borderId="0" xfId="0" applyFill="1"/>
    <xf numFmtId="3" fontId="23" fillId="0" borderId="1" xfId="0" applyNumberFormat="1" applyFont="1" applyFill="1" applyBorder="1"/>
    <xf numFmtId="3" fontId="5" fillId="0" borderId="1" xfId="0" applyNumberFormat="1" applyFont="1" applyFill="1" applyBorder="1"/>
    <xf numFmtId="164" fontId="0" fillId="0" borderId="0" xfId="0" applyNumberFormat="1" applyFill="1"/>
    <xf numFmtId="164" fontId="0" fillId="0" borderId="1" xfId="2" applyFont="1" applyFill="1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164" fontId="8" fillId="0" borderId="1" xfId="6" applyFont="1" applyFill="1" applyBorder="1" applyAlignment="1">
      <alignment vertical="center"/>
    </xf>
    <xf numFmtId="3" fontId="23" fillId="0" borderId="1" xfId="0" applyNumberFormat="1" applyFont="1" applyBorder="1" applyAlignment="1">
      <alignment vertical="center"/>
    </xf>
    <xf numFmtId="3" fontId="0" fillId="0" borderId="1" xfId="0" applyNumberFormat="1" applyBorder="1" applyAlignment="1">
      <alignment vertical="center"/>
    </xf>
    <xf numFmtId="3" fontId="5" fillId="0" borderId="1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164" fontId="0" fillId="0" borderId="1" xfId="0" applyNumberFormat="1" applyBorder="1" applyAlignment="1">
      <alignment vertical="center"/>
    </xf>
    <xf numFmtId="164" fontId="20" fillId="0" borderId="1" xfId="2" applyFont="1" applyFill="1" applyBorder="1" applyAlignment="1">
      <alignment vertical="center"/>
    </xf>
    <xf numFmtId="3" fontId="22" fillId="0" borderId="1" xfId="0" applyNumberFormat="1" applyFont="1" applyBorder="1"/>
    <xf numFmtId="0" fontId="0" fillId="0" borderId="2" xfId="0" applyFont="1" applyBorder="1"/>
    <xf numFmtId="0" fontId="0" fillId="0" borderId="1" xfId="0" applyFont="1" applyBorder="1" applyAlignment="1">
      <alignment horizontal="left" vertical="center" wrapText="1"/>
    </xf>
    <xf numFmtId="164" fontId="21" fillId="0" borderId="2" xfId="6" applyFont="1" applyFill="1" applyBorder="1" applyAlignment="1">
      <alignment vertical="center"/>
    </xf>
    <xf numFmtId="166" fontId="21" fillId="0" borderId="1" xfId="1" applyNumberFormat="1" applyFont="1" applyFill="1" applyBorder="1" applyAlignment="1">
      <alignment horizontal="left" vertical="center" wrapText="1"/>
    </xf>
    <xf numFmtId="10" fontId="21" fillId="0" borderId="1" xfId="3" applyNumberFormat="1" applyFont="1" applyFill="1" applyBorder="1" applyAlignment="1">
      <alignment horizontal="center" vertical="center" wrapText="1"/>
    </xf>
    <xf numFmtId="0" fontId="0" fillId="0" borderId="0" xfId="0" applyFont="1"/>
    <xf numFmtId="164" fontId="0" fillId="0" borderId="1" xfId="0" applyNumberFormat="1" applyFont="1" applyBorder="1"/>
    <xf numFmtId="164" fontId="8" fillId="0" borderId="1" xfId="2" applyFont="1" applyFill="1" applyBorder="1" applyAlignment="1">
      <alignment vertical="center"/>
    </xf>
    <xf numFmtId="0" fontId="23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left" vertical="center" wrapText="1"/>
    </xf>
    <xf numFmtId="164" fontId="23" fillId="0" borderId="1" xfId="2" applyFont="1" applyBorder="1" applyAlignment="1">
      <alignment vertical="center"/>
    </xf>
    <xf numFmtId="167" fontId="0" fillId="0" borderId="0" xfId="0" applyNumberFormat="1" applyFont="1"/>
    <xf numFmtId="164" fontId="21" fillId="0" borderId="2" xfId="6" applyFont="1" applyFill="1" applyBorder="1" applyAlignment="1">
      <alignment vertical="top"/>
    </xf>
    <xf numFmtId="164" fontId="8" fillId="0" borderId="1" xfId="2" applyFont="1" applyFill="1" applyBorder="1" applyAlignment="1">
      <alignment vertical="top"/>
    </xf>
    <xf numFmtId="164" fontId="0" fillId="0" borderId="0" xfId="2" applyFont="1"/>
    <xf numFmtId="0" fontId="0" fillId="0" borderId="1" xfId="0" quotePrefix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164" fontId="9" fillId="0" borderId="1" xfId="2" applyFont="1" applyFill="1" applyBorder="1" applyAlignment="1">
      <alignment vertical="top"/>
    </xf>
    <xf numFmtId="164" fontId="16" fillId="0" borderId="1" xfId="2" applyFont="1" applyFill="1" applyBorder="1" applyAlignment="1">
      <alignment vertical="top"/>
    </xf>
    <xf numFmtId="0" fontId="0" fillId="0" borderId="2" xfId="0" applyFont="1" applyFill="1" applyBorder="1"/>
    <xf numFmtId="166" fontId="0" fillId="0" borderId="0" xfId="0" applyNumberFormat="1" applyFill="1"/>
    <xf numFmtId="49" fontId="31" fillId="0" borderId="1" xfId="9" applyNumberFormat="1" applyFont="1" applyFill="1" applyBorder="1" applyAlignment="1">
      <alignment horizontal="left" vertical="center" wrapText="1"/>
    </xf>
    <xf numFmtId="49" fontId="6" fillId="0" borderId="1" xfId="9" applyNumberFormat="1" applyFont="1" applyFill="1" applyBorder="1" applyAlignment="1">
      <alignment horizontal="left" vertical="center" wrapText="1"/>
    </xf>
    <xf numFmtId="3" fontId="22" fillId="0" borderId="1" xfId="0" applyNumberFormat="1" applyFont="1" applyFill="1" applyBorder="1"/>
    <xf numFmtId="164" fontId="32" fillId="0" borderId="1" xfId="2" applyFont="1" applyFill="1" applyBorder="1" applyAlignment="1">
      <alignment horizontal="center" vertical="center" wrapText="1"/>
    </xf>
    <xf numFmtId="0" fontId="0" fillId="0" borderId="2" xfId="0" applyBorder="1" applyAlignment="1">
      <alignment vertical="top"/>
    </xf>
    <xf numFmtId="0" fontId="4" fillId="0" borderId="1" xfId="0" applyFont="1" applyBorder="1" applyAlignment="1">
      <alignment horizontal="center" vertical="top"/>
    </xf>
    <xf numFmtId="0" fontId="4" fillId="0" borderId="1" xfId="0" quotePrefix="1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21" fillId="0" borderId="1" xfId="7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3" fontId="22" fillId="0" borderId="1" xfId="0" applyNumberFormat="1" applyFont="1" applyBorder="1" applyAlignment="1">
      <alignment vertical="top"/>
    </xf>
    <xf numFmtId="164" fontId="22" fillId="0" borderId="1" xfId="2" applyFont="1" applyBorder="1" applyAlignment="1">
      <alignment vertical="top"/>
    </xf>
    <xf numFmtId="166" fontId="20" fillId="0" borderId="1" xfId="1" applyNumberFormat="1" applyFont="1" applyFill="1" applyBorder="1" applyAlignment="1">
      <alignment horizontal="left" vertical="top" wrapText="1"/>
    </xf>
    <xf numFmtId="10" fontId="20" fillId="0" borderId="1" xfId="3" applyNumberFormat="1" applyFont="1" applyFill="1" applyBorder="1" applyAlignment="1">
      <alignment horizontal="center" vertical="top" wrapText="1"/>
    </xf>
    <xf numFmtId="3" fontId="0" fillId="0" borderId="1" xfId="0" applyNumberFormat="1" applyBorder="1" applyAlignment="1">
      <alignment vertical="top"/>
    </xf>
    <xf numFmtId="0" fontId="0" fillId="0" borderId="0" xfId="0" applyAlignment="1">
      <alignment vertical="top"/>
    </xf>
    <xf numFmtId="164" fontId="0" fillId="0" borderId="1" xfId="0" applyNumberFormat="1" applyBorder="1" applyAlignment="1">
      <alignment vertical="top"/>
    </xf>
    <xf numFmtId="0" fontId="0" fillId="0" borderId="2" xfId="0" applyFont="1" applyBorder="1" applyAlignment="1">
      <alignment vertical="top"/>
    </xf>
    <xf numFmtId="0" fontId="0" fillId="0" borderId="1" xfId="0" quotePrefix="1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 wrapText="1"/>
    </xf>
    <xf numFmtId="3" fontId="23" fillId="0" borderId="1" xfId="0" applyNumberFormat="1" applyFont="1" applyBorder="1" applyAlignment="1">
      <alignment vertical="top"/>
    </xf>
    <xf numFmtId="164" fontId="23" fillId="0" borderId="1" xfId="2" applyFont="1" applyBorder="1" applyAlignment="1">
      <alignment vertical="top"/>
    </xf>
    <xf numFmtId="10" fontId="21" fillId="0" borderId="1" xfId="3" applyNumberFormat="1" applyFont="1" applyFill="1" applyBorder="1" applyAlignment="1">
      <alignment horizontal="center" vertical="top" wrapText="1"/>
    </xf>
    <xf numFmtId="3" fontId="0" fillId="0" borderId="1" xfId="0" applyNumberFormat="1" applyFont="1" applyBorder="1" applyAlignment="1">
      <alignment vertical="top"/>
    </xf>
    <xf numFmtId="0" fontId="0" fillId="0" borderId="0" xfId="0" applyFont="1" applyAlignment="1">
      <alignment vertical="top"/>
    </xf>
    <xf numFmtId="0" fontId="0" fillId="0" borderId="1" xfId="0" applyFont="1" applyFill="1" applyBorder="1" applyAlignment="1">
      <alignment horizontal="left" vertical="center" wrapText="1"/>
    </xf>
    <xf numFmtId="3" fontId="0" fillId="0" borderId="1" xfId="0" applyNumberFormat="1" applyFont="1" applyBorder="1"/>
    <xf numFmtId="0" fontId="4" fillId="5" borderId="1" xfId="0" applyFont="1" applyFill="1" applyBorder="1" applyAlignment="1">
      <alignment horizontal="left" vertical="center" wrapText="1"/>
    </xf>
    <xf numFmtId="164" fontId="28" fillId="5" borderId="1" xfId="2" applyFont="1" applyFill="1" applyBorder="1" applyAlignment="1">
      <alignment vertical="top"/>
    </xf>
    <xf numFmtId="3" fontId="0" fillId="5" borderId="1" xfId="0" applyNumberFormat="1" applyFill="1" applyBorder="1"/>
    <xf numFmtId="164" fontId="0" fillId="5" borderId="0" xfId="0" applyNumberFormat="1" applyFill="1"/>
    <xf numFmtId="0" fontId="22" fillId="0" borderId="1" xfId="0" applyFont="1" applyBorder="1" applyAlignment="1">
      <alignment horizontal="center" vertical="center"/>
    </xf>
    <xf numFmtId="0" fontId="22" fillId="0" borderId="1" xfId="0" quotePrefix="1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quotePrefix="1" applyFont="1" applyFill="1" applyBorder="1" applyAlignment="1">
      <alignment horizontal="center" vertical="center"/>
    </xf>
    <xf numFmtId="164" fontId="23" fillId="0" borderId="1" xfId="2" applyFont="1" applyFill="1" applyBorder="1" applyAlignment="1">
      <alignment vertical="center"/>
    </xf>
    <xf numFmtId="0" fontId="23" fillId="0" borderId="1" xfId="0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horizontal="center" vertical="center"/>
    </xf>
    <xf numFmtId="0" fontId="22" fillId="0" borderId="1" xfId="0" quotePrefix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left" vertical="center" wrapText="1"/>
    </xf>
    <xf numFmtId="3" fontId="9" fillId="0" borderId="1" xfId="5" applyNumberFormat="1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0" fontId="19" fillId="0" borderId="1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left" vertical="center"/>
    </xf>
    <xf numFmtId="0" fontId="19" fillId="0" borderId="3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164" fontId="19" fillId="0" borderId="3" xfId="2" applyFont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10" fontId="19" fillId="0" borderId="3" xfId="3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164" fontId="0" fillId="0" borderId="0" xfId="2" applyFont="1" applyAlignment="1">
      <alignment horizontal="left"/>
    </xf>
    <xf numFmtId="0" fontId="0" fillId="0" borderId="0" xfId="0" applyFill="1" applyAlignment="1">
      <alignment horizontal="left"/>
    </xf>
    <xf numFmtId="10" fontId="0" fillId="0" borderId="0" xfId="3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>
      <alignment horizontal="left"/>
    </xf>
    <xf numFmtId="3" fontId="0" fillId="0" borderId="0" xfId="0" applyNumberFormat="1"/>
    <xf numFmtId="3" fontId="0" fillId="0" borderId="0" xfId="0" applyNumberFormat="1" applyBorder="1"/>
    <xf numFmtId="0" fontId="35" fillId="0" borderId="0" xfId="0" applyFont="1" applyAlignment="1">
      <alignment horizontal="center"/>
    </xf>
    <xf numFmtId="0" fontId="35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35" fillId="0" borderId="0" xfId="0" applyFont="1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 applyFill="1"/>
    <xf numFmtId="49" fontId="16" fillId="3" borderId="1" xfId="5" applyNumberFormat="1" applyFont="1" applyFill="1" applyBorder="1" applyAlignment="1">
      <alignment horizontal="center" vertical="center" wrapText="1"/>
    </xf>
    <xf numFmtId="49" fontId="33" fillId="4" borderId="1" xfId="5" applyNumberFormat="1" applyFont="1" applyFill="1" applyBorder="1" applyAlignment="1">
      <alignment horizontal="center" vertical="center" wrapText="1"/>
    </xf>
  </cellXfs>
  <cellStyles count="12">
    <cellStyle name="Comma" xfId="1" builtinId="3"/>
    <cellStyle name="Comma [0]" xfId="2" builtinId="6"/>
    <cellStyle name="Comma [0] 2" xfId="8"/>
    <cellStyle name="Comma [0] 3" xfId="6"/>
    <cellStyle name="Comma 2" xfId="10"/>
    <cellStyle name="Normal" xfId="0" builtinId="0"/>
    <cellStyle name="Normal 2" xfId="5"/>
    <cellStyle name="Normal 2 3" xfId="9"/>
    <cellStyle name="Normal 3" xfId="4"/>
    <cellStyle name="Normal 4" xfId="11"/>
    <cellStyle name="Normal 5" xfId="7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aporan%20jkn%202017%20Cipageran\LAPORAN%20BUAT%20DINKES\4%20APR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TJ (2)"/>
      <sheetName val="BKU (2)"/>
      <sheetName val="Buku Pembantu Pajak (2)"/>
      <sheetName val="SP3B (CPG)"/>
      <sheetName val="Real"/>
    </sheetNames>
    <sheetDataSet>
      <sheetData sheetId="0"/>
      <sheetData sheetId="1"/>
      <sheetData sheetId="2"/>
      <sheetData sheetId="3">
        <row r="49">
          <cell r="W49" t="str">
            <v xml:space="preserve">belanja cinderamata puskesmas 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15"/>
  <sheetViews>
    <sheetView tabSelected="1" zoomScale="85" zoomScaleNormal="85" workbookViewId="0">
      <selection activeCell="S111" sqref="S111"/>
    </sheetView>
  </sheetViews>
  <sheetFormatPr defaultRowHeight="15"/>
  <cols>
    <col min="1" max="1" width="3.42578125" customWidth="1"/>
    <col min="2" max="2" width="4" style="2" hidden="1" customWidth="1"/>
    <col min="3" max="4" width="4" style="3" hidden="1" customWidth="1"/>
    <col min="5" max="5" width="4" style="4" hidden="1" customWidth="1"/>
    <col min="6" max="6" width="3.85546875" style="4" hidden="1" customWidth="1"/>
    <col min="7" max="7" width="3.42578125" style="2" customWidth="1"/>
    <col min="8" max="8" width="3" style="3" customWidth="1"/>
    <col min="9" max="9" width="2.85546875" style="3" customWidth="1"/>
    <col min="10" max="10" width="3.7109375" style="3" customWidth="1"/>
    <col min="11" max="11" width="4" style="5" customWidth="1"/>
    <col min="12" max="12" width="32.140625" style="6" customWidth="1"/>
    <col min="13" max="13" width="15" style="7" customWidth="1"/>
    <col min="14" max="15" width="12.7109375" style="247" customWidth="1"/>
    <col min="16" max="16" width="14.7109375" style="247" customWidth="1"/>
    <col min="17" max="18" width="12.7109375" style="247" customWidth="1"/>
    <col min="19" max="19" width="14.5703125" style="247" customWidth="1"/>
    <col min="20" max="20" width="15" style="247" customWidth="1"/>
    <col min="21" max="21" width="14" style="247" customWidth="1"/>
    <col min="22" max="22" width="12.7109375" style="247" customWidth="1"/>
    <col min="23" max="23" width="14.7109375" style="247" hidden="1" customWidth="1"/>
    <col min="24" max="24" width="14.85546875" style="247" hidden="1" customWidth="1"/>
    <col min="25" max="25" width="12.85546875" style="178" hidden="1" customWidth="1"/>
    <col min="26" max="26" width="13.85546875" style="254" customWidth="1"/>
    <col min="27" max="27" width="10.5703125" style="242" customWidth="1"/>
    <col min="28" max="28" width="22.28515625" style="247" customWidth="1"/>
    <col min="29" max="29" width="17.7109375" customWidth="1"/>
    <col min="30" max="30" width="12.5703125" customWidth="1"/>
    <col min="31" max="31" width="9.140625" customWidth="1"/>
    <col min="32" max="32" width="13" customWidth="1"/>
    <col min="33" max="34" width="9.140625" customWidth="1"/>
    <col min="35" max="35" width="10.28515625" customWidth="1"/>
    <col min="36" max="36" width="9.140625" customWidth="1"/>
    <col min="37" max="37" width="10" customWidth="1"/>
    <col min="38" max="38" width="9.140625" customWidth="1"/>
    <col min="39" max="39" width="14.28515625" customWidth="1"/>
    <col min="40" max="58" width="9.140625" customWidth="1"/>
    <col min="59" max="59" width="14.28515625" customWidth="1"/>
    <col min="60" max="60" width="12.5703125" bestFit="1" customWidth="1"/>
    <col min="62" max="62" width="11.5703125" bestFit="1" customWidth="1"/>
  </cols>
  <sheetData>
    <row r="1" spans="1:60" s="1" customFormat="1">
      <c r="B1" s="2"/>
      <c r="C1" s="3"/>
      <c r="D1" s="3"/>
      <c r="E1" s="4"/>
      <c r="F1" s="4"/>
      <c r="G1" s="2"/>
      <c r="H1" s="3"/>
      <c r="I1" s="3"/>
      <c r="J1" s="3"/>
      <c r="K1" s="5"/>
      <c r="L1" s="6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9"/>
      <c r="Z1" s="10"/>
      <c r="AA1" s="11"/>
      <c r="AB1" s="8"/>
    </row>
    <row r="2" spans="1:60" s="1" customFormat="1" ht="18.75">
      <c r="A2" s="12" t="s">
        <v>0</v>
      </c>
      <c r="B2" s="12"/>
      <c r="C2" s="12"/>
      <c r="D2" s="12"/>
      <c r="E2" s="13"/>
      <c r="F2" s="13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60" s="1" customFormat="1" ht="18.75">
      <c r="A3" s="12" t="s">
        <v>1</v>
      </c>
      <c r="B3" s="12"/>
      <c r="C3" s="12"/>
      <c r="D3" s="12"/>
      <c r="E3" s="13"/>
      <c r="F3" s="13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spans="1:60" s="1" customFormat="1" ht="18.75">
      <c r="B4" s="14"/>
      <c r="C4" s="14"/>
      <c r="D4" s="14"/>
      <c r="E4" s="13"/>
      <c r="F4" s="13"/>
      <c r="G4" s="14"/>
      <c r="H4" s="14"/>
      <c r="I4" s="14"/>
      <c r="J4" s="14"/>
      <c r="K4" s="14"/>
      <c r="L4" s="14"/>
      <c r="M4" s="15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9"/>
      <c r="Z4" s="10"/>
      <c r="AA4" s="11"/>
      <c r="AB4" s="8"/>
    </row>
    <row r="5" spans="1:60" s="1" customFormat="1" ht="18.75">
      <c r="A5" s="16"/>
      <c r="B5" s="17"/>
      <c r="C5" s="17"/>
      <c r="D5" s="17"/>
      <c r="E5" s="18"/>
      <c r="F5" s="18"/>
      <c r="G5" s="14" t="s">
        <v>2</v>
      </c>
      <c r="M5" s="19"/>
      <c r="N5" s="19"/>
      <c r="O5" s="20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 spans="1:60" s="25" customFormat="1" ht="18.75">
      <c r="A6" s="22"/>
      <c r="B6" s="23"/>
      <c r="C6" s="23"/>
      <c r="D6" s="23"/>
      <c r="E6" s="24"/>
      <c r="F6" s="24"/>
      <c r="M6" s="26"/>
      <c r="N6" s="27"/>
      <c r="O6" s="28">
        <f>N13-N15</f>
        <v>340655647</v>
      </c>
      <c r="P6" s="28">
        <f>O13-O15</f>
        <v>441266408</v>
      </c>
      <c r="Q6" s="28">
        <f t="shared" ref="Q6:S6" si="0">P13-P15</f>
        <v>359291777</v>
      </c>
      <c r="R6" s="28">
        <f t="shared" si="0"/>
        <v>404617868</v>
      </c>
      <c r="S6" s="28">
        <f t="shared" si="0"/>
        <v>508733845</v>
      </c>
      <c r="T6" s="28">
        <f>S13-S15</f>
        <v>403210828</v>
      </c>
      <c r="U6" s="28">
        <f t="shared" ref="U6:V6" si="1">T13-T15</f>
        <v>413048596</v>
      </c>
      <c r="V6" s="28">
        <f t="shared" si="1"/>
        <v>373223196</v>
      </c>
      <c r="W6" s="28"/>
      <c r="X6" s="28"/>
      <c r="Y6" s="29"/>
      <c r="Z6" s="30"/>
      <c r="AA6" s="31"/>
      <c r="AB6" s="27"/>
    </row>
    <row r="7" spans="1:60" ht="43.5" customHeight="1">
      <c r="A7" s="32" t="s">
        <v>3</v>
      </c>
      <c r="B7" s="255" t="s">
        <v>4</v>
      </c>
      <c r="C7" s="255"/>
      <c r="D7" s="255"/>
      <c r="E7" s="255"/>
      <c r="F7" s="255"/>
      <c r="G7" s="255"/>
      <c r="H7" s="255"/>
      <c r="I7" s="255"/>
      <c r="J7" s="255"/>
      <c r="K7" s="255"/>
      <c r="L7" s="33" t="s">
        <v>5</v>
      </c>
      <c r="M7" s="34" t="s">
        <v>6</v>
      </c>
      <c r="N7" s="35" t="s">
        <v>7</v>
      </c>
      <c r="O7" s="35" t="s">
        <v>8</v>
      </c>
      <c r="P7" s="36" t="s">
        <v>9</v>
      </c>
      <c r="Q7" s="36" t="s">
        <v>10</v>
      </c>
      <c r="R7" s="36" t="s">
        <v>11</v>
      </c>
      <c r="S7" s="36" t="s">
        <v>12</v>
      </c>
      <c r="T7" s="36" t="s">
        <v>13</v>
      </c>
      <c r="U7" s="36" t="s">
        <v>14</v>
      </c>
      <c r="V7" s="36" t="s">
        <v>15</v>
      </c>
      <c r="W7" s="36" t="s">
        <v>16</v>
      </c>
      <c r="X7" s="36" t="s">
        <v>17</v>
      </c>
      <c r="Y7" s="37" t="s">
        <v>18</v>
      </c>
      <c r="Z7" s="35" t="s">
        <v>19</v>
      </c>
      <c r="AA7" s="38" t="s">
        <v>20</v>
      </c>
      <c r="AB7" s="35" t="s">
        <v>21</v>
      </c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40" t="s">
        <v>22</v>
      </c>
    </row>
    <row r="8" spans="1:60">
      <c r="A8" s="41"/>
      <c r="B8" s="42"/>
      <c r="C8" s="42"/>
      <c r="D8" s="42"/>
      <c r="E8" s="43"/>
      <c r="F8" s="43"/>
      <c r="G8" s="42"/>
      <c r="H8" s="42"/>
      <c r="I8" s="42"/>
      <c r="J8" s="42"/>
      <c r="K8" s="42"/>
      <c r="L8" s="42"/>
      <c r="M8" s="44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6"/>
      <c r="Z8" s="47"/>
      <c r="AA8" s="48"/>
      <c r="AB8" s="45"/>
      <c r="BG8" s="41"/>
    </row>
    <row r="9" spans="1:60">
      <c r="A9" s="41"/>
      <c r="B9" s="49"/>
      <c r="C9" s="49"/>
      <c r="D9" s="49"/>
      <c r="E9" s="50"/>
      <c r="F9" s="50"/>
      <c r="G9" s="49"/>
      <c r="H9" s="49"/>
      <c r="I9" s="49"/>
      <c r="J9" s="49"/>
      <c r="K9" s="49"/>
      <c r="L9" s="49" t="s">
        <v>23</v>
      </c>
      <c r="M9" s="51"/>
      <c r="N9" s="51">
        <v>297677987</v>
      </c>
      <c r="O9" s="51">
        <v>340655647</v>
      </c>
      <c r="P9" s="51">
        <v>441266408</v>
      </c>
      <c r="Q9" s="51">
        <v>359291777</v>
      </c>
      <c r="R9" s="51">
        <v>404617868</v>
      </c>
      <c r="S9" s="51">
        <v>508733845</v>
      </c>
      <c r="T9" s="51">
        <v>403210828</v>
      </c>
      <c r="U9" s="51">
        <v>413048596</v>
      </c>
      <c r="V9" s="51">
        <v>373223196</v>
      </c>
      <c r="W9" s="51"/>
      <c r="X9" s="51"/>
      <c r="Y9" s="52"/>
      <c r="Z9" s="51">
        <f>Y13-Y15</f>
        <v>0</v>
      </c>
      <c r="AA9" s="53"/>
      <c r="AB9" s="45"/>
      <c r="AC9" s="54">
        <f>N9+Z10</f>
        <v>1365722987</v>
      </c>
      <c r="BG9" s="41"/>
    </row>
    <row r="10" spans="1:60" ht="30">
      <c r="A10" s="41"/>
      <c r="B10" s="55" t="s">
        <v>24</v>
      </c>
      <c r="C10" s="55" t="s">
        <v>25</v>
      </c>
      <c r="D10" s="55" t="s">
        <v>24</v>
      </c>
      <c r="E10" s="50" t="s">
        <v>26</v>
      </c>
      <c r="F10" s="50"/>
      <c r="G10" s="49"/>
      <c r="H10" s="49"/>
      <c r="I10" s="49"/>
      <c r="J10" s="49"/>
      <c r="K10" s="49"/>
      <c r="L10" s="49" t="s">
        <v>27</v>
      </c>
      <c r="M10" s="56"/>
      <c r="N10" s="56">
        <v>118074000</v>
      </c>
      <c r="O10" s="56">
        <v>118280700</v>
      </c>
      <c r="P10" s="56">
        <v>116399700</v>
      </c>
      <c r="Q10" s="56">
        <v>117653700</v>
      </c>
      <c r="R10" s="56">
        <v>108134700</v>
      </c>
      <c r="S10" s="56">
        <v>123507600</v>
      </c>
      <c r="T10" s="57">
        <v>123091500</v>
      </c>
      <c r="U10" s="57">
        <v>123262500</v>
      </c>
      <c r="V10" s="57">
        <v>119640600</v>
      </c>
      <c r="W10" s="57"/>
      <c r="X10" s="57"/>
      <c r="Y10" s="58"/>
      <c r="Z10" s="51">
        <f>SUM(N10:Y10)</f>
        <v>1068045000</v>
      </c>
      <c r="AA10" s="53"/>
      <c r="AB10" s="45"/>
      <c r="AC10" s="54">
        <f>AC9-Z15</f>
        <v>415149725</v>
      </c>
      <c r="BG10" s="41"/>
    </row>
    <row r="11" spans="1:60">
      <c r="A11" s="41"/>
      <c r="B11" s="55" t="s">
        <v>24</v>
      </c>
      <c r="C11" s="55" t="s">
        <v>25</v>
      </c>
      <c r="D11" s="55" t="s">
        <v>24</v>
      </c>
      <c r="E11" s="59" t="s">
        <v>26</v>
      </c>
      <c r="F11" s="59" t="s">
        <v>28</v>
      </c>
      <c r="G11" s="49"/>
      <c r="H11" s="49"/>
      <c r="I11" s="49"/>
      <c r="J11" s="49"/>
      <c r="K11" s="49"/>
      <c r="L11" s="49" t="s">
        <v>29</v>
      </c>
      <c r="M11" s="51"/>
      <c r="N11" s="51">
        <v>118074000</v>
      </c>
      <c r="O11" s="56">
        <v>118280700</v>
      </c>
      <c r="P11" s="56">
        <v>116399700</v>
      </c>
      <c r="Q11" s="56">
        <v>117653700</v>
      </c>
      <c r="R11" s="56">
        <v>108134700</v>
      </c>
      <c r="S11" s="56">
        <v>123507600</v>
      </c>
      <c r="T11" s="51">
        <v>123091500</v>
      </c>
      <c r="U11" s="56">
        <v>123262500</v>
      </c>
      <c r="V11" s="56">
        <v>119640600</v>
      </c>
      <c r="W11" s="56"/>
      <c r="X11" s="56"/>
      <c r="Y11" s="58"/>
      <c r="Z11" s="51">
        <f t="shared" ref="Z11:Z19" si="2">SUM(N11:Y11)</f>
        <v>1068045000</v>
      </c>
      <c r="AA11" s="53"/>
      <c r="AB11" s="45"/>
      <c r="AC11" s="54">
        <f>Z9-AC10</f>
        <v>-415149725</v>
      </c>
      <c r="BG11" s="41"/>
    </row>
    <row r="12" spans="1:60" ht="30">
      <c r="A12" s="41"/>
      <c r="B12" s="55" t="s">
        <v>24</v>
      </c>
      <c r="C12" s="55" t="s">
        <v>25</v>
      </c>
      <c r="D12" s="55" t="s">
        <v>24</v>
      </c>
      <c r="E12" s="59" t="s">
        <v>26</v>
      </c>
      <c r="F12" s="59" t="s">
        <v>28</v>
      </c>
      <c r="G12" s="60"/>
      <c r="H12" s="60"/>
      <c r="I12" s="60"/>
      <c r="J12" s="60"/>
      <c r="K12" s="61"/>
      <c r="L12" s="49" t="s">
        <v>30</v>
      </c>
      <c r="M12" s="62"/>
      <c r="N12" s="62">
        <v>118074000</v>
      </c>
      <c r="O12" s="56">
        <v>118280700</v>
      </c>
      <c r="P12" s="56">
        <v>116399700</v>
      </c>
      <c r="Q12" s="56">
        <v>117653700</v>
      </c>
      <c r="R12" s="56">
        <v>108134700</v>
      </c>
      <c r="S12" s="56">
        <v>123507600</v>
      </c>
      <c r="T12" s="62">
        <v>123091500</v>
      </c>
      <c r="U12" s="56">
        <v>123262500</v>
      </c>
      <c r="V12" s="56">
        <v>119640600</v>
      </c>
      <c r="W12" s="56"/>
      <c r="X12" s="56"/>
      <c r="Y12" s="58"/>
      <c r="Z12" s="51">
        <f t="shared" si="2"/>
        <v>1068045000</v>
      </c>
      <c r="AA12" s="53"/>
      <c r="AB12" s="45"/>
      <c r="BG12" s="41"/>
    </row>
    <row r="13" spans="1:60">
      <c r="A13" s="41"/>
      <c r="B13" s="60"/>
      <c r="C13" s="60"/>
      <c r="D13" s="60"/>
      <c r="E13" s="63"/>
      <c r="F13" s="63"/>
      <c r="G13" s="60"/>
      <c r="H13" s="60"/>
      <c r="I13" s="60"/>
      <c r="J13" s="60"/>
      <c r="K13" s="61"/>
      <c r="L13" s="49" t="s">
        <v>31</v>
      </c>
      <c r="M13" s="62"/>
      <c r="N13" s="62">
        <v>415751987</v>
      </c>
      <c r="O13" s="62">
        <v>458936347</v>
      </c>
      <c r="P13" s="62">
        <v>557666108</v>
      </c>
      <c r="Q13" s="62">
        <v>476945477</v>
      </c>
      <c r="R13" s="62">
        <v>512752568</v>
      </c>
      <c r="S13" s="62">
        <v>632241445</v>
      </c>
      <c r="T13" s="62">
        <v>526302328</v>
      </c>
      <c r="U13" s="62">
        <v>536311096</v>
      </c>
      <c r="V13" s="62">
        <v>492863796</v>
      </c>
      <c r="W13" s="62"/>
      <c r="X13" s="62"/>
      <c r="Y13" s="64"/>
      <c r="Z13" s="51"/>
      <c r="AA13" s="53"/>
      <c r="AB13" s="45"/>
      <c r="AD13" s="54">
        <f>R9+R10</f>
        <v>512752568</v>
      </c>
      <c r="AF13" s="54">
        <f>P13-P15</f>
        <v>359291777</v>
      </c>
      <c r="BG13" s="41"/>
    </row>
    <row r="14" spans="1:60">
      <c r="A14" s="41"/>
      <c r="B14" s="60"/>
      <c r="C14" s="60"/>
      <c r="D14" s="60"/>
      <c r="E14" s="63"/>
      <c r="F14" s="63"/>
      <c r="G14" s="60"/>
      <c r="H14" s="60"/>
      <c r="I14" s="60"/>
      <c r="J14" s="60"/>
      <c r="K14" s="61"/>
      <c r="L14" s="49"/>
      <c r="M14" s="65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7"/>
      <c r="Z14" s="51">
        <f t="shared" si="2"/>
        <v>0</v>
      </c>
      <c r="AA14" s="53"/>
      <c r="AB14" s="45"/>
      <c r="BG14" s="41"/>
    </row>
    <row r="15" spans="1:60">
      <c r="A15" s="41"/>
      <c r="B15" s="68">
        <v>1</v>
      </c>
      <c r="C15" s="69" t="s">
        <v>32</v>
      </c>
      <c r="D15" s="69" t="s">
        <v>33</v>
      </c>
      <c r="E15" s="70">
        <v>38</v>
      </c>
      <c r="F15" s="71" t="s">
        <v>34</v>
      </c>
      <c r="G15" s="68">
        <v>5</v>
      </c>
      <c r="H15" s="68">
        <v>2</v>
      </c>
      <c r="I15" s="68"/>
      <c r="J15" s="68"/>
      <c r="K15" s="68"/>
      <c r="L15" s="72" t="s">
        <v>35</v>
      </c>
      <c r="M15" s="73">
        <v>1798920000</v>
      </c>
      <c r="N15" s="73">
        <f>SUM(N16:N18)</f>
        <v>75096340</v>
      </c>
      <c r="O15" s="73">
        <f>SUM(O16:O18)</f>
        <v>17669939</v>
      </c>
      <c r="P15" s="73">
        <f>SUM(P16:P18)</f>
        <v>198374331</v>
      </c>
      <c r="Q15" s="73">
        <f t="shared" ref="Q15:T15" si="3">SUM(Q16:Q18)</f>
        <v>72327609</v>
      </c>
      <c r="R15" s="73">
        <f t="shared" si="3"/>
        <v>4018723</v>
      </c>
      <c r="S15" s="73">
        <f t="shared" si="3"/>
        <v>229030617</v>
      </c>
      <c r="T15" s="73">
        <f t="shared" si="3"/>
        <v>113253732</v>
      </c>
      <c r="U15" s="73">
        <f>SUM(U16:U18)</f>
        <v>163087900</v>
      </c>
      <c r="V15" s="73">
        <f>SUM(V16:V18)</f>
        <v>77714071</v>
      </c>
      <c r="W15" s="73">
        <f>SUM(W16:W18)</f>
        <v>0</v>
      </c>
      <c r="X15" s="73">
        <f>SUM(X16:X18)</f>
        <v>0</v>
      </c>
      <c r="Y15" s="74">
        <f>SUM(Y16:Y18)</f>
        <v>0</v>
      </c>
      <c r="Z15" s="51">
        <f>SUM(N15:Y15)</f>
        <v>950573262</v>
      </c>
      <c r="AA15" s="53">
        <f>Z15/M15</f>
        <v>0.52841330464945635</v>
      </c>
      <c r="AB15" s="75"/>
      <c r="AC15" s="76">
        <v>1275017194</v>
      </c>
      <c r="AF15">
        <v>105142500</v>
      </c>
      <c r="AM15" s="77">
        <f>SUM(M16:M18)</f>
        <v>1798920000</v>
      </c>
      <c r="BG15" s="78">
        <f>M15-Z15</f>
        <v>848346738</v>
      </c>
      <c r="BH15" s="54"/>
    </row>
    <row r="16" spans="1:60" ht="15.75">
      <c r="A16" s="41"/>
      <c r="B16" s="68">
        <v>1</v>
      </c>
      <c r="C16" s="69" t="s">
        <v>32</v>
      </c>
      <c r="D16" s="69" t="s">
        <v>33</v>
      </c>
      <c r="E16" s="70">
        <v>38</v>
      </c>
      <c r="F16" s="71" t="s">
        <v>34</v>
      </c>
      <c r="G16" s="68">
        <v>5</v>
      </c>
      <c r="H16" s="68">
        <v>2</v>
      </c>
      <c r="I16" s="69">
        <v>1</v>
      </c>
      <c r="J16" s="68"/>
      <c r="K16" s="68"/>
      <c r="L16" s="72" t="s">
        <v>36</v>
      </c>
      <c r="M16" s="79">
        <v>1079352000</v>
      </c>
      <c r="N16" s="79">
        <f>N20</f>
        <v>70766640</v>
      </c>
      <c r="O16" s="79">
        <f>O20</f>
        <v>0</v>
      </c>
      <c r="P16" s="79">
        <f>P20</f>
        <v>140326020</v>
      </c>
      <c r="Q16" s="79">
        <f t="shared" ref="Q16:T16" si="4">Q20</f>
        <v>70342560</v>
      </c>
      <c r="R16" s="79">
        <f t="shared" si="4"/>
        <v>0</v>
      </c>
      <c r="S16" s="79">
        <f t="shared" si="4"/>
        <v>138899880</v>
      </c>
      <c r="T16" s="79">
        <f t="shared" si="4"/>
        <v>73834380</v>
      </c>
      <c r="U16" s="79">
        <f>U20</f>
        <v>73923300</v>
      </c>
      <c r="V16" s="79">
        <f>V20</f>
        <v>71743320</v>
      </c>
      <c r="W16" s="79">
        <f>W20</f>
        <v>0</v>
      </c>
      <c r="X16" s="79">
        <f>X20</f>
        <v>0</v>
      </c>
      <c r="Y16" s="80">
        <f>Y20</f>
        <v>0</v>
      </c>
      <c r="Z16" s="51">
        <f t="shared" si="2"/>
        <v>639836100</v>
      </c>
      <c r="AA16" s="53">
        <f t="shared" ref="AA16:AA18" si="5">Z16/M16</f>
        <v>0.59279651124007737</v>
      </c>
      <c r="AB16" s="81">
        <f>AB18</f>
        <v>0</v>
      </c>
      <c r="AF16" s="77">
        <f>AF15-P15</f>
        <v>-93231831</v>
      </c>
      <c r="BG16" s="78">
        <f t="shared" ref="BG16:BG79" si="6">M16-Z16</f>
        <v>439515900</v>
      </c>
    </row>
    <row r="17" spans="1:62" ht="15.75">
      <c r="A17" s="41"/>
      <c r="B17" s="82" t="s">
        <v>25</v>
      </c>
      <c r="C17" s="83" t="s">
        <v>32</v>
      </c>
      <c r="D17" s="83" t="s">
        <v>33</v>
      </c>
      <c r="E17" s="70">
        <v>38</v>
      </c>
      <c r="F17" s="71" t="s">
        <v>34</v>
      </c>
      <c r="G17" s="82" t="s">
        <v>37</v>
      </c>
      <c r="H17" s="82" t="s">
        <v>38</v>
      </c>
      <c r="I17" s="82" t="s">
        <v>38</v>
      </c>
      <c r="J17" s="84"/>
      <c r="K17" s="85"/>
      <c r="L17" s="86" t="s">
        <v>39</v>
      </c>
      <c r="M17" s="79">
        <v>616422000</v>
      </c>
      <c r="N17" s="79">
        <f>N25</f>
        <v>4329700</v>
      </c>
      <c r="O17" s="79">
        <f>O25</f>
        <v>8972939</v>
      </c>
      <c r="P17" s="79">
        <f>P25</f>
        <v>55176492</v>
      </c>
      <c r="Q17" s="79">
        <f t="shared" ref="Q17:T17" si="7">Q25</f>
        <v>1985049</v>
      </c>
      <c r="R17" s="79">
        <f t="shared" si="7"/>
        <v>4018723</v>
      </c>
      <c r="S17" s="79">
        <f t="shared" si="7"/>
        <v>90130737</v>
      </c>
      <c r="T17" s="79">
        <f t="shared" si="7"/>
        <v>39419352</v>
      </c>
      <c r="U17" s="79">
        <f>U25</f>
        <v>89164600</v>
      </c>
      <c r="V17" s="79">
        <f>V25</f>
        <v>5970751</v>
      </c>
      <c r="W17" s="79">
        <f>W25</f>
        <v>0</v>
      </c>
      <c r="X17" s="79">
        <f>X25</f>
        <v>0</v>
      </c>
      <c r="Y17" s="80">
        <f>Y25</f>
        <v>0</v>
      </c>
      <c r="Z17" s="51">
        <f t="shared" si="2"/>
        <v>299168343</v>
      </c>
      <c r="AA17" s="53">
        <f t="shared" si="5"/>
        <v>0.4853304116335887</v>
      </c>
      <c r="AB17" s="81"/>
      <c r="BG17" s="78">
        <f t="shared" si="6"/>
        <v>317253657</v>
      </c>
      <c r="BJ17" s="77">
        <f>P17+P18</f>
        <v>58048311</v>
      </c>
    </row>
    <row r="18" spans="1:62" ht="15.75">
      <c r="A18" s="41"/>
      <c r="B18" s="82" t="s">
        <v>25</v>
      </c>
      <c r="C18" s="83" t="s">
        <v>32</v>
      </c>
      <c r="D18" s="83" t="s">
        <v>33</v>
      </c>
      <c r="E18" s="70">
        <v>38</v>
      </c>
      <c r="F18" s="71" t="s">
        <v>34</v>
      </c>
      <c r="G18" s="82" t="s">
        <v>37</v>
      </c>
      <c r="H18" s="82" t="s">
        <v>38</v>
      </c>
      <c r="I18" s="82" t="s">
        <v>40</v>
      </c>
      <c r="J18" s="84"/>
      <c r="K18" s="85"/>
      <c r="L18" s="86" t="s">
        <v>41</v>
      </c>
      <c r="M18" s="65">
        <v>103146000</v>
      </c>
      <c r="N18" s="65">
        <f>N93</f>
        <v>0</v>
      </c>
      <c r="O18" s="65">
        <f>O93</f>
        <v>8697000</v>
      </c>
      <c r="P18" s="65">
        <f>P93</f>
        <v>2871819</v>
      </c>
      <c r="Q18" s="65">
        <f t="shared" ref="Q18:Y18" si="8">Q93</f>
        <v>0</v>
      </c>
      <c r="R18" s="65">
        <f t="shared" si="8"/>
        <v>0</v>
      </c>
      <c r="S18" s="65">
        <f t="shared" si="8"/>
        <v>0</v>
      </c>
      <c r="T18" s="65">
        <f t="shared" si="8"/>
        <v>0</v>
      </c>
      <c r="U18" s="65">
        <f t="shared" si="8"/>
        <v>0</v>
      </c>
      <c r="V18" s="65">
        <f t="shared" si="8"/>
        <v>0</v>
      </c>
      <c r="W18" s="65">
        <f t="shared" si="8"/>
        <v>0</v>
      </c>
      <c r="X18" s="65">
        <f t="shared" si="8"/>
        <v>0</v>
      </c>
      <c r="Y18" s="64">
        <f t="shared" si="8"/>
        <v>0</v>
      </c>
      <c r="Z18" s="51">
        <f t="shared" si="2"/>
        <v>11568819</v>
      </c>
      <c r="AA18" s="53">
        <f t="shared" si="5"/>
        <v>0.11215964748996568</v>
      </c>
      <c r="AB18" s="81">
        <f>AB19</f>
        <v>0</v>
      </c>
      <c r="BG18" s="78">
        <f t="shared" si="6"/>
        <v>91577181</v>
      </c>
    </row>
    <row r="19" spans="1:62">
      <c r="A19" s="41"/>
      <c r="B19" s="87"/>
      <c r="C19" s="87"/>
      <c r="D19" s="87"/>
      <c r="E19" s="88"/>
      <c r="F19" s="88"/>
      <c r="G19" s="87"/>
      <c r="H19" s="87"/>
      <c r="I19" s="87"/>
      <c r="J19" s="87"/>
      <c r="K19" s="82"/>
      <c r="L19" s="86"/>
      <c r="M19" s="89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1"/>
      <c r="Z19" s="51">
        <f t="shared" si="2"/>
        <v>0</v>
      </c>
      <c r="AA19" s="53"/>
      <c r="AB19" s="92"/>
      <c r="BG19" s="78">
        <f t="shared" si="6"/>
        <v>0</v>
      </c>
    </row>
    <row r="20" spans="1:62" s="104" customFormat="1" ht="30">
      <c r="A20" s="93"/>
      <c r="B20" s="94" t="s">
        <v>25</v>
      </c>
      <c r="C20" s="95" t="s">
        <v>32</v>
      </c>
      <c r="D20" s="95" t="s">
        <v>33</v>
      </c>
      <c r="E20" s="96">
        <v>38</v>
      </c>
      <c r="F20" s="97" t="s">
        <v>34</v>
      </c>
      <c r="G20" s="94" t="s">
        <v>37</v>
      </c>
      <c r="H20" s="94" t="s">
        <v>38</v>
      </c>
      <c r="I20" s="94" t="s">
        <v>25</v>
      </c>
      <c r="J20" s="94"/>
      <c r="K20" s="94"/>
      <c r="L20" s="98" t="s">
        <v>42</v>
      </c>
      <c r="M20" s="99">
        <f>M22</f>
        <v>1079352000</v>
      </c>
      <c r="N20" s="100">
        <f t="shared" ref="N20:Y20" si="9">N22</f>
        <v>70766640</v>
      </c>
      <c r="O20" s="100">
        <f t="shared" si="9"/>
        <v>0</v>
      </c>
      <c r="P20" s="100">
        <f t="shared" si="9"/>
        <v>140326020</v>
      </c>
      <c r="Q20" s="100">
        <f t="shared" si="9"/>
        <v>70342560</v>
      </c>
      <c r="R20" s="100">
        <f t="shared" si="9"/>
        <v>0</v>
      </c>
      <c r="S20" s="100">
        <f t="shared" si="9"/>
        <v>138899880</v>
      </c>
      <c r="T20" s="100">
        <f t="shared" si="9"/>
        <v>73834380</v>
      </c>
      <c r="U20" s="100">
        <f t="shared" si="9"/>
        <v>73923300</v>
      </c>
      <c r="V20" s="100">
        <f t="shared" si="9"/>
        <v>71743320</v>
      </c>
      <c r="W20" s="100">
        <f t="shared" si="9"/>
        <v>0</v>
      </c>
      <c r="X20" s="100">
        <f t="shared" si="9"/>
        <v>0</v>
      </c>
      <c r="Y20" s="100">
        <f t="shared" si="9"/>
        <v>0</v>
      </c>
      <c r="Z20" s="101">
        <f>SUM(N20:Y20)</f>
        <v>639836100</v>
      </c>
      <c r="AA20" s="102"/>
      <c r="AB20" s="103"/>
      <c r="BG20" s="105">
        <f t="shared" si="6"/>
        <v>439515900</v>
      </c>
    </row>
    <row r="21" spans="1:62">
      <c r="A21" s="106"/>
      <c r="B21" s="82"/>
      <c r="C21" s="83"/>
      <c r="D21" s="83"/>
      <c r="E21" s="88"/>
      <c r="F21" s="70"/>
      <c r="G21" s="82"/>
      <c r="H21" s="82"/>
      <c r="I21" s="82"/>
      <c r="J21" s="82"/>
      <c r="K21" s="82"/>
      <c r="L21" s="86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8"/>
      <c r="Z21" s="51">
        <f t="shared" ref="Z21:Z24" si="10">SUM(N21:Y21)</f>
        <v>0</v>
      </c>
      <c r="AA21" s="53"/>
      <c r="AB21" s="92"/>
      <c r="BG21" s="78">
        <f t="shared" si="6"/>
        <v>0</v>
      </c>
    </row>
    <row r="22" spans="1:62">
      <c r="A22" s="41"/>
      <c r="B22" s="82" t="s">
        <v>25</v>
      </c>
      <c r="C22" s="83" t="s">
        <v>32</v>
      </c>
      <c r="D22" s="83" t="s">
        <v>33</v>
      </c>
      <c r="E22" s="70">
        <v>38</v>
      </c>
      <c r="F22" s="71" t="s">
        <v>34</v>
      </c>
      <c r="G22" s="82" t="s">
        <v>37</v>
      </c>
      <c r="H22" s="82" t="s">
        <v>38</v>
      </c>
      <c r="I22" s="82" t="s">
        <v>25</v>
      </c>
      <c r="J22" s="69" t="s">
        <v>43</v>
      </c>
      <c r="K22" s="69"/>
      <c r="L22" s="72" t="s">
        <v>44</v>
      </c>
      <c r="M22" s="109">
        <v>1079352000</v>
      </c>
      <c r="N22" s="109">
        <f>N23</f>
        <v>70766640</v>
      </c>
      <c r="O22" s="109">
        <f>O23</f>
        <v>0</v>
      </c>
      <c r="P22" s="109">
        <f>P23</f>
        <v>140326020</v>
      </c>
      <c r="Q22" s="109">
        <f>Q23</f>
        <v>70342560</v>
      </c>
      <c r="R22" s="109">
        <f t="shared" ref="R22:Y22" si="11">R23</f>
        <v>0</v>
      </c>
      <c r="S22" s="109">
        <f t="shared" si="11"/>
        <v>138899880</v>
      </c>
      <c r="T22" s="109">
        <f t="shared" si="11"/>
        <v>73834380</v>
      </c>
      <c r="U22" s="109">
        <f t="shared" si="11"/>
        <v>73923300</v>
      </c>
      <c r="V22" s="109">
        <f t="shared" si="11"/>
        <v>71743320</v>
      </c>
      <c r="W22" s="109">
        <f t="shared" si="11"/>
        <v>0</v>
      </c>
      <c r="X22" s="109">
        <f t="shared" si="11"/>
        <v>0</v>
      </c>
      <c r="Y22" s="109">
        <f t="shared" si="11"/>
        <v>0</v>
      </c>
      <c r="Z22" s="51">
        <f>SUM(N22:Y22)</f>
        <v>639836100</v>
      </c>
      <c r="AA22" s="53"/>
      <c r="AB22" s="92"/>
      <c r="AC22" s="110">
        <v>1023062400</v>
      </c>
      <c r="AK22" s="111" t="e">
        <f>#REF!/AC22</f>
        <v>#REF!</v>
      </c>
      <c r="BG22" s="78">
        <f t="shared" si="6"/>
        <v>439515900</v>
      </c>
    </row>
    <row r="23" spans="1:62" ht="30">
      <c r="A23" s="41"/>
      <c r="B23" s="82" t="s">
        <v>25</v>
      </c>
      <c r="C23" s="83" t="s">
        <v>32</v>
      </c>
      <c r="D23" s="83" t="s">
        <v>33</v>
      </c>
      <c r="E23" s="70">
        <v>38</v>
      </c>
      <c r="F23" s="71" t="s">
        <v>34</v>
      </c>
      <c r="G23" s="82" t="s">
        <v>37</v>
      </c>
      <c r="H23" s="82" t="s">
        <v>38</v>
      </c>
      <c r="I23" s="82" t="s">
        <v>25</v>
      </c>
      <c r="J23" s="69" t="s">
        <v>43</v>
      </c>
      <c r="K23" s="69" t="s">
        <v>33</v>
      </c>
      <c r="L23" s="112" t="s">
        <v>45</v>
      </c>
      <c r="M23" s="113">
        <v>1079352000</v>
      </c>
      <c r="N23" s="113">
        <v>70766640</v>
      </c>
      <c r="O23" s="113"/>
      <c r="P23" s="113">
        <v>140326020</v>
      </c>
      <c r="Q23" s="113">
        <v>70342560</v>
      </c>
      <c r="R23" s="113"/>
      <c r="S23" s="113">
        <v>138899880</v>
      </c>
      <c r="T23" s="109">
        <v>73834380</v>
      </c>
      <c r="U23" s="109">
        <v>73923300</v>
      </c>
      <c r="V23" s="113">
        <v>71743320</v>
      </c>
      <c r="W23" s="113"/>
      <c r="X23" s="113"/>
      <c r="Y23" s="114"/>
      <c r="Z23" s="51">
        <f>SUM(N23:Y23)</f>
        <v>639836100</v>
      </c>
      <c r="AA23" s="53"/>
      <c r="AB23" s="92"/>
      <c r="BG23" s="78">
        <f t="shared" si="6"/>
        <v>439515900</v>
      </c>
    </row>
    <row r="24" spans="1:62">
      <c r="A24" s="41"/>
      <c r="B24" s="115"/>
      <c r="C24" s="115"/>
      <c r="D24" s="115"/>
      <c r="E24" s="116"/>
      <c r="F24" s="116"/>
      <c r="G24" s="115"/>
      <c r="H24" s="115"/>
      <c r="I24" s="115"/>
      <c r="J24" s="115"/>
      <c r="K24" s="117"/>
      <c r="L24" s="118"/>
      <c r="M24" s="119"/>
      <c r="N24" s="120"/>
      <c r="O24" s="120"/>
      <c r="P24" s="120"/>
      <c r="Q24" s="120"/>
      <c r="R24" s="120"/>
      <c r="S24" s="120"/>
      <c r="T24" s="109"/>
      <c r="U24" s="120"/>
      <c r="V24" s="120"/>
      <c r="W24" s="120"/>
      <c r="X24" s="120"/>
      <c r="Y24" s="121"/>
      <c r="Z24" s="51">
        <f t="shared" si="10"/>
        <v>0</v>
      </c>
      <c r="AA24" s="53"/>
      <c r="AB24" s="122"/>
      <c r="BG24" s="78">
        <f t="shared" si="6"/>
        <v>0</v>
      </c>
    </row>
    <row r="25" spans="1:62" s="104" customFormat="1" ht="15.75">
      <c r="A25" s="123"/>
      <c r="B25" s="124">
        <v>1</v>
      </c>
      <c r="C25" s="125" t="s">
        <v>32</v>
      </c>
      <c r="D25" s="125" t="s">
        <v>33</v>
      </c>
      <c r="E25" s="126">
        <v>38</v>
      </c>
      <c r="F25" s="97" t="s">
        <v>34</v>
      </c>
      <c r="G25" s="124">
        <v>5</v>
      </c>
      <c r="H25" s="124">
        <v>2</v>
      </c>
      <c r="I25" s="124">
        <v>2</v>
      </c>
      <c r="J25" s="124"/>
      <c r="K25" s="124"/>
      <c r="L25" s="127" t="s">
        <v>39</v>
      </c>
      <c r="M25" s="128">
        <f>M26+M41+M46+M54+M57+M62+M66+M69+M73+M76+M82+M86+M90</f>
        <v>616422000</v>
      </c>
      <c r="N25" s="128">
        <f t="shared" ref="N25:O25" si="12">N26+N41+N46+N54+N57+N62+N66+N69+N73+N76+N82+N86+N90</f>
        <v>4329700</v>
      </c>
      <c r="O25" s="128">
        <f t="shared" si="12"/>
        <v>8972939</v>
      </c>
      <c r="P25" s="128">
        <f>P26+P41+P46+P54+P57+P62+P66+P69+P73+P76+P82+P86+P90</f>
        <v>55176492</v>
      </c>
      <c r="Q25" s="128">
        <f t="shared" ref="Q25" si="13">Q26+Q41+Q46+Q54+Q57+Q62+Q66+Q69+Q73+Q76+Q82+Q86+Q90</f>
        <v>1985049</v>
      </c>
      <c r="R25" s="128">
        <f>R26+R41+R46+R54+R57+R62+R66+R69+R73+R76+R82+R86+R90</f>
        <v>4018723</v>
      </c>
      <c r="S25" s="128">
        <f t="shared" ref="S25:Y25" si="14">S26+S41+S46+S54+S57+S62+S66+S69+S73+S76+S82+S86+S90</f>
        <v>90130737</v>
      </c>
      <c r="T25" s="128">
        <f t="shared" si="14"/>
        <v>39419352</v>
      </c>
      <c r="U25" s="128">
        <f t="shared" si="14"/>
        <v>89164600</v>
      </c>
      <c r="V25" s="128">
        <f t="shared" si="14"/>
        <v>5970751</v>
      </c>
      <c r="W25" s="128">
        <f t="shared" si="14"/>
        <v>0</v>
      </c>
      <c r="X25" s="128">
        <f t="shared" si="14"/>
        <v>0</v>
      </c>
      <c r="Y25" s="128">
        <f t="shared" si="14"/>
        <v>0</v>
      </c>
      <c r="Z25" s="101">
        <f>SUM(N25:Y25)</f>
        <v>299168343</v>
      </c>
      <c r="AA25" s="102"/>
      <c r="AB25" s="103"/>
      <c r="BG25" s="105">
        <f t="shared" si="6"/>
        <v>317253657</v>
      </c>
    </row>
    <row r="26" spans="1:62">
      <c r="A26" s="129"/>
      <c r="B26" s="130">
        <v>1</v>
      </c>
      <c r="C26" s="131" t="s">
        <v>32</v>
      </c>
      <c r="D26" s="131" t="s">
        <v>33</v>
      </c>
      <c r="E26" s="132">
        <v>38</v>
      </c>
      <c r="F26" s="70" t="s">
        <v>34</v>
      </c>
      <c r="G26" s="130">
        <v>5</v>
      </c>
      <c r="H26" s="130">
        <v>2</v>
      </c>
      <c r="I26" s="130">
        <v>2</v>
      </c>
      <c r="J26" s="131" t="s">
        <v>33</v>
      </c>
      <c r="K26" s="131"/>
      <c r="L26" s="133" t="s">
        <v>46</v>
      </c>
      <c r="M26" s="134">
        <v>259285500</v>
      </c>
      <c r="N26" s="109">
        <f>N27+N28+N29+N31+N34+N37+N39</f>
        <v>0</v>
      </c>
      <c r="O26" s="109">
        <f>O27+O28+O29+O31+O34+O37+O39</f>
        <v>2931239</v>
      </c>
      <c r="P26" s="109">
        <f>P27+P28+P29+P31+P34+P39+P37+P38+P32+P35</f>
        <v>35103041</v>
      </c>
      <c r="Q26" s="109">
        <f>Q27+Q28+Q29+Q31+Q34+Q39+Q37+Q38+Q33</f>
        <v>300000</v>
      </c>
      <c r="R26" s="109">
        <f>R27+R28+R29+R31+R34+R39+R37+R33</f>
        <v>450000</v>
      </c>
      <c r="S26" s="109">
        <f>S27+S28+S29+S31+S34+S39+S37+S33</f>
        <v>6500000</v>
      </c>
      <c r="T26" s="109">
        <f>T27+T28+T29+T31+T34+T39+T37+T33+T32+T30</f>
        <v>6885252</v>
      </c>
      <c r="U26" s="109">
        <f t="shared" ref="U26:Y26" si="15">U27+U28+U29+U31+U34+U39+U37+U33</f>
        <v>88121700</v>
      </c>
      <c r="V26" s="109">
        <f t="shared" si="15"/>
        <v>460000</v>
      </c>
      <c r="W26" s="109">
        <f t="shared" si="15"/>
        <v>0</v>
      </c>
      <c r="X26" s="109">
        <f t="shared" si="15"/>
        <v>0</v>
      </c>
      <c r="Y26" s="109">
        <f t="shared" si="15"/>
        <v>0</v>
      </c>
      <c r="Z26" s="51">
        <f>SUM(N26:Y26)</f>
        <v>140751232</v>
      </c>
      <c r="AA26" s="53"/>
      <c r="AB26" s="92"/>
      <c r="BG26" s="78">
        <f t="shared" si="6"/>
        <v>118534268</v>
      </c>
    </row>
    <row r="27" spans="1:62">
      <c r="A27" s="129"/>
      <c r="B27" s="132">
        <v>1</v>
      </c>
      <c r="C27" s="135" t="s">
        <v>32</v>
      </c>
      <c r="D27" s="135" t="s">
        <v>33</v>
      </c>
      <c r="E27" s="132">
        <v>38</v>
      </c>
      <c r="F27" s="70" t="s">
        <v>34</v>
      </c>
      <c r="G27" s="132">
        <v>5</v>
      </c>
      <c r="H27" s="132">
        <v>2</v>
      </c>
      <c r="I27" s="132">
        <v>2</v>
      </c>
      <c r="J27" s="135" t="s">
        <v>33</v>
      </c>
      <c r="K27" s="136" t="s">
        <v>33</v>
      </c>
      <c r="L27" s="137" t="s">
        <v>47</v>
      </c>
      <c r="M27" s="138">
        <v>22246800</v>
      </c>
      <c r="N27" s="139"/>
      <c r="O27" s="139"/>
      <c r="P27" s="139">
        <v>21542000</v>
      </c>
      <c r="Q27" s="139"/>
      <c r="R27" s="139"/>
      <c r="S27" s="139"/>
      <c r="T27" s="140"/>
      <c r="U27" s="139"/>
      <c r="V27" s="139"/>
      <c r="W27" s="139"/>
      <c r="X27" s="139"/>
      <c r="Y27" s="141"/>
      <c r="Z27" s="51">
        <f t="shared" ref="Z27:Z90" si="16">SUM(N27:Y27)</f>
        <v>21542000</v>
      </c>
      <c r="AA27" s="53"/>
      <c r="AB27" s="92"/>
      <c r="BG27" s="78">
        <f t="shared" si="6"/>
        <v>704800</v>
      </c>
    </row>
    <row r="28" spans="1:62">
      <c r="A28" s="129"/>
      <c r="B28" s="132">
        <v>1</v>
      </c>
      <c r="C28" s="135" t="s">
        <v>32</v>
      </c>
      <c r="D28" s="135" t="s">
        <v>33</v>
      </c>
      <c r="E28" s="132">
        <v>38</v>
      </c>
      <c r="F28" s="70" t="s">
        <v>34</v>
      </c>
      <c r="G28" s="132">
        <v>5</v>
      </c>
      <c r="H28" s="132">
        <v>2</v>
      </c>
      <c r="I28" s="132">
        <v>2</v>
      </c>
      <c r="J28" s="135" t="s">
        <v>33</v>
      </c>
      <c r="K28" s="136" t="s">
        <v>48</v>
      </c>
      <c r="L28" s="137" t="s">
        <v>49</v>
      </c>
      <c r="M28" s="119">
        <v>2935000</v>
      </c>
      <c r="N28" s="139"/>
      <c r="O28" s="139">
        <v>1941239</v>
      </c>
      <c r="P28" s="139"/>
      <c r="Q28" s="139"/>
      <c r="R28" s="139"/>
      <c r="S28" s="139"/>
      <c r="T28" s="140"/>
      <c r="U28" s="139"/>
      <c r="V28" s="139"/>
      <c r="W28" s="139"/>
      <c r="X28" s="139"/>
      <c r="Y28" s="141"/>
      <c r="Z28" s="51">
        <f t="shared" si="16"/>
        <v>1941239</v>
      </c>
      <c r="AA28" s="53"/>
      <c r="AB28" s="92"/>
      <c r="BG28" s="78">
        <f t="shared" si="6"/>
        <v>993761</v>
      </c>
    </row>
    <row r="29" spans="1:62">
      <c r="A29" s="129"/>
      <c r="B29" s="132">
        <v>1</v>
      </c>
      <c r="C29" s="135" t="s">
        <v>32</v>
      </c>
      <c r="D29" s="135" t="s">
        <v>33</v>
      </c>
      <c r="E29" s="132">
        <v>38</v>
      </c>
      <c r="F29" s="70" t="s">
        <v>34</v>
      </c>
      <c r="G29" s="132">
        <v>5</v>
      </c>
      <c r="H29" s="132">
        <v>2</v>
      </c>
      <c r="I29" s="132">
        <v>2</v>
      </c>
      <c r="J29" s="135" t="s">
        <v>33</v>
      </c>
      <c r="K29" s="135" t="s">
        <v>28</v>
      </c>
      <c r="L29" s="137" t="s">
        <v>50</v>
      </c>
      <c r="M29" s="142">
        <v>990000</v>
      </c>
      <c r="N29" s="143"/>
      <c r="O29" s="140">
        <v>990000</v>
      </c>
      <c r="P29" s="140"/>
      <c r="Q29" s="140"/>
      <c r="R29" s="140"/>
      <c r="S29" s="140"/>
      <c r="T29" s="140"/>
      <c r="U29" s="140"/>
      <c r="V29" s="140"/>
      <c r="W29" s="140"/>
      <c r="X29" s="140"/>
      <c r="Y29" s="114"/>
      <c r="Z29" s="51">
        <f t="shared" si="16"/>
        <v>990000</v>
      </c>
      <c r="AA29" s="53"/>
      <c r="AB29" s="92"/>
      <c r="AC29" s="77"/>
      <c r="BG29" s="78">
        <f t="shared" si="6"/>
        <v>0</v>
      </c>
    </row>
    <row r="30" spans="1:62" s="150" customFormat="1" ht="25.5" customHeight="1">
      <c r="A30" s="144"/>
      <c r="B30" s="145">
        <v>1</v>
      </c>
      <c r="C30" s="146" t="s">
        <v>32</v>
      </c>
      <c r="D30" s="146" t="s">
        <v>33</v>
      </c>
      <c r="E30" s="145">
        <v>38</v>
      </c>
      <c r="F30" s="70" t="s">
        <v>34</v>
      </c>
      <c r="G30" s="145">
        <v>5</v>
      </c>
      <c r="H30" s="145">
        <v>2</v>
      </c>
      <c r="I30" s="145">
        <v>2</v>
      </c>
      <c r="J30" s="146" t="s">
        <v>33</v>
      </c>
      <c r="K30" s="146" t="s">
        <v>34</v>
      </c>
      <c r="L30" s="147" t="s">
        <v>51</v>
      </c>
      <c r="M30" s="142">
        <v>7422700</v>
      </c>
      <c r="N30" s="140"/>
      <c r="O30" s="140"/>
      <c r="P30" s="140"/>
      <c r="Q30" s="140"/>
      <c r="R30" s="142"/>
      <c r="S30" s="140"/>
      <c r="T30" s="140">
        <v>6780252</v>
      </c>
      <c r="U30" s="140"/>
      <c r="V30" s="140"/>
      <c r="W30" s="140"/>
      <c r="X30" s="142"/>
      <c r="Y30" s="148"/>
      <c r="Z30" s="51">
        <f t="shared" si="16"/>
        <v>6780252</v>
      </c>
      <c r="AA30" s="53"/>
      <c r="AB30" s="148"/>
      <c r="AC30" s="149"/>
      <c r="AD30" s="149"/>
      <c r="BG30" s="78">
        <f t="shared" si="6"/>
        <v>642448</v>
      </c>
    </row>
    <row r="31" spans="1:62" s="150" customFormat="1" ht="30">
      <c r="A31" s="106"/>
      <c r="B31" s="145">
        <v>1</v>
      </c>
      <c r="C31" s="146" t="s">
        <v>32</v>
      </c>
      <c r="D31" s="146" t="s">
        <v>33</v>
      </c>
      <c r="E31" s="145">
        <v>38</v>
      </c>
      <c r="F31" s="70" t="s">
        <v>34</v>
      </c>
      <c r="G31" s="145">
        <v>5</v>
      </c>
      <c r="H31" s="145">
        <v>2</v>
      </c>
      <c r="I31" s="145">
        <v>2</v>
      </c>
      <c r="J31" s="146" t="s">
        <v>33</v>
      </c>
      <c r="K31" s="146" t="s">
        <v>52</v>
      </c>
      <c r="L31" s="147" t="s">
        <v>53</v>
      </c>
      <c r="M31" s="142">
        <v>600000</v>
      </c>
      <c r="N31" s="140"/>
      <c r="O31" s="140"/>
      <c r="P31" s="140"/>
      <c r="Q31" s="140"/>
      <c r="R31" s="140"/>
      <c r="S31" s="140"/>
      <c r="T31" s="151"/>
      <c r="U31" s="140"/>
      <c r="V31" s="140"/>
      <c r="W31" s="140"/>
      <c r="X31" s="140"/>
      <c r="Y31" s="114"/>
      <c r="Z31" s="51">
        <f t="shared" si="16"/>
        <v>0</v>
      </c>
      <c r="AA31" s="53"/>
      <c r="AB31" s="152"/>
      <c r="AC31" s="153"/>
      <c r="BG31" s="78">
        <f t="shared" si="6"/>
        <v>600000</v>
      </c>
    </row>
    <row r="32" spans="1:62" s="150" customFormat="1">
      <c r="A32" s="106"/>
      <c r="B32" s="145">
        <v>1</v>
      </c>
      <c r="C32" s="146" t="s">
        <v>32</v>
      </c>
      <c r="D32" s="146" t="s">
        <v>33</v>
      </c>
      <c r="E32" s="145">
        <v>38</v>
      </c>
      <c r="F32" s="70" t="s">
        <v>34</v>
      </c>
      <c r="G32" s="145">
        <v>5</v>
      </c>
      <c r="H32" s="145">
        <v>2</v>
      </c>
      <c r="I32" s="145">
        <v>2</v>
      </c>
      <c r="J32" s="146" t="s">
        <v>33</v>
      </c>
      <c r="K32" s="146" t="s">
        <v>43</v>
      </c>
      <c r="L32" s="147" t="s">
        <v>54</v>
      </c>
      <c r="M32" s="142">
        <v>1350000</v>
      </c>
      <c r="N32" s="140"/>
      <c r="O32" s="140"/>
      <c r="P32" s="140">
        <v>60000</v>
      </c>
      <c r="Q32" s="140"/>
      <c r="R32" s="140"/>
      <c r="S32" s="140"/>
      <c r="T32" s="151">
        <v>30000</v>
      </c>
      <c r="U32" s="140"/>
      <c r="V32" s="140"/>
      <c r="W32" s="140"/>
      <c r="X32" s="140"/>
      <c r="Y32" s="114"/>
      <c r="Z32" s="51">
        <f t="shared" si="16"/>
        <v>90000</v>
      </c>
      <c r="AA32" s="53"/>
      <c r="AB32" s="152"/>
      <c r="AC32" s="153"/>
      <c r="BG32" s="78">
        <f t="shared" si="6"/>
        <v>1260000</v>
      </c>
    </row>
    <row r="33" spans="1:59" s="150" customFormat="1">
      <c r="A33" s="106"/>
      <c r="B33" s="145">
        <v>1</v>
      </c>
      <c r="C33" s="146" t="s">
        <v>32</v>
      </c>
      <c r="D33" s="146" t="s">
        <v>33</v>
      </c>
      <c r="E33" s="145">
        <v>38</v>
      </c>
      <c r="F33" s="70" t="s">
        <v>34</v>
      </c>
      <c r="G33" s="145">
        <v>5</v>
      </c>
      <c r="H33" s="145">
        <v>2</v>
      </c>
      <c r="I33" s="145">
        <v>2</v>
      </c>
      <c r="J33" s="146" t="s">
        <v>33</v>
      </c>
      <c r="K33" s="146">
        <v>10</v>
      </c>
      <c r="L33" s="147" t="s">
        <v>55</v>
      </c>
      <c r="M33" s="142">
        <v>22020000</v>
      </c>
      <c r="N33" s="140"/>
      <c r="O33" s="140"/>
      <c r="P33" s="140"/>
      <c r="Q33" s="140">
        <v>300000</v>
      </c>
      <c r="R33" s="140">
        <v>300000</v>
      </c>
      <c r="S33" s="140">
        <v>550000</v>
      </c>
      <c r="T33" s="151"/>
      <c r="U33" s="140">
        <v>300000</v>
      </c>
      <c r="V33" s="140">
        <v>460000</v>
      </c>
      <c r="W33" s="140"/>
      <c r="X33" s="140"/>
      <c r="Y33" s="114"/>
      <c r="Z33" s="51">
        <f t="shared" si="16"/>
        <v>1910000</v>
      </c>
      <c r="AA33" s="53"/>
      <c r="AB33" s="152"/>
      <c r="AC33" s="153"/>
      <c r="AD33" s="153"/>
      <c r="BG33" s="78">
        <f t="shared" si="6"/>
        <v>20110000</v>
      </c>
    </row>
    <row r="34" spans="1:59" s="150" customFormat="1" ht="30">
      <c r="A34" s="106"/>
      <c r="B34" s="145">
        <v>1</v>
      </c>
      <c r="C34" s="146" t="s">
        <v>32</v>
      </c>
      <c r="D34" s="146" t="s">
        <v>33</v>
      </c>
      <c r="E34" s="145">
        <v>38</v>
      </c>
      <c r="F34" s="70" t="s">
        <v>34</v>
      </c>
      <c r="G34" s="145">
        <v>5</v>
      </c>
      <c r="H34" s="145">
        <v>2</v>
      </c>
      <c r="I34" s="145">
        <v>2</v>
      </c>
      <c r="J34" s="146" t="s">
        <v>33</v>
      </c>
      <c r="K34" s="146">
        <v>11</v>
      </c>
      <c r="L34" s="147" t="s">
        <v>56</v>
      </c>
      <c r="M34" s="142">
        <v>179892000</v>
      </c>
      <c r="N34" s="140"/>
      <c r="O34" s="140"/>
      <c r="P34" s="140"/>
      <c r="Q34" s="140"/>
      <c r="R34" s="140"/>
      <c r="S34" s="140"/>
      <c r="T34" s="151"/>
      <c r="U34" s="140">
        <v>87821700</v>
      </c>
      <c r="V34" s="140"/>
      <c r="W34" s="140"/>
      <c r="X34" s="140"/>
      <c r="Y34" s="114"/>
      <c r="Z34" s="51">
        <f t="shared" si="16"/>
        <v>87821700</v>
      </c>
      <c r="AA34" s="53"/>
      <c r="AB34" s="152"/>
      <c r="AC34" s="153"/>
      <c r="AD34" s="153"/>
      <c r="BG34" s="78">
        <f t="shared" si="6"/>
        <v>92070300</v>
      </c>
    </row>
    <row r="35" spans="1:59" s="150" customFormat="1" ht="30">
      <c r="A35" s="106"/>
      <c r="B35" s="145">
        <v>1</v>
      </c>
      <c r="C35" s="146" t="s">
        <v>32</v>
      </c>
      <c r="D35" s="146" t="s">
        <v>33</v>
      </c>
      <c r="E35" s="145">
        <v>38</v>
      </c>
      <c r="F35" s="70" t="s">
        <v>34</v>
      </c>
      <c r="G35" s="145">
        <v>5</v>
      </c>
      <c r="H35" s="145">
        <v>2</v>
      </c>
      <c r="I35" s="145">
        <v>2</v>
      </c>
      <c r="J35" s="146" t="s">
        <v>33</v>
      </c>
      <c r="K35" s="146">
        <v>12</v>
      </c>
      <c r="L35" s="147" t="s">
        <v>57</v>
      </c>
      <c r="M35" s="142">
        <v>4932000</v>
      </c>
      <c r="N35" s="151"/>
      <c r="O35" s="140"/>
      <c r="P35" s="140">
        <v>3451041</v>
      </c>
      <c r="Q35" s="140"/>
      <c r="R35" s="142"/>
      <c r="S35" s="140"/>
      <c r="T35" s="151"/>
      <c r="U35" s="140"/>
      <c r="V35" s="140"/>
      <c r="W35" s="140"/>
      <c r="X35" s="142"/>
      <c r="Y35" s="148"/>
      <c r="Z35" s="51">
        <f t="shared" si="16"/>
        <v>3451041</v>
      </c>
      <c r="AA35" s="53"/>
      <c r="AB35" s="148"/>
      <c r="AC35" s="149"/>
      <c r="AD35" s="149"/>
      <c r="BG35" s="78">
        <f t="shared" si="6"/>
        <v>1480959</v>
      </c>
    </row>
    <row r="36" spans="1:59" s="150" customFormat="1" hidden="1">
      <c r="A36" s="106"/>
      <c r="B36" s="145">
        <v>1</v>
      </c>
      <c r="C36" s="146" t="s">
        <v>32</v>
      </c>
      <c r="D36" s="146" t="s">
        <v>33</v>
      </c>
      <c r="E36" s="145">
        <v>38</v>
      </c>
      <c r="F36" s="70" t="s">
        <v>34</v>
      </c>
      <c r="G36" s="145">
        <v>5</v>
      </c>
      <c r="H36" s="145">
        <v>2</v>
      </c>
      <c r="I36" s="145">
        <v>2</v>
      </c>
      <c r="J36" s="146" t="s">
        <v>33</v>
      </c>
      <c r="K36" s="146">
        <v>13</v>
      </c>
      <c r="L36" s="154" t="s">
        <v>58</v>
      </c>
      <c r="M36" s="142"/>
      <c r="N36" s="151"/>
      <c r="O36" s="140"/>
      <c r="P36" s="140"/>
      <c r="Q36" s="140"/>
      <c r="R36" s="142"/>
      <c r="S36" s="140"/>
      <c r="T36" s="151"/>
      <c r="U36" s="140"/>
      <c r="V36" s="140"/>
      <c r="W36" s="140"/>
      <c r="X36" s="142"/>
      <c r="Y36" s="114"/>
      <c r="Z36" s="51">
        <f t="shared" si="16"/>
        <v>0</v>
      </c>
      <c r="AA36" s="53"/>
      <c r="AB36" s="148"/>
      <c r="AC36" s="149"/>
      <c r="AD36" s="149"/>
      <c r="BG36" s="78">
        <f t="shared" si="6"/>
        <v>0</v>
      </c>
    </row>
    <row r="37" spans="1:59" hidden="1">
      <c r="A37" s="129"/>
      <c r="B37" s="132">
        <v>2</v>
      </c>
      <c r="C37" s="135" t="s">
        <v>32</v>
      </c>
      <c r="D37" s="135" t="s">
        <v>33</v>
      </c>
      <c r="E37" s="132">
        <v>38</v>
      </c>
      <c r="F37" s="70" t="s">
        <v>34</v>
      </c>
      <c r="G37" s="132">
        <v>5</v>
      </c>
      <c r="H37" s="132">
        <v>2</v>
      </c>
      <c r="I37" s="132">
        <v>2</v>
      </c>
      <c r="J37" s="135" t="s">
        <v>33</v>
      </c>
      <c r="K37" s="135">
        <v>14</v>
      </c>
      <c r="L37" s="137" t="s">
        <v>59</v>
      </c>
      <c r="M37" s="142"/>
      <c r="N37" s="66"/>
      <c r="O37" s="66"/>
      <c r="P37" s="140"/>
      <c r="Q37" s="140"/>
      <c r="R37" s="140"/>
      <c r="S37" s="140"/>
      <c r="T37" s="109"/>
      <c r="U37" s="66"/>
      <c r="V37" s="140"/>
      <c r="W37" s="140"/>
      <c r="X37" s="140"/>
      <c r="Y37" s="114"/>
      <c r="Z37" s="51">
        <f t="shared" si="16"/>
        <v>0</v>
      </c>
      <c r="AA37" s="53"/>
      <c r="AB37" s="92"/>
      <c r="AC37" s="77"/>
      <c r="AD37" s="77"/>
      <c r="BG37" s="78">
        <f t="shared" si="6"/>
        <v>0</v>
      </c>
    </row>
    <row r="38" spans="1:59">
      <c r="A38" s="129"/>
      <c r="B38" s="132">
        <v>1</v>
      </c>
      <c r="C38" s="135" t="s">
        <v>32</v>
      </c>
      <c r="D38" s="135" t="s">
        <v>33</v>
      </c>
      <c r="E38" s="132">
        <v>38</v>
      </c>
      <c r="F38" s="70" t="s">
        <v>34</v>
      </c>
      <c r="G38" s="132">
        <v>5</v>
      </c>
      <c r="H38" s="132">
        <v>2</v>
      </c>
      <c r="I38" s="132">
        <v>2</v>
      </c>
      <c r="J38" s="135" t="s">
        <v>33</v>
      </c>
      <c r="K38" s="135">
        <v>15</v>
      </c>
      <c r="L38" s="137" t="str">
        <f>'[1]SP3B (CPG)'!W49</f>
        <v xml:space="preserve">belanja cinderamata puskesmas </v>
      </c>
      <c r="M38" s="119">
        <v>10000000</v>
      </c>
      <c r="N38" s="66"/>
      <c r="O38" s="92"/>
      <c r="P38" s="140">
        <v>9900000</v>
      </c>
      <c r="Q38" s="66"/>
      <c r="R38" s="41"/>
      <c r="S38" s="139"/>
      <c r="T38" s="109"/>
      <c r="U38" s="92"/>
      <c r="V38" s="41"/>
      <c r="W38" s="66"/>
      <c r="X38" s="142"/>
      <c r="Y38" s="141"/>
      <c r="Z38" s="51">
        <f t="shared" si="16"/>
        <v>9900000</v>
      </c>
      <c r="AA38" s="53"/>
      <c r="AB38" s="41"/>
      <c r="BG38" s="78">
        <f t="shared" si="6"/>
        <v>100000</v>
      </c>
    </row>
    <row r="39" spans="1:59" s="160" customFormat="1" ht="30">
      <c r="A39" s="155"/>
      <c r="B39" s="132">
        <v>1</v>
      </c>
      <c r="C39" s="135" t="s">
        <v>32</v>
      </c>
      <c r="D39" s="135" t="s">
        <v>33</v>
      </c>
      <c r="E39" s="132">
        <v>38</v>
      </c>
      <c r="F39" s="70" t="s">
        <v>34</v>
      </c>
      <c r="G39" s="132">
        <v>5</v>
      </c>
      <c r="H39" s="132">
        <v>2</v>
      </c>
      <c r="I39" s="132">
        <v>2</v>
      </c>
      <c r="J39" s="135" t="s">
        <v>33</v>
      </c>
      <c r="K39" s="135">
        <v>16</v>
      </c>
      <c r="L39" s="137" t="s">
        <v>60</v>
      </c>
      <c r="M39" s="156">
        <v>6900000</v>
      </c>
      <c r="N39" s="140"/>
      <c r="O39" s="109"/>
      <c r="P39" s="157">
        <v>150000</v>
      </c>
      <c r="Q39" s="109"/>
      <c r="R39" s="140">
        <v>150000</v>
      </c>
      <c r="S39" s="113">
        <v>5950000</v>
      </c>
      <c r="T39" s="113">
        <v>75000</v>
      </c>
      <c r="U39" s="109"/>
      <c r="V39" s="158"/>
      <c r="W39" s="109"/>
      <c r="X39" s="158"/>
      <c r="Y39" s="114"/>
      <c r="Z39" s="51">
        <f t="shared" si="16"/>
        <v>6325000</v>
      </c>
      <c r="AA39" s="53"/>
      <c r="AB39" s="159"/>
      <c r="BG39" s="161">
        <f t="shared" si="6"/>
        <v>575000</v>
      </c>
    </row>
    <row r="40" spans="1:59">
      <c r="A40" s="129"/>
      <c r="B40" s="132"/>
      <c r="C40" s="135"/>
      <c r="D40" s="135"/>
      <c r="E40" s="132"/>
      <c r="F40" s="132"/>
      <c r="G40" s="132"/>
      <c r="H40" s="132"/>
      <c r="I40" s="132"/>
      <c r="J40" s="135"/>
      <c r="K40" s="135"/>
      <c r="L40" s="137"/>
      <c r="M40" s="134"/>
      <c r="N40" s="109"/>
      <c r="O40" s="109"/>
      <c r="P40" s="109"/>
      <c r="Q40" s="109"/>
      <c r="R40" s="109"/>
      <c r="S40" s="139">
        <v>0</v>
      </c>
      <c r="T40" s="113"/>
      <c r="U40" s="109"/>
      <c r="V40" s="109"/>
      <c r="W40" s="109"/>
      <c r="X40" s="109"/>
      <c r="Y40" s="141"/>
      <c r="Z40" s="51">
        <f t="shared" si="16"/>
        <v>0</v>
      </c>
      <c r="AA40" s="53"/>
      <c r="AB40" s="92"/>
      <c r="BG40" s="78">
        <f t="shared" si="6"/>
        <v>0</v>
      </c>
    </row>
    <row r="41" spans="1:59">
      <c r="A41" s="129"/>
      <c r="B41" s="130">
        <v>1</v>
      </c>
      <c r="C41" s="131" t="s">
        <v>32</v>
      </c>
      <c r="D41" s="131" t="s">
        <v>33</v>
      </c>
      <c r="E41" s="132">
        <v>38</v>
      </c>
      <c r="F41" s="70" t="s">
        <v>34</v>
      </c>
      <c r="G41" s="130">
        <v>5</v>
      </c>
      <c r="H41" s="130">
        <v>2</v>
      </c>
      <c r="I41" s="130">
        <v>2</v>
      </c>
      <c r="J41" s="131" t="s">
        <v>32</v>
      </c>
      <c r="K41" s="135"/>
      <c r="L41" s="133" t="s">
        <v>61</v>
      </c>
      <c r="M41" s="109">
        <f>M42+M43+M44</f>
        <v>26480000</v>
      </c>
      <c r="N41" s="109">
        <f>N42+N43+N44</f>
        <v>540000</v>
      </c>
      <c r="O41" s="109">
        <f t="shared" ref="O41:T41" si="17">O42+O43+O44</f>
        <v>540000</v>
      </c>
      <c r="P41" s="109">
        <f t="shared" si="17"/>
        <v>540000</v>
      </c>
      <c r="Q41" s="109">
        <f t="shared" si="17"/>
        <v>540000</v>
      </c>
      <c r="R41" s="109">
        <f t="shared" si="17"/>
        <v>270000</v>
      </c>
      <c r="S41" s="109">
        <f t="shared" si="17"/>
        <v>540000</v>
      </c>
      <c r="T41" s="109">
        <f t="shared" si="17"/>
        <v>540000</v>
      </c>
      <c r="U41" s="109">
        <f>SUM(U42:U44)</f>
        <v>540000</v>
      </c>
      <c r="V41" s="109">
        <f>SUM(V42:V44)</f>
        <v>540000</v>
      </c>
      <c r="W41" s="109">
        <f>SUM(W42:W44)</f>
        <v>0</v>
      </c>
      <c r="X41" s="109">
        <f>SUM(X42:X44)</f>
        <v>0</v>
      </c>
      <c r="Y41" s="162">
        <f>SUM(Y42:Y44)</f>
        <v>0</v>
      </c>
      <c r="Z41" s="51">
        <f t="shared" si="16"/>
        <v>4590000</v>
      </c>
      <c r="AA41" s="53"/>
      <c r="AB41" s="92"/>
      <c r="BG41" s="78">
        <f t="shared" si="6"/>
        <v>21890000</v>
      </c>
    </row>
    <row r="42" spans="1:59" hidden="1">
      <c r="A42" s="129"/>
      <c r="B42" s="132">
        <v>1</v>
      </c>
      <c r="C42" s="135" t="s">
        <v>32</v>
      </c>
      <c r="D42" s="135" t="s">
        <v>33</v>
      </c>
      <c r="E42" s="132">
        <v>38</v>
      </c>
      <c r="F42" s="70" t="s">
        <v>34</v>
      </c>
      <c r="G42" s="132">
        <v>5</v>
      </c>
      <c r="H42" s="132">
        <v>2</v>
      </c>
      <c r="I42" s="132">
        <v>2</v>
      </c>
      <c r="J42" s="136" t="s">
        <v>32</v>
      </c>
      <c r="K42" s="136" t="s">
        <v>28</v>
      </c>
      <c r="L42" s="137" t="s">
        <v>62</v>
      </c>
      <c r="M42" s="156">
        <v>20000000</v>
      </c>
      <c r="N42" s="113"/>
      <c r="O42" s="113"/>
      <c r="P42" s="113"/>
      <c r="Q42" s="66"/>
      <c r="R42" s="113"/>
      <c r="S42" s="139">
        <v>0</v>
      </c>
      <c r="T42" s="109"/>
      <c r="U42" s="113"/>
      <c r="V42" s="113"/>
      <c r="W42" s="66"/>
      <c r="X42" s="113"/>
      <c r="Y42" s="141"/>
      <c r="Z42" s="51">
        <f t="shared" si="16"/>
        <v>0</v>
      </c>
      <c r="AA42" s="53"/>
      <c r="AB42" s="92"/>
      <c r="BG42" s="78">
        <f t="shared" si="6"/>
        <v>20000000</v>
      </c>
    </row>
    <row r="43" spans="1:59" hidden="1">
      <c r="A43" s="129"/>
      <c r="B43" s="132">
        <v>1</v>
      </c>
      <c r="C43" s="136" t="s">
        <v>32</v>
      </c>
      <c r="D43" s="135" t="s">
        <v>33</v>
      </c>
      <c r="E43" s="132">
        <v>38</v>
      </c>
      <c r="F43" s="70" t="s">
        <v>34</v>
      </c>
      <c r="G43" s="132">
        <v>5</v>
      </c>
      <c r="H43" s="132">
        <v>2</v>
      </c>
      <c r="I43" s="132">
        <v>2</v>
      </c>
      <c r="J43" s="136" t="s">
        <v>32</v>
      </c>
      <c r="K43" s="136" t="s">
        <v>34</v>
      </c>
      <c r="L43" s="137" t="s">
        <v>63</v>
      </c>
      <c r="M43" s="119"/>
      <c r="N43" s="139"/>
      <c r="O43" s="139"/>
      <c r="P43" s="139"/>
      <c r="Q43" s="139"/>
      <c r="R43" s="139"/>
      <c r="S43" s="139"/>
      <c r="T43" s="113"/>
      <c r="U43" s="163"/>
      <c r="V43" s="66"/>
      <c r="W43" s="109"/>
      <c r="X43" s="66"/>
      <c r="Y43" s="141"/>
      <c r="Z43" s="51">
        <f t="shared" si="16"/>
        <v>0</v>
      </c>
      <c r="AA43" s="53"/>
      <c r="AB43" s="92"/>
      <c r="BG43" s="78">
        <f t="shared" si="6"/>
        <v>0</v>
      </c>
    </row>
    <row r="44" spans="1:59" s="169" customFormat="1">
      <c r="A44" s="164"/>
      <c r="B44" s="132">
        <v>1</v>
      </c>
      <c r="C44" s="135" t="s">
        <v>32</v>
      </c>
      <c r="D44" s="135" t="s">
        <v>33</v>
      </c>
      <c r="E44" s="132">
        <v>38</v>
      </c>
      <c r="F44" s="70" t="s">
        <v>34</v>
      </c>
      <c r="G44" s="132">
        <v>5</v>
      </c>
      <c r="H44" s="132">
        <v>2</v>
      </c>
      <c r="I44" s="132">
        <v>2</v>
      </c>
      <c r="J44" s="135" t="s">
        <v>32</v>
      </c>
      <c r="K44" s="135" t="s">
        <v>64</v>
      </c>
      <c r="L44" s="165" t="s">
        <v>65</v>
      </c>
      <c r="M44" s="156">
        <v>6480000</v>
      </c>
      <c r="N44" s="113">
        <v>540000</v>
      </c>
      <c r="O44" s="113">
        <v>540000</v>
      </c>
      <c r="P44" s="113">
        <v>540000</v>
      </c>
      <c r="Q44" s="113">
        <v>540000</v>
      </c>
      <c r="R44" s="113">
        <v>270000</v>
      </c>
      <c r="S44" s="113">
        <v>540000</v>
      </c>
      <c r="T44" s="113">
        <v>540000</v>
      </c>
      <c r="U44" s="113">
        <v>540000</v>
      </c>
      <c r="V44" s="113">
        <v>540000</v>
      </c>
      <c r="W44" s="166"/>
      <c r="X44" s="113"/>
      <c r="Y44" s="114"/>
      <c r="Z44" s="167">
        <f t="shared" si="16"/>
        <v>4590000</v>
      </c>
      <c r="AA44" s="168"/>
      <c r="AB44" s="92"/>
      <c r="BG44" s="170">
        <f t="shared" si="6"/>
        <v>1890000</v>
      </c>
    </row>
    <row r="45" spans="1:59">
      <c r="A45" s="129"/>
      <c r="B45" s="132"/>
      <c r="C45" s="135"/>
      <c r="D45" s="135"/>
      <c r="E45" s="132"/>
      <c r="F45" s="132"/>
      <c r="G45" s="132"/>
      <c r="H45" s="132"/>
      <c r="I45" s="132"/>
      <c r="J45" s="136"/>
      <c r="K45" s="136"/>
      <c r="L45" s="137"/>
      <c r="M45" s="156"/>
      <c r="N45" s="113"/>
      <c r="O45" s="113"/>
      <c r="P45" s="113"/>
      <c r="Q45" s="109"/>
      <c r="R45" s="113"/>
      <c r="S45" s="113"/>
      <c r="T45" s="113"/>
      <c r="U45" s="113"/>
      <c r="V45" s="113"/>
      <c r="W45" s="109"/>
      <c r="X45" s="113"/>
      <c r="Y45" s="114"/>
      <c r="Z45" s="51">
        <f t="shared" si="16"/>
        <v>0</v>
      </c>
      <c r="AA45" s="53"/>
      <c r="AB45" s="92"/>
      <c r="BG45" s="78">
        <f t="shared" si="6"/>
        <v>0</v>
      </c>
    </row>
    <row r="46" spans="1:59">
      <c r="A46" s="129"/>
      <c r="B46" s="130">
        <v>1</v>
      </c>
      <c r="C46" s="131" t="s">
        <v>32</v>
      </c>
      <c r="D46" s="131" t="s">
        <v>33</v>
      </c>
      <c r="E46" s="132">
        <v>38</v>
      </c>
      <c r="F46" s="70" t="s">
        <v>34</v>
      </c>
      <c r="G46" s="130">
        <v>5</v>
      </c>
      <c r="H46" s="130">
        <v>2</v>
      </c>
      <c r="I46" s="130">
        <v>2</v>
      </c>
      <c r="J46" s="131" t="s">
        <v>48</v>
      </c>
      <c r="K46" s="131"/>
      <c r="L46" s="133" t="s">
        <v>66</v>
      </c>
      <c r="M46" s="109">
        <f>M47+M48+M49+M50+M51+M52</f>
        <v>27160000</v>
      </c>
      <c r="N46" s="109">
        <f>N47+N48+N49+N50+N51</f>
        <v>839700</v>
      </c>
      <c r="O46" s="109">
        <f>O47+O48+O49+O50+O52+O51</f>
        <v>551700</v>
      </c>
      <c r="P46" s="109">
        <f>P47+P48+P49+P50+P52</f>
        <v>1605823</v>
      </c>
      <c r="Q46" s="109">
        <f t="shared" ref="Q46:U46" si="18">Q47+Q48+Q49+Q50+Q52</f>
        <v>696299</v>
      </c>
      <c r="R46" s="109">
        <f>R47+R48+R49+R50+R52</f>
        <v>1462623</v>
      </c>
      <c r="S46" s="109">
        <f t="shared" si="18"/>
        <v>2029737</v>
      </c>
      <c r="T46" s="109">
        <f t="shared" si="18"/>
        <v>544100</v>
      </c>
      <c r="U46" s="109">
        <f t="shared" si="18"/>
        <v>2900</v>
      </c>
      <c r="V46" s="109">
        <f>SUM(V47:V52)</f>
        <v>4470751</v>
      </c>
      <c r="W46" s="109">
        <f>SUM(W47:W52)</f>
        <v>0</v>
      </c>
      <c r="X46" s="109">
        <f>SUM(X47:X52)</f>
        <v>0</v>
      </c>
      <c r="Y46" s="162">
        <f>SUM(Y47:Y52)</f>
        <v>0</v>
      </c>
      <c r="Z46" s="51">
        <f t="shared" si="16"/>
        <v>12203633</v>
      </c>
      <c r="AA46" s="53"/>
      <c r="AB46" s="92"/>
      <c r="BG46" s="78">
        <f t="shared" si="6"/>
        <v>14956367</v>
      </c>
    </row>
    <row r="47" spans="1:59" hidden="1">
      <c r="A47" s="129"/>
      <c r="B47" s="130">
        <v>1</v>
      </c>
      <c r="C47" s="131" t="s">
        <v>32</v>
      </c>
      <c r="D47" s="131" t="s">
        <v>33</v>
      </c>
      <c r="E47" s="132">
        <v>38</v>
      </c>
      <c r="F47" s="70" t="s">
        <v>34</v>
      </c>
      <c r="G47" s="130">
        <v>5</v>
      </c>
      <c r="H47" s="130">
        <v>2</v>
      </c>
      <c r="I47" s="130">
        <v>2</v>
      </c>
      <c r="J47" s="131" t="s">
        <v>48</v>
      </c>
      <c r="K47" s="131" t="s">
        <v>33</v>
      </c>
      <c r="L47" s="165" t="s">
        <v>67</v>
      </c>
      <c r="M47" s="156"/>
      <c r="N47" s="113">
        <v>0</v>
      </c>
      <c r="O47" s="113">
        <v>0</v>
      </c>
      <c r="P47" s="113">
        <v>0</v>
      </c>
      <c r="Q47" s="113">
        <v>0</v>
      </c>
      <c r="R47" s="113">
        <v>0</v>
      </c>
      <c r="S47" s="113">
        <v>0</v>
      </c>
      <c r="T47" s="113">
        <v>0</v>
      </c>
      <c r="U47" s="113"/>
      <c r="V47" s="113"/>
      <c r="W47" s="113"/>
      <c r="X47" s="113"/>
      <c r="Y47" s="114"/>
      <c r="Z47" s="51">
        <f t="shared" si="16"/>
        <v>0</v>
      </c>
      <c r="AA47" s="53"/>
      <c r="AB47" s="92"/>
      <c r="BG47" s="78">
        <f t="shared" si="6"/>
        <v>0</v>
      </c>
    </row>
    <row r="48" spans="1:59" hidden="1">
      <c r="A48" s="129"/>
      <c r="B48" s="130">
        <v>1</v>
      </c>
      <c r="C48" s="131" t="s">
        <v>32</v>
      </c>
      <c r="D48" s="131" t="s">
        <v>33</v>
      </c>
      <c r="E48" s="132">
        <v>38</v>
      </c>
      <c r="F48" s="70" t="s">
        <v>34</v>
      </c>
      <c r="G48" s="130">
        <v>5</v>
      </c>
      <c r="H48" s="130">
        <v>2</v>
      </c>
      <c r="I48" s="130">
        <v>2</v>
      </c>
      <c r="J48" s="131" t="s">
        <v>48</v>
      </c>
      <c r="K48" s="131" t="s">
        <v>33</v>
      </c>
      <c r="L48" s="165" t="s">
        <v>68</v>
      </c>
      <c r="M48" s="156"/>
      <c r="N48" s="113">
        <v>0</v>
      </c>
      <c r="O48" s="113">
        <v>0</v>
      </c>
      <c r="P48" s="113">
        <v>0</v>
      </c>
      <c r="Q48" s="113">
        <v>0</v>
      </c>
      <c r="R48" s="113">
        <v>0</v>
      </c>
      <c r="S48" s="113">
        <v>0</v>
      </c>
      <c r="T48" s="113">
        <v>0</v>
      </c>
      <c r="U48" s="113"/>
      <c r="V48" s="113"/>
      <c r="W48" s="113"/>
      <c r="X48" s="113"/>
      <c r="Y48" s="114"/>
      <c r="Z48" s="51">
        <f t="shared" si="16"/>
        <v>0</v>
      </c>
      <c r="AA48" s="53"/>
      <c r="AB48" s="92"/>
      <c r="BG48" s="78">
        <f t="shared" si="6"/>
        <v>0</v>
      </c>
    </row>
    <row r="49" spans="1:59" ht="30">
      <c r="A49" s="129"/>
      <c r="B49" s="132">
        <v>1</v>
      </c>
      <c r="C49" s="135" t="s">
        <v>32</v>
      </c>
      <c r="D49" s="135" t="s">
        <v>33</v>
      </c>
      <c r="E49" s="132">
        <v>38</v>
      </c>
      <c r="F49" s="70" t="s">
        <v>34</v>
      </c>
      <c r="G49" s="132">
        <v>5</v>
      </c>
      <c r="H49" s="132">
        <v>2</v>
      </c>
      <c r="I49" s="132">
        <v>2</v>
      </c>
      <c r="J49" s="136" t="s">
        <v>48</v>
      </c>
      <c r="K49" s="136" t="s">
        <v>64</v>
      </c>
      <c r="L49" s="137" t="s">
        <v>69</v>
      </c>
      <c r="M49" s="156">
        <v>12000000</v>
      </c>
      <c r="N49" s="113">
        <v>746200</v>
      </c>
      <c r="O49" s="113">
        <v>541200</v>
      </c>
      <c r="P49" s="113">
        <v>645323</v>
      </c>
      <c r="Q49" s="113">
        <v>693399</v>
      </c>
      <c r="R49" s="113">
        <v>649723</v>
      </c>
      <c r="S49" s="113">
        <v>656837</v>
      </c>
      <c r="T49" s="66">
        <v>541200</v>
      </c>
      <c r="U49" s="113"/>
      <c r="V49" s="156">
        <v>622851</v>
      </c>
      <c r="W49" s="156"/>
      <c r="X49" s="156"/>
      <c r="Y49" s="171"/>
      <c r="Z49" s="51">
        <f t="shared" si="16"/>
        <v>5096733</v>
      </c>
      <c r="AA49" s="53"/>
      <c r="AB49" s="92"/>
      <c r="BG49" s="78">
        <f t="shared" si="6"/>
        <v>6903267</v>
      </c>
    </row>
    <row r="50" spans="1:59">
      <c r="A50" s="129"/>
      <c r="B50" s="132">
        <v>1</v>
      </c>
      <c r="C50" s="135" t="s">
        <v>32</v>
      </c>
      <c r="D50" s="135" t="s">
        <v>33</v>
      </c>
      <c r="E50" s="132">
        <v>38</v>
      </c>
      <c r="F50" s="70" t="s">
        <v>34</v>
      </c>
      <c r="G50" s="132">
        <v>5</v>
      </c>
      <c r="H50" s="132">
        <v>2</v>
      </c>
      <c r="I50" s="132">
        <v>2</v>
      </c>
      <c r="J50" s="136" t="s">
        <v>48</v>
      </c>
      <c r="K50" s="136" t="s">
        <v>70</v>
      </c>
      <c r="L50" s="137" t="s">
        <v>71</v>
      </c>
      <c r="M50" s="156">
        <v>360000</v>
      </c>
      <c r="N50" s="66">
        <v>3500</v>
      </c>
      <c r="O50" s="66">
        <v>10500</v>
      </c>
      <c r="P50" s="66">
        <v>10500</v>
      </c>
      <c r="Q50" s="66">
        <v>2900</v>
      </c>
      <c r="R50" s="66">
        <v>2900</v>
      </c>
      <c r="S50" s="66">
        <v>2900</v>
      </c>
      <c r="T50" s="66">
        <v>2900</v>
      </c>
      <c r="U50" s="66">
        <v>2900</v>
      </c>
      <c r="V50" s="45">
        <v>2900</v>
      </c>
      <c r="W50" s="45"/>
      <c r="X50" s="45"/>
      <c r="Y50" s="46"/>
      <c r="Z50" s="51">
        <f t="shared" si="16"/>
        <v>41900</v>
      </c>
      <c r="AA50" s="53"/>
      <c r="AB50" s="92"/>
      <c r="BG50" s="78">
        <f t="shared" si="6"/>
        <v>318100</v>
      </c>
    </row>
    <row r="51" spans="1:59">
      <c r="A51" s="129"/>
      <c r="B51" s="132">
        <v>1</v>
      </c>
      <c r="C51" s="135" t="s">
        <v>32</v>
      </c>
      <c r="D51" s="135" t="s">
        <v>33</v>
      </c>
      <c r="E51" s="132">
        <v>38</v>
      </c>
      <c r="F51" s="70" t="s">
        <v>34</v>
      </c>
      <c r="G51" s="132">
        <v>5</v>
      </c>
      <c r="H51" s="132">
        <v>2</v>
      </c>
      <c r="I51" s="132">
        <v>2</v>
      </c>
      <c r="J51" s="136" t="s">
        <v>48</v>
      </c>
      <c r="K51" s="136" t="s">
        <v>70</v>
      </c>
      <c r="L51" s="137" t="s">
        <v>72</v>
      </c>
      <c r="M51" s="156">
        <v>200000</v>
      </c>
      <c r="N51" s="66">
        <v>90000</v>
      </c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7"/>
      <c r="Z51" s="51">
        <f t="shared" si="16"/>
        <v>90000</v>
      </c>
      <c r="AA51" s="53"/>
      <c r="AB51" s="92"/>
      <c r="BG51" s="78">
        <f t="shared" si="6"/>
        <v>110000</v>
      </c>
    </row>
    <row r="52" spans="1:59" ht="30">
      <c r="A52" s="129"/>
      <c r="B52" s="132">
        <v>1</v>
      </c>
      <c r="C52" s="135" t="s">
        <v>32</v>
      </c>
      <c r="D52" s="135" t="s">
        <v>33</v>
      </c>
      <c r="E52" s="132">
        <v>38</v>
      </c>
      <c r="F52" s="70" t="s">
        <v>34</v>
      </c>
      <c r="G52" s="132">
        <v>5</v>
      </c>
      <c r="H52" s="132">
        <v>2</v>
      </c>
      <c r="I52" s="132">
        <v>2</v>
      </c>
      <c r="J52" s="172" t="s">
        <v>48</v>
      </c>
      <c r="K52" s="172">
        <v>12</v>
      </c>
      <c r="L52" s="173" t="s">
        <v>73</v>
      </c>
      <c r="M52" s="174">
        <v>14600000</v>
      </c>
      <c r="N52" s="66"/>
      <c r="O52" s="66"/>
      <c r="P52" s="66">
        <v>950000</v>
      </c>
      <c r="Q52" s="66"/>
      <c r="R52" s="66">
        <v>810000</v>
      </c>
      <c r="S52" s="139">
        <v>1370000</v>
      </c>
      <c r="T52" s="163"/>
      <c r="U52" s="66"/>
      <c r="V52" s="66">
        <v>3845000</v>
      </c>
      <c r="W52" s="66"/>
      <c r="X52" s="45"/>
      <c r="Y52" s="141"/>
      <c r="Z52" s="51">
        <f t="shared" si="16"/>
        <v>6975000</v>
      </c>
      <c r="AA52" s="53"/>
      <c r="AB52" s="92"/>
      <c r="BG52" s="78">
        <f t="shared" si="6"/>
        <v>7625000</v>
      </c>
    </row>
    <row r="53" spans="1:59">
      <c r="A53" s="129"/>
      <c r="B53" s="132"/>
      <c r="C53" s="135"/>
      <c r="D53" s="135"/>
      <c r="E53" s="132"/>
      <c r="F53" s="132"/>
      <c r="G53" s="132"/>
      <c r="H53" s="132"/>
      <c r="I53" s="132"/>
      <c r="J53" s="136"/>
      <c r="K53" s="135"/>
      <c r="L53" s="137"/>
      <c r="M53" s="156"/>
      <c r="N53" s="66"/>
      <c r="O53" s="66"/>
      <c r="P53" s="66"/>
      <c r="Q53" s="163"/>
      <c r="R53" s="66"/>
      <c r="S53" s="66"/>
      <c r="T53" s="113"/>
      <c r="U53" s="66"/>
      <c r="V53" s="66"/>
      <c r="W53" s="163"/>
      <c r="X53" s="66"/>
      <c r="Y53" s="67"/>
      <c r="Z53" s="51">
        <f t="shared" si="16"/>
        <v>0</v>
      </c>
      <c r="AA53" s="53"/>
      <c r="AB53" s="92"/>
      <c r="BG53" s="78">
        <f t="shared" si="6"/>
        <v>0</v>
      </c>
    </row>
    <row r="54" spans="1:59">
      <c r="A54" s="129"/>
      <c r="B54" s="130">
        <v>1</v>
      </c>
      <c r="C54" s="131" t="s">
        <v>32</v>
      </c>
      <c r="D54" s="131" t="s">
        <v>33</v>
      </c>
      <c r="E54" s="132">
        <v>38</v>
      </c>
      <c r="F54" s="70" t="s">
        <v>34</v>
      </c>
      <c r="G54" s="130">
        <v>5</v>
      </c>
      <c r="H54" s="130">
        <v>2</v>
      </c>
      <c r="I54" s="130">
        <v>2</v>
      </c>
      <c r="J54" s="131" t="s">
        <v>28</v>
      </c>
      <c r="K54" s="131"/>
      <c r="L54" s="133" t="s">
        <v>74</v>
      </c>
      <c r="M54" s="163">
        <f>M55+M56</f>
        <v>5500000</v>
      </c>
      <c r="N54" s="163">
        <f>N55+N56</f>
        <v>0</v>
      </c>
      <c r="O54" s="163">
        <f t="shared" ref="O54:Y54" si="19">O55+O56</f>
        <v>0</v>
      </c>
      <c r="P54" s="163">
        <f t="shared" si="19"/>
        <v>0</v>
      </c>
      <c r="Q54" s="163">
        <f t="shared" si="19"/>
        <v>0</v>
      </c>
      <c r="R54" s="163">
        <f t="shared" si="19"/>
        <v>0</v>
      </c>
      <c r="S54" s="163">
        <f t="shared" si="19"/>
        <v>0</v>
      </c>
      <c r="T54" s="163">
        <f t="shared" si="19"/>
        <v>0</v>
      </c>
      <c r="U54" s="163">
        <f t="shared" si="19"/>
        <v>0</v>
      </c>
      <c r="V54" s="163">
        <f t="shared" si="19"/>
        <v>0</v>
      </c>
      <c r="W54" s="163">
        <f t="shared" si="19"/>
        <v>0</v>
      </c>
      <c r="X54" s="163">
        <f t="shared" si="19"/>
        <v>0</v>
      </c>
      <c r="Y54" s="58">
        <f t="shared" si="19"/>
        <v>0</v>
      </c>
      <c r="Z54" s="51">
        <f t="shared" si="16"/>
        <v>0</v>
      </c>
      <c r="AA54" s="53"/>
      <c r="AB54" s="92"/>
      <c r="BG54" s="78">
        <f t="shared" si="6"/>
        <v>5500000</v>
      </c>
    </row>
    <row r="55" spans="1:59" ht="30">
      <c r="A55" s="129"/>
      <c r="B55" s="132">
        <v>1</v>
      </c>
      <c r="C55" s="135" t="s">
        <v>32</v>
      </c>
      <c r="D55" s="135" t="s">
        <v>33</v>
      </c>
      <c r="E55" s="132">
        <v>38</v>
      </c>
      <c r="F55" s="70" t="s">
        <v>34</v>
      </c>
      <c r="G55" s="132">
        <v>5</v>
      </c>
      <c r="H55" s="132">
        <v>2</v>
      </c>
      <c r="I55" s="132">
        <v>2</v>
      </c>
      <c r="J55" s="131" t="s">
        <v>28</v>
      </c>
      <c r="K55" s="136" t="s">
        <v>32</v>
      </c>
      <c r="L55" s="137" t="s">
        <v>75</v>
      </c>
      <c r="M55" s="134">
        <v>5500000</v>
      </c>
      <c r="N55" s="113"/>
      <c r="O55" s="113"/>
      <c r="P55" s="113"/>
      <c r="Q55" s="109"/>
      <c r="R55" s="113"/>
      <c r="S55" s="113"/>
      <c r="T55" s="139"/>
      <c r="U55" s="113"/>
      <c r="V55" s="156"/>
      <c r="W55" s="109"/>
      <c r="X55" s="156"/>
      <c r="Y55" s="114"/>
      <c r="Z55" s="51">
        <f t="shared" si="16"/>
        <v>0</v>
      </c>
      <c r="AA55" s="53"/>
      <c r="AB55" s="92"/>
      <c r="BG55" s="78">
        <f t="shared" si="6"/>
        <v>5500000</v>
      </c>
    </row>
    <row r="56" spans="1:59" s="169" customFormat="1">
      <c r="A56" s="164"/>
      <c r="B56" s="132"/>
      <c r="C56" s="135"/>
      <c r="D56" s="135"/>
      <c r="E56" s="132"/>
      <c r="F56" s="70"/>
      <c r="G56" s="132"/>
      <c r="H56" s="132"/>
      <c r="I56" s="132"/>
      <c r="J56" s="135"/>
      <c r="K56" s="135"/>
      <c r="L56" s="165"/>
      <c r="M56" s="156"/>
      <c r="N56" s="113"/>
      <c r="O56" s="113"/>
      <c r="P56" s="113"/>
      <c r="Q56" s="113"/>
      <c r="R56" s="113"/>
      <c r="S56" s="113"/>
      <c r="T56" s="113"/>
      <c r="U56" s="113"/>
      <c r="V56" s="156"/>
      <c r="W56" s="156"/>
      <c r="X56" s="156"/>
      <c r="Y56" s="114"/>
      <c r="Z56" s="51">
        <f t="shared" si="16"/>
        <v>0</v>
      </c>
      <c r="AA56" s="168"/>
      <c r="AB56" s="92"/>
      <c r="AK56" s="175"/>
      <c r="BG56" s="78">
        <f t="shared" si="6"/>
        <v>0</v>
      </c>
    </row>
    <row r="57" spans="1:59" ht="30">
      <c r="A57" s="129"/>
      <c r="B57" s="130">
        <v>1</v>
      </c>
      <c r="C57" s="131" t="s">
        <v>32</v>
      </c>
      <c r="D57" s="131" t="s">
        <v>33</v>
      </c>
      <c r="E57" s="132">
        <v>38</v>
      </c>
      <c r="F57" s="70" t="s">
        <v>34</v>
      </c>
      <c r="G57" s="130">
        <v>5</v>
      </c>
      <c r="H57" s="130">
        <v>2</v>
      </c>
      <c r="I57" s="130">
        <v>2</v>
      </c>
      <c r="J57" s="131" t="s">
        <v>34</v>
      </c>
      <c r="K57" s="131"/>
      <c r="L57" s="133" t="s">
        <v>76</v>
      </c>
      <c r="M57" s="163">
        <f>M58+M60+M59</f>
        <v>20600000</v>
      </c>
      <c r="N57" s="163">
        <f>N58+N60</f>
        <v>0</v>
      </c>
      <c r="O57" s="163">
        <f t="shared" ref="O57:Y57" si="20">O58+O60</f>
        <v>0</v>
      </c>
      <c r="P57" s="163">
        <f t="shared" si="20"/>
        <v>0</v>
      </c>
      <c r="Q57" s="163">
        <f t="shared" si="20"/>
        <v>0</v>
      </c>
      <c r="R57" s="163">
        <f t="shared" si="20"/>
        <v>1423600</v>
      </c>
      <c r="S57" s="163">
        <f t="shared" si="20"/>
        <v>561000</v>
      </c>
      <c r="T57" s="163">
        <f t="shared" si="20"/>
        <v>0</v>
      </c>
      <c r="U57" s="163">
        <f t="shared" si="20"/>
        <v>0</v>
      </c>
      <c r="V57" s="163">
        <f t="shared" si="20"/>
        <v>0</v>
      </c>
      <c r="W57" s="163">
        <f t="shared" si="20"/>
        <v>0</v>
      </c>
      <c r="X57" s="163">
        <f t="shared" si="20"/>
        <v>0</v>
      </c>
      <c r="Y57" s="58">
        <f t="shared" si="20"/>
        <v>0</v>
      </c>
      <c r="Z57" s="51">
        <f t="shared" si="16"/>
        <v>1984600</v>
      </c>
      <c r="AA57" s="53"/>
      <c r="AB57" s="92"/>
      <c r="BG57" s="78">
        <f t="shared" si="6"/>
        <v>18615400</v>
      </c>
    </row>
    <row r="58" spans="1:59">
      <c r="A58" s="129"/>
      <c r="B58" s="132">
        <v>1</v>
      </c>
      <c r="C58" s="135" t="s">
        <v>32</v>
      </c>
      <c r="D58" s="135" t="s">
        <v>33</v>
      </c>
      <c r="E58" s="132">
        <v>38</v>
      </c>
      <c r="F58" s="70" t="s">
        <v>34</v>
      </c>
      <c r="G58" s="132">
        <v>5</v>
      </c>
      <c r="H58" s="132">
        <v>2</v>
      </c>
      <c r="I58" s="132">
        <v>2</v>
      </c>
      <c r="J58" s="131" t="s">
        <v>34</v>
      </c>
      <c r="K58" s="136" t="s">
        <v>33</v>
      </c>
      <c r="L58" s="137" t="s">
        <v>77</v>
      </c>
      <c r="M58" s="156">
        <v>5200000</v>
      </c>
      <c r="N58" s="113"/>
      <c r="O58" s="113"/>
      <c r="P58" s="113"/>
      <c r="Q58" s="109"/>
      <c r="R58" s="113"/>
      <c r="S58" s="113">
        <v>561000</v>
      </c>
      <c r="T58" s="139"/>
      <c r="U58" s="113"/>
      <c r="V58" s="156"/>
      <c r="W58" s="109"/>
      <c r="X58" s="156"/>
      <c r="Y58" s="114"/>
      <c r="Z58" s="51">
        <f t="shared" si="16"/>
        <v>561000</v>
      </c>
      <c r="AA58" s="53"/>
      <c r="AB58" s="92"/>
      <c r="BG58" s="78">
        <f t="shared" si="6"/>
        <v>4639000</v>
      </c>
    </row>
    <row r="59" spans="1:59" s="169" customFormat="1">
      <c r="A59" s="164"/>
      <c r="B59" s="132">
        <v>1</v>
      </c>
      <c r="C59" s="135" t="s">
        <v>32</v>
      </c>
      <c r="D59" s="135" t="s">
        <v>33</v>
      </c>
      <c r="E59" s="132">
        <v>38</v>
      </c>
      <c r="F59" s="70" t="s">
        <v>34</v>
      </c>
      <c r="G59" s="132">
        <v>5</v>
      </c>
      <c r="H59" s="132">
        <v>2</v>
      </c>
      <c r="I59" s="132">
        <v>2</v>
      </c>
      <c r="J59" s="131" t="s">
        <v>34</v>
      </c>
      <c r="K59" s="135" t="s">
        <v>32</v>
      </c>
      <c r="L59" s="165" t="s">
        <v>78</v>
      </c>
      <c r="M59" s="156">
        <v>10400000</v>
      </c>
      <c r="N59" s="113"/>
      <c r="O59" s="113"/>
      <c r="P59" s="113"/>
      <c r="Q59" s="113"/>
      <c r="R59" s="113"/>
      <c r="S59" s="113"/>
      <c r="T59" s="113"/>
      <c r="U59" s="113"/>
      <c r="V59" s="156"/>
      <c r="W59" s="156"/>
      <c r="X59" s="156"/>
      <c r="Y59" s="114"/>
      <c r="Z59" s="51">
        <f t="shared" si="16"/>
        <v>0</v>
      </c>
      <c r="AA59" s="168"/>
      <c r="AB59" s="92"/>
      <c r="AC59" s="169">
        <v>6000000</v>
      </c>
      <c r="AK59" s="175">
        <f>Z59/AC59</f>
        <v>0</v>
      </c>
      <c r="BG59" s="78">
        <f t="shared" si="6"/>
        <v>10400000</v>
      </c>
    </row>
    <row r="60" spans="1:59" s="169" customFormat="1" ht="30">
      <c r="A60" s="164"/>
      <c r="B60" s="132">
        <v>1</v>
      </c>
      <c r="C60" s="135" t="s">
        <v>32</v>
      </c>
      <c r="D60" s="135" t="s">
        <v>33</v>
      </c>
      <c r="E60" s="132">
        <v>38</v>
      </c>
      <c r="F60" s="70" t="s">
        <v>34</v>
      </c>
      <c r="G60" s="132">
        <v>5</v>
      </c>
      <c r="H60" s="132">
        <v>2</v>
      </c>
      <c r="I60" s="132">
        <v>2</v>
      </c>
      <c r="J60" s="131" t="s">
        <v>34</v>
      </c>
      <c r="K60" s="135" t="s">
        <v>28</v>
      </c>
      <c r="L60" s="165" t="s">
        <v>79</v>
      </c>
      <c r="M60" s="156">
        <v>5000000</v>
      </c>
      <c r="N60" s="113"/>
      <c r="O60" s="113"/>
      <c r="P60" s="113"/>
      <c r="Q60" s="113"/>
      <c r="R60" s="113">
        <v>1423600</v>
      </c>
      <c r="S60" s="113"/>
      <c r="T60" s="113"/>
      <c r="U60" s="113"/>
      <c r="V60" s="156"/>
      <c r="W60" s="156"/>
      <c r="X60" s="156"/>
      <c r="Y60" s="114"/>
      <c r="Z60" s="51">
        <f t="shared" si="16"/>
        <v>1423600</v>
      </c>
      <c r="AA60" s="168"/>
      <c r="AB60" s="92"/>
      <c r="AC60" s="169">
        <v>6000000</v>
      </c>
      <c r="AK60" s="175">
        <f>Z60/AC60</f>
        <v>0.23726666666666665</v>
      </c>
      <c r="BG60" s="78">
        <f t="shared" si="6"/>
        <v>3576400</v>
      </c>
    </row>
    <row r="61" spans="1:59">
      <c r="A61" s="129"/>
      <c r="B61" s="132"/>
      <c r="C61" s="135"/>
      <c r="D61" s="135"/>
      <c r="E61" s="132"/>
      <c r="F61" s="132"/>
      <c r="G61" s="132"/>
      <c r="H61" s="132"/>
      <c r="I61" s="132"/>
      <c r="J61" s="136"/>
      <c r="K61" s="136"/>
      <c r="L61" s="137"/>
      <c r="M61" s="119"/>
      <c r="N61" s="139">
        <v>0</v>
      </c>
      <c r="O61" s="139">
        <v>0</v>
      </c>
      <c r="P61" s="139">
        <v>0</v>
      </c>
      <c r="Q61" s="163">
        <v>0</v>
      </c>
      <c r="R61" s="139">
        <v>0</v>
      </c>
      <c r="S61" s="139">
        <v>0</v>
      </c>
      <c r="T61" s="139"/>
      <c r="U61" s="139"/>
      <c r="V61" s="139"/>
      <c r="W61" s="163"/>
      <c r="X61" s="139"/>
      <c r="Y61" s="141"/>
      <c r="Z61" s="51">
        <f t="shared" si="16"/>
        <v>0</v>
      </c>
      <c r="AA61" s="53"/>
      <c r="AB61" s="92"/>
      <c r="BG61" s="78">
        <f t="shared" si="6"/>
        <v>0</v>
      </c>
    </row>
    <row r="62" spans="1:59">
      <c r="A62" s="129"/>
      <c r="B62" s="130">
        <v>1</v>
      </c>
      <c r="C62" s="131" t="s">
        <v>32</v>
      </c>
      <c r="D62" s="131" t="s">
        <v>33</v>
      </c>
      <c r="E62" s="132">
        <v>38</v>
      </c>
      <c r="F62" s="70" t="s">
        <v>34</v>
      </c>
      <c r="G62" s="130">
        <v>5</v>
      </c>
      <c r="H62" s="130">
        <v>2</v>
      </c>
      <c r="I62" s="130">
        <v>2</v>
      </c>
      <c r="J62" s="131" t="s">
        <v>64</v>
      </c>
      <c r="K62" s="131"/>
      <c r="L62" s="133" t="s">
        <v>80</v>
      </c>
      <c r="M62" s="163">
        <f>M63+M64</f>
        <v>110946500</v>
      </c>
      <c r="N62" s="163">
        <f>N63+N64</f>
        <v>500000</v>
      </c>
      <c r="O62" s="163">
        <f t="shared" ref="O62:Y62" si="21">O63+O64</f>
        <v>500000</v>
      </c>
      <c r="P62" s="163">
        <f t="shared" si="21"/>
        <v>500000</v>
      </c>
      <c r="Q62" s="163">
        <f t="shared" si="21"/>
        <v>448750</v>
      </c>
      <c r="R62" s="163">
        <f t="shared" si="21"/>
        <v>412500</v>
      </c>
      <c r="S62" s="163">
        <f t="shared" si="21"/>
        <v>80500000</v>
      </c>
      <c r="T62" s="163">
        <f t="shared" si="21"/>
        <v>500000</v>
      </c>
      <c r="U62" s="163">
        <f t="shared" si="21"/>
        <v>500000</v>
      </c>
      <c r="V62" s="163">
        <f t="shared" si="21"/>
        <v>500000</v>
      </c>
      <c r="W62" s="163">
        <f t="shared" si="21"/>
        <v>0</v>
      </c>
      <c r="X62" s="163">
        <f t="shared" si="21"/>
        <v>0</v>
      </c>
      <c r="Y62" s="58">
        <f t="shared" si="21"/>
        <v>0</v>
      </c>
      <c r="Z62" s="51">
        <f t="shared" si="16"/>
        <v>84361250</v>
      </c>
      <c r="AA62" s="53"/>
      <c r="AB62" s="92"/>
      <c r="BG62" s="78">
        <f t="shared" si="6"/>
        <v>26585250</v>
      </c>
    </row>
    <row r="63" spans="1:59">
      <c r="A63" s="129"/>
      <c r="B63" s="132">
        <v>1</v>
      </c>
      <c r="C63" s="135" t="s">
        <v>32</v>
      </c>
      <c r="D63" s="135" t="s">
        <v>33</v>
      </c>
      <c r="E63" s="132">
        <v>38</v>
      </c>
      <c r="F63" s="70" t="s">
        <v>34</v>
      </c>
      <c r="G63" s="132">
        <v>5</v>
      </c>
      <c r="H63" s="132">
        <v>2</v>
      </c>
      <c r="I63" s="132">
        <v>2</v>
      </c>
      <c r="J63" s="136" t="s">
        <v>64</v>
      </c>
      <c r="K63" s="136" t="s">
        <v>33</v>
      </c>
      <c r="L63" s="137" t="s">
        <v>81</v>
      </c>
      <c r="M63" s="156">
        <v>104946500</v>
      </c>
      <c r="N63" s="113"/>
      <c r="O63" s="113"/>
      <c r="P63" s="113"/>
      <c r="Q63" s="109"/>
      <c r="R63" s="113"/>
      <c r="S63" s="113">
        <v>80000000</v>
      </c>
      <c r="T63" s="139"/>
      <c r="U63" s="113"/>
      <c r="V63" s="156"/>
      <c r="W63" s="109"/>
      <c r="X63" s="156"/>
      <c r="Y63" s="114"/>
      <c r="Z63" s="51">
        <f t="shared" si="16"/>
        <v>80000000</v>
      </c>
      <c r="AA63" s="53"/>
      <c r="AB63" s="92"/>
      <c r="BG63" s="78">
        <f t="shared" si="6"/>
        <v>24946500</v>
      </c>
    </row>
    <row r="64" spans="1:59" s="169" customFormat="1">
      <c r="A64" s="164"/>
      <c r="B64" s="132">
        <v>1</v>
      </c>
      <c r="C64" s="135" t="s">
        <v>32</v>
      </c>
      <c r="D64" s="135" t="s">
        <v>33</v>
      </c>
      <c r="E64" s="132">
        <v>38</v>
      </c>
      <c r="F64" s="70" t="s">
        <v>34</v>
      </c>
      <c r="G64" s="132">
        <v>5</v>
      </c>
      <c r="H64" s="132">
        <v>2</v>
      </c>
      <c r="I64" s="132">
        <v>2</v>
      </c>
      <c r="J64" s="135" t="s">
        <v>64</v>
      </c>
      <c r="K64" s="135" t="s">
        <v>32</v>
      </c>
      <c r="L64" s="165" t="s">
        <v>82</v>
      </c>
      <c r="M64" s="156">
        <v>6000000</v>
      </c>
      <c r="N64" s="113">
        <v>500000</v>
      </c>
      <c r="O64" s="113">
        <v>500000</v>
      </c>
      <c r="P64" s="113">
        <v>500000</v>
      </c>
      <c r="Q64" s="113">
        <v>448750</v>
      </c>
      <c r="R64" s="113">
        <v>412500</v>
      </c>
      <c r="S64" s="113">
        <v>500000</v>
      </c>
      <c r="T64" s="113">
        <v>500000</v>
      </c>
      <c r="U64" s="113">
        <v>500000</v>
      </c>
      <c r="V64" s="156">
        <v>500000</v>
      </c>
      <c r="W64" s="156"/>
      <c r="X64" s="156"/>
      <c r="Y64" s="114"/>
      <c r="Z64" s="51">
        <f t="shared" si="16"/>
        <v>4361250</v>
      </c>
      <c r="AA64" s="168"/>
      <c r="AB64" s="92"/>
      <c r="AC64" s="169">
        <v>6000000</v>
      </c>
      <c r="AK64" s="175">
        <f>Z64/AC64</f>
        <v>0.72687500000000005</v>
      </c>
      <c r="BG64" s="78">
        <f t="shared" si="6"/>
        <v>1638750</v>
      </c>
    </row>
    <row r="65" spans="1:61">
      <c r="A65" s="129"/>
      <c r="B65" s="132"/>
      <c r="C65" s="135"/>
      <c r="D65" s="135"/>
      <c r="E65" s="132"/>
      <c r="F65" s="132"/>
      <c r="G65" s="132"/>
      <c r="H65" s="132"/>
      <c r="I65" s="132"/>
      <c r="J65" s="136"/>
      <c r="K65" s="136"/>
      <c r="L65" s="137"/>
      <c r="M65" s="119"/>
      <c r="N65" s="139"/>
      <c r="O65" s="139"/>
      <c r="P65" s="139"/>
      <c r="Q65" s="163"/>
      <c r="R65" s="139"/>
      <c r="S65" s="139"/>
      <c r="T65" s="139"/>
      <c r="U65" s="139"/>
      <c r="V65" s="139"/>
      <c r="W65" s="163"/>
      <c r="X65" s="139"/>
      <c r="Y65" s="141"/>
      <c r="Z65" s="51"/>
      <c r="AA65" s="53"/>
      <c r="AB65" s="92"/>
      <c r="BG65" s="78"/>
    </row>
    <row r="66" spans="1:61">
      <c r="A66" s="129"/>
      <c r="B66" s="130">
        <v>1</v>
      </c>
      <c r="C66" s="131" t="s">
        <v>32</v>
      </c>
      <c r="D66" s="131" t="s">
        <v>33</v>
      </c>
      <c r="E66" s="132">
        <v>38</v>
      </c>
      <c r="F66" s="70" t="s">
        <v>34</v>
      </c>
      <c r="G66" s="130">
        <v>5</v>
      </c>
      <c r="H66" s="130">
        <v>2</v>
      </c>
      <c r="I66" s="130">
        <v>2</v>
      </c>
      <c r="J66" s="131">
        <v>11</v>
      </c>
      <c r="K66" s="131"/>
      <c r="L66" s="133" t="s">
        <v>83</v>
      </c>
      <c r="M66" s="163">
        <f>M67</f>
        <v>17800000</v>
      </c>
      <c r="N66" s="163">
        <f>N67</f>
        <v>1125000</v>
      </c>
      <c r="O66" s="163">
        <f>O67</f>
        <v>1125000</v>
      </c>
      <c r="P66" s="163">
        <f t="shared" ref="P66:Y66" si="22">P67</f>
        <v>0</v>
      </c>
      <c r="Q66" s="163">
        <f t="shared" si="22"/>
        <v>0</v>
      </c>
      <c r="R66" s="163">
        <f t="shared" si="22"/>
        <v>0</v>
      </c>
      <c r="S66" s="163">
        <f t="shared" si="22"/>
        <v>0</v>
      </c>
      <c r="T66" s="163">
        <f t="shared" si="22"/>
        <v>2500000</v>
      </c>
      <c r="U66" s="163">
        <f t="shared" si="22"/>
        <v>0</v>
      </c>
      <c r="V66" s="163">
        <f t="shared" si="22"/>
        <v>0</v>
      </c>
      <c r="W66" s="163">
        <f t="shared" si="22"/>
        <v>0</v>
      </c>
      <c r="X66" s="163">
        <f t="shared" si="22"/>
        <v>0</v>
      </c>
      <c r="Y66" s="58">
        <f t="shared" si="22"/>
        <v>0</v>
      </c>
      <c r="Z66" s="51">
        <f t="shared" si="16"/>
        <v>4750000</v>
      </c>
      <c r="AA66" s="53"/>
      <c r="AB66" s="92"/>
      <c r="BG66" s="78">
        <f t="shared" si="6"/>
        <v>13050000</v>
      </c>
    </row>
    <row r="67" spans="1:61" ht="30">
      <c r="A67" s="129"/>
      <c r="B67" s="132">
        <v>1</v>
      </c>
      <c r="C67" s="135" t="s">
        <v>32</v>
      </c>
      <c r="D67" s="135" t="s">
        <v>33</v>
      </c>
      <c r="E67" s="132">
        <v>38</v>
      </c>
      <c r="F67" s="70" t="s">
        <v>34</v>
      </c>
      <c r="G67" s="132">
        <v>5</v>
      </c>
      <c r="H67" s="132">
        <v>2</v>
      </c>
      <c r="I67" s="132">
        <v>2</v>
      </c>
      <c r="J67" s="136">
        <v>11</v>
      </c>
      <c r="K67" s="135" t="s">
        <v>32</v>
      </c>
      <c r="L67" s="137" t="s">
        <v>84</v>
      </c>
      <c r="M67" s="119">
        <v>17800000</v>
      </c>
      <c r="N67" s="139">
        <v>1125000</v>
      </c>
      <c r="O67" s="176">
        <v>1125000</v>
      </c>
      <c r="P67" s="139"/>
      <c r="Q67" s="139"/>
      <c r="R67" s="139"/>
      <c r="S67" s="139"/>
      <c r="T67" s="141">
        <v>2500000</v>
      </c>
      <c r="U67" s="139"/>
      <c r="V67" s="119"/>
      <c r="W67" s="119"/>
      <c r="X67" s="119"/>
      <c r="Y67" s="177"/>
      <c r="Z67" s="51">
        <f t="shared" si="16"/>
        <v>4750000</v>
      </c>
      <c r="AA67" s="53"/>
      <c r="AB67" s="92"/>
      <c r="AD67" s="178">
        <v>300000</v>
      </c>
      <c r="BG67" s="78">
        <f t="shared" si="6"/>
        <v>13050000</v>
      </c>
    </row>
    <row r="68" spans="1:61" s="150" customFormat="1">
      <c r="A68" s="144"/>
      <c r="B68" s="145"/>
      <c r="C68" s="146"/>
      <c r="D68" s="146"/>
      <c r="E68" s="145"/>
      <c r="F68" s="145"/>
      <c r="G68" s="145"/>
      <c r="H68" s="145"/>
      <c r="I68" s="145"/>
      <c r="J68" s="179"/>
      <c r="K68" s="146"/>
      <c r="L68" s="147"/>
      <c r="M68" s="119"/>
      <c r="N68" s="139"/>
      <c r="O68" s="139"/>
      <c r="P68" s="139"/>
      <c r="Q68" s="80"/>
      <c r="R68" s="139"/>
      <c r="S68" s="139"/>
      <c r="T68" s="141"/>
      <c r="U68" s="139"/>
      <c r="V68" s="139"/>
      <c r="W68" s="80"/>
      <c r="X68" s="139"/>
      <c r="Y68" s="141"/>
      <c r="Z68" s="51"/>
      <c r="AA68" s="53"/>
      <c r="AB68" s="152"/>
      <c r="AD68" s="149"/>
      <c r="BG68" s="78"/>
    </row>
    <row r="69" spans="1:61" s="150" customFormat="1">
      <c r="A69" s="144"/>
      <c r="B69" s="180">
        <v>1</v>
      </c>
      <c r="C69" s="181" t="s">
        <v>32</v>
      </c>
      <c r="D69" s="181" t="s">
        <v>33</v>
      </c>
      <c r="E69" s="132">
        <v>38</v>
      </c>
      <c r="F69" s="70" t="s">
        <v>34</v>
      </c>
      <c r="G69" s="180">
        <v>5</v>
      </c>
      <c r="H69" s="180">
        <v>2</v>
      </c>
      <c r="I69" s="180">
        <v>2</v>
      </c>
      <c r="J69" s="181">
        <v>15</v>
      </c>
      <c r="K69" s="146"/>
      <c r="L69" s="182" t="s">
        <v>85</v>
      </c>
      <c r="M69" s="183">
        <f>SUM(M71:M71)</f>
        <v>24300000</v>
      </c>
      <c r="N69" s="183">
        <f t="shared" ref="N69:Y69" si="23">SUM(N70:N71)</f>
        <v>0</v>
      </c>
      <c r="O69" s="184">
        <f t="shared" si="23"/>
        <v>0</v>
      </c>
      <c r="P69" s="184">
        <f t="shared" si="23"/>
        <v>7427628</v>
      </c>
      <c r="Q69" s="183">
        <f t="shared" si="23"/>
        <v>0</v>
      </c>
      <c r="R69" s="183">
        <f t="shared" si="23"/>
        <v>0</v>
      </c>
      <c r="S69" s="183">
        <f t="shared" si="23"/>
        <v>0</v>
      </c>
      <c r="T69" s="183">
        <f t="shared" si="23"/>
        <v>0</v>
      </c>
      <c r="U69" s="183">
        <f t="shared" si="23"/>
        <v>0</v>
      </c>
      <c r="V69" s="183">
        <f t="shared" si="23"/>
        <v>0</v>
      </c>
      <c r="W69" s="183">
        <f t="shared" si="23"/>
        <v>0</v>
      </c>
      <c r="X69" s="183">
        <f t="shared" si="23"/>
        <v>0</v>
      </c>
      <c r="Y69" s="183">
        <f t="shared" si="23"/>
        <v>0</v>
      </c>
      <c r="Z69" s="51">
        <f t="shared" si="16"/>
        <v>7427628</v>
      </c>
      <c r="AA69" s="53"/>
      <c r="AB69" s="47"/>
      <c r="AD69" s="149">
        <v>450000</v>
      </c>
      <c r="AK69" s="150">
        <f>625*90000</f>
        <v>56250000</v>
      </c>
      <c r="BG69" s="78">
        <f t="shared" si="6"/>
        <v>16872372</v>
      </c>
      <c r="BI69" s="150">
        <v>45000</v>
      </c>
    </row>
    <row r="70" spans="1:61" s="150" customFormat="1" ht="30" hidden="1">
      <c r="A70" s="185"/>
      <c r="B70" s="145">
        <v>1</v>
      </c>
      <c r="C70" s="146" t="s">
        <v>32</v>
      </c>
      <c r="D70" s="146" t="s">
        <v>33</v>
      </c>
      <c r="E70" s="132">
        <v>38</v>
      </c>
      <c r="F70" s="70" t="s">
        <v>34</v>
      </c>
      <c r="G70" s="145">
        <v>5</v>
      </c>
      <c r="H70" s="145">
        <v>2</v>
      </c>
      <c r="I70" s="145">
        <v>2</v>
      </c>
      <c r="J70" s="146">
        <v>15</v>
      </c>
      <c r="K70" s="179" t="s">
        <v>33</v>
      </c>
      <c r="L70" s="147" t="s">
        <v>86</v>
      </c>
      <c r="M70" s="150">
        <v>0</v>
      </c>
      <c r="N70" s="141"/>
      <c r="O70" s="141"/>
      <c r="P70" s="141"/>
      <c r="Q70" s="141"/>
      <c r="R70" s="141"/>
      <c r="S70" s="141"/>
      <c r="T70" s="141"/>
      <c r="U70" s="141"/>
      <c r="V70" s="177"/>
      <c r="W70" s="177"/>
      <c r="X70" s="177"/>
      <c r="Y70" s="141"/>
      <c r="Z70" s="51">
        <f t="shared" si="16"/>
        <v>0</v>
      </c>
      <c r="AA70" s="53"/>
      <c r="AB70" s="47"/>
      <c r="AD70" s="149">
        <f>SUM(AD66:AD68)</f>
        <v>300000</v>
      </c>
      <c r="AK70" s="186">
        <f>Z70/90000</f>
        <v>0</v>
      </c>
      <c r="AL70" s="153">
        <f>R70/90000</f>
        <v>0</v>
      </c>
      <c r="BG70" s="78">
        <f t="shared" si="6"/>
        <v>0</v>
      </c>
      <c r="BI70" s="150">
        <v>54000</v>
      </c>
    </row>
    <row r="71" spans="1:61" s="150" customFormat="1" ht="30">
      <c r="A71" s="185"/>
      <c r="B71" s="145">
        <v>1</v>
      </c>
      <c r="C71" s="146" t="s">
        <v>32</v>
      </c>
      <c r="D71" s="146" t="s">
        <v>33</v>
      </c>
      <c r="E71" s="132">
        <v>38</v>
      </c>
      <c r="F71" s="70" t="s">
        <v>34</v>
      </c>
      <c r="G71" s="145">
        <v>5</v>
      </c>
      <c r="H71" s="145">
        <v>2</v>
      </c>
      <c r="I71" s="145">
        <v>2</v>
      </c>
      <c r="J71" s="146">
        <v>15</v>
      </c>
      <c r="K71" s="179" t="s">
        <v>32</v>
      </c>
      <c r="L71" s="147" t="s">
        <v>87</v>
      </c>
      <c r="M71" s="177">
        <v>24300000</v>
      </c>
      <c r="N71" s="141"/>
      <c r="O71" s="141"/>
      <c r="P71" s="141">
        <v>7427628</v>
      </c>
      <c r="Q71" s="141"/>
      <c r="R71" s="141"/>
      <c r="S71" s="141"/>
      <c r="T71" s="141"/>
      <c r="U71" s="141"/>
      <c r="V71" s="177"/>
      <c r="W71" s="177"/>
      <c r="X71" s="177"/>
      <c r="Y71" s="141"/>
      <c r="Z71" s="51">
        <f t="shared" si="16"/>
        <v>7427628</v>
      </c>
      <c r="AA71" s="53"/>
      <c r="AB71" s="47"/>
      <c r="AD71" s="149">
        <f>SUM(AD67:AD69)</f>
        <v>750000</v>
      </c>
      <c r="AK71" s="186">
        <f>Z71/90000</f>
        <v>82.529200000000003</v>
      </c>
      <c r="AL71" s="153">
        <f>R71/90000</f>
        <v>0</v>
      </c>
      <c r="BG71" s="78">
        <f t="shared" si="6"/>
        <v>16872372</v>
      </c>
      <c r="BI71" s="150">
        <v>54000</v>
      </c>
    </row>
    <row r="72" spans="1:61" s="150" customFormat="1">
      <c r="A72" s="144"/>
      <c r="B72" s="180"/>
      <c r="C72" s="181"/>
      <c r="D72" s="181"/>
      <c r="E72" s="145"/>
      <c r="F72" s="145"/>
      <c r="G72" s="180"/>
      <c r="H72" s="180"/>
      <c r="I72" s="180"/>
      <c r="J72" s="181"/>
      <c r="K72" s="146"/>
      <c r="L72" s="182"/>
      <c r="M72" s="177"/>
      <c r="N72" s="141"/>
      <c r="O72" s="141"/>
      <c r="P72" s="141"/>
      <c r="Q72" s="80"/>
      <c r="R72" s="141"/>
      <c r="S72" s="141"/>
      <c r="T72" s="141"/>
      <c r="U72" s="141"/>
      <c r="V72" s="141"/>
      <c r="W72" s="80"/>
      <c r="X72" s="141"/>
      <c r="Y72" s="141"/>
      <c r="Z72" s="51">
        <f t="shared" si="16"/>
        <v>0</v>
      </c>
      <c r="AA72" s="53"/>
      <c r="AB72" s="47"/>
      <c r="AD72" s="149"/>
      <c r="BG72" s="78">
        <f t="shared" si="6"/>
        <v>0</v>
      </c>
      <c r="BI72" s="150">
        <v>12000</v>
      </c>
    </row>
    <row r="73" spans="1:61" s="150" customFormat="1">
      <c r="A73" s="144"/>
      <c r="B73" s="180">
        <v>1</v>
      </c>
      <c r="C73" s="181" t="s">
        <v>32</v>
      </c>
      <c r="D73" s="181" t="s">
        <v>33</v>
      </c>
      <c r="E73" s="132">
        <v>38</v>
      </c>
      <c r="F73" s="70" t="s">
        <v>34</v>
      </c>
      <c r="G73" s="180">
        <v>5</v>
      </c>
      <c r="H73" s="180">
        <v>2</v>
      </c>
      <c r="I73" s="180">
        <v>2</v>
      </c>
      <c r="J73" s="181">
        <v>17</v>
      </c>
      <c r="K73" s="146"/>
      <c r="L73" s="187" t="s">
        <v>88</v>
      </c>
      <c r="M73" s="80">
        <f>M74</f>
        <v>36000000</v>
      </c>
      <c r="N73" s="80">
        <f>N74</f>
        <v>0</v>
      </c>
      <c r="O73" s="80">
        <f>O74</f>
        <v>0</v>
      </c>
      <c r="P73" s="80">
        <f t="shared" ref="P73:Y73" si="24">P74</f>
        <v>10000000</v>
      </c>
      <c r="Q73" s="80">
        <f t="shared" si="24"/>
        <v>0</v>
      </c>
      <c r="R73" s="80">
        <f t="shared" si="24"/>
        <v>0</v>
      </c>
      <c r="S73" s="80">
        <f t="shared" si="24"/>
        <v>0</v>
      </c>
      <c r="T73" s="80">
        <f t="shared" si="24"/>
        <v>0</v>
      </c>
      <c r="U73" s="80">
        <f t="shared" si="24"/>
        <v>0</v>
      </c>
      <c r="V73" s="80">
        <f t="shared" si="24"/>
        <v>0</v>
      </c>
      <c r="W73" s="80">
        <f t="shared" si="24"/>
        <v>0</v>
      </c>
      <c r="X73" s="80">
        <f t="shared" si="24"/>
        <v>0</v>
      </c>
      <c r="Y73" s="80">
        <f t="shared" si="24"/>
        <v>0</v>
      </c>
      <c r="Z73" s="51">
        <f t="shared" si="16"/>
        <v>10000000</v>
      </c>
      <c r="AA73" s="53"/>
      <c r="AB73" s="148"/>
      <c r="AC73" s="149"/>
      <c r="AD73" s="149"/>
      <c r="BG73" s="78">
        <f t="shared" si="6"/>
        <v>26000000</v>
      </c>
      <c r="BI73" s="150">
        <v>34545</v>
      </c>
    </row>
    <row r="74" spans="1:61" s="150" customFormat="1">
      <c r="A74" s="185"/>
      <c r="B74" s="145">
        <v>1</v>
      </c>
      <c r="C74" s="146" t="s">
        <v>32</v>
      </c>
      <c r="D74" s="146" t="s">
        <v>33</v>
      </c>
      <c r="E74" s="132">
        <v>38</v>
      </c>
      <c r="F74" s="70" t="s">
        <v>34</v>
      </c>
      <c r="G74" s="145">
        <v>5</v>
      </c>
      <c r="H74" s="145">
        <v>2</v>
      </c>
      <c r="I74" s="145">
        <v>2</v>
      </c>
      <c r="J74" s="181">
        <v>17</v>
      </c>
      <c r="K74" s="179" t="s">
        <v>33</v>
      </c>
      <c r="L74" s="188" t="s">
        <v>89</v>
      </c>
      <c r="M74" s="177">
        <v>36000000</v>
      </c>
      <c r="N74" s="141"/>
      <c r="O74" s="141"/>
      <c r="P74" s="177">
        <v>10000000</v>
      </c>
      <c r="Q74" s="177"/>
      <c r="R74" s="177"/>
      <c r="S74" s="141"/>
      <c r="T74" s="141"/>
      <c r="U74" s="141"/>
      <c r="V74" s="177"/>
      <c r="W74" s="177"/>
      <c r="X74" s="177"/>
      <c r="Y74" s="148"/>
      <c r="Z74" s="51">
        <f t="shared" si="16"/>
        <v>10000000</v>
      </c>
      <c r="AA74" s="53"/>
      <c r="AB74" s="148"/>
      <c r="AC74" s="149"/>
      <c r="AD74" s="149"/>
      <c r="BG74" s="78">
        <f t="shared" si="6"/>
        <v>26000000</v>
      </c>
      <c r="BI74" s="150">
        <f>SUM(BI69:BI73)</f>
        <v>199545</v>
      </c>
    </row>
    <row r="75" spans="1:61" s="150" customFormat="1">
      <c r="A75" s="185"/>
      <c r="B75" s="145"/>
      <c r="C75" s="146"/>
      <c r="D75" s="146"/>
      <c r="E75" s="145"/>
      <c r="F75" s="70"/>
      <c r="G75" s="145"/>
      <c r="H75" s="145"/>
      <c r="I75" s="145"/>
      <c r="J75" s="181"/>
      <c r="K75" s="179"/>
      <c r="L75" s="188"/>
      <c r="M75" s="183"/>
      <c r="N75" s="141"/>
      <c r="O75" s="141"/>
      <c r="P75" s="177"/>
      <c r="Q75" s="177"/>
      <c r="R75" s="177"/>
      <c r="S75" s="141"/>
      <c r="T75" s="141"/>
      <c r="U75" s="141"/>
      <c r="V75" s="177"/>
      <c r="W75" s="177"/>
      <c r="X75" s="177"/>
      <c r="Y75" s="148"/>
      <c r="Z75" s="51">
        <f t="shared" si="16"/>
        <v>0</v>
      </c>
      <c r="AA75" s="53"/>
      <c r="AB75" s="148"/>
      <c r="AC75" s="149"/>
      <c r="AD75" s="149"/>
      <c r="BG75" s="78">
        <f t="shared" si="6"/>
        <v>0</v>
      </c>
    </row>
    <row r="76" spans="1:61" s="150" customFormat="1">
      <c r="A76" s="144"/>
      <c r="B76" s="180">
        <v>1</v>
      </c>
      <c r="C76" s="181" t="s">
        <v>32</v>
      </c>
      <c r="D76" s="181" t="s">
        <v>33</v>
      </c>
      <c r="E76" s="132">
        <v>38</v>
      </c>
      <c r="F76" s="70" t="s">
        <v>34</v>
      </c>
      <c r="G76" s="180">
        <v>5</v>
      </c>
      <c r="H76" s="180">
        <v>2</v>
      </c>
      <c r="I76" s="180">
        <v>2</v>
      </c>
      <c r="J76" s="181">
        <v>20</v>
      </c>
      <c r="K76" s="146"/>
      <c r="L76" s="182" t="s">
        <v>90</v>
      </c>
      <c r="M76" s="80">
        <f t="shared" ref="M76:W76" si="25">SUM(M77:M80)</f>
        <v>44000000</v>
      </c>
      <c r="N76" s="80">
        <f t="shared" si="25"/>
        <v>0</v>
      </c>
      <c r="O76" s="80">
        <f t="shared" si="25"/>
        <v>0</v>
      </c>
      <c r="P76" s="80">
        <f t="shared" si="25"/>
        <v>0</v>
      </c>
      <c r="Q76" s="80">
        <f t="shared" si="25"/>
        <v>0</v>
      </c>
      <c r="R76" s="80">
        <f t="shared" si="25"/>
        <v>0</v>
      </c>
      <c r="S76" s="80">
        <f t="shared" si="25"/>
        <v>0</v>
      </c>
      <c r="T76" s="80">
        <f t="shared" si="25"/>
        <v>19700000</v>
      </c>
      <c r="U76" s="80">
        <f t="shared" si="25"/>
        <v>0</v>
      </c>
      <c r="V76" s="80">
        <f t="shared" si="25"/>
        <v>0</v>
      </c>
      <c r="W76" s="80">
        <f t="shared" si="25"/>
        <v>0</v>
      </c>
      <c r="X76" s="80">
        <f>SUM(X77:X80)</f>
        <v>0</v>
      </c>
      <c r="Y76" s="80">
        <f>SUM(Y77:Y80)</f>
        <v>0</v>
      </c>
      <c r="Z76" s="51">
        <f t="shared" si="16"/>
        <v>19700000</v>
      </c>
      <c r="AA76" s="53"/>
      <c r="AB76" s="47"/>
      <c r="AD76" s="149">
        <v>450000</v>
      </c>
      <c r="BG76" s="78">
        <f t="shared" si="6"/>
        <v>24300000</v>
      </c>
    </row>
    <row r="77" spans="1:61" s="150" customFormat="1" ht="30">
      <c r="A77" s="185"/>
      <c r="B77" s="145">
        <v>1</v>
      </c>
      <c r="C77" s="146" t="s">
        <v>32</v>
      </c>
      <c r="D77" s="146" t="s">
        <v>33</v>
      </c>
      <c r="E77" s="132">
        <v>38</v>
      </c>
      <c r="F77" s="70" t="s">
        <v>34</v>
      </c>
      <c r="G77" s="145">
        <v>5</v>
      </c>
      <c r="H77" s="145">
        <v>2</v>
      </c>
      <c r="I77" s="145">
        <v>2</v>
      </c>
      <c r="J77" s="146">
        <v>20</v>
      </c>
      <c r="K77" s="179" t="s">
        <v>48</v>
      </c>
      <c r="L77" s="147" t="s">
        <v>91</v>
      </c>
      <c r="M77" s="177">
        <v>9000000</v>
      </c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51">
        <f t="shared" si="16"/>
        <v>0</v>
      </c>
      <c r="AA77" s="53"/>
      <c r="AB77" s="47"/>
      <c r="AD77" s="149">
        <f>SUM(AD71:AD76)</f>
        <v>1200000</v>
      </c>
      <c r="BG77" s="78">
        <f t="shared" si="6"/>
        <v>9000000</v>
      </c>
    </row>
    <row r="78" spans="1:61" s="150" customFormat="1">
      <c r="A78" s="185"/>
      <c r="B78" s="145">
        <v>1</v>
      </c>
      <c r="C78" s="146" t="s">
        <v>32</v>
      </c>
      <c r="D78" s="146" t="s">
        <v>33</v>
      </c>
      <c r="E78" s="132">
        <v>38</v>
      </c>
      <c r="F78" s="70" t="s">
        <v>34</v>
      </c>
      <c r="G78" s="145">
        <v>5</v>
      </c>
      <c r="H78" s="145">
        <v>2</v>
      </c>
      <c r="I78" s="145">
        <v>2</v>
      </c>
      <c r="J78" s="146">
        <v>20</v>
      </c>
      <c r="K78" s="179" t="s">
        <v>28</v>
      </c>
      <c r="L78" s="147" t="s">
        <v>92</v>
      </c>
      <c r="M78" s="177">
        <v>20000000</v>
      </c>
      <c r="N78" s="141"/>
      <c r="O78" s="141"/>
      <c r="P78" s="141"/>
      <c r="Q78" s="141"/>
      <c r="R78" s="141"/>
      <c r="S78" s="141"/>
      <c r="T78" s="141">
        <v>19700000</v>
      </c>
      <c r="U78" s="141"/>
      <c r="V78" s="141"/>
      <c r="W78" s="141"/>
      <c r="X78" s="141"/>
      <c r="Y78" s="148"/>
      <c r="Z78" s="51">
        <f t="shared" si="16"/>
        <v>19700000</v>
      </c>
      <c r="AA78" s="53"/>
      <c r="AB78" s="148"/>
      <c r="AC78" s="149"/>
      <c r="AD78" s="149"/>
      <c r="BG78" s="78">
        <f t="shared" si="6"/>
        <v>300000</v>
      </c>
    </row>
    <row r="79" spans="1:61" s="150" customFormat="1" ht="30">
      <c r="A79" s="185"/>
      <c r="B79" s="145">
        <v>1</v>
      </c>
      <c r="C79" s="146" t="s">
        <v>32</v>
      </c>
      <c r="D79" s="146" t="s">
        <v>33</v>
      </c>
      <c r="E79" s="132">
        <v>38</v>
      </c>
      <c r="F79" s="70" t="s">
        <v>34</v>
      </c>
      <c r="G79" s="145">
        <v>5</v>
      </c>
      <c r="H79" s="145">
        <v>2</v>
      </c>
      <c r="I79" s="145">
        <v>2</v>
      </c>
      <c r="J79" s="146">
        <v>20</v>
      </c>
      <c r="K79" s="179" t="s">
        <v>52</v>
      </c>
      <c r="L79" s="147" t="s">
        <v>93</v>
      </c>
      <c r="M79" s="177">
        <v>10000000</v>
      </c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8"/>
      <c r="Z79" s="51">
        <f t="shared" si="16"/>
        <v>0</v>
      </c>
      <c r="AA79" s="53"/>
      <c r="AB79" s="148"/>
      <c r="AC79" s="149"/>
      <c r="AD79" s="149"/>
      <c r="BG79" s="78">
        <f t="shared" si="6"/>
        <v>10000000</v>
      </c>
    </row>
    <row r="80" spans="1:61" s="150" customFormat="1">
      <c r="A80" s="185"/>
      <c r="B80" s="145">
        <v>1</v>
      </c>
      <c r="C80" s="146" t="s">
        <v>32</v>
      </c>
      <c r="D80" s="146" t="s">
        <v>33</v>
      </c>
      <c r="E80" s="132">
        <v>38</v>
      </c>
      <c r="F80" s="70" t="s">
        <v>34</v>
      </c>
      <c r="G80" s="145">
        <v>5</v>
      </c>
      <c r="H80" s="145">
        <v>2</v>
      </c>
      <c r="I80" s="145">
        <v>2</v>
      </c>
      <c r="J80" s="146">
        <v>20</v>
      </c>
      <c r="K80" s="179">
        <v>10</v>
      </c>
      <c r="L80" s="147" t="s">
        <v>94</v>
      </c>
      <c r="M80" s="177">
        <v>5000000</v>
      </c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8"/>
      <c r="Z80" s="51">
        <f t="shared" si="16"/>
        <v>0</v>
      </c>
      <c r="AA80" s="53"/>
      <c r="AB80" s="148"/>
      <c r="AC80" s="149"/>
      <c r="AD80" s="149"/>
      <c r="BG80" s="78">
        <f t="shared" ref="BG80:BG104" si="26">M80-Z80</f>
        <v>5000000</v>
      </c>
    </row>
    <row r="81" spans="1:59" s="150" customFormat="1">
      <c r="A81" s="144"/>
      <c r="B81" s="180"/>
      <c r="C81" s="181"/>
      <c r="D81" s="181"/>
      <c r="E81" s="132"/>
      <c r="F81" s="70"/>
      <c r="G81" s="180"/>
      <c r="H81" s="180"/>
      <c r="I81" s="180"/>
      <c r="J81" s="181"/>
      <c r="K81" s="146"/>
      <c r="L81" s="182"/>
      <c r="M81" s="177"/>
      <c r="N81" s="141"/>
      <c r="O81" s="141"/>
      <c r="P81" s="141"/>
      <c r="Q81" s="80"/>
      <c r="R81" s="141"/>
      <c r="S81" s="141"/>
      <c r="T81" s="141"/>
      <c r="U81" s="141"/>
      <c r="V81" s="141"/>
      <c r="W81" s="80"/>
      <c r="X81" s="141"/>
      <c r="Y81" s="141"/>
      <c r="Z81" s="51">
        <f t="shared" si="16"/>
        <v>0</v>
      </c>
      <c r="AA81" s="53"/>
      <c r="AB81" s="47"/>
      <c r="AD81" s="149"/>
      <c r="BG81" s="78">
        <f t="shared" si="26"/>
        <v>0</v>
      </c>
    </row>
    <row r="82" spans="1:59" s="150" customFormat="1">
      <c r="A82" s="144"/>
      <c r="B82" s="180">
        <v>1</v>
      </c>
      <c r="C82" s="181" t="s">
        <v>32</v>
      </c>
      <c r="D82" s="181" t="s">
        <v>33</v>
      </c>
      <c r="E82" s="132">
        <v>38</v>
      </c>
      <c r="F82" s="70" t="s">
        <v>34</v>
      </c>
      <c r="G82" s="180">
        <v>5</v>
      </c>
      <c r="H82" s="180">
        <v>2</v>
      </c>
      <c r="I82" s="180">
        <v>2</v>
      </c>
      <c r="J82" s="181">
        <v>25</v>
      </c>
      <c r="K82" s="146"/>
      <c r="L82" s="182" t="s">
        <v>95</v>
      </c>
      <c r="M82" s="80">
        <f t="shared" ref="M82:N82" si="27">M83</f>
        <v>4000000</v>
      </c>
      <c r="N82" s="80">
        <f t="shared" si="27"/>
        <v>0</v>
      </c>
      <c r="O82" s="80">
        <f>O83</f>
        <v>2000000</v>
      </c>
      <c r="P82" s="80">
        <f>P83</f>
        <v>0</v>
      </c>
      <c r="Q82" s="141">
        <f>Q83+Q84</f>
        <v>0</v>
      </c>
      <c r="R82" s="80">
        <v>0</v>
      </c>
      <c r="S82" s="80">
        <v>0</v>
      </c>
      <c r="T82" s="141">
        <v>0</v>
      </c>
      <c r="U82" s="141">
        <f>U84</f>
        <v>0</v>
      </c>
      <c r="V82" s="141">
        <f>V84</f>
        <v>0</v>
      </c>
      <c r="W82" s="141">
        <f>W84</f>
        <v>0</v>
      </c>
      <c r="X82" s="141">
        <f>X84</f>
        <v>0</v>
      </c>
      <c r="Y82" s="141">
        <f>Y84</f>
        <v>0</v>
      </c>
      <c r="Z82" s="51">
        <f t="shared" si="16"/>
        <v>2000000</v>
      </c>
      <c r="AA82" s="53"/>
      <c r="AB82" s="47"/>
      <c r="AD82" s="150">
        <v>450000</v>
      </c>
      <c r="BG82" s="78">
        <f t="shared" si="26"/>
        <v>2000000</v>
      </c>
    </row>
    <row r="83" spans="1:59" s="150" customFormat="1" ht="30">
      <c r="A83" s="185"/>
      <c r="B83" s="145">
        <v>1</v>
      </c>
      <c r="C83" s="146" t="s">
        <v>32</v>
      </c>
      <c r="D83" s="146" t="s">
        <v>33</v>
      </c>
      <c r="E83" s="132">
        <v>38</v>
      </c>
      <c r="F83" s="70" t="s">
        <v>34</v>
      </c>
      <c r="G83" s="145">
        <v>5</v>
      </c>
      <c r="H83" s="145">
        <v>2</v>
      </c>
      <c r="I83" s="145">
        <v>2</v>
      </c>
      <c r="J83" s="146">
        <v>25</v>
      </c>
      <c r="K83" s="179" t="s">
        <v>43</v>
      </c>
      <c r="L83" s="147" t="s">
        <v>96</v>
      </c>
      <c r="M83" s="183">
        <v>4000000</v>
      </c>
      <c r="N83" s="141"/>
      <c r="O83" s="141">
        <v>2000000</v>
      </c>
      <c r="P83" s="141"/>
      <c r="Q83" s="141"/>
      <c r="R83" s="141"/>
      <c r="S83" s="141"/>
      <c r="T83" s="189"/>
      <c r="U83" s="141"/>
      <c r="V83" s="141"/>
      <c r="W83" s="141"/>
      <c r="X83" s="141"/>
      <c r="Y83" s="141"/>
      <c r="Z83" s="51">
        <f t="shared" si="16"/>
        <v>2000000</v>
      </c>
      <c r="AA83" s="53"/>
      <c r="AB83" s="47"/>
      <c r="BG83" s="78">
        <f t="shared" si="26"/>
        <v>2000000</v>
      </c>
    </row>
    <row r="84" spans="1:59" s="150" customFormat="1" ht="45">
      <c r="A84" s="185"/>
      <c r="B84" s="145">
        <v>1</v>
      </c>
      <c r="C84" s="146" t="s">
        <v>32</v>
      </c>
      <c r="D84" s="146" t="s">
        <v>33</v>
      </c>
      <c r="E84" s="132">
        <v>38</v>
      </c>
      <c r="F84" s="70" t="s">
        <v>34</v>
      </c>
      <c r="G84" s="145">
        <v>5</v>
      </c>
      <c r="H84" s="145">
        <v>2</v>
      </c>
      <c r="I84" s="145">
        <v>2</v>
      </c>
      <c r="J84" s="146">
        <v>25</v>
      </c>
      <c r="K84" s="179" t="s">
        <v>70</v>
      </c>
      <c r="L84" s="147" t="s">
        <v>97</v>
      </c>
      <c r="M84" s="183">
        <v>0</v>
      </c>
      <c r="N84" s="189"/>
      <c r="O84" s="141"/>
      <c r="P84" s="141"/>
      <c r="Q84" s="141"/>
      <c r="R84" s="141"/>
      <c r="S84" s="190"/>
      <c r="T84" s="189"/>
      <c r="U84" s="141"/>
      <c r="V84" s="141"/>
      <c r="W84" s="141"/>
      <c r="X84" s="141"/>
      <c r="Y84" s="148"/>
      <c r="Z84" s="51">
        <f t="shared" si="16"/>
        <v>0</v>
      </c>
      <c r="AA84" s="53"/>
      <c r="AB84" s="148"/>
      <c r="AC84" s="149"/>
      <c r="AD84" s="149"/>
      <c r="BG84" s="78">
        <f t="shared" si="26"/>
        <v>0</v>
      </c>
    </row>
    <row r="85" spans="1:59" ht="5.25" customHeight="1">
      <c r="A85" s="164"/>
      <c r="B85" s="132"/>
      <c r="C85" s="135"/>
      <c r="D85" s="135"/>
      <c r="E85" s="132"/>
      <c r="F85" s="70"/>
      <c r="G85" s="132"/>
      <c r="H85" s="132"/>
      <c r="I85" s="132"/>
      <c r="J85" s="135"/>
      <c r="K85" s="136"/>
      <c r="L85" s="137"/>
      <c r="M85" s="183"/>
      <c r="N85" s="141"/>
      <c r="O85" s="141"/>
      <c r="P85" s="141"/>
      <c r="Q85" s="163"/>
      <c r="R85" s="141"/>
      <c r="S85" s="141"/>
      <c r="T85" s="141"/>
      <c r="U85" s="141"/>
      <c r="V85" s="141"/>
      <c r="W85" s="163"/>
      <c r="X85" s="141"/>
      <c r="Y85" s="141"/>
      <c r="Z85" s="51">
        <f t="shared" si="16"/>
        <v>0</v>
      </c>
      <c r="AA85" s="53"/>
      <c r="AB85" s="45"/>
      <c r="BG85" s="78">
        <f t="shared" si="26"/>
        <v>0</v>
      </c>
    </row>
    <row r="86" spans="1:59" s="202" customFormat="1" ht="45">
      <c r="A86" s="191"/>
      <c r="B86" s="192">
        <v>1</v>
      </c>
      <c r="C86" s="193" t="s">
        <v>32</v>
      </c>
      <c r="D86" s="193" t="s">
        <v>33</v>
      </c>
      <c r="E86" s="194">
        <v>38</v>
      </c>
      <c r="F86" s="195" t="s">
        <v>34</v>
      </c>
      <c r="G86" s="192">
        <v>5</v>
      </c>
      <c r="H86" s="192">
        <v>2</v>
      </c>
      <c r="I86" s="192">
        <v>2</v>
      </c>
      <c r="J86" s="193">
        <v>31</v>
      </c>
      <c r="K86" s="193"/>
      <c r="L86" s="196" t="s">
        <v>98</v>
      </c>
      <c r="M86" s="197">
        <f>M88+M87</f>
        <v>14100000</v>
      </c>
      <c r="N86" s="197">
        <f>N88+N87</f>
        <v>200000</v>
      </c>
      <c r="O86" s="197">
        <f t="shared" ref="O86:Y86" si="28">O88+O87</f>
        <v>200000</v>
      </c>
      <c r="P86" s="197">
        <f t="shared" si="28"/>
        <v>0</v>
      </c>
      <c r="Q86" s="197">
        <f t="shared" si="28"/>
        <v>0</v>
      </c>
      <c r="R86" s="197">
        <f t="shared" si="28"/>
        <v>0</v>
      </c>
      <c r="S86" s="197">
        <f t="shared" si="28"/>
        <v>0</v>
      </c>
      <c r="T86" s="197">
        <f t="shared" si="28"/>
        <v>5000000</v>
      </c>
      <c r="U86" s="197">
        <f t="shared" si="28"/>
        <v>0</v>
      </c>
      <c r="V86" s="197">
        <f t="shared" si="28"/>
        <v>0</v>
      </c>
      <c r="W86" s="197">
        <f t="shared" si="28"/>
        <v>0</v>
      </c>
      <c r="X86" s="197">
        <f t="shared" si="28"/>
        <v>0</v>
      </c>
      <c r="Y86" s="198">
        <f t="shared" si="28"/>
        <v>0</v>
      </c>
      <c r="Z86" s="199">
        <f t="shared" si="16"/>
        <v>5400000</v>
      </c>
      <c r="AA86" s="200"/>
      <c r="AB86" s="201"/>
      <c r="BG86" s="203">
        <f t="shared" si="26"/>
        <v>8700000</v>
      </c>
    </row>
    <row r="87" spans="1:59" s="211" customFormat="1">
      <c r="A87" s="204"/>
      <c r="B87" s="194">
        <v>1</v>
      </c>
      <c r="C87" s="205" t="s">
        <v>32</v>
      </c>
      <c r="D87" s="205" t="s">
        <v>33</v>
      </c>
      <c r="E87" s="132">
        <v>38</v>
      </c>
      <c r="F87" s="70" t="s">
        <v>34</v>
      </c>
      <c r="G87" s="194">
        <v>5</v>
      </c>
      <c r="H87" s="194">
        <v>2</v>
      </c>
      <c r="I87" s="194">
        <v>2</v>
      </c>
      <c r="J87" s="193">
        <v>31</v>
      </c>
      <c r="K87" s="205" t="s">
        <v>32</v>
      </c>
      <c r="L87" s="206" t="s">
        <v>99</v>
      </c>
      <c r="M87" s="177">
        <v>3600000</v>
      </c>
      <c r="N87" s="207">
        <v>200000</v>
      </c>
      <c r="O87" s="207">
        <v>200000</v>
      </c>
      <c r="P87" s="207"/>
      <c r="Q87" s="207"/>
      <c r="R87" s="207"/>
      <c r="S87" s="207"/>
      <c r="T87" s="207"/>
      <c r="U87" s="207"/>
      <c r="V87" s="207"/>
      <c r="W87" s="207"/>
      <c r="X87" s="207"/>
      <c r="Y87" s="208"/>
      <c r="Z87" s="51">
        <f t="shared" si="16"/>
        <v>400000</v>
      </c>
      <c r="AA87" s="209"/>
      <c r="AB87" s="210"/>
      <c r="BG87" s="78">
        <f t="shared" si="26"/>
        <v>3200000</v>
      </c>
    </row>
    <row r="88" spans="1:59">
      <c r="A88" s="129"/>
      <c r="B88" s="132">
        <v>1</v>
      </c>
      <c r="C88" s="135" t="s">
        <v>32</v>
      </c>
      <c r="D88" s="135" t="s">
        <v>33</v>
      </c>
      <c r="E88" s="132">
        <v>38</v>
      </c>
      <c r="F88" s="70" t="s">
        <v>34</v>
      </c>
      <c r="G88" s="132">
        <v>5</v>
      </c>
      <c r="H88" s="132">
        <v>2</v>
      </c>
      <c r="I88" s="132">
        <v>2</v>
      </c>
      <c r="J88" s="193">
        <v>31</v>
      </c>
      <c r="K88" s="136" t="s">
        <v>48</v>
      </c>
      <c r="L88" s="137" t="s">
        <v>100</v>
      </c>
      <c r="M88" s="177">
        <v>10500000</v>
      </c>
      <c r="N88" s="141"/>
      <c r="O88" s="141"/>
      <c r="P88" s="141"/>
      <c r="Q88" s="141"/>
      <c r="R88" s="141"/>
      <c r="S88" s="141"/>
      <c r="T88" s="80">
        <v>5000000</v>
      </c>
      <c r="U88" s="141"/>
      <c r="V88" s="177"/>
      <c r="W88" s="177"/>
      <c r="X88" s="177"/>
      <c r="Y88" s="177"/>
      <c r="Z88" s="51">
        <f t="shared" si="16"/>
        <v>5000000</v>
      </c>
      <c r="AA88" s="53"/>
      <c r="AB88" s="45"/>
      <c r="BG88" s="78">
        <f t="shared" si="26"/>
        <v>5500000</v>
      </c>
    </row>
    <row r="89" spans="1:59" ht="6" customHeight="1">
      <c r="A89" s="129"/>
      <c r="B89" s="132"/>
      <c r="C89" s="135"/>
      <c r="D89" s="135"/>
      <c r="E89" s="132"/>
      <c r="F89" s="70"/>
      <c r="G89" s="132"/>
      <c r="H89" s="132"/>
      <c r="I89" s="132"/>
      <c r="J89" s="136"/>
      <c r="K89" s="136"/>
      <c r="L89" s="137"/>
      <c r="M89" s="183"/>
      <c r="N89" s="141"/>
      <c r="O89" s="141"/>
      <c r="P89" s="141"/>
      <c r="Q89" s="80"/>
      <c r="R89" s="141"/>
      <c r="S89" s="141"/>
      <c r="T89" s="141"/>
      <c r="U89" s="141"/>
      <c r="V89" s="141"/>
      <c r="W89" s="80"/>
      <c r="X89" s="141"/>
      <c r="Y89" s="141"/>
      <c r="Z89" s="51">
        <f t="shared" si="16"/>
        <v>0</v>
      </c>
      <c r="AA89" s="53"/>
      <c r="AB89" s="45"/>
      <c r="BG89" s="78">
        <f t="shared" si="26"/>
        <v>0</v>
      </c>
    </row>
    <row r="90" spans="1:59">
      <c r="A90" s="129"/>
      <c r="B90" s="132">
        <v>1</v>
      </c>
      <c r="C90" s="135" t="s">
        <v>32</v>
      </c>
      <c r="D90" s="135" t="s">
        <v>33</v>
      </c>
      <c r="E90" s="132">
        <v>38</v>
      </c>
      <c r="F90" s="70" t="s">
        <v>34</v>
      </c>
      <c r="G90" s="132">
        <v>5</v>
      </c>
      <c r="H90" s="132">
        <v>2</v>
      </c>
      <c r="I90" s="132">
        <v>2</v>
      </c>
      <c r="J90" s="179">
        <v>33</v>
      </c>
      <c r="K90" s="179"/>
      <c r="L90" s="182" t="s">
        <v>101</v>
      </c>
      <c r="M90" s="80">
        <f>M91</f>
        <v>26250000</v>
      </c>
      <c r="N90" s="80">
        <f>N91</f>
        <v>1125000</v>
      </c>
      <c r="O90" s="80">
        <f t="shared" ref="O90:Y90" si="29">O91</f>
        <v>1125000</v>
      </c>
      <c r="P90" s="80">
        <f t="shared" si="29"/>
        <v>0</v>
      </c>
      <c r="Q90" s="80">
        <f t="shared" si="29"/>
        <v>0</v>
      </c>
      <c r="R90" s="80">
        <f t="shared" si="29"/>
        <v>0</v>
      </c>
      <c r="S90" s="80">
        <f t="shared" si="29"/>
        <v>0</v>
      </c>
      <c r="T90" s="80">
        <f t="shared" si="29"/>
        <v>3750000</v>
      </c>
      <c r="U90" s="80">
        <f t="shared" si="29"/>
        <v>0</v>
      </c>
      <c r="V90" s="80">
        <f t="shared" si="29"/>
        <v>0</v>
      </c>
      <c r="W90" s="80">
        <f t="shared" si="29"/>
        <v>0</v>
      </c>
      <c r="X90" s="80">
        <f t="shared" si="29"/>
        <v>0</v>
      </c>
      <c r="Y90" s="80">
        <f t="shared" si="29"/>
        <v>0</v>
      </c>
      <c r="Z90" s="51">
        <f t="shared" si="16"/>
        <v>6000000</v>
      </c>
      <c r="AA90" s="53"/>
      <c r="AB90" s="45"/>
      <c r="BG90" s="78">
        <f t="shared" si="26"/>
        <v>20250000</v>
      </c>
    </row>
    <row r="91" spans="1:59" s="169" customFormat="1">
      <c r="A91" s="164"/>
      <c r="B91" s="132">
        <v>1</v>
      </c>
      <c r="C91" s="135" t="s">
        <v>32</v>
      </c>
      <c r="D91" s="135" t="s">
        <v>33</v>
      </c>
      <c r="E91" s="132">
        <v>38</v>
      </c>
      <c r="F91" s="70" t="s">
        <v>34</v>
      </c>
      <c r="G91" s="132">
        <v>5</v>
      </c>
      <c r="H91" s="132">
        <v>2</v>
      </c>
      <c r="I91" s="132">
        <v>2</v>
      </c>
      <c r="J91" s="146">
        <v>33</v>
      </c>
      <c r="K91" s="146" t="s">
        <v>33</v>
      </c>
      <c r="L91" s="212" t="s">
        <v>102</v>
      </c>
      <c r="M91" s="177">
        <v>26250000</v>
      </c>
      <c r="N91" s="141">
        <v>1125000</v>
      </c>
      <c r="O91" s="141">
        <v>1125000</v>
      </c>
      <c r="P91" s="141"/>
      <c r="Q91" s="141"/>
      <c r="R91" s="141"/>
      <c r="S91" s="141"/>
      <c r="T91" s="141">
        <v>3750000</v>
      </c>
      <c r="U91" s="141"/>
      <c r="V91" s="177"/>
      <c r="W91" s="177"/>
      <c r="X91" s="177"/>
      <c r="Y91" s="177"/>
      <c r="Z91" s="167">
        <f t="shared" ref="Z91:Z92" si="30">SUM(N91:Y91)</f>
        <v>6000000</v>
      </c>
      <c r="AA91" s="168"/>
      <c r="AB91" s="213"/>
      <c r="BG91" s="170">
        <f t="shared" si="26"/>
        <v>20250000</v>
      </c>
    </row>
    <row r="92" spans="1:59">
      <c r="A92" s="129"/>
      <c r="B92" s="132"/>
      <c r="C92" s="135"/>
      <c r="D92" s="135"/>
      <c r="E92" s="132"/>
      <c r="F92" s="132"/>
      <c r="G92" s="132"/>
      <c r="H92" s="132"/>
      <c r="I92" s="132"/>
      <c r="J92" s="179"/>
      <c r="K92" s="146"/>
      <c r="L92" s="147"/>
      <c r="M92" s="177"/>
      <c r="N92" s="141">
        <v>0</v>
      </c>
      <c r="O92" s="141">
        <v>0</v>
      </c>
      <c r="P92" s="141">
        <v>0</v>
      </c>
      <c r="Q92" s="80">
        <v>0</v>
      </c>
      <c r="R92" s="141">
        <v>0</v>
      </c>
      <c r="S92" s="141">
        <v>0</v>
      </c>
      <c r="T92" s="80">
        <v>0</v>
      </c>
      <c r="U92" s="141"/>
      <c r="V92" s="141"/>
      <c r="W92" s="80"/>
      <c r="X92" s="141"/>
      <c r="Y92" s="141"/>
      <c r="Z92" s="51">
        <f t="shared" si="30"/>
        <v>0</v>
      </c>
      <c r="AA92" s="53"/>
      <c r="AB92" s="45"/>
      <c r="BG92" s="78">
        <f t="shared" si="26"/>
        <v>0</v>
      </c>
    </row>
    <row r="93" spans="1:59" s="104" customFormat="1" ht="15.75">
      <c r="A93" s="123"/>
      <c r="B93" s="124">
        <v>1</v>
      </c>
      <c r="C93" s="125" t="s">
        <v>32</v>
      </c>
      <c r="D93" s="125" t="s">
        <v>33</v>
      </c>
      <c r="E93" s="126">
        <v>38</v>
      </c>
      <c r="F93" s="97" t="s">
        <v>34</v>
      </c>
      <c r="G93" s="124">
        <v>5</v>
      </c>
      <c r="H93" s="124">
        <v>2</v>
      </c>
      <c r="I93" s="124">
        <v>3</v>
      </c>
      <c r="J93" s="125"/>
      <c r="K93" s="125"/>
      <c r="L93" s="214" t="s">
        <v>103</v>
      </c>
      <c r="M93" s="215">
        <f>M95+M99+M103</f>
        <v>103146000</v>
      </c>
      <c r="N93" s="215">
        <f t="shared" ref="N93:Y93" si="31">N95+N99+N103</f>
        <v>0</v>
      </c>
      <c r="O93" s="215">
        <f t="shared" si="31"/>
        <v>8697000</v>
      </c>
      <c r="P93" s="215">
        <f t="shared" si="31"/>
        <v>2871819</v>
      </c>
      <c r="Q93" s="215">
        <f t="shared" si="31"/>
        <v>0</v>
      </c>
      <c r="R93" s="215">
        <f t="shared" si="31"/>
        <v>0</v>
      </c>
      <c r="S93" s="215">
        <f t="shared" si="31"/>
        <v>0</v>
      </c>
      <c r="T93" s="215">
        <f t="shared" si="31"/>
        <v>0</v>
      </c>
      <c r="U93" s="215">
        <f t="shared" si="31"/>
        <v>0</v>
      </c>
      <c r="V93" s="215">
        <f t="shared" si="31"/>
        <v>0</v>
      </c>
      <c r="W93" s="215">
        <f t="shared" si="31"/>
        <v>0</v>
      </c>
      <c r="X93" s="215">
        <f t="shared" si="31"/>
        <v>0</v>
      </c>
      <c r="Y93" s="215">
        <f t="shared" si="31"/>
        <v>0</v>
      </c>
      <c r="Z93" s="215">
        <f>SUM(N93:Y93)</f>
        <v>11568819</v>
      </c>
      <c r="AA93" s="102"/>
      <c r="AB93" s="216"/>
      <c r="AD93" s="217">
        <f>SUM(N93:AC93)</f>
        <v>23137638</v>
      </c>
      <c r="BG93" s="105">
        <f t="shared" si="26"/>
        <v>91577181</v>
      </c>
    </row>
    <row r="94" spans="1:59" ht="6" customHeight="1">
      <c r="A94" s="129"/>
      <c r="B94" s="130"/>
      <c r="C94" s="131"/>
      <c r="D94" s="131"/>
      <c r="E94" s="132"/>
      <c r="F94" s="70"/>
      <c r="G94" s="130"/>
      <c r="H94" s="130"/>
      <c r="I94" s="130"/>
      <c r="J94" s="131"/>
      <c r="K94" s="131"/>
      <c r="L94" s="133"/>
      <c r="M94" s="177"/>
      <c r="N94" s="80"/>
      <c r="O94" s="80"/>
      <c r="P94" s="80"/>
      <c r="Q94" s="80"/>
      <c r="R94" s="80"/>
      <c r="S94" s="80"/>
      <c r="T94" s="174"/>
      <c r="U94" s="80"/>
      <c r="V94" s="80"/>
      <c r="W94" s="174"/>
      <c r="X94" s="80"/>
      <c r="Y94" s="80"/>
      <c r="Z94" s="51">
        <f t="shared" ref="Z94:Z104" si="32">SUM(N94:Y94)</f>
        <v>0</v>
      </c>
      <c r="AA94" s="53"/>
      <c r="AB94" s="45"/>
      <c r="AD94" s="77"/>
      <c r="BG94" s="78">
        <f t="shared" si="26"/>
        <v>0</v>
      </c>
    </row>
    <row r="95" spans="1:59" ht="30">
      <c r="A95" s="41"/>
      <c r="B95" s="218">
        <v>1</v>
      </c>
      <c r="C95" s="219" t="s">
        <v>32</v>
      </c>
      <c r="D95" s="219" t="s">
        <v>33</v>
      </c>
      <c r="E95" s="132">
        <v>38</v>
      </c>
      <c r="F95" s="70" t="s">
        <v>34</v>
      </c>
      <c r="G95" s="218">
        <v>5</v>
      </c>
      <c r="H95" s="218">
        <v>2</v>
      </c>
      <c r="I95" s="218">
        <v>3</v>
      </c>
      <c r="J95" s="219" t="s">
        <v>104</v>
      </c>
      <c r="K95" s="219"/>
      <c r="L95" s="220" t="s">
        <v>105</v>
      </c>
      <c r="M95" s="80">
        <f>M96+M97</f>
        <v>18200000</v>
      </c>
      <c r="N95" s="80">
        <f t="shared" ref="N95:Y95" si="33">N96+N97</f>
        <v>0</v>
      </c>
      <c r="O95" s="80">
        <f t="shared" si="33"/>
        <v>8697000</v>
      </c>
      <c r="P95" s="80">
        <f t="shared" si="33"/>
        <v>2871819</v>
      </c>
      <c r="Q95" s="80">
        <f t="shared" si="33"/>
        <v>0</v>
      </c>
      <c r="R95" s="80">
        <f t="shared" si="33"/>
        <v>0</v>
      </c>
      <c r="S95" s="80">
        <f t="shared" si="33"/>
        <v>0</v>
      </c>
      <c r="T95" s="80">
        <f t="shared" si="33"/>
        <v>0</v>
      </c>
      <c r="U95" s="80">
        <f t="shared" si="33"/>
        <v>0</v>
      </c>
      <c r="V95" s="80">
        <f t="shared" si="33"/>
        <v>0</v>
      </c>
      <c r="W95" s="80">
        <f t="shared" si="33"/>
        <v>0</v>
      </c>
      <c r="X95" s="80">
        <f t="shared" si="33"/>
        <v>0</v>
      </c>
      <c r="Y95" s="80">
        <f t="shared" si="33"/>
        <v>0</v>
      </c>
      <c r="Z95" s="80">
        <f>SUM(N95:Y95)</f>
        <v>11568819</v>
      </c>
      <c r="AA95" s="53"/>
      <c r="AB95" s="45"/>
      <c r="BG95" s="78">
        <f t="shared" si="26"/>
        <v>6631181</v>
      </c>
    </row>
    <row r="96" spans="1:59">
      <c r="A96" s="41"/>
      <c r="B96" s="221">
        <v>1</v>
      </c>
      <c r="C96" s="172" t="s">
        <v>32</v>
      </c>
      <c r="D96" s="172" t="s">
        <v>33</v>
      </c>
      <c r="E96" s="132">
        <v>38</v>
      </c>
      <c r="F96" s="70" t="s">
        <v>34</v>
      </c>
      <c r="G96" s="221">
        <v>5</v>
      </c>
      <c r="H96" s="221">
        <v>2</v>
      </c>
      <c r="I96" s="221">
        <v>3</v>
      </c>
      <c r="J96" s="219">
        <v>17</v>
      </c>
      <c r="K96" s="172" t="s">
        <v>33</v>
      </c>
      <c r="L96" s="173" t="s">
        <v>106</v>
      </c>
      <c r="M96" s="177">
        <v>15200000</v>
      </c>
      <c r="N96" s="80"/>
      <c r="O96" s="80">
        <v>8697000</v>
      </c>
      <c r="P96" s="80"/>
      <c r="Q96" s="174"/>
      <c r="R96" s="80"/>
      <c r="S96" s="80"/>
      <c r="T96" s="174"/>
      <c r="U96" s="80"/>
      <c r="V96" s="80"/>
      <c r="W96" s="174"/>
      <c r="X96" s="141"/>
      <c r="Y96" s="80"/>
      <c r="Z96" s="51">
        <f>SUM(N96:Y96)</f>
        <v>8697000</v>
      </c>
      <c r="AA96" s="53"/>
      <c r="AB96" s="45"/>
      <c r="BG96" s="78">
        <f t="shared" si="26"/>
        <v>6503000</v>
      </c>
    </row>
    <row r="97" spans="1:60" s="150" customFormat="1">
      <c r="A97" s="144"/>
      <c r="B97" s="222">
        <v>1</v>
      </c>
      <c r="C97" s="223" t="s">
        <v>32</v>
      </c>
      <c r="D97" s="223" t="s">
        <v>33</v>
      </c>
      <c r="E97" s="132">
        <v>38</v>
      </c>
      <c r="F97" s="70" t="s">
        <v>34</v>
      </c>
      <c r="G97" s="222">
        <v>5</v>
      </c>
      <c r="H97" s="222">
        <v>2</v>
      </c>
      <c r="I97" s="222">
        <v>3</v>
      </c>
      <c r="J97" s="219">
        <v>17</v>
      </c>
      <c r="K97" s="223" t="s">
        <v>28</v>
      </c>
      <c r="L97" s="212" t="s">
        <v>107</v>
      </c>
      <c r="M97" s="177">
        <v>3000000</v>
      </c>
      <c r="N97" s="224"/>
      <c r="O97" s="224"/>
      <c r="P97" s="224">
        <v>2871819</v>
      </c>
      <c r="Q97" s="224"/>
      <c r="R97" s="224"/>
      <c r="S97" s="224"/>
      <c r="T97" s="80"/>
      <c r="U97" s="224"/>
      <c r="V97" s="177"/>
      <c r="W97" s="141"/>
      <c r="X97" s="224"/>
      <c r="Y97" s="224"/>
      <c r="Z97" s="51">
        <f t="shared" si="32"/>
        <v>2871819</v>
      </c>
      <c r="AA97" s="53"/>
      <c r="AB97" s="47"/>
      <c r="BG97" s="78">
        <f t="shared" si="26"/>
        <v>128181</v>
      </c>
    </row>
    <row r="98" spans="1:60" s="150" customFormat="1" ht="6" customHeight="1">
      <c r="A98" s="144"/>
      <c r="B98" s="222"/>
      <c r="C98" s="223"/>
      <c r="D98" s="223"/>
      <c r="E98" s="222"/>
      <c r="F98" s="222"/>
      <c r="G98" s="222"/>
      <c r="H98" s="222"/>
      <c r="I98" s="222"/>
      <c r="J98" s="223"/>
      <c r="K98" s="222"/>
      <c r="L98" s="225"/>
      <c r="M98" s="177"/>
      <c r="N98" s="141"/>
      <c r="O98" s="141"/>
      <c r="P98" s="141"/>
      <c r="Q98" s="80"/>
      <c r="R98" s="141"/>
      <c r="S98" s="141"/>
      <c r="T98" s="141"/>
      <c r="U98" s="141"/>
      <c r="V98" s="141"/>
      <c r="W98" s="80"/>
      <c r="X98" s="141"/>
      <c r="Y98" s="141"/>
      <c r="Z98" s="51">
        <f t="shared" si="32"/>
        <v>0</v>
      </c>
      <c r="AA98" s="53"/>
      <c r="AB98" s="47"/>
      <c r="BG98" s="78">
        <f t="shared" si="26"/>
        <v>0</v>
      </c>
    </row>
    <row r="99" spans="1:60" s="150" customFormat="1" ht="28.5" hidden="1" customHeight="1">
      <c r="A99" s="144"/>
      <c r="B99" s="226">
        <v>1</v>
      </c>
      <c r="C99" s="227" t="s">
        <v>32</v>
      </c>
      <c r="D99" s="227" t="s">
        <v>33</v>
      </c>
      <c r="E99" s="132">
        <v>38</v>
      </c>
      <c r="F99" s="70" t="s">
        <v>34</v>
      </c>
      <c r="G99" s="226">
        <v>5</v>
      </c>
      <c r="H99" s="226">
        <v>2</v>
      </c>
      <c r="I99" s="226">
        <v>3</v>
      </c>
      <c r="J99" s="227" t="s">
        <v>108</v>
      </c>
      <c r="K99" s="227"/>
      <c r="L99" s="228" t="s">
        <v>109</v>
      </c>
      <c r="M99" s="80">
        <f t="shared" ref="M99:Z99" si="34">M100+M101</f>
        <v>69946000</v>
      </c>
      <c r="N99" s="80">
        <f t="shared" si="34"/>
        <v>0</v>
      </c>
      <c r="O99" s="80">
        <f t="shared" si="34"/>
        <v>0</v>
      </c>
      <c r="P99" s="80">
        <f t="shared" si="34"/>
        <v>0</v>
      </c>
      <c r="Q99" s="80">
        <f t="shared" si="34"/>
        <v>0</v>
      </c>
      <c r="R99" s="80">
        <f t="shared" si="34"/>
        <v>0</v>
      </c>
      <c r="S99" s="80">
        <f t="shared" si="34"/>
        <v>0</v>
      </c>
      <c r="T99" s="80">
        <f t="shared" si="34"/>
        <v>0</v>
      </c>
      <c r="U99" s="80">
        <f t="shared" si="34"/>
        <v>0</v>
      </c>
      <c r="V99" s="80">
        <f t="shared" si="34"/>
        <v>0</v>
      </c>
      <c r="W99" s="80">
        <f t="shared" si="34"/>
        <v>0</v>
      </c>
      <c r="X99" s="80">
        <f t="shared" si="34"/>
        <v>0</v>
      </c>
      <c r="Y99" s="80">
        <f t="shared" si="34"/>
        <v>0</v>
      </c>
      <c r="Z99" s="80">
        <f t="shared" si="34"/>
        <v>0</v>
      </c>
      <c r="AA99" s="53"/>
      <c r="AB99" s="47"/>
      <c r="BG99" s="78">
        <f t="shared" si="26"/>
        <v>69946000</v>
      </c>
    </row>
    <row r="100" spans="1:60" s="150" customFormat="1" hidden="1">
      <c r="A100" s="144"/>
      <c r="B100" s="222">
        <v>1</v>
      </c>
      <c r="C100" s="223" t="s">
        <v>32</v>
      </c>
      <c r="D100" s="223" t="s">
        <v>33</v>
      </c>
      <c r="E100" s="132">
        <v>38</v>
      </c>
      <c r="F100" s="70" t="s">
        <v>34</v>
      </c>
      <c r="G100" s="222">
        <v>5</v>
      </c>
      <c r="H100" s="222">
        <v>2</v>
      </c>
      <c r="I100" s="222">
        <v>3</v>
      </c>
      <c r="J100" s="227" t="s">
        <v>108</v>
      </c>
      <c r="K100" s="223" t="s">
        <v>33</v>
      </c>
      <c r="L100" s="225" t="s">
        <v>110</v>
      </c>
      <c r="M100" s="177">
        <v>49946000</v>
      </c>
      <c r="N100" s="141"/>
      <c r="O100" s="141"/>
      <c r="P100" s="141"/>
      <c r="Q100" s="141"/>
      <c r="R100" s="141"/>
      <c r="S100" s="141"/>
      <c r="T100" s="141"/>
      <c r="U100" s="141"/>
      <c r="V100" s="177"/>
      <c r="W100" s="141"/>
      <c r="X100" s="141"/>
      <c r="Y100" s="141"/>
      <c r="Z100" s="51">
        <f t="shared" si="32"/>
        <v>0</v>
      </c>
      <c r="AA100" s="53"/>
      <c r="AB100" s="47"/>
      <c r="BG100" s="78">
        <f t="shared" si="26"/>
        <v>49946000</v>
      </c>
    </row>
    <row r="101" spans="1:60" s="150" customFormat="1" hidden="1">
      <c r="A101" s="144"/>
      <c r="B101" s="222">
        <v>1</v>
      </c>
      <c r="C101" s="223" t="s">
        <v>32</v>
      </c>
      <c r="D101" s="223" t="s">
        <v>33</v>
      </c>
      <c r="E101" s="132">
        <v>38</v>
      </c>
      <c r="F101" s="70" t="s">
        <v>34</v>
      </c>
      <c r="G101" s="222">
        <v>5</v>
      </c>
      <c r="H101" s="222">
        <v>2</v>
      </c>
      <c r="I101" s="222">
        <v>3</v>
      </c>
      <c r="J101" s="227" t="s">
        <v>108</v>
      </c>
      <c r="K101" s="223" t="s">
        <v>32</v>
      </c>
      <c r="L101" s="225" t="s">
        <v>111</v>
      </c>
      <c r="M101" s="224">
        <v>20000000</v>
      </c>
      <c r="N101" s="141"/>
      <c r="O101" s="141"/>
      <c r="P101" s="141"/>
      <c r="Q101" s="141"/>
      <c r="R101" s="141"/>
      <c r="S101" s="141"/>
      <c r="T101" s="80"/>
      <c r="U101" s="141"/>
      <c r="V101" s="141"/>
      <c r="W101" s="141"/>
      <c r="X101" s="141"/>
      <c r="Y101" s="141"/>
      <c r="Z101" s="51">
        <f t="shared" si="32"/>
        <v>0</v>
      </c>
      <c r="AA101" s="53"/>
      <c r="AB101" s="47"/>
      <c r="BG101" s="78">
        <f t="shared" si="26"/>
        <v>20000000</v>
      </c>
      <c r="BH101" s="150">
        <v>16844316</v>
      </c>
    </row>
    <row r="102" spans="1:60" s="150" customFormat="1" hidden="1">
      <c r="A102" s="144"/>
      <c r="B102" s="222"/>
      <c r="C102" s="223"/>
      <c r="D102" s="223"/>
      <c r="E102" s="222"/>
      <c r="F102" s="222"/>
      <c r="G102" s="222"/>
      <c r="H102" s="222"/>
      <c r="I102" s="222"/>
      <c r="J102" s="223"/>
      <c r="K102" s="223"/>
      <c r="L102" s="212"/>
      <c r="M102" s="224"/>
      <c r="N102" s="80"/>
      <c r="O102" s="141"/>
      <c r="P102" s="141"/>
      <c r="Q102" s="141"/>
      <c r="R102" s="141"/>
      <c r="S102" s="141"/>
      <c r="T102" s="141"/>
      <c r="U102" s="141"/>
      <c r="V102" s="141"/>
      <c r="W102" s="80"/>
      <c r="X102" s="141"/>
      <c r="Y102" s="148"/>
      <c r="Z102" s="51">
        <f t="shared" si="32"/>
        <v>0</v>
      </c>
      <c r="AA102" s="53"/>
      <c r="AB102" s="148"/>
      <c r="AC102" s="149"/>
      <c r="AD102" s="149"/>
      <c r="BG102" s="78">
        <f t="shared" si="26"/>
        <v>0</v>
      </c>
    </row>
    <row r="103" spans="1:60" s="150" customFormat="1" ht="30" hidden="1">
      <c r="A103" s="144"/>
      <c r="B103" s="226">
        <v>1</v>
      </c>
      <c r="C103" s="227" t="s">
        <v>32</v>
      </c>
      <c r="D103" s="227" t="s">
        <v>33</v>
      </c>
      <c r="E103" s="132">
        <v>38</v>
      </c>
      <c r="F103" s="70" t="s">
        <v>34</v>
      </c>
      <c r="G103" s="226">
        <v>5</v>
      </c>
      <c r="H103" s="226">
        <v>2</v>
      </c>
      <c r="I103" s="226">
        <v>3</v>
      </c>
      <c r="J103" s="227" t="s">
        <v>112</v>
      </c>
      <c r="K103" s="227"/>
      <c r="L103" s="228" t="s">
        <v>113</v>
      </c>
      <c r="M103" s="80">
        <f>M104</f>
        <v>15000000</v>
      </c>
      <c r="N103" s="80">
        <f>N104</f>
        <v>0</v>
      </c>
      <c r="O103" s="80">
        <f t="shared" ref="O103:Z103" si="35">O104</f>
        <v>0</v>
      </c>
      <c r="P103" s="80">
        <f t="shared" si="35"/>
        <v>0</v>
      </c>
      <c r="Q103" s="80">
        <f t="shared" si="35"/>
        <v>0</v>
      </c>
      <c r="R103" s="80">
        <f t="shared" si="35"/>
        <v>0</v>
      </c>
      <c r="S103" s="80">
        <f t="shared" si="35"/>
        <v>0</v>
      </c>
      <c r="T103" s="80">
        <f t="shared" si="35"/>
        <v>0</v>
      </c>
      <c r="U103" s="80">
        <f t="shared" si="35"/>
        <v>0</v>
      </c>
      <c r="V103" s="80">
        <f t="shared" si="35"/>
        <v>0</v>
      </c>
      <c r="W103" s="80">
        <f t="shared" si="35"/>
        <v>0</v>
      </c>
      <c r="X103" s="80">
        <f t="shared" si="35"/>
        <v>0</v>
      </c>
      <c r="Y103" s="80">
        <f t="shared" si="35"/>
        <v>0</v>
      </c>
      <c r="Z103" s="80">
        <f t="shared" si="35"/>
        <v>0</v>
      </c>
      <c r="AA103" s="53"/>
      <c r="AB103" s="47"/>
      <c r="BG103" s="78">
        <f t="shared" si="26"/>
        <v>15000000</v>
      </c>
    </row>
    <row r="104" spans="1:60" s="150" customFormat="1" hidden="1">
      <c r="A104" s="144"/>
      <c r="B104" s="222">
        <v>1</v>
      </c>
      <c r="C104" s="223" t="s">
        <v>32</v>
      </c>
      <c r="D104" s="223" t="s">
        <v>33</v>
      </c>
      <c r="E104" s="132">
        <v>38</v>
      </c>
      <c r="F104" s="70" t="s">
        <v>34</v>
      </c>
      <c r="G104" s="222">
        <v>5</v>
      </c>
      <c r="H104" s="222">
        <v>2</v>
      </c>
      <c r="I104" s="222">
        <v>3</v>
      </c>
      <c r="J104" s="227" t="s">
        <v>112</v>
      </c>
      <c r="K104" s="227" t="s">
        <v>28</v>
      </c>
      <c r="L104" s="225" t="s">
        <v>114</v>
      </c>
      <c r="M104" s="177">
        <v>15000000</v>
      </c>
      <c r="N104" s="141">
        <v>0</v>
      </c>
      <c r="O104" s="141">
        <v>0</v>
      </c>
      <c r="P104" s="141">
        <v>0</v>
      </c>
      <c r="Q104" s="141">
        <v>0</v>
      </c>
      <c r="R104" s="141"/>
      <c r="S104" s="141">
        <v>0</v>
      </c>
      <c r="T104" s="141">
        <v>0</v>
      </c>
      <c r="U104" s="141"/>
      <c r="V104" s="141"/>
      <c r="W104" s="141"/>
      <c r="X104" s="141"/>
      <c r="Y104" s="141"/>
      <c r="Z104" s="51">
        <f t="shared" si="32"/>
        <v>0</v>
      </c>
      <c r="AA104" s="53"/>
      <c r="AB104" s="47"/>
      <c r="BG104" s="78">
        <f t="shared" si="26"/>
        <v>15000000</v>
      </c>
    </row>
    <row r="105" spans="1:60" ht="8.25" customHeight="1">
      <c r="A105" s="41"/>
      <c r="B105" s="256"/>
      <c r="C105" s="256"/>
      <c r="D105" s="256"/>
      <c r="E105" s="256"/>
      <c r="F105" s="256"/>
      <c r="G105" s="256"/>
      <c r="H105" s="256"/>
      <c r="I105" s="256"/>
      <c r="J105" s="256"/>
      <c r="K105" s="256"/>
      <c r="L105" s="256"/>
      <c r="M105" s="229"/>
      <c r="N105" s="230"/>
      <c r="O105" s="45"/>
      <c r="P105" s="45"/>
      <c r="Q105" s="231"/>
      <c r="R105" s="45"/>
      <c r="S105" s="45"/>
      <c r="T105" s="45"/>
      <c r="U105" s="45"/>
      <c r="V105" s="45"/>
      <c r="W105" s="45"/>
      <c r="X105" s="45"/>
      <c r="Y105" s="46"/>
      <c r="Z105" s="47"/>
      <c r="AA105" s="48"/>
      <c r="AB105" s="45"/>
      <c r="BG105" s="41"/>
    </row>
    <row r="106" spans="1:60" ht="38.25" customHeight="1">
      <c r="A106" s="232" t="s">
        <v>115</v>
      </c>
      <c r="B106" s="233"/>
      <c r="C106" s="233"/>
      <c r="D106" s="233"/>
      <c r="E106" s="233"/>
      <c r="F106" s="233"/>
      <c r="G106" s="233"/>
      <c r="H106" s="233"/>
      <c r="I106" s="233"/>
      <c r="J106" s="233"/>
      <c r="K106" s="233"/>
      <c r="L106" s="233"/>
      <c r="M106" s="233"/>
      <c r="N106" s="234"/>
      <c r="O106" s="234"/>
      <c r="P106" s="233"/>
      <c r="Q106" s="234"/>
      <c r="R106" s="233"/>
      <c r="S106" s="233"/>
      <c r="T106" s="233"/>
      <c r="U106" s="233"/>
      <c r="V106" s="233"/>
      <c r="W106" s="233"/>
      <c r="X106" s="233"/>
      <c r="Y106" s="235"/>
      <c r="Z106" s="236"/>
      <c r="AA106" s="237"/>
      <c r="AB106" s="233"/>
    </row>
    <row r="107" spans="1:60" ht="18.75">
      <c r="B107" s="238"/>
      <c r="C107" s="238"/>
      <c r="D107" s="238"/>
      <c r="E107" s="239"/>
      <c r="F107" s="239"/>
      <c r="G107" s="238"/>
      <c r="H107" s="238"/>
      <c r="I107" s="238"/>
      <c r="J107" s="238"/>
      <c r="K107" s="238"/>
      <c r="L107" s="238"/>
      <c r="M107" s="238"/>
      <c r="N107" s="234"/>
      <c r="O107" s="234"/>
      <c r="P107" s="234"/>
      <c r="Q107" s="234"/>
      <c r="R107" s="234"/>
      <c r="S107" s="234"/>
      <c r="T107" s="234"/>
      <c r="U107" s="234"/>
      <c r="V107" s="234"/>
      <c r="W107" s="234"/>
      <c r="X107" s="234"/>
      <c r="Y107" s="240"/>
      <c r="Z107" s="241"/>
      <c r="AB107"/>
    </row>
    <row r="108" spans="1:60">
      <c r="B108"/>
      <c r="C108"/>
      <c r="D108"/>
      <c r="E108" s="243"/>
      <c r="F108" s="243"/>
      <c r="G108"/>
      <c r="H108"/>
      <c r="I108"/>
      <c r="J108"/>
      <c r="K108"/>
      <c r="L108"/>
      <c r="N108" s="234"/>
      <c r="O108" s="234" t="s">
        <v>116</v>
      </c>
      <c r="P108" s="234"/>
      <c r="Q108" s="234"/>
      <c r="R108" s="234"/>
      <c r="S108" s="234"/>
      <c r="T108" s="234"/>
      <c r="U108" s="234"/>
      <c r="V108" s="234"/>
      <c r="W108" s="234"/>
      <c r="X108" s="234"/>
      <c r="Y108" s="240"/>
      <c r="Z108" s="241"/>
      <c r="AB108"/>
    </row>
    <row r="109" spans="1:60" ht="15.75">
      <c r="B109" s="244"/>
      <c r="C109" s="244"/>
      <c r="D109" s="244"/>
      <c r="E109" s="245"/>
      <c r="F109" s="245"/>
      <c r="G109" s="244"/>
      <c r="H109" s="244"/>
      <c r="I109" s="244"/>
      <c r="J109" s="244"/>
      <c r="K109" s="244"/>
      <c r="L109"/>
      <c r="N109"/>
      <c r="O109" s="246" t="s">
        <v>117</v>
      </c>
      <c r="P109" s="234"/>
      <c r="Q109" s="234"/>
      <c r="R109" s="234"/>
      <c r="S109" s="234"/>
      <c r="T109" s="234"/>
      <c r="U109" s="234"/>
      <c r="V109" s="234"/>
      <c r="W109" s="234"/>
      <c r="X109" s="234"/>
      <c r="Y109" s="240"/>
      <c r="Z109" s="241"/>
      <c r="AB109"/>
    </row>
    <row r="110" spans="1:60">
      <c r="B110"/>
      <c r="C110"/>
      <c r="D110"/>
      <c r="E110" s="243"/>
      <c r="F110" s="243"/>
      <c r="G110"/>
      <c r="H110"/>
      <c r="I110"/>
      <c r="J110"/>
      <c r="K110"/>
      <c r="L110"/>
      <c r="N110"/>
      <c r="O110" s="234" t="s">
        <v>118</v>
      </c>
      <c r="P110" s="234"/>
      <c r="Q110"/>
      <c r="R110" s="234"/>
      <c r="S110" s="234"/>
      <c r="T110" s="234"/>
      <c r="U110" s="234"/>
      <c r="V110" s="234"/>
      <c r="W110" s="234"/>
      <c r="X110" s="234"/>
      <c r="Y110" s="240"/>
      <c r="Z110" s="241"/>
      <c r="AB110"/>
    </row>
    <row r="111" spans="1:60">
      <c r="B111"/>
      <c r="C111"/>
      <c r="D111"/>
      <c r="E111" s="243"/>
      <c r="F111" s="243"/>
      <c r="G111"/>
      <c r="H111"/>
      <c r="I111"/>
      <c r="J111"/>
      <c r="K111"/>
      <c r="L111"/>
      <c r="O111" s="234" t="s">
        <v>119</v>
      </c>
      <c r="P111"/>
      <c r="Q111"/>
      <c r="R111"/>
      <c r="S111"/>
      <c r="T111"/>
      <c r="U111"/>
      <c r="V111"/>
      <c r="W111"/>
      <c r="X111"/>
      <c r="Z111" s="150"/>
      <c r="AB111"/>
    </row>
    <row r="112" spans="1:60">
      <c r="B112"/>
      <c r="C112"/>
      <c r="D112"/>
      <c r="E112" s="243"/>
      <c r="F112" s="243"/>
      <c r="G112"/>
      <c r="H112"/>
      <c r="I112"/>
      <c r="J112"/>
      <c r="K112"/>
      <c r="L112"/>
      <c r="O112" s="234"/>
      <c r="P112"/>
      <c r="R112"/>
      <c r="S112"/>
      <c r="T112"/>
      <c r="U112"/>
      <c r="V112"/>
      <c r="W112"/>
      <c r="X112"/>
      <c r="Z112" s="150"/>
      <c r="AB112"/>
      <c r="AC112" t="s">
        <v>120</v>
      </c>
    </row>
    <row r="113" spans="2:15">
      <c r="B113"/>
      <c r="C113"/>
      <c r="D113"/>
      <c r="E113" s="243"/>
      <c r="F113" s="243"/>
      <c r="G113"/>
      <c r="H113"/>
      <c r="I113"/>
      <c r="J113"/>
      <c r="K113"/>
      <c r="L113"/>
      <c r="N113" s="248"/>
      <c r="O113"/>
    </row>
    <row r="114" spans="2:15" ht="18.75">
      <c r="B114" s="249"/>
      <c r="C114" s="249"/>
      <c r="D114" s="249"/>
      <c r="E114" s="250"/>
      <c r="F114" s="250"/>
      <c r="G114" s="249"/>
      <c r="H114" s="249"/>
      <c r="I114" s="249"/>
      <c r="J114" s="249"/>
      <c r="K114" s="249"/>
      <c r="L114"/>
      <c r="N114" s="251"/>
      <c r="O114" s="252" t="s">
        <v>121</v>
      </c>
    </row>
    <row r="115" spans="2:15">
      <c r="B115" s="253"/>
      <c r="C115" s="253"/>
      <c r="D115" s="253"/>
      <c r="E115" s="243"/>
      <c r="F115" s="243"/>
      <c r="G115" s="253"/>
      <c r="H115" s="253"/>
      <c r="I115" s="253"/>
      <c r="J115" s="253"/>
      <c r="K115" s="253"/>
      <c r="L115"/>
      <c r="O115" s="234" t="s">
        <v>122</v>
      </c>
    </row>
  </sheetData>
  <mergeCells count="2">
    <mergeCell ref="B7:K7"/>
    <mergeCell ref="B105:L105"/>
  </mergeCells>
  <pageMargins left="0.26" right="0.23622047244094491" top="0.53" bottom="1.34" header="0.53" footer="1.36"/>
  <pageSetup paperSize="5" scale="7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REAL</vt:lpstr>
      <vt:lpstr>REAL!Print_Area</vt:lpstr>
      <vt:lpstr>REAL!Print_Titles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wawicom</dc:creator>
  <cp:lastModifiedBy>TU</cp:lastModifiedBy>
  <dcterms:created xsi:type="dcterms:W3CDTF">2020-10-05T00:43:24Z</dcterms:created>
  <dcterms:modified xsi:type="dcterms:W3CDTF">2020-10-05T01:05:49Z</dcterms:modified>
</cp:coreProperties>
</file>