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i\Lap Realisasi Fisik dan PKK\"/>
    </mc:Choice>
  </mc:AlternateContent>
  <xr:revisionPtr revIDLastSave="0" documentId="8_{FEDC537E-6EC7-4A31-9E4C-2C0085DDD83D}" xr6:coauthVersionLast="45" xr6:coauthVersionMax="45" xr10:uidLastSave="{00000000-0000-0000-0000-000000000000}"/>
  <bookViews>
    <workbookView xWindow="-120" yWindow="-120" windowWidth="29040" windowHeight="15840" xr2:uid="{FDBE9C02-A4B7-44A4-A451-4D14F1165819}"/>
  </bookViews>
  <sheets>
    <sheet name="November 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J23" i="1"/>
  <c r="L15" i="1"/>
  <c r="D21" i="1" l="1"/>
  <c r="K13" i="1"/>
  <c r="D76" i="1"/>
  <c r="H94" i="1"/>
  <c r="J94" i="1" s="1"/>
  <c r="E94" i="1"/>
  <c r="D94" i="1"/>
  <c r="G94" i="1" s="1"/>
  <c r="D69" i="1"/>
  <c r="D64" i="1"/>
  <c r="K94" i="1" l="1"/>
  <c r="J93" i="1" l="1"/>
  <c r="K93" i="1" s="1"/>
  <c r="G93" i="1"/>
  <c r="H92" i="1"/>
  <c r="J92" i="1" s="1"/>
  <c r="K92" i="1" s="1"/>
  <c r="E92" i="1"/>
  <c r="D92" i="1"/>
  <c r="G92" i="1" s="1"/>
  <c r="J91" i="1"/>
  <c r="K91" i="1" s="1"/>
  <c r="G91" i="1"/>
  <c r="J90" i="1"/>
  <c r="H90" i="1"/>
  <c r="G90" i="1"/>
  <c r="E90" i="1"/>
  <c r="D90" i="1"/>
  <c r="J89" i="1"/>
  <c r="K89" i="1" s="1"/>
  <c r="G89" i="1"/>
  <c r="H88" i="1"/>
  <c r="J88" i="1" s="1"/>
  <c r="K88" i="1" s="1"/>
  <c r="E88" i="1"/>
  <c r="D88" i="1"/>
  <c r="G88" i="1" s="1"/>
  <c r="J87" i="1"/>
  <c r="K87" i="1" s="1"/>
  <c r="G87" i="1"/>
  <c r="H86" i="1"/>
  <c r="J86" i="1" s="1"/>
  <c r="K86" i="1" s="1"/>
  <c r="G86" i="1"/>
  <c r="D86" i="1"/>
  <c r="J84" i="1"/>
  <c r="K84" i="1" s="1"/>
  <c r="G84" i="1"/>
  <c r="J83" i="1"/>
  <c r="K83" i="1" s="1"/>
  <c r="G83" i="1"/>
  <c r="H82" i="1"/>
  <c r="G82" i="1"/>
  <c r="E82" i="1"/>
  <c r="D82" i="1"/>
  <c r="J78" i="1"/>
  <c r="K78" i="1" s="1"/>
  <c r="G78" i="1"/>
  <c r="H77" i="1"/>
  <c r="J77" i="1" s="1"/>
  <c r="K77" i="1" s="1"/>
  <c r="E77" i="1"/>
  <c r="D77" i="1"/>
  <c r="G77" i="1" s="1"/>
  <c r="J75" i="1"/>
  <c r="K75" i="1" s="1"/>
  <c r="G75" i="1"/>
  <c r="H74" i="1"/>
  <c r="J74" i="1" s="1"/>
  <c r="K74" i="1" s="1"/>
  <c r="E74" i="1"/>
  <c r="D74" i="1"/>
  <c r="G74" i="1" s="1"/>
  <c r="K73" i="1"/>
  <c r="G73" i="1"/>
  <c r="H72" i="1"/>
  <c r="J72" i="1" s="1"/>
  <c r="K72" i="1" s="1"/>
  <c r="E72" i="1"/>
  <c r="D72" i="1"/>
  <c r="G72" i="1" s="1"/>
  <c r="J70" i="1"/>
  <c r="K70" i="1" s="1"/>
  <c r="G70" i="1"/>
  <c r="H69" i="1"/>
  <c r="J69" i="1" s="1"/>
  <c r="E69" i="1"/>
  <c r="G69" i="1"/>
  <c r="J68" i="1"/>
  <c r="K68" i="1" s="1"/>
  <c r="G68" i="1"/>
  <c r="J66" i="1"/>
  <c r="K66" i="1" s="1"/>
  <c r="G66" i="1"/>
  <c r="J65" i="1"/>
  <c r="K65" i="1" s="1"/>
  <c r="G65" i="1"/>
  <c r="H64" i="1"/>
  <c r="J64" i="1" s="1"/>
  <c r="E64" i="1"/>
  <c r="G64" i="1"/>
  <c r="J63" i="1"/>
  <c r="K63" i="1" s="1"/>
  <c r="G63" i="1"/>
  <c r="J62" i="1"/>
  <c r="K62" i="1" s="1"/>
  <c r="G62" i="1"/>
  <c r="K61" i="1"/>
  <c r="G61" i="1"/>
  <c r="J60" i="1"/>
  <c r="K60" i="1" s="1"/>
  <c r="G60" i="1"/>
  <c r="H59" i="1"/>
  <c r="J59" i="1" s="1"/>
  <c r="K59" i="1" s="1"/>
  <c r="E59" i="1"/>
  <c r="D59" i="1"/>
  <c r="G59" i="1" s="1"/>
  <c r="J58" i="1"/>
  <c r="K58" i="1" s="1"/>
  <c r="G58" i="1"/>
  <c r="H57" i="1"/>
  <c r="J57" i="1" s="1"/>
  <c r="K57" i="1" s="1"/>
  <c r="E57" i="1"/>
  <c r="D57" i="1"/>
  <c r="G57" i="1" s="1"/>
  <c r="J56" i="1"/>
  <c r="J55" i="1"/>
  <c r="K55" i="1" s="1"/>
  <c r="G55" i="1"/>
  <c r="H54" i="1"/>
  <c r="J54" i="1" s="1"/>
  <c r="K54" i="1" s="1"/>
  <c r="E54" i="1"/>
  <c r="D54" i="1"/>
  <c r="G54" i="1" s="1"/>
  <c r="H52" i="1"/>
  <c r="J52" i="1" s="1"/>
  <c r="K52" i="1" s="1"/>
  <c r="G52" i="1"/>
  <c r="E52" i="1"/>
  <c r="D52" i="1"/>
  <c r="J51" i="1"/>
  <c r="K51" i="1" s="1"/>
  <c r="G51" i="1"/>
  <c r="L50" i="1"/>
  <c r="H50" i="1"/>
  <c r="J50" i="1" s="1"/>
  <c r="E50" i="1"/>
  <c r="D50" i="1"/>
  <c r="G50" i="1" s="1"/>
  <c r="J49" i="1"/>
  <c r="K49" i="1" s="1"/>
  <c r="G49" i="1"/>
  <c r="J48" i="1"/>
  <c r="K48" i="1" s="1"/>
  <c r="G48" i="1"/>
  <c r="H47" i="1"/>
  <c r="J47" i="1" s="1"/>
  <c r="E47" i="1"/>
  <c r="D47" i="1"/>
  <c r="G47" i="1" s="1"/>
  <c r="J46" i="1"/>
  <c r="J45" i="1"/>
  <c r="J44" i="1"/>
  <c r="H43" i="1"/>
  <c r="J43" i="1" s="1"/>
  <c r="D43" i="1"/>
  <c r="J41" i="1"/>
  <c r="D41" i="1"/>
  <c r="K40" i="1"/>
  <c r="J39" i="1"/>
  <c r="K39" i="1" s="1"/>
  <c r="J38" i="1"/>
  <c r="K38" i="1" s="1"/>
  <c r="G38" i="1"/>
  <c r="J37" i="1"/>
  <c r="K37" i="1" s="1"/>
  <c r="G37" i="1"/>
  <c r="H36" i="1"/>
  <c r="J36" i="1" s="1"/>
  <c r="E36" i="1"/>
  <c r="D36" i="1"/>
  <c r="G36" i="1" s="1"/>
  <c r="J35" i="1"/>
  <c r="K35" i="1" s="1"/>
  <c r="G35" i="1"/>
  <c r="J34" i="1"/>
  <c r="K34" i="1" s="1"/>
  <c r="G34" i="1"/>
  <c r="L33" i="1"/>
  <c r="H33" i="1"/>
  <c r="J33" i="1" s="1"/>
  <c r="E33" i="1"/>
  <c r="D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K27" i="1"/>
  <c r="G27" i="1"/>
  <c r="J26" i="1"/>
  <c r="K26" i="1" s="1"/>
  <c r="G26" i="1"/>
  <c r="J25" i="1"/>
  <c r="K25" i="1" s="1"/>
  <c r="G25" i="1"/>
  <c r="J24" i="1"/>
  <c r="K24" i="1" s="1"/>
  <c r="G24" i="1"/>
  <c r="K23" i="1"/>
  <c r="G23" i="1"/>
  <c r="J22" i="1"/>
  <c r="K22" i="1" s="1"/>
  <c r="G22" i="1"/>
  <c r="H21" i="1"/>
  <c r="E21" i="1"/>
  <c r="E20" i="1" s="1"/>
  <c r="G21" i="1"/>
  <c r="J19" i="1"/>
  <c r="K19" i="1" s="1"/>
  <c r="G19" i="1"/>
  <c r="H18" i="1"/>
  <c r="H17" i="1" s="1"/>
  <c r="E18" i="1"/>
  <c r="D18" i="1"/>
  <c r="G18" i="1" s="1"/>
  <c r="E17" i="1"/>
  <c r="G15" i="1"/>
  <c r="G14" i="1"/>
  <c r="G13" i="1"/>
  <c r="E12" i="1"/>
  <c r="D12" i="1"/>
  <c r="G12" i="1" s="1"/>
  <c r="G10" i="1"/>
  <c r="K69" i="1" l="1"/>
  <c r="K43" i="1"/>
  <c r="K50" i="1"/>
  <c r="K90" i="1"/>
  <c r="E76" i="1"/>
  <c r="K64" i="1"/>
  <c r="K47" i="1"/>
  <c r="K36" i="1"/>
  <c r="K33" i="1"/>
  <c r="D17" i="1"/>
  <c r="G17" i="1" s="1"/>
  <c r="H76" i="1"/>
  <c r="H15" i="1" s="1"/>
  <c r="H20" i="1"/>
  <c r="J20" i="1" s="1"/>
  <c r="H13" i="1"/>
  <c r="J17" i="1"/>
  <c r="J82" i="1"/>
  <c r="K82" i="1" s="1"/>
  <c r="J21" i="1"/>
  <c r="K21" i="1" s="1"/>
  <c r="G76" i="1"/>
  <c r="J18" i="1"/>
  <c r="K18" i="1" s="1"/>
  <c r="D20" i="1"/>
  <c r="G20" i="1" s="1"/>
  <c r="J76" i="1" l="1"/>
  <c r="K76" i="1" s="1"/>
  <c r="H14" i="1"/>
  <c r="J14" i="1" s="1"/>
  <c r="K14" i="1" s="1"/>
  <c r="K20" i="1"/>
  <c r="I13" i="1"/>
  <c r="J13" i="1"/>
  <c r="J15" i="1"/>
  <c r="K15" i="1" s="1"/>
  <c r="I15" i="1"/>
  <c r="I14" i="1" l="1"/>
  <c r="H12" i="1"/>
  <c r="J12" i="1" s="1"/>
  <c r="K12" i="1" s="1"/>
  <c r="I12" i="1" l="1"/>
  <c r="H10" i="1"/>
  <c r="J10" i="1" s="1"/>
  <c r="K10" i="1" s="1"/>
  <c r="I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D92" authorId="0" shapeId="0" xr:uid="{D9CA1F6A-EAF8-4C45-9AA7-218DB7FDDEE0}">
      <text>
        <r>
          <rPr>
            <b/>
            <sz val="9"/>
            <rFont val="Times New Roman"/>
            <family val="1"/>
          </rPr>
          <t>Lenovo:</t>
        </r>
        <r>
          <rPr>
            <sz val="9"/>
            <rFont val="Times New Roman"/>
            <family val="1"/>
          </rPr>
          <t xml:space="preserve">
</t>
        </r>
      </text>
    </comment>
    <comment ref="D94" authorId="0" shapeId="0" xr:uid="{7572370D-AB5D-4888-B655-65C23A744CE5}">
      <text>
        <r>
          <rPr>
            <b/>
            <sz val="9"/>
            <rFont val="Times New Roman"/>
            <family val="1"/>
          </rPr>
          <t>Lenovo:</t>
        </r>
        <r>
          <rPr>
            <sz val="9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<sst xmlns="http://schemas.openxmlformats.org/spreadsheetml/2006/main" count="200" uniqueCount="182">
  <si>
    <t>REALISASI FISIK DAN KEUANGAN</t>
  </si>
  <si>
    <t>PROGRAM UPAYA KESEHATAN MASYARAKAT</t>
  </si>
  <si>
    <t>KODE REKENING</t>
  </si>
  <si>
    <t>KEGIATAN</t>
  </si>
  <si>
    <t>LOKASI</t>
  </si>
  <si>
    <t>PAGU ANGGARAN (Rp)</t>
  </si>
  <si>
    <t>PAGU ANGGARAN PERUBAHAN (Rp)</t>
  </si>
  <si>
    <t>REALISASI</t>
  </si>
  <si>
    <t>KENDALA/HAMBATAN</t>
  </si>
  <si>
    <t>SOLUSI</t>
  </si>
  <si>
    <t>S/D BULAN LALU</t>
  </si>
  <si>
    <t>BULAN INI</t>
  </si>
  <si>
    <t>S/D BULAN INI</t>
  </si>
  <si>
    <t>KEUANGAN</t>
  </si>
  <si>
    <t>FISIK</t>
  </si>
  <si>
    <t>Rp</t>
  </si>
  <si>
    <t>%</t>
  </si>
  <si>
    <t>1.02.01.38</t>
  </si>
  <si>
    <t>Cimahi Utara</t>
  </si>
  <si>
    <t>1.02.01.38.02</t>
  </si>
  <si>
    <t>PELAYANAN KESEHATAN DASAR JAMINAN KESEHATAN NASIONAL DI PUSKESMAS CIMAHI UTARA</t>
  </si>
  <si>
    <t>1.02.01.38.02.5.2</t>
  </si>
  <si>
    <t>BELANJA LANGSUNG</t>
  </si>
  <si>
    <t>1.02.01.38.02.5.2.1</t>
  </si>
  <si>
    <t>BELANJA PEGAWAI</t>
  </si>
  <si>
    <t>........................................</t>
  </si>
  <si>
    <t>1.02.01.38.02.5.2.2</t>
  </si>
  <si>
    <t>BELANJA BARANG DAN JASA</t>
  </si>
  <si>
    <t>1.02.01.38.02.5.2.3</t>
  </si>
  <si>
    <t>BELANJA MODAL</t>
  </si>
  <si>
    <t>1.02.01.38.02.5.2.1.08</t>
  </si>
  <si>
    <t xml:space="preserve">Jasa Pelayanan </t>
  </si>
  <si>
    <t xml:space="preserve">                         .. </t>
  </si>
  <si>
    <t>1.02.01.38.02.5.2.1.08.01</t>
  </si>
  <si>
    <t>Jasa Pelayanan Kesehatan</t>
  </si>
  <si>
    <t>1.02.01.38.02.5.2.2.01</t>
  </si>
  <si>
    <t>Belanja Habis Pakai</t>
  </si>
  <si>
    <t>1.02.01.38.02.5.2.2.01.01</t>
  </si>
  <si>
    <t>Alat tulis kantor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</si>
  <si>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</si>
  <si>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1.02.01.38.02.5.2.2.01.03</t>
  </si>
  <si>
    <t>Belanja Alat Listrik dan elektronik (lampu Pijar,battery kering)</t>
  </si>
  <si>
    <t>1.02.01.38.02.5.2.2.01.04</t>
  </si>
  <si>
    <t>Belanja Perangko, Materai, dan benda pos lainnya</t>
  </si>
  <si>
    <t>1.02.01.38.02.5.2.2.01.05</t>
  </si>
  <si>
    <t>Belanja Peralatan Kebersihan dan Badan Pembersih</t>
  </si>
  <si>
    <t>1.02.01.38.02.5.2.2.01.07</t>
  </si>
  <si>
    <t>Belanja pengisian tabung pemadam kebakaran</t>
  </si>
  <si>
    <t>1.02.01.38.02.5.2.2.01.08</t>
  </si>
  <si>
    <t>Belanja pengisian tabung gas</t>
  </si>
  <si>
    <t>1.02.01.38.02.5.2.2.01.10</t>
  </si>
  <si>
    <t>Belanja BBM dan Pelumas Kendaraan</t>
  </si>
  <si>
    <t>1.02.01.38.02.5.2.2.01.11</t>
  </si>
  <si>
    <t>Bahan Kebutuhan Medis</t>
  </si>
  <si>
    <t xml:space="preserve"> </t>
  </si>
  <si>
    <t>1.02.01.38.02.5.2.2.01.12</t>
  </si>
  <si>
    <t>Belanja Pakai Habis Rumah Tangga</t>
  </si>
  <si>
    <t>1.02.01.38.02.5.2.2.01.13</t>
  </si>
  <si>
    <t>Belanja Bendera/Umbul-umbul</t>
  </si>
  <si>
    <t>1.02.01.38.02.5.2.2.01.16</t>
  </si>
  <si>
    <t>Belanja Dokumentasi dan Media Periklanan</t>
  </si>
  <si>
    <t>1.02.01.38.02.5.2.2.02</t>
  </si>
  <si>
    <t>Belanja Bahan  Material</t>
  </si>
  <si>
    <t>1.02.01.38.02.5.2.2.02.04</t>
  </si>
  <si>
    <t>Belanja Bahan Obat Obatan</t>
  </si>
  <si>
    <t>1.02.01.38.02.5.2.2.02.06</t>
  </si>
  <si>
    <t>Belanja Bahan Pokok/Natura</t>
  </si>
  <si>
    <t>1.02.01.38.02.5.2.2.03</t>
  </si>
  <si>
    <t>Belanja Jasa Kantor</t>
  </si>
  <si>
    <t>1.02.01.38.02.5.2.2.03.06</t>
  </si>
  <si>
    <t>Belanja Kawat/Faximili/Internet</t>
  </si>
  <si>
    <t>1.02.01.38.02.5.2.2.03.09</t>
  </si>
  <si>
    <t>Belanja Jasa Transaksi Keuangan</t>
  </si>
  <si>
    <t>1.02.01.38.02.5.2.2.03.12</t>
  </si>
  <si>
    <t>Belanja jasa pemeliharaan peralatan dan perlengkapan kantor</t>
  </si>
  <si>
    <t>1.02.01.38.02.5.2.2.03.13</t>
  </si>
  <si>
    <t>Belanja Jasa Perijinan</t>
  </si>
  <si>
    <t>1.02.01.38.02.5.2.2.04</t>
  </si>
  <si>
    <t>Belanja Premi Asuransi</t>
  </si>
  <si>
    <t>1.02.01.38.02.5.2.2.04.02</t>
  </si>
  <si>
    <t>Belanja premi asuransi Barang Milik Daerah</t>
  </si>
  <si>
    <t>1.02.01.38.02.5.2.2.05</t>
  </si>
  <si>
    <t>Belanja Perawatan Kendaraan Bermotor</t>
  </si>
  <si>
    <t>1.02.01.38.02.5.2.2.04.01</t>
  </si>
  <si>
    <t>Belanja Jasa Servise</t>
  </si>
  <si>
    <t>Belanja Penggantian Suku cadang</t>
  </si>
  <si>
    <t>1.02.01.38.02.5.2.2.04.04</t>
  </si>
  <si>
    <t>Belanja Surat Tanda Nomor Kendaraan</t>
  </si>
  <si>
    <t>1.02.01.38.02.5.2.2.06</t>
  </si>
  <si>
    <t>Belanja Cetak dan Penggandaan</t>
  </si>
  <si>
    <t>1.02.01.38.02.5.2.2.06.01</t>
  </si>
  <si>
    <t xml:space="preserve">Belanja Cetak </t>
  </si>
  <si>
    <t>1.02.01.38.02.5.2.2.06.02</t>
  </si>
  <si>
    <t xml:space="preserve">Belanja Penggandaan </t>
  </si>
  <si>
    <t>1.02.01.38.02.5.2.2.11</t>
  </si>
  <si>
    <t>Belanja Makanan dan Minuman</t>
  </si>
  <si>
    <t>1.02.01.38.02.5.2.2.11.02</t>
  </si>
  <si>
    <t xml:space="preserve">Belanja Makanan dan Minuman Rapat </t>
  </si>
  <si>
    <t>1.02.01.38.02.5.2.2.14</t>
  </si>
  <si>
    <t>Belanja pakaian khusus dan hari-hari tertentu</t>
  </si>
  <si>
    <t>1.02.01.38.02.5.2.2.14.04</t>
  </si>
  <si>
    <t>Belanja pakaian Olah raga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</si>
  <si>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</si>
  <si>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1.02.01.38.02.5.2.2.15</t>
  </si>
  <si>
    <t>Belanja Perjalanan Dinas</t>
  </si>
  <si>
    <t>1.02.01.38.02.5.2.2.15.01</t>
  </si>
  <si>
    <t>Belanja perjalanan dinas dalam daerah</t>
  </si>
  <si>
    <t>1.02.01.38.02.5.2.2.15.02</t>
  </si>
  <si>
    <t>Belanja perjalanan dinas luar daerah</t>
  </si>
  <si>
    <t>1.02.01.38.02.5.2.2.17</t>
  </si>
  <si>
    <t>Belanja Kursus Pelatihan , Sosialisasi dan Bimbingan Tenis PNS</t>
  </si>
  <si>
    <t>1.02.01.38.02.5.2.2.17.01</t>
  </si>
  <si>
    <t>Belanja Kursus kursus singkat Pelatihan bagi tenaga kesehatan</t>
  </si>
  <si>
    <t>1.02.01.38.025.2.2.20</t>
  </si>
  <si>
    <t>Belanja Pemeliharaan</t>
  </si>
  <si>
    <t>1.02.01.16.27.5.2.2.20.03</t>
  </si>
  <si>
    <t>Belanja Pemeliharaan Alat Kesehatan</t>
  </si>
  <si>
    <t>1.02.01.16.27.5.2.2.20.04</t>
  </si>
  <si>
    <t>Belanja Pemeliharaan Gedung</t>
  </si>
  <si>
    <t>1.02.01.16.27.5.2.2.20.07</t>
  </si>
  <si>
    <t>Belanja Pemeliharaan Pemeliharaan Air/resevoir</t>
  </si>
  <si>
    <t>1.02.01.16.27.5.2.2.20.10</t>
  </si>
  <si>
    <t>Belanja Pemeliharaan Jaringan WAN/LAN</t>
  </si>
  <si>
    <t>1.02.01.16.27.5.2.2.25</t>
  </si>
  <si>
    <t>Belanja Penyedia Jasa</t>
  </si>
  <si>
    <t>1.02.01.16.27.5.2.2.25.03</t>
  </si>
  <si>
    <t>Belanja Penyedia jasa Event Organizer</t>
  </si>
  <si>
    <t>1.02.01.16.27.5.2.2.25.13</t>
  </si>
  <si>
    <t>1.02.01.16.27.5.2.2.25.15</t>
  </si>
  <si>
    <t>Belanja Penyedia jasa Layanan</t>
  </si>
  <si>
    <t>1.02.01.16.27.5.2.2.31</t>
  </si>
  <si>
    <t>Belanja Jasa Tenaga Ahli/Instruktur/Narasumber/Penceramah</t>
  </si>
  <si>
    <t>1.02.01.16.27.5.2.2.31.03</t>
  </si>
  <si>
    <t>Jasa narasumber /Widyaiswara</t>
  </si>
  <si>
    <t>1.02.01.16.27.5.2.2.33</t>
  </si>
  <si>
    <t>Belanja Jasa Peserta Kegiatan</t>
  </si>
  <si>
    <t>1.02.01.16.27.5.2.2.33.01</t>
  </si>
  <si>
    <t>Jasa Tenaga  Peserta Kegiatan Non PNS</t>
  </si>
  <si>
    <t>1.02.01.16.27.5.2.2.35</t>
  </si>
  <si>
    <t>Belanja peralatan /Perlengkapan untuk kantor/Rumah tangga/Lapanagn</t>
  </si>
  <si>
    <t>1.02.01.16.27.5.2.2.35.02</t>
  </si>
  <si>
    <t>Belanja peralatan/Perlengkapan untuk rumah tangga</t>
  </si>
  <si>
    <t>1.02.01.38.02.5.2.3.06</t>
  </si>
  <si>
    <t>Belanja Modal Peralatan dan Mesin  Alat Bantu</t>
  </si>
  <si>
    <t>1.02.01.38.02.5.2.3.06.04</t>
  </si>
  <si>
    <t>Belanja Modal Pengadaan Alat penyimpanan Perlengkapan Kantor</t>
  </si>
  <si>
    <t>1.02.01.38.02.5.2.3.17</t>
  </si>
  <si>
    <t>Belanja Modal Peralatan dan Mesin  Alat Rumah Tangga</t>
  </si>
  <si>
    <t>1.02.01.38.02.5.2.3.17.01</t>
  </si>
  <si>
    <t>Belanja Modal Pengadaan Meubelair</t>
  </si>
  <si>
    <t>1.02.01.38.02.5.2.3.17.07</t>
  </si>
  <si>
    <t>Belanja Modal Pengadaan alat pemadam kebakaran</t>
  </si>
  <si>
    <t>1.02.01.38.02.5.2.3.23</t>
  </si>
  <si>
    <t>Belanja Modal Peralatan dan mesin komputer</t>
  </si>
  <si>
    <t>.</t>
  </si>
  <si>
    <t>1.02.01.38.02.5.2.3.23.01</t>
  </si>
  <si>
    <t xml:space="preserve">Belanja Modal Pengadaan personal peralatan komputer  </t>
  </si>
  <si>
    <t>1.02.01.38.02.5.2.3.25</t>
  </si>
  <si>
    <t>Belanja Modal  Peralatan dan Mesin - Unit Alat Laboratorium</t>
  </si>
  <si>
    <t>1.02.01.38.02.5.2.3.25.16</t>
  </si>
  <si>
    <t>Alat Laboratorium Hematologi</t>
  </si>
  <si>
    <t>1.02.01.38.02.5.2.3.38</t>
  </si>
  <si>
    <t>Belanja Modal  Peralatan dan Mesin -Komputer Unit</t>
  </si>
  <si>
    <t>1.02.01.38.02.5.2.3.38.02</t>
  </si>
  <si>
    <t>Belanja Modal Persona Komputer</t>
  </si>
  <si>
    <t>1.02.01.38.02.5.2.3.39</t>
  </si>
  <si>
    <t>Belanja Modal Peralatan dan Mesin - Peralatan Komputer</t>
  </si>
  <si>
    <t>1.02.01.38.02.5.2.3.39.03</t>
  </si>
  <si>
    <t>Belanja Modal Peralatan Persona Komputer</t>
  </si>
  <si>
    <t>PEJABAT PELAKSANA TEKNIS KEGIATAN</t>
  </si>
  <si>
    <t>Khoiriyah Tri Hastuti, S.Sos.</t>
  </si>
  <si>
    <t>NIP 19641212 198402 2 002</t>
  </si>
  <si>
    <t>BULAN  November  2020</t>
  </si>
  <si>
    <t>Belanja Penyedia jasa Aplikasi Profil Pkm</t>
  </si>
  <si>
    <t>Belanja Penyedia jasa Aplikasi Survey Kepuasan Masyarakat</t>
  </si>
  <si>
    <t>Jasa Nara sumber Tenaga Ahli</t>
  </si>
  <si>
    <t>Genset Otomatis beserta instalasi</t>
  </si>
  <si>
    <t>Jasa Konsultan Perencanaan</t>
  </si>
  <si>
    <t>Jasa Konsultan pengawasan</t>
  </si>
  <si>
    <t>1.02.01.38.02.5.2.3.59</t>
  </si>
  <si>
    <t>Belanja Modal Gedung dan Bangunan - Bangunan gedung Tempat Kerja</t>
  </si>
  <si>
    <t>Bangunan Kesehatan ( Gedung Puskesmas ruang tunggu dan Laboratorium)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</si>
</sst>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0.00_ "/>
    <numFmt numFmtId="165" formatCode="0.00_ ;[Red]\-0.00\ "/>
    <numFmt numFmtId="166" formatCode="_(* #,##0_);_(* \(#,##0\);_(* &quot;-&quot;??_);_(@_)"/>
    <numFmt numFmtId="167" formatCode="_ * #,##0_ ;_ * \-#,##0_ ;_ * &quot;-&quot;_ ;_ @_ "/>
    <numFmt numFmtId="168" formatCode="_-* #,##0.00_-;\-* #,##0.00_-;_-* &quot;-&quot;??_-;_-@_-"/>
  </numFmts>
  <fonts count="9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167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vertical="top" wrapText="1"/>
    </xf>
    <xf numFmtId="0" fontId="1" fillId="0" borderId="1" xfId="2" applyFont="1" applyBorder="1" applyAlignment="1">
      <alignment horizontal="center" vertical="top" wrapText="1"/>
    </xf>
    <xf numFmtId="0" fontId="1" fillId="0" borderId="3" xfId="2" applyFont="1" applyBorder="1" applyAlignment="1">
      <alignment horizontal="center" vertical="top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41" fontId="1" fillId="0" borderId="3" xfId="2" applyNumberFormat="1" applyFont="1" applyBorder="1" applyAlignment="1">
      <alignment horizontal="center" vertical="center" wrapText="1"/>
    </xf>
    <xf numFmtId="37" fontId="1" fillId="0" borderId="1" xfId="0" applyNumberFormat="1" applyFont="1" applyBorder="1">
      <alignment vertical="center"/>
    </xf>
    <xf numFmtId="164" fontId="1" fillId="0" borderId="1" xfId="0" applyNumberFormat="1" applyFont="1" applyBorder="1">
      <alignment vertical="center"/>
    </xf>
    <xf numFmtId="2" fontId="1" fillId="0" borderId="1" xfId="0" applyNumberFormat="1" applyFont="1" applyBorder="1">
      <alignment vertical="center"/>
    </xf>
    <xf numFmtId="165" fontId="1" fillId="0" borderId="1" xfId="0" applyNumberFormat="1" applyFont="1" applyBorder="1">
      <alignment vertical="center"/>
    </xf>
    <xf numFmtId="37" fontId="0" fillId="0" borderId="0" xfId="0" applyNumberForma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166" fontId="1" fillId="2" borderId="1" xfId="3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3" fontId="1" fillId="2" borderId="3" xfId="0" applyNumberFormat="1" applyFont="1" applyFill="1" applyBorder="1" applyAlignment="1">
      <alignment horizontal="right" vertical="top" wrapText="1"/>
    </xf>
    <xf numFmtId="167" fontId="1" fillId="2" borderId="3" xfId="1" applyFont="1" applyFill="1" applyBorder="1" applyAlignment="1">
      <alignment horizontal="right" vertical="top" wrapText="1"/>
    </xf>
    <xf numFmtId="41" fontId="1" fillId="2" borderId="1" xfId="0" applyNumberFormat="1" applyFont="1" applyFill="1" applyBorder="1">
      <alignment vertical="center"/>
    </xf>
    <xf numFmtId="164" fontId="1" fillId="2" borderId="1" xfId="0" applyNumberFormat="1" applyFont="1" applyFill="1" applyBorder="1">
      <alignment vertical="center"/>
    </xf>
    <xf numFmtId="168" fontId="1" fillId="2" borderId="1" xfId="0" applyNumberFormat="1" applyFont="1" applyFill="1" applyBorder="1">
      <alignment vertical="center"/>
    </xf>
    <xf numFmtId="43" fontId="1" fillId="2" borderId="1" xfId="0" applyNumberFormat="1" applyFont="1" applyFill="1" applyBorder="1">
      <alignment vertical="center"/>
    </xf>
    <xf numFmtId="166" fontId="1" fillId="2" borderId="1" xfId="0" applyNumberFormat="1" applyFont="1" applyFill="1" applyBorder="1" applyAlignment="1">
      <alignment horizontal="left" vertical="top" wrapText="1"/>
    </xf>
    <xf numFmtId="166" fontId="1" fillId="2" borderId="3" xfId="0" applyNumberFormat="1" applyFont="1" applyFill="1" applyBorder="1" applyAlignment="1">
      <alignment horizontal="center" vertical="top" wrapText="1"/>
    </xf>
    <xf numFmtId="49" fontId="1" fillId="2" borderId="1" xfId="2" applyNumberFormat="1" applyFont="1" applyFill="1" applyBorder="1" applyAlignment="1">
      <alignment horizontal="left" vertical="top" wrapText="1"/>
    </xf>
    <xf numFmtId="1" fontId="1" fillId="3" borderId="1" xfId="2" applyNumberFormat="1" applyFont="1" applyFill="1" applyBorder="1" applyAlignment="1">
      <alignment horizontal="center" vertical="top" wrapText="1"/>
    </xf>
    <xf numFmtId="49" fontId="1" fillId="3" borderId="1" xfId="2" applyNumberFormat="1" applyFont="1" applyFill="1" applyBorder="1" applyAlignment="1">
      <alignment horizontal="left" vertical="top" wrapText="1"/>
    </xf>
    <xf numFmtId="166" fontId="1" fillId="4" borderId="1" xfId="0" applyNumberFormat="1" applyFont="1" applyFill="1" applyBorder="1" applyAlignment="1">
      <alignment horizontal="left" vertical="top" wrapText="1"/>
    </xf>
    <xf numFmtId="166" fontId="1" fillId="4" borderId="3" xfId="0" applyNumberFormat="1" applyFont="1" applyFill="1" applyBorder="1" applyAlignment="1">
      <alignment horizontal="left" vertical="top" wrapText="1"/>
    </xf>
    <xf numFmtId="167" fontId="1" fillId="3" borderId="3" xfId="1" applyFont="1" applyFill="1" applyBorder="1" applyAlignment="1">
      <alignment horizontal="right" vertical="top" wrapText="1"/>
    </xf>
    <xf numFmtId="41" fontId="0" fillId="0" borderId="1" xfId="0" applyNumberFormat="1" applyBorder="1">
      <alignment vertical="center"/>
    </xf>
    <xf numFmtId="164" fontId="1" fillId="5" borderId="1" xfId="0" applyNumberFormat="1" applyFont="1" applyFill="1" applyBorder="1">
      <alignment vertical="center"/>
    </xf>
    <xf numFmtId="37" fontId="0" fillId="0" borderId="1" xfId="0" applyNumberFormat="1" applyBorder="1">
      <alignment vertical="center"/>
    </xf>
    <xf numFmtId="166" fontId="1" fillId="2" borderId="3" xfId="0" applyNumberFormat="1" applyFont="1" applyFill="1" applyBorder="1" applyAlignment="1">
      <alignment horizontal="left" vertical="top" wrapText="1"/>
    </xf>
    <xf numFmtId="37" fontId="1" fillId="2" borderId="1" xfId="0" applyNumberFormat="1" applyFont="1" applyFill="1" applyBorder="1">
      <alignment vertical="center"/>
    </xf>
    <xf numFmtId="166" fontId="1" fillId="6" borderId="1" xfId="3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 wrapText="1"/>
    </xf>
    <xf numFmtId="166" fontId="1" fillId="6" borderId="1" xfId="0" applyNumberFormat="1" applyFont="1" applyFill="1" applyBorder="1" applyAlignment="1">
      <alignment horizontal="left" vertical="top" wrapText="1"/>
    </xf>
    <xf numFmtId="166" fontId="1" fillId="6" borderId="3" xfId="0" applyNumberFormat="1" applyFont="1" applyFill="1" applyBorder="1" applyAlignment="1">
      <alignment horizontal="left" vertical="top" wrapText="1"/>
    </xf>
    <xf numFmtId="167" fontId="1" fillId="6" borderId="3" xfId="1" applyFont="1" applyFill="1" applyBorder="1" applyAlignment="1">
      <alignment horizontal="right" vertical="top" wrapText="1"/>
    </xf>
    <xf numFmtId="41" fontId="1" fillId="6" borderId="1" xfId="0" applyNumberFormat="1" applyFont="1" applyFill="1" applyBorder="1">
      <alignment vertical="center"/>
    </xf>
    <xf numFmtId="164" fontId="1" fillId="6" borderId="1" xfId="0" applyNumberFormat="1" applyFont="1" applyFill="1" applyBorder="1">
      <alignment vertical="center"/>
    </xf>
    <xf numFmtId="37" fontId="1" fillId="6" borderId="1" xfId="0" applyNumberFormat="1" applyFont="1" applyFill="1" applyBorder="1">
      <alignment vertical="center"/>
    </xf>
    <xf numFmtId="164" fontId="1" fillId="6" borderId="1" xfId="0" applyNumberFormat="1" applyFont="1" applyFill="1" applyBorder="1" applyAlignment="1">
      <alignment horizontal="center" vertical="center"/>
    </xf>
    <xf numFmtId="166" fontId="0" fillId="4" borderId="1" xfId="3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6" fontId="0" fillId="4" borderId="1" xfId="0" applyNumberFormat="1" applyFill="1" applyBorder="1" applyAlignment="1">
      <alignment horizontal="center" vertical="center" wrapText="1"/>
    </xf>
    <xf numFmtId="167" fontId="0" fillId="3" borderId="3" xfId="1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7" fontId="0" fillId="0" borderId="1" xfId="0" applyNumberFormat="1" applyBorder="1" applyAlignment="1">
      <alignment horizontal="right" vertical="center"/>
    </xf>
    <xf numFmtId="37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6" borderId="1" xfId="2" applyNumberFormat="1" applyFont="1" applyFill="1" applyBorder="1" applyAlignment="1">
      <alignment horizontal="left" vertical="top" wrapText="1"/>
    </xf>
    <xf numFmtId="166" fontId="0" fillId="4" borderId="1" xfId="3" applyNumberFormat="1" applyFont="1" applyFill="1" applyBorder="1" applyAlignment="1">
      <alignment horizontal="left" vertical="top"/>
    </xf>
    <xf numFmtId="0" fontId="0" fillId="3" borderId="1" xfId="2" applyFont="1" applyFill="1" applyBorder="1" applyAlignment="1">
      <alignment vertical="top" wrapText="1"/>
    </xf>
    <xf numFmtId="166" fontId="0" fillId="4" borderId="1" xfId="0" applyNumberFormat="1" applyFill="1" applyBorder="1" applyAlignment="1">
      <alignment horizontal="left" vertical="top" wrapText="1"/>
    </xf>
    <xf numFmtId="166" fontId="0" fillId="4" borderId="3" xfId="0" applyNumberFormat="1" applyFill="1" applyBorder="1" applyAlignment="1">
      <alignment horizontal="left" vertical="top" wrapText="1"/>
    </xf>
    <xf numFmtId="167" fontId="0" fillId="3" borderId="3" xfId="1" applyFont="1" applyFill="1" applyBorder="1" applyAlignment="1">
      <alignment horizontal="right" vertical="top" wrapText="1"/>
    </xf>
    <xf numFmtId="49" fontId="0" fillId="3" borderId="1" xfId="2" applyNumberFormat="1" applyFont="1" applyFill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 wrapText="1"/>
    </xf>
    <xf numFmtId="37" fontId="0" fillId="0" borderId="1" xfId="0" applyNumberFormat="1" applyBorder="1" applyAlignment="1">
      <alignment horizontal="center" vertical="center"/>
    </xf>
    <xf numFmtId="37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3" borderId="1" xfId="2" applyNumberFormat="1" applyFont="1" applyFill="1" applyBorder="1" applyAlignment="1">
      <alignment horizontal="left" vertical="top" wrapText="1"/>
    </xf>
    <xf numFmtId="167" fontId="0" fillId="3" borderId="3" xfId="1" applyFont="1" applyFill="1" applyBorder="1" applyAlignment="1">
      <alignment vertical="top"/>
    </xf>
    <xf numFmtId="49" fontId="0" fillId="3" borderId="1" xfId="2" applyNumberFormat="1" applyFont="1" applyFill="1" applyBorder="1" applyAlignment="1">
      <alignment horizontal="left" vertical="center" wrapText="1"/>
    </xf>
    <xf numFmtId="166" fontId="0" fillId="4" borderId="1" xfId="0" applyNumberFormat="1" applyFill="1" applyBorder="1" applyAlignment="1">
      <alignment horizontal="left" vertical="center" wrapText="1"/>
    </xf>
    <xf numFmtId="166" fontId="0" fillId="4" borderId="3" xfId="0" applyNumberFormat="1" applyFill="1" applyBorder="1" applyAlignment="1">
      <alignment horizontal="left" vertical="center" wrapText="1"/>
    </xf>
    <xf numFmtId="167" fontId="0" fillId="3" borderId="3" xfId="1" applyFont="1" applyFill="1" applyBorder="1" applyAlignment="1">
      <alignment vertical="center"/>
    </xf>
    <xf numFmtId="0" fontId="0" fillId="3" borderId="1" xfId="0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166" fontId="0" fillId="5" borderId="1" xfId="0" applyNumberFormat="1" applyFill="1" applyBorder="1" applyAlignment="1">
      <alignment horizontal="left" vertical="top" wrapText="1"/>
    </xf>
    <xf numFmtId="166" fontId="0" fillId="5" borderId="3" xfId="0" applyNumberFormat="1" applyFill="1" applyBorder="1" applyAlignment="1">
      <alignment horizontal="left" vertical="top" wrapText="1"/>
    </xf>
    <xf numFmtId="167" fontId="0" fillId="5" borderId="3" xfId="1" applyFont="1" applyFill="1" applyBorder="1" applyAlignment="1">
      <alignment horizontal="right" vertical="top" wrapText="1"/>
    </xf>
    <xf numFmtId="41" fontId="0" fillId="5" borderId="1" xfId="0" applyNumberFormat="1" applyFill="1" applyBorder="1">
      <alignment vertical="center"/>
    </xf>
    <xf numFmtId="37" fontId="0" fillId="5" borderId="1" xfId="0" applyNumberFormat="1" applyFill="1" applyBorder="1">
      <alignment vertical="center"/>
    </xf>
    <xf numFmtId="49" fontId="0" fillId="3" borderId="1" xfId="2" applyNumberFormat="1" applyFont="1" applyFill="1" applyBorder="1" applyAlignment="1">
      <alignment vertical="top" wrapText="1"/>
    </xf>
    <xf numFmtId="49" fontId="1" fillId="6" borderId="1" xfId="2" applyNumberFormat="1" applyFont="1" applyFill="1" applyBorder="1" applyAlignment="1">
      <alignment vertical="top" wrapText="1"/>
    </xf>
    <xf numFmtId="0" fontId="0" fillId="7" borderId="1" xfId="0" applyFill="1" applyBorder="1">
      <alignment vertical="center"/>
    </xf>
    <xf numFmtId="166" fontId="0" fillId="7" borderId="3" xfId="0" applyNumberFormat="1" applyFill="1" applyBorder="1" applyAlignment="1">
      <alignment horizontal="left" vertical="top" wrapText="1"/>
    </xf>
    <xf numFmtId="0" fontId="0" fillId="7" borderId="3" xfId="0" applyFill="1" applyBorder="1">
      <alignment vertical="center"/>
    </xf>
    <xf numFmtId="0" fontId="0" fillId="0" borderId="3" xfId="0" applyBorder="1">
      <alignment vertical="center"/>
    </xf>
    <xf numFmtId="37" fontId="1" fillId="7" borderId="1" xfId="0" applyNumberFormat="1" applyFont="1" applyFill="1" applyBorder="1">
      <alignment vertical="center"/>
    </xf>
    <xf numFmtId="4" fontId="0" fillId="7" borderId="1" xfId="0" applyNumberFormat="1" applyFill="1" applyBorder="1">
      <alignment vertical="center"/>
    </xf>
    <xf numFmtId="2" fontId="0" fillId="7" borderId="1" xfId="0" applyNumberFormat="1" applyFill="1" applyBorder="1">
      <alignment vertical="center"/>
    </xf>
    <xf numFmtId="49" fontId="0" fillId="3" borderId="1" xfId="2" applyNumberFormat="1" applyFont="1" applyFill="1" applyBorder="1" applyAlignment="1">
      <alignment horizontal="left" vertical="top"/>
    </xf>
    <xf numFmtId="49" fontId="1" fillId="6" borderId="1" xfId="2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 wrapText="1"/>
    </xf>
    <xf numFmtId="166" fontId="0" fillId="6" borderId="3" xfId="0" applyNumberFormat="1" applyFill="1" applyBorder="1" applyAlignment="1">
      <alignment horizontal="left" vertical="top" wrapText="1"/>
    </xf>
    <xf numFmtId="166" fontId="0" fillId="3" borderId="1" xfId="3" applyNumberFormat="1" applyFont="1" applyFill="1" applyBorder="1" applyAlignment="1">
      <alignment horizontal="left" vertical="top"/>
    </xf>
    <xf numFmtId="41" fontId="0" fillId="6" borderId="1" xfId="0" applyNumberFormat="1" applyFill="1" applyBorder="1">
      <alignment vertical="center"/>
    </xf>
    <xf numFmtId="166" fontId="5" fillId="4" borderId="1" xfId="0" applyNumberFormat="1" applyFont="1" applyFill="1" applyBorder="1" applyAlignment="1">
      <alignment horizontal="left" vertical="top" wrapText="1"/>
    </xf>
    <xf numFmtId="166" fontId="0" fillId="5" borderId="1" xfId="3" applyNumberFormat="1" applyFont="1" applyFill="1" applyBorder="1" applyAlignment="1">
      <alignment horizontal="left" vertical="top"/>
    </xf>
    <xf numFmtId="49" fontId="0" fillId="5" borderId="1" xfId="2" applyNumberFormat="1" applyFont="1" applyFill="1" applyBorder="1" applyAlignment="1">
      <alignment horizontal="left" vertical="top" wrapText="1"/>
    </xf>
    <xf numFmtId="0" fontId="1" fillId="6" borderId="1" xfId="0" applyFont="1" applyFill="1" applyBorder="1">
      <alignment vertical="center"/>
    </xf>
    <xf numFmtId="166" fontId="0" fillId="2" borderId="1" xfId="0" applyNumberFormat="1" applyFill="1" applyBorder="1" applyAlignment="1">
      <alignment horizontal="left" vertical="top" wrapText="1"/>
    </xf>
    <xf numFmtId="166" fontId="0" fillId="2" borderId="3" xfId="0" applyNumberFormat="1" applyFill="1" applyBorder="1" applyAlignment="1">
      <alignment horizontal="left" vertical="top" wrapText="1"/>
    </xf>
    <xf numFmtId="41" fontId="0" fillId="2" borderId="1" xfId="0" applyNumberFormat="1" applyFill="1" applyBorder="1">
      <alignment vertical="center"/>
    </xf>
    <xf numFmtId="49" fontId="0" fillId="0" borderId="1" xfId="2" applyNumberFormat="1" applyFont="1" applyBorder="1" applyAlignment="1">
      <alignment horizontal="left" vertical="top" wrapText="1"/>
    </xf>
    <xf numFmtId="166" fontId="0" fillId="0" borderId="1" xfId="0" applyNumberFormat="1" applyBorder="1" applyAlignment="1">
      <alignment horizontal="left" vertical="top" wrapText="1"/>
    </xf>
    <xf numFmtId="166" fontId="0" fillId="0" borderId="3" xfId="0" applyNumberFormat="1" applyBorder="1" applyAlignment="1">
      <alignment horizontal="left" vertical="top" wrapText="1"/>
    </xf>
    <xf numFmtId="167" fontId="0" fillId="0" borderId="3" xfId="1" applyFont="1" applyFill="1" applyBorder="1" applyAlignment="1">
      <alignment horizontal="right" vertical="top" wrapText="1"/>
    </xf>
    <xf numFmtId="164" fontId="0" fillId="0" borderId="1" xfId="0" applyNumberFormat="1" applyBorder="1">
      <alignment vertical="center"/>
    </xf>
    <xf numFmtId="166" fontId="1" fillId="5" borderId="1" xfId="0" applyNumberFormat="1" applyFont="1" applyFill="1" applyBorder="1" applyAlignment="1">
      <alignment horizontal="left" vertical="top" wrapText="1"/>
    </xf>
    <xf numFmtId="166" fontId="1" fillId="5" borderId="3" xfId="0" applyNumberFormat="1" applyFont="1" applyFill="1" applyBorder="1" applyAlignment="1">
      <alignment horizontal="left" vertical="top" wrapText="1"/>
    </xf>
    <xf numFmtId="167" fontId="0" fillId="0" borderId="1" xfId="0" applyNumberFormat="1" applyBorder="1">
      <alignment vertical="center"/>
    </xf>
    <xf numFmtId="37" fontId="1" fillId="5" borderId="1" xfId="0" applyNumberFormat="1" applyFont="1" applyFill="1" applyBorder="1">
      <alignment vertical="center"/>
    </xf>
    <xf numFmtId="164" fontId="1" fillId="7" borderId="1" xfId="0" applyNumberFormat="1" applyFont="1" applyFill="1" applyBorder="1">
      <alignment vertical="center"/>
    </xf>
    <xf numFmtId="166" fontId="0" fillId="0" borderId="1" xfId="3" applyNumberFormat="1" applyFont="1" applyFill="1" applyBorder="1" applyAlignment="1">
      <alignment horizontal="left" vertical="top"/>
    </xf>
    <xf numFmtId="37" fontId="0" fillId="6" borderId="1" xfId="0" applyNumberFormat="1" applyFill="1" applyBorder="1">
      <alignment vertical="center"/>
    </xf>
    <xf numFmtId="164" fontId="0" fillId="6" borderId="1" xfId="0" applyNumberFormat="1" applyFill="1" applyBorder="1">
      <alignment vertical="center"/>
    </xf>
    <xf numFmtId="167" fontId="4" fillId="0" borderId="3" xfId="0" applyNumberFormat="1" applyFont="1" applyBorder="1" applyAlignment="1">
      <alignment vertical="top"/>
    </xf>
    <xf numFmtId="3" fontId="1" fillId="0" borderId="3" xfId="2" applyNumberFormat="1" applyFont="1" applyBorder="1" applyAlignment="1">
      <alignment horizontal="center" vertical="top" wrapText="1"/>
    </xf>
    <xf numFmtId="49" fontId="3" fillId="3" borderId="1" xfId="2" applyNumberFormat="1" applyFont="1" applyFill="1" applyBorder="1" applyAlignment="1">
      <alignment horizontal="left" vertical="top" wrapText="1"/>
    </xf>
    <xf numFmtId="49" fontId="3" fillId="0" borderId="1" xfId="2" applyNumberFormat="1" applyFont="1" applyBorder="1" applyAlignment="1">
      <alignment horizontal="left" vertical="top" wrapText="1"/>
    </xf>
    <xf numFmtId="167" fontId="4" fillId="0" borderId="1" xfId="0" applyNumberFormat="1" applyFont="1" applyBorder="1" applyAlignment="1">
      <alignment vertical="top"/>
    </xf>
    <xf numFmtId="167" fontId="0" fillId="3" borderId="1" xfId="1" applyFont="1" applyFill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</cellXfs>
  <cellStyles count="4">
    <cellStyle name="Comma [0]" xfId="1" builtinId="6"/>
    <cellStyle name="Comma 2" xfId="3" xr:uid="{FEB03E69-D02B-4772-9F26-ADFC0F4549C6}"/>
    <cellStyle name="Normal" xfId="0" builtinId="0"/>
    <cellStyle name="Normal 2" xfId="2" xr:uid="{02301909-D821-4A5A-A734-A19014FAD1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4D8A-130B-4BE0-8C36-10E97F27949E}">
  <dimension ref="A1:S100"/>
  <sheetViews>
    <sheetView tabSelected="1" workbookViewId="0">
      <selection activeCell="S16" sqref="S16"/>
    </sheetView>
  </sheetViews>
  <sheetFormatPr defaultColWidth="9.140625" defaultRowHeight="12.75" x14ac:dyDescent="0.2"/>
  <cols>
    <col min="1" max="1" width="23" customWidth="1"/>
    <col min="2" max="2" width="38.140625" customWidth="1"/>
    <col min="3" max="3" width="5.85546875" customWidth="1"/>
    <col min="4" max="4" width="18.28515625" customWidth="1"/>
    <col min="5" max="5" width="0.28515625" customWidth="1"/>
    <col min="6" max="6" width="14.140625" customWidth="1"/>
    <col min="7" max="7" width="10.42578125" customWidth="1"/>
    <col min="8" max="8" width="12.42578125" customWidth="1"/>
    <col min="9" max="9" width="9" customWidth="1"/>
    <col min="10" max="10" width="15.42578125" customWidth="1"/>
    <col min="11" max="11" width="10.42578125" customWidth="1"/>
    <col min="12" max="12" width="10.85546875" customWidth="1"/>
    <col min="13" max="13" width="15.7109375" customWidth="1"/>
    <col min="14" max="14" width="7.5703125" customWidth="1"/>
  </cols>
  <sheetData>
    <row r="1" spans="1:18" x14ac:dyDescent="0.2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8" x14ac:dyDescent="0.2">
      <c r="A2" s="133" t="s">
        <v>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8" x14ac:dyDescent="0.2">
      <c r="A3" s="133" t="s">
        <v>172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5" spans="1:18" x14ac:dyDescent="0.2">
      <c r="A5" s="125" t="s">
        <v>2</v>
      </c>
      <c r="B5" s="125" t="s">
        <v>3</v>
      </c>
      <c r="C5" s="125" t="s">
        <v>4</v>
      </c>
      <c r="D5" s="126" t="s">
        <v>5</v>
      </c>
      <c r="E5" s="125" t="s">
        <v>6</v>
      </c>
      <c r="F5" s="127" t="s">
        <v>7</v>
      </c>
      <c r="G5" s="128"/>
      <c r="H5" s="128"/>
      <c r="I5" s="128"/>
      <c r="J5" s="128"/>
      <c r="K5" s="128"/>
      <c r="L5" s="129"/>
      <c r="M5" s="125" t="s">
        <v>8</v>
      </c>
      <c r="N5" s="125" t="s">
        <v>9</v>
      </c>
    </row>
    <row r="6" spans="1:18" x14ac:dyDescent="0.2">
      <c r="A6" s="125"/>
      <c r="B6" s="125"/>
      <c r="C6" s="125"/>
      <c r="D6" s="134"/>
      <c r="E6" s="125"/>
      <c r="F6" s="125" t="s">
        <v>10</v>
      </c>
      <c r="G6" s="125"/>
      <c r="H6" s="125" t="s">
        <v>11</v>
      </c>
      <c r="I6" s="125"/>
      <c r="J6" s="127" t="s">
        <v>12</v>
      </c>
      <c r="K6" s="128"/>
      <c r="L6" s="129"/>
      <c r="M6" s="125"/>
      <c r="N6" s="125"/>
    </row>
    <row r="7" spans="1:18" x14ac:dyDescent="0.2">
      <c r="A7" s="125"/>
      <c r="B7" s="125"/>
      <c r="C7" s="125"/>
      <c r="D7" s="134"/>
      <c r="E7" s="125"/>
      <c r="F7" s="130" t="s">
        <v>13</v>
      </c>
      <c r="G7" s="131"/>
      <c r="H7" s="130" t="s">
        <v>13</v>
      </c>
      <c r="I7" s="131"/>
      <c r="J7" s="130" t="s">
        <v>13</v>
      </c>
      <c r="K7" s="132"/>
      <c r="L7" s="1" t="s">
        <v>14</v>
      </c>
      <c r="M7" s="126"/>
      <c r="N7" s="126"/>
    </row>
    <row r="8" spans="1:18" x14ac:dyDescent="0.2">
      <c r="A8" s="125"/>
      <c r="B8" s="125"/>
      <c r="C8" s="125"/>
      <c r="D8" s="135"/>
      <c r="E8" s="125"/>
      <c r="F8" s="2" t="s">
        <v>15</v>
      </c>
      <c r="G8" s="2" t="s">
        <v>16</v>
      </c>
      <c r="H8" s="2" t="s">
        <v>15</v>
      </c>
      <c r="I8" s="2" t="s">
        <v>16</v>
      </c>
      <c r="J8" s="2" t="s">
        <v>15</v>
      </c>
      <c r="K8" s="2" t="s">
        <v>16</v>
      </c>
      <c r="L8" s="2" t="s">
        <v>16</v>
      </c>
      <c r="M8" s="126"/>
      <c r="N8" s="126"/>
    </row>
    <row r="9" spans="1:18" ht="38.25" x14ac:dyDescent="0.2">
      <c r="A9" s="3" t="s">
        <v>17</v>
      </c>
      <c r="B9" s="4" t="s">
        <v>1</v>
      </c>
      <c r="C9" s="5" t="s">
        <v>18</v>
      </c>
      <c r="D9" s="119">
        <v>2323843557</v>
      </c>
      <c r="E9" s="6"/>
      <c r="F9" s="7"/>
      <c r="G9" s="7"/>
      <c r="H9" s="7"/>
      <c r="I9" s="7"/>
      <c r="J9" s="7"/>
      <c r="K9" s="7"/>
      <c r="L9" s="7"/>
      <c r="M9" s="7"/>
      <c r="N9" s="7"/>
    </row>
    <row r="10" spans="1:18" ht="38.25" x14ac:dyDescent="0.2">
      <c r="A10" s="8" t="s">
        <v>19</v>
      </c>
      <c r="B10" s="9" t="s">
        <v>20</v>
      </c>
      <c r="C10" s="5" t="s">
        <v>18</v>
      </c>
      <c r="D10" s="119">
        <v>2323843557</v>
      </c>
      <c r="E10" s="10"/>
      <c r="F10" s="11">
        <v>1218626670</v>
      </c>
      <c r="G10" s="12">
        <f>F10/D10*100</f>
        <v>52.440133774461309</v>
      </c>
      <c r="H10" s="11">
        <f>H12</f>
        <v>184456580</v>
      </c>
      <c r="I10" s="13">
        <f>H10/D10*100</f>
        <v>7.9375644476742195</v>
      </c>
      <c r="J10" s="11">
        <f>F10+H10</f>
        <v>1403083250</v>
      </c>
      <c r="K10" s="14">
        <f>J10/D10%</f>
        <v>60.377698222135528</v>
      </c>
      <c r="L10" s="12"/>
      <c r="M10" s="7"/>
      <c r="N10" s="7"/>
      <c r="Q10" s="15"/>
      <c r="R10" s="15"/>
    </row>
    <row r="11" spans="1:18" ht="6.95" customHeight="1" x14ac:dyDescent="0.2">
      <c r="A11" s="16"/>
      <c r="B11" s="17"/>
      <c r="C11" s="5"/>
      <c r="D11" s="6"/>
      <c r="E11" s="6"/>
      <c r="F11" s="7"/>
      <c r="G11" s="12"/>
      <c r="H11" s="7"/>
      <c r="I11" s="12"/>
      <c r="J11" s="11"/>
      <c r="K11" s="12"/>
      <c r="L11" s="12"/>
      <c r="M11" s="7"/>
      <c r="N11" s="7"/>
    </row>
    <row r="12" spans="1:18" x14ac:dyDescent="0.2">
      <c r="A12" s="18" t="s">
        <v>21</v>
      </c>
      <c r="B12" s="19" t="s">
        <v>22</v>
      </c>
      <c r="C12" s="19"/>
      <c r="D12" s="20">
        <f t="shared" ref="D12:H12" si="0">D13+D14+D15</f>
        <v>2323843557</v>
      </c>
      <c r="E12" s="21">
        <f t="shared" si="0"/>
        <v>0</v>
      </c>
      <c r="F12" s="22">
        <v>1218626670</v>
      </c>
      <c r="G12" s="23">
        <f>F12/D12*100</f>
        <v>52.440133774461309</v>
      </c>
      <c r="H12" s="22">
        <f t="shared" si="0"/>
        <v>184456580</v>
      </c>
      <c r="I12" s="24">
        <f>H12/D12*100</f>
        <v>7.9375644476742195</v>
      </c>
      <c r="J12" s="22">
        <f>H12+F12</f>
        <v>1403083250</v>
      </c>
      <c r="K12" s="25">
        <f>J12/D12*100</f>
        <v>60.377698222135521</v>
      </c>
      <c r="L12" s="23">
        <v>58.56</v>
      </c>
      <c r="M12" s="7"/>
      <c r="N12" s="7"/>
      <c r="Q12" s="15"/>
    </row>
    <row r="13" spans="1:18" x14ac:dyDescent="0.2">
      <c r="A13" s="18" t="s">
        <v>23</v>
      </c>
      <c r="B13" s="19" t="s">
        <v>24</v>
      </c>
      <c r="C13" s="26"/>
      <c r="D13" s="27">
        <v>1086574304</v>
      </c>
      <c r="E13" s="21"/>
      <c r="F13" s="22">
        <v>792934020</v>
      </c>
      <c r="G13" s="23">
        <f t="shared" ref="G13:G15" si="1">F13/D13*100</f>
        <v>72.975591000171491</v>
      </c>
      <c r="H13" s="22">
        <f t="shared" ref="H13" si="2">H17</f>
        <v>172957680</v>
      </c>
      <c r="I13" s="24">
        <f t="shared" ref="I13:I15" si="3">H13/D13*100</f>
        <v>15.917703866481276</v>
      </c>
      <c r="J13" s="22">
        <f>H13+F13</f>
        <v>965891700</v>
      </c>
      <c r="K13" s="25">
        <f>J13/D13*100</f>
        <v>88.893294866652766</v>
      </c>
      <c r="L13" s="25">
        <v>91.66</v>
      </c>
      <c r="M13" s="7"/>
      <c r="N13" s="7"/>
      <c r="Q13" s="15"/>
      <c r="R13" t="s">
        <v>25</v>
      </c>
    </row>
    <row r="14" spans="1:18" x14ac:dyDescent="0.2">
      <c r="A14" s="18" t="s">
        <v>26</v>
      </c>
      <c r="B14" s="28" t="s">
        <v>27</v>
      </c>
      <c r="C14" s="26"/>
      <c r="D14" s="27">
        <v>900719253</v>
      </c>
      <c r="E14" s="21"/>
      <c r="F14" s="22">
        <v>391374650</v>
      </c>
      <c r="G14" s="23">
        <f t="shared" si="1"/>
        <v>43.451347209073148</v>
      </c>
      <c r="H14" s="22">
        <f t="shared" ref="H14" si="4">H20</f>
        <v>11498900</v>
      </c>
      <c r="I14" s="24">
        <f t="shared" si="3"/>
        <v>1.2766353069173264</v>
      </c>
      <c r="J14" s="22">
        <f>H14+F14</f>
        <v>402873550</v>
      </c>
      <c r="K14" s="25">
        <f t="shared" ref="K14:K15" si="5">J14/D14*100</f>
        <v>44.727982515990469</v>
      </c>
      <c r="L14" s="25">
        <f>L20</f>
        <v>41.17</v>
      </c>
      <c r="M14" s="7"/>
      <c r="N14" s="7"/>
    </row>
    <row r="15" spans="1:18" x14ac:dyDescent="0.2">
      <c r="A15" s="18" t="s">
        <v>28</v>
      </c>
      <c r="B15" s="28" t="s">
        <v>29</v>
      </c>
      <c r="C15" s="26"/>
      <c r="D15" s="27">
        <v>336550000</v>
      </c>
      <c r="E15" s="21"/>
      <c r="F15" s="22">
        <v>34318000</v>
      </c>
      <c r="G15" s="23">
        <f t="shared" si="1"/>
        <v>10.196998960035655</v>
      </c>
      <c r="H15" s="22">
        <f t="shared" ref="H15" si="6">H76</f>
        <v>0</v>
      </c>
      <c r="I15" s="24">
        <f t="shared" si="3"/>
        <v>0</v>
      </c>
      <c r="J15" s="22">
        <f>H15+F15</f>
        <v>34318000</v>
      </c>
      <c r="K15" s="25">
        <f t="shared" si="5"/>
        <v>10.196998960035655</v>
      </c>
      <c r="L15" s="25">
        <f>L76</f>
        <v>42.85</v>
      </c>
      <c r="M15" s="7"/>
      <c r="N15" s="7"/>
    </row>
    <row r="16" spans="1:18" x14ac:dyDescent="0.2">
      <c r="A16" s="29"/>
      <c r="B16" s="30"/>
      <c r="C16" s="31"/>
      <c r="D16" s="32"/>
      <c r="E16" s="33"/>
      <c r="F16" s="34"/>
      <c r="G16" s="35"/>
      <c r="H16" s="36"/>
      <c r="I16" s="12"/>
      <c r="J16" s="11"/>
      <c r="K16" s="12"/>
      <c r="L16" s="12"/>
      <c r="M16" s="7"/>
      <c r="N16" s="7"/>
    </row>
    <row r="17" spans="1:19" x14ac:dyDescent="0.2">
      <c r="A17" s="18" t="s">
        <v>23</v>
      </c>
      <c r="B17" s="28" t="s">
        <v>24</v>
      </c>
      <c r="C17" s="26"/>
      <c r="D17" s="37">
        <f t="shared" ref="D17:H18" si="7">D18</f>
        <v>1086574304</v>
      </c>
      <c r="E17" s="21">
        <f t="shared" si="7"/>
        <v>0</v>
      </c>
      <c r="F17" s="22">
        <v>792934020</v>
      </c>
      <c r="G17" s="23">
        <f t="shared" ref="G17:G32" si="8">F17/D17*100</f>
        <v>72.975591000171491</v>
      </c>
      <c r="H17" s="38">
        <f t="shared" si="7"/>
        <v>172957680</v>
      </c>
      <c r="I17" s="23"/>
      <c r="J17" s="38">
        <f>H17+F17</f>
        <v>965891700</v>
      </c>
      <c r="K17" s="23">
        <v>88.89</v>
      </c>
      <c r="L17" s="23">
        <v>91.66</v>
      </c>
      <c r="M17" s="7"/>
      <c r="N17" s="7"/>
    </row>
    <row r="18" spans="1:19" x14ac:dyDescent="0.2">
      <c r="A18" s="39" t="s">
        <v>30</v>
      </c>
      <c r="B18" s="40" t="s">
        <v>31</v>
      </c>
      <c r="C18" s="41"/>
      <c r="D18" s="42">
        <f t="shared" si="7"/>
        <v>1086574304</v>
      </c>
      <c r="E18" s="43">
        <f t="shared" si="7"/>
        <v>0</v>
      </c>
      <c r="F18" s="44">
        <v>792934020</v>
      </c>
      <c r="G18" s="45">
        <f t="shared" si="8"/>
        <v>72.975591000171491</v>
      </c>
      <c r="H18" s="46">
        <f t="shared" si="7"/>
        <v>172957680</v>
      </c>
      <c r="I18" s="45"/>
      <c r="J18" s="46">
        <f t="shared" ref="J18:J22" si="9">F18+H18</f>
        <v>965891700</v>
      </c>
      <c r="K18" s="45">
        <f t="shared" ref="K18:K32" si="10">J18/D18*100</f>
        <v>88.893294866652766</v>
      </c>
      <c r="L18" s="47"/>
      <c r="M18" s="7"/>
      <c r="N18" s="7"/>
      <c r="Q18" t="s">
        <v>32</v>
      </c>
    </row>
    <row r="19" spans="1:19" x14ac:dyDescent="0.2">
      <c r="A19" s="48" t="s">
        <v>33</v>
      </c>
      <c r="B19" s="49" t="s">
        <v>34</v>
      </c>
      <c r="C19" s="50"/>
      <c r="D19" s="51">
        <v>1086574304</v>
      </c>
      <c r="E19" s="51"/>
      <c r="F19" s="52">
        <v>792934020</v>
      </c>
      <c r="G19" s="53">
        <f t="shared" si="8"/>
        <v>72.975591000171491</v>
      </c>
      <c r="H19" s="54">
        <v>172957680</v>
      </c>
      <c r="I19" s="53"/>
      <c r="J19" s="55">
        <f t="shared" si="9"/>
        <v>965891700</v>
      </c>
      <c r="K19" s="12">
        <f>J19/D19*100</f>
        <v>88.893294866652766</v>
      </c>
      <c r="L19" s="53"/>
      <c r="M19" s="56"/>
      <c r="N19" s="56"/>
    </row>
    <row r="20" spans="1:19" x14ac:dyDescent="0.2">
      <c r="A20" s="18" t="s">
        <v>26</v>
      </c>
      <c r="B20" s="28" t="s">
        <v>27</v>
      </c>
      <c r="C20" s="26"/>
      <c r="D20" s="37">
        <f>D21</f>
        <v>333842027</v>
      </c>
      <c r="E20" s="21" t="e">
        <f>E21+E33+E36+E47+E50+E54+E57+E59+E64+E69+E72+E53</f>
        <v>#REF!</v>
      </c>
      <c r="F20" s="22">
        <v>388295150</v>
      </c>
      <c r="G20" s="23">
        <f t="shared" si="8"/>
        <v>116.31104492425095</v>
      </c>
      <c r="H20" s="38">
        <f>H21+H33+H36+H41+H43+H47+H50+H52+++H54+H57+H59+H64+H69+H72+H74</f>
        <v>11498900</v>
      </c>
      <c r="I20" s="23"/>
      <c r="J20" s="38">
        <f>H20+F20</f>
        <v>399794050</v>
      </c>
      <c r="K20" s="23">
        <f t="shared" si="10"/>
        <v>119.75545847018236</v>
      </c>
      <c r="L20" s="57">
        <v>41.17</v>
      </c>
      <c r="M20" s="7"/>
      <c r="N20" s="7"/>
      <c r="P20" s="15"/>
      <c r="Q20" s="15"/>
    </row>
    <row r="21" spans="1:19" x14ac:dyDescent="0.2">
      <c r="A21" s="39" t="s">
        <v>35</v>
      </c>
      <c r="B21" s="58" t="s">
        <v>36</v>
      </c>
      <c r="C21" s="41"/>
      <c r="D21" s="42">
        <f>D22+D23+D24+D25+D26+D27+D30+D31+D32+D29</f>
        <v>333842027</v>
      </c>
      <c r="E21" s="43">
        <f>E22+E24+E25+E26+E29+E30+E32+E23+E27+E31</f>
        <v>0</v>
      </c>
      <c r="F21" s="44">
        <v>270530450</v>
      </c>
      <c r="G21" s="45">
        <f t="shared" si="8"/>
        <v>81.03546831148374</v>
      </c>
      <c r="H21" s="46">
        <f>H22+H24+H25+H26+H29+H30+H32+H23+H31+H28</f>
        <v>3897500</v>
      </c>
      <c r="I21" s="45"/>
      <c r="J21" s="46">
        <f t="shared" si="9"/>
        <v>274427950</v>
      </c>
      <c r="K21" s="45">
        <f t="shared" si="10"/>
        <v>82.20293666021864</v>
      </c>
      <c r="L21" s="47">
        <v>84.09</v>
      </c>
      <c r="M21" s="7"/>
      <c r="N21" s="7"/>
    </row>
    <row r="22" spans="1:19" x14ac:dyDescent="0.2">
      <c r="A22" s="59" t="s">
        <v>37</v>
      </c>
      <c r="B22" s="60" t="s">
        <v>38</v>
      </c>
      <c r="C22" s="61"/>
      <c r="D22" s="62">
        <v>34034300</v>
      </c>
      <c r="E22" s="63"/>
      <c r="F22" s="34">
        <v>29654400</v>
      </c>
      <c r="G22" s="12">
        <f t="shared" si="8"/>
        <v>87.130923803339584</v>
      </c>
      <c r="H22" s="36"/>
      <c r="I22" s="12"/>
      <c r="J22" s="11">
        <f t="shared" si="9"/>
        <v>29654400</v>
      </c>
      <c r="K22" s="12">
        <f t="shared" si="10"/>
        <v>87.130923803339584</v>
      </c>
      <c r="L22" s="53">
        <v>100</v>
      </c>
      <c r="M22" s="7"/>
      <c r="N22" s="7"/>
      <c r="Q22" t="s">
        <v>39</v>
      </c>
    </row>
    <row r="23" spans="1:19" ht="27" customHeight="1" x14ac:dyDescent="0.2">
      <c r="A23" s="48" t="s">
        <v>40</v>
      </c>
      <c r="B23" s="60" t="s">
        <v>41</v>
      </c>
      <c r="C23" s="61"/>
      <c r="D23" s="62">
        <v>1000000</v>
      </c>
      <c r="E23" s="63"/>
      <c r="F23" s="34"/>
      <c r="G23" s="12">
        <f t="shared" si="8"/>
        <v>0</v>
      </c>
      <c r="H23" s="36">
        <v>997500</v>
      </c>
      <c r="I23" s="12"/>
      <c r="J23" s="11">
        <f>H23+F23</f>
        <v>997500</v>
      </c>
      <c r="K23" s="12">
        <f t="shared" si="10"/>
        <v>99.75</v>
      </c>
      <c r="L23" s="53">
        <v>100</v>
      </c>
      <c r="M23" s="7"/>
      <c r="N23" s="7"/>
    </row>
    <row r="24" spans="1:19" ht="38.1" customHeight="1" x14ac:dyDescent="0.2">
      <c r="A24" s="48" t="s">
        <v>42</v>
      </c>
      <c r="B24" s="64" t="s">
        <v>43</v>
      </c>
      <c r="C24" s="50"/>
      <c r="D24" s="65">
        <v>1050000</v>
      </c>
      <c r="E24" s="51"/>
      <c r="F24" s="52">
        <v>0</v>
      </c>
      <c r="G24" s="12">
        <f t="shared" si="8"/>
        <v>0</v>
      </c>
      <c r="H24" s="66">
        <v>900000</v>
      </c>
      <c r="I24" s="53"/>
      <c r="J24" s="67">
        <f t="shared" ref="J24:J26" si="11">F24+H24</f>
        <v>900000</v>
      </c>
      <c r="K24" s="12">
        <f t="shared" si="10"/>
        <v>85.714285714285708</v>
      </c>
      <c r="L24" s="53">
        <v>100</v>
      </c>
      <c r="M24" s="68"/>
      <c r="N24" s="7"/>
    </row>
    <row r="25" spans="1:19" ht="25.5" x14ac:dyDescent="0.2">
      <c r="A25" s="48" t="s">
        <v>44</v>
      </c>
      <c r="B25" s="69" t="s">
        <v>45</v>
      </c>
      <c r="C25" s="61"/>
      <c r="D25" s="62">
        <v>21190000</v>
      </c>
      <c r="E25" s="70"/>
      <c r="F25" s="34">
        <v>10263750</v>
      </c>
      <c r="G25" s="12">
        <f t="shared" si="8"/>
        <v>48.43676262387919</v>
      </c>
      <c r="H25" s="36"/>
      <c r="I25" s="12"/>
      <c r="J25" s="11">
        <f t="shared" si="11"/>
        <v>10263750</v>
      </c>
      <c r="K25" s="12">
        <f t="shared" si="10"/>
        <v>48.43676262387919</v>
      </c>
      <c r="L25" s="12">
        <v>100</v>
      </c>
      <c r="M25" s="7"/>
      <c r="N25" s="7"/>
    </row>
    <row r="26" spans="1:19" ht="25.5" x14ac:dyDescent="0.2">
      <c r="A26" s="48" t="s">
        <v>46</v>
      </c>
      <c r="B26" s="71" t="s">
        <v>47</v>
      </c>
      <c r="C26" s="72"/>
      <c r="D26" s="73">
        <v>2320000</v>
      </c>
      <c r="E26" s="74"/>
      <c r="F26" s="34">
        <v>0</v>
      </c>
      <c r="G26" s="12">
        <f t="shared" si="8"/>
        <v>0</v>
      </c>
      <c r="H26" s="36">
        <v>1170000</v>
      </c>
      <c r="I26" s="12"/>
      <c r="J26" s="11">
        <f t="shared" si="11"/>
        <v>1170000</v>
      </c>
      <c r="K26" s="12">
        <f t="shared" si="10"/>
        <v>50.431034482758619</v>
      </c>
      <c r="L26" s="12">
        <v>100</v>
      </c>
      <c r="M26" s="56"/>
      <c r="N26" s="7"/>
    </row>
    <row r="27" spans="1:19" x14ac:dyDescent="0.2">
      <c r="A27" s="48" t="s">
        <v>48</v>
      </c>
      <c r="B27" s="69" t="s">
        <v>49</v>
      </c>
      <c r="C27" s="61"/>
      <c r="D27" s="62">
        <v>900000</v>
      </c>
      <c r="E27" s="70"/>
      <c r="F27" s="34"/>
      <c r="G27" s="12">
        <f t="shared" si="8"/>
        <v>0</v>
      </c>
      <c r="H27" s="36"/>
      <c r="I27" s="12"/>
      <c r="J27" s="11"/>
      <c r="K27" s="12">
        <f t="shared" si="10"/>
        <v>0</v>
      </c>
      <c r="L27" s="12">
        <v>0</v>
      </c>
      <c r="M27" s="7"/>
      <c r="N27" s="7"/>
    </row>
    <row r="28" spans="1:19" x14ac:dyDescent="0.2">
      <c r="A28" s="48" t="s">
        <v>50</v>
      </c>
      <c r="B28" s="69" t="s">
        <v>51</v>
      </c>
      <c r="C28" s="61"/>
      <c r="D28" s="61">
        <v>10320000</v>
      </c>
      <c r="E28" s="70"/>
      <c r="F28" s="34">
        <v>1302000</v>
      </c>
      <c r="G28" s="12">
        <f t="shared" si="8"/>
        <v>12.616279069767442</v>
      </c>
      <c r="H28" s="36">
        <v>570000</v>
      </c>
      <c r="I28" s="12"/>
      <c r="J28" s="11">
        <f>H28+F28</f>
        <v>1872000</v>
      </c>
      <c r="K28" s="12">
        <f t="shared" si="10"/>
        <v>18.13953488372093</v>
      </c>
      <c r="L28" s="12">
        <v>75</v>
      </c>
      <c r="M28" s="7"/>
      <c r="N28" s="7"/>
    </row>
    <row r="29" spans="1:19" x14ac:dyDescent="0.2">
      <c r="A29" s="48" t="s">
        <v>52</v>
      </c>
      <c r="B29" s="75" t="s">
        <v>53</v>
      </c>
      <c r="C29" s="61"/>
      <c r="D29" s="61">
        <v>263707727</v>
      </c>
      <c r="E29" s="63"/>
      <c r="F29" s="34">
        <v>221015300</v>
      </c>
      <c r="G29" s="12">
        <f t="shared" si="8"/>
        <v>83.810703051564346</v>
      </c>
      <c r="H29" s="36"/>
      <c r="I29" s="12"/>
      <c r="J29" s="11">
        <f t="shared" ref="J29:J39" si="12">F29+H29</f>
        <v>221015300</v>
      </c>
      <c r="K29" s="12">
        <f t="shared" si="10"/>
        <v>83.810703051564346</v>
      </c>
      <c r="L29" s="12">
        <v>100</v>
      </c>
      <c r="M29" s="7"/>
      <c r="N29" s="7"/>
      <c r="S29" t="s">
        <v>54</v>
      </c>
    </row>
    <row r="30" spans="1:19" x14ac:dyDescent="0.2">
      <c r="A30" s="48" t="s">
        <v>55</v>
      </c>
      <c r="B30" s="75" t="s">
        <v>56</v>
      </c>
      <c r="C30" s="61"/>
      <c r="D30" s="62">
        <v>7200000</v>
      </c>
      <c r="E30" s="63"/>
      <c r="F30" s="34">
        <v>5400000</v>
      </c>
      <c r="G30" s="12">
        <f t="shared" si="8"/>
        <v>75</v>
      </c>
      <c r="H30" s="36"/>
      <c r="I30" s="12"/>
      <c r="J30" s="11">
        <f t="shared" si="12"/>
        <v>5400000</v>
      </c>
      <c r="K30" s="12">
        <f t="shared" si="10"/>
        <v>75</v>
      </c>
      <c r="L30" s="12">
        <v>100</v>
      </c>
      <c r="M30" s="7"/>
      <c r="N30" s="7"/>
    </row>
    <row r="31" spans="1:19" x14ac:dyDescent="0.2">
      <c r="A31" s="48" t="s">
        <v>57</v>
      </c>
      <c r="B31" s="75" t="s">
        <v>58</v>
      </c>
      <c r="C31" s="61"/>
      <c r="D31" s="62">
        <v>1000000</v>
      </c>
      <c r="E31" s="63"/>
      <c r="F31" s="34">
        <v>920000</v>
      </c>
      <c r="G31" s="12">
        <f t="shared" si="8"/>
        <v>92</v>
      </c>
      <c r="H31" s="36"/>
      <c r="I31" s="12"/>
      <c r="J31" s="11">
        <f t="shared" si="12"/>
        <v>920000</v>
      </c>
      <c r="K31" s="12">
        <f t="shared" si="10"/>
        <v>92</v>
      </c>
      <c r="L31" s="12">
        <v>100</v>
      </c>
      <c r="M31" s="7"/>
      <c r="N31" s="7"/>
    </row>
    <row r="32" spans="1:19" x14ac:dyDescent="0.2">
      <c r="A32" s="48" t="s">
        <v>59</v>
      </c>
      <c r="B32" s="75" t="s">
        <v>60</v>
      </c>
      <c r="C32" s="61"/>
      <c r="D32" s="62">
        <v>1440000</v>
      </c>
      <c r="E32" s="70"/>
      <c r="F32" s="34">
        <v>250000</v>
      </c>
      <c r="G32" s="12">
        <f t="shared" si="8"/>
        <v>17.361111111111111</v>
      </c>
      <c r="H32" s="36">
        <v>260000</v>
      </c>
      <c r="I32" s="12"/>
      <c r="J32" s="11">
        <f t="shared" si="12"/>
        <v>510000</v>
      </c>
      <c r="K32" s="12">
        <f t="shared" si="10"/>
        <v>35.416666666666671</v>
      </c>
      <c r="L32" s="12">
        <v>50</v>
      </c>
      <c r="M32" s="7"/>
      <c r="N32" s="7"/>
    </row>
    <row r="33" spans="1:14" x14ac:dyDescent="0.2">
      <c r="A33" s="39" t="s">
        <v>61</v>
      </c>
      <c r="B33" s="76" t="s">
        <v>62</v>
      </c>
      <c r="C33" s="41"/>
      <c r="D33" s="42">
        <f>D34+D35</f>
        <v>67520000</v>
      </c>
      <c r="E33" s="43">
        <f>E35+E34</f>
        <v>0</v>
      </c>
      <c r="F33" s="44">
        <v>3897000</v>
      </c>
      <c r="G33" s="45" t="s">
        <v>54</v>
      </c>
      <c r="H33" s="46">
        <f>H34+H35</f>
        <v>418000</v>
      </c>
      <c r="I33" s="45"/>
      <c r="J33" s="46">
        <f t="shared" si="12"/>
        <v>4315000</v>
      </c>
      <c r="K33" s="45">
        <f>J33/D33*100</f>
        <v>6.3906990521327023</v>
      </c>
      <c r="L33" s="45">
        <f>L34+L35/2</f>
        <v>37.5</v>
      </c>
      <c r="M33" s="7"/>
      <c r="N33" s="7"/>
    </row>
    <row r="34" spans="1:14" x14ac:dyDescent="0.2">
      <c r="A34" s="59" t="s">
        <v>63</v>
      </c>
      <c r="B34" s="77" t="s">
        <v>64</v>
      </c>
      <c r="C34" s="78"/>
      <c r="D34" s="79">
        <v>50000000</v>
      </c>
      <c r="E34" s="80"/>
      <c r="F34" s="81">
        <v>0</v>
      </c>
      <c r="G34" s="12">
        <f>F34/D34*100</f>
        <v>0</v>
      </c>
      <c r="H34" s="82"/>
      <c r="I34" s="12"/>
      <c r="J34" s="11">
        <f t="shared" si="12"/>
        <v>0</v>
      </c>
      <c r="K34" s="12">
        <f>J34/D34*100</f>
        <v>0</v>
      </c>
      <c r="L34" s="12">
        <v>0</v>
      </c>
      <c r="M34" s="7"/>
      <c r="N34" s="7"/>
    </row>
    <row r="35" spans="1:14" x14ac:dyDescent="0.2">
      <c r="A35" s="59" t="s">
        <v>65</v>
      </c>
      <c r="B35" s="83" t="s">
        <v>66</v>
      </c>
      <c r="C35" s="61"/>
      <c r="D35" s="62">
        <v>17520000</v>
      </c>
      <c r="E35" s="63"/>
      <c r="F35" s="34">
        <v>3897000</v>
      </c>
      <c r="G35" s="12">
        <f>F35/D35*100</f>
        <v>22.243150684931507</v>
      </c>
      <c r="H35" s="36">
        <v>418000</v>
      </c>
      <c r="I35" s="12"/>
      <c r="J35" s="11">
        <f t="shared" si="12"/>
        <v>4315000</v>
      </c>
      <c r="K35" s="12">
        <f>J35/D35*100</f>
        <v>24.628995433789953</v>
      </c>
      <c r="L35" s="12">
        <v>75</v>
      </c>
      <c r="M35" s="7"/>
      <c r="N35" s="7"/>
    </row>
    <row r="36" spans="1:14" x14ac:dyDescent="0.2">
      <c r="A36" s="39" t="s">
        <v>67</v>
      </c>
      <c r="B36" s="84" t="s">
        <v>68</v>
      </c>
      <c r="C36" s="41"/>
      <c r="D36" s="42">
        <f>D37+D38+D39+D40</f>
        <v>26420000</v>
      </c>
      <c r="E36" s="43">
        <f>E37+E38+E39</f>
        <v>0</v>
      </c>
      <c r="F36" s="44">
        <v>10283800</v>
      </c>
      <c r="G36" s="45">
        <f>F36/D36*100</f>
        <v>38.924299772899317</v>
      </c>
      <c r="H36" s="46">
        <f>H37+H38+H39</f>
        <v>712400</v>
      </c>
      <c r="I36" s="45"/>
      <c r="J36" s="46">
        <f t="shared" si="12"/>
        <v>10996200</v>
      </c>
      <c r="K36" s="45">
        <f>J36/D36*100</f>
        <v>41.620741862225586</v>
      </c>
      <c r="L36" s="45">
        <v>62.5</v>
      </c>
      <c r="M36" s="7"/>
      <c r="N36" s="7"/>
    </row>
    <row r="37" spans="1:14" x14ac:dyDescent="0.2">
      <c r="A37" s="59" t="s">
        <v>69</v>
      </c>
      <c r="B37" s="83" t="s">
        <v>70</v>
      </c>
      <c r="C37" s="61"/>
      <c r="D37" s="62">
        <v>12000000</v>
      </c>
      <c r="E37" s="63"/>
      <c r="F37" s="34">
        <v>7127000</v>
      </c>
      <c r="G37" s="12">
        <f>F37/D37*100</f>
        <v>59.391666666666666</v>
      </c>
      <c r="H37" s="36">
        <v>709500</v>
      </c>
      <c r="I37" s="12"/>
      <c r="J37" s="11">
        <f t="shared" si="12"/>
        <v>7836500</v>
      </c>
      <c r="K37" s="12">
        <f>J37/D37*100</f>
        <v>65.30416666666666</v>
      </c>
      <c r="L37" s="12">
        <v>75</v>
      </c>
      <c r="M37" s="7"/>
      <c r="N37" s="7"/>
    </row>
    <row r="38" spans="1:14" x14ac:dyDescent="0.2">
      <c r="A38" s="59" t="s">
        <v>71</v>
      </c>
      <c r="B38" s="83" t="s">
        <v>72</v>
      </c>
      <c r="C38" s="61"/>
      <c r="D38" s="62">
        <v>820000</v>
      </c>
      <c r="E38" s="63"/>
      <c r="F38" s="34">
        <v>30800</v>
      </c>
      <c r="G38" s="12">
        <f>F38/D38*100</f>
        <v>3.7560975609756095</v>
      </c>
      <c r="H38" s="36">
        <v>2900</v>
      </c>
      <c r="I38" s="12"/>
      <c r="J38" s="11">
        <f t="shared" si="12"/>
        <v>33700</v>
      </c>
      <c r="K38" s="12">
        <f t="shared" ref="K38:K40" si="13">J38/D38*100</f>
        <v>4.1097560975609762</v>
      </c>
      <c r="L38" s="12">
        <v>75</v>
      </c>
      <c r="M38" s="7"/>
      <c r="N38" s="7"/>
    </row>
    <row r="39" spans="1:14" ht="25.5" x14ac:dyDescent="0.2">
      <c r="A39" s="59" t="s">
        <v>73</v>
      </c>
      <c r="B39" s="83" t="s">
        <v>74</v>
      </c>
      <c r="C39" s="61"/>
      <c r="D39" s="62">
        <v>13600000</v>
      </c>
      <c r="E39" s="63"/>
      <c r="F39" s="34">
        <v>3126000</v>
      </c>
      <c r="G39" s="12"/>
      <c r="H39" s="36"/>
      <c r="I39" s="12"/>
      <c r="J39" s="11">
        <f t="shared" si="12"/>
        <v>3126000</v>
      </c>
      <c r="K39" s="12">
        <f t="shared" si="13"/>
        <v>22.985294117647058</v>
      </c>
      <c r="L39" s="12">
        <v>100</v>
      </c>
      <c r="M39" s="7"/>
      <c r="N39" s="7"/>
    </row>
    <row r="40" spans="1:14" x14ac:dyDescent="0.2">
      <c r="A40" s="59" t="s">
        <v>75</v>
      </c>
      <c r="B40" s="7" t="s">
        <v>76</v>
      </c>
      <c r="C40" s="7"/>
      <c r="D40" s="62">
        <v>0</v>
      </c>
      <c r="E40" s="7"/>
      <c r="F40" s="7"/>
      <c r="G40" s="7"/>
      <c r="H40" s="36"/>
      <c r="I40" s="7"/>
      <c r="J40" s="7"/>
      <c r="K40" s="12" t="e">
        <f t="shared" si="13"/>
        <v>#DIV/0!</v>
      </c>
      <c r="L40" s="7">
        <v>0</v>
      </c>
      <c r="M40" s="7"/>
      <c r="N40" s="7"/>
    </row>
    <row r="41" spans="1:14" x14ac:dyDescent="0.2">
      <c r="A41" s="39" t="s">
        <v>77</v>
      </c>
      <c r="B41" s="85" t="s">
        <v>78</v>
      </c>
      <c r="C41" s="85"/>
      <c r="D41" s="86">
        <f>D42</f>
        <v>6000000</v>
      </c>
      <c r="E41" s="87"/>
      <c r="F41" s="85">
        <v>0</v>
      </c>
      <c r="G41" s="85"/>
      <c r="H41" s="85"/>
      <c r="I41" s="85"/>
      <c r="J41" s="85">
        <f>F41+H41</f>
        <v>0</v>
      </c>
      <c r="K41" s="85"/>
      <c r="L41" s="85"/>
      <c r="M41" s="7"/>
      <c r="N41" s="7"/>
    </row>
    <row r="42" spans="1:14" x14ac:dyDescent="0.2">
      <c r="A42" s="59" t="s">
        <v>79</v>
      </c>
      <c r="B42" s="7" t="s">
        <v>80</v>
      </c>
      <c r="C42" s="7"/>
      <c r="D42" s="62">
        <v>6000000</v>
      </c>
      <c r="E42" s="88"/>
      <c r="F42" s="7"/>
      <c r="G42" s="7"/>
      <c r="H42" s="36"/>
      <c r="I42" s="7"/>
      <c r="J42" s="7"/>
      <c r="K42" s="7"/>
      <c r="L42" s="7"/>
      <c r="M42" s="7"/>
      <c r="N42" s="7"/>
    </row>
    <row r="43" spans="1:14" x14ac:dyDescent="0.2">
      <c r="A43" s="39" t="s">
        <v>81</v>
      </c>
      <c r="B43" s="85" t="s">
        <v>82</v>
      </c>
      <c r="C43" s="85"/>
      <c r="D43" s="86">
        <f>D44+D45+D46</f>
        <v>20600000</v>
      </c>
      <c r="E43" s="87"/>
      <c r="F43" s="89">
        <v>2865600</v>
      </c>
      <c r="G43" s="85"/>
      <c r="H43" s="89">
        <f>H44+H45+H46</f>
        <v>0</v>
      </c>
      <c r="I43" s="85"/>
      <c r="J43" s="89">
        <f>F43+H43</f>
        <v>2865600</v>
      </c>
      <c r="K43" s="90">
        <f>J43/D43*100</f>
        <v>13.910679611650487</v>
      </c>
      <c r="L43" s="91">
        <v>51.6</v>
      </c>
      <c r="M43" s="7"/>
      <c r="N43" s="7"/>
    </row>
    <row r="44" spans="1:14" x14ac:dyDescent="0.2">
      <c r="A44" s="59" t="s">
        <v>83</v>
      </c>
      <c r="B44" s="7" t="s">
        <v>84</v>
      </c>
      <c r="C44" s="7"/>
      <c r="D44" s="62">
        <v>5200000</v>
      </c>
      <c r="E44" s="88"/>
      <c r="F44" s="36">
        <v>1966000</v>
      </c>
      <c r="G44" s="7"/>
      <c r="H44" s="36"/>
      <c r="I44" s="7"/>
      <c r="J44" s="36">
        <f>H44+F44</f>
        <v>1966000</v>
      </c>
      <c r="K44" s="7"/>
      <c r="L44" s="7">
        <v>75</v>
      </c>
      <c r="M44" s="7"/>
      <c r="N44" s="7"/>
    </row>
    <row r="45" spans="1:14" x14ac:dyDescent="0.2">
      <c r="A45" s="59" t="s">
        <v>79</v>
      </c>
      <c r="B45" s="7" t="s">
        <v>85</v>
      </c>
      <c r="C45" s="7"/>
      <c r="D45" s="62">
        <v>10400000</v>
      </c>
      <c r="E45" s="88"/>
      <c r="F45" s="36">
        <v>202000</v>
      </c>
      <c r="G45" s="7"/>
      <c r="H45" s="36"/>
      <c r="I45" s="7"/>
      <c r="J45" s="36">
        <f t="shared" ref="J45:J46" si="14">H45+F45</f>
        <v>202000</v>
      </c>
      <c r="K45" s="7"/>
      <c r="L45" s="7">
        <v>50</v>
      </c>
      <c r="M45" s="7"/>
      <c r="N45" s="7"/>
    </row>
    <row r="46" spans="1:14" x14ac:dyDescent="0.2">
      <c r="A46" s="59" t="s">
        <v>86</v>
      </c>
      <c r="B46" s="7" t="s">
        <v>87</v>
      </c>
      <c r="C46" s="7"/>
      <c r="D46" s="62">
        <v>5000000</v>
      </c>
      <c r="E46" s="88"/>
      <c r="F46" s="36">
        <v>697600</v>
      </c>
      <c r="G46" s="7"/>
      <c r="H46" s="36"/>
      <c r="I46" s="7"/>
      <c r="J46" s="36">
        <f t="shared" si="14"/>
        <v>697600</v>
      </c>
      <c r="K46" s="7"/>
      <c r="L46" s="7">
        <v>30</v>
      </c>
      <c r="M46" s="7"/>
      <c r="N46" s="7"/>
    </row>
    <row r="47" spans="1:14" x14ac:dyDescent="0.2">
      <c r="A47" s="39" t="s">
        <v>88</v>
      </c>
      <c r="B47" s="58" t="s">
        <v>89</v>
      </c>
      <c r="C47" s="41"/>
      <c r="D47" s="42">
        <f t="shared" ref="D47:H47" si="15">D48+D49</f>
        <v>127180000</v>
      </c>
      <c r="E47" s="43">
        <f t="shared" si="15"/>
        <v>0</v>
      </c>
      <c r="F47" s="44">
        <v>48810000</v>
      </c>
      <c r="G47" s="45">
        <f t="shared" ref="G47:G52" si="16">F47/D47*100</f>
        <v>38.378675892435915</v>
      </c>
      <c r="H47" s="46">
        <f t="shared" si="15"/>
        <v>951000</v>
      </c>
      <c r="I47" s="45"/>
      <c r="J47" s="46">
        <f t="shared" ref="J47:J52" si="17">F47+H47</f>
        <v>49761000</v>
      </c>
      <c r="K47" s="45">
        <f t="shared" ref="K47:K52" si="18">J47/D47*100</f>
        <v>39.126434974052529</v>
      </c>
      <c r="L47" s="45">
        <v>87.5</v>
      </c>
      <c r="M47" s="7"/>
      <c r="N47" s="7"/>
    </row>
    <row r="48" spans="1:14" x14ac:dyDescent="0.2">
      <c r="A48" s="59" t="s">
        <v>90</v>
      </c>
      <c r="B48" s="75" t="s">
        <v>91</v>
      </c>
      <c r="C48" s="61"/>
      <c r="D48" s="62">
        <v>115180000</v>
      </c>
      <c r="E48" s="63"/>
      <c r="F48" s="34">
        <v>44500000</v>
      </c>
      <c r="G48" s="12">
        <f t="shared" si="16"/>
        <v>38.63517971870116</v>
      </c>
      <c r="H48" s="7"/>
      <c r="I48" s="12"/>
      <c r="J48" s="11">
        <f t="shared" si="17"/>
        <v>44500000</v>
      </c>
      <c r="K48" s="12">
        <f t="shared" si="18"/>
        <v>38.63517971870116</v>
      </c>
      <c r="L48" s="12">
        <v>100</v>
      </c>
      <c r="M48" s="7"/>
      <c r="N48" s="7"/>
    </row>
    <row r="49" spans="1:14" x14ac:dyDescent="0.2">
      <c r="A49" s="59" t="s">
        <v>92</v>
      </c>
      <c r="B49" s="92" t="s">
        <v>93</v>
      </c>
      <c r="C49" s="61"/>
      <c r="D49" s="62">
        <v>12000000</v>
      </c>
      <c r="E49" s="63"/>
      <c r="F49" s="34">
        <v>4310000</v>
      </c>
      <c r="G49" s="12">
        <f t="shared" si="16"/>
        <v>35.916666666666671</v>
      </c>
      <c r="H49" s="36">
        <v>951000</v>
      </c>
      <c r="I49" s="12"/>
      <c r="J49" s="11">
        <f t="shared" si="17"/>
        <v>5261000</v>
      </c>
      <c r="K49" s="12">
        <f t="shared" si="18"/>
        <v>43.841666666666669</v>
      </c>
      <c r="L49" s="12">
        <v>75</v>
      </c>
      <c r="M49" s="7"/>
      <c r="N49" s="7"/>
    </row>
    <row r="50" spans="1:14" x14ac:dyDescent="0.2">
      <c r="A50" s="39" t="s">
        <v>94</v>
      </c>
      <c r="B50" s="93" t="s">
        <v>95</v>
      </c>
      <c r="C50" s="41"/>
      <c r="D50" s="42">
        <f t="shared" ref="D50:H50" si="19">D51</f>
        <v>72850000</v>
      </c>
      <c r="E50" s="43">
        <f t="shared" si="19"/>
        <v>0</v>
      </c>
      <c r="F50" s="44">
        <v>5475000</v>
      </c>
      <c r="G50" s="45">
        <f t="shared" si="16"/>
        <v>7.5154426904598486</v>
      </c>
      <c r="H50" s="46">
        <f t="shared" si="19"/>
        <v>1770000</v>
      </c>
      <c r="I50" s="45"/>
      <c r="J50" s="46">
        <f t="shared" si="17"/>
        <v>7245000</v>
      </c>
      <c r="K50" s="45">
        <f t="shared" si="18"/>
        <v>9.9450926561427586</v>
      </c>
      <c r="L50" s="45">
        <f>L51</f>
        <v>25</v>
      </c>
      <c r="M50" s="7"/>
      <c r="N50" s="7"/>
    </row>
    <row r="51" spans="1:14" x14ac:dyDescent="0.2">
      <c r="A51" s="59" t="s">
        <v>96</v>
      </c>
      <c r="B51" s="69" t="s">
        <v>97</v>
      </c>
      <c r="C51" s="61"/>
      <c r="D51" s="62">
        <v>72850000</v>
      </c>
      <c r="E51" s="63"/>
      <c r="F51" s="34">
        <v>5475000</v>
      </c>
      <c r="G51" s="12">
        <f t="shared" si="16"/>
        <v>7.5154426904598486</v>
      </c>
      <c r="H51" s="36">
        <v>1770000</v>
      </c>
      <c r="I51" s="12"/>
      <c r="J51" s="11">
        <f t="shared" si="17"/>
        <v>7245000</v>
      </c>
      <c r="K51" s="12">
        <f t="shared" si="18"/>
        <v>9.9450926561427586</v>
      </c>
      <c r="L51" s="12">
        <v>25</v>
      </c>
      <c r="M51" s="7"/>
      <c r="N51" s="7"/>
    </row>
    <row r="52" spans="1:14" ht="25.5" x14ac:dyDescent="0.2">
      <c r="A52" s="39" t="s">
        <v>98</v>
      </c>
      <c r="B52" s="58" t="s">
        <v>99</v>
      </c>
      <c r="C52" s="94"/>
      <c r="D52" s="95">
        <f>D53</f>
        <v>7700000</v>
      </c>
      <c r="E52" s="43">
        <f>E53</f>
        <v>0</v>
      </c>
      <c r="F52" s="44">
        <v>0</v>
      </c>
      <c r="G52" s="45">
        <f t="shared" si="16"/>
        <v>0</v>
      </c>
      <c r="H52" s="46">
        <f>H53</f>
        <v>0</v>
      </c>
      <c r="I52" s="45"/>
      <c r="J52" s="46">
        <f t="shared" si="17"/>
        <v>0</v>
      </c>
      <c r="K52" s="45">
        <f t="shared" si="18"/>
        <v>0</v>
      </c>
      <c r="L52" s="45">
        <v>0</v>
      </c>
      <c r="M52" s="7"/>
      <c r="N52" s="7"/>
    </row>
    <row r="53" spans="1:14" x14ac:dyDescent="0.2">
      <c r="A53" s="96" t="s">
        <v>100</v>
      </c>
      <c r="B53" s="69" t="s">
        <v>101</v>
      </c>
      <c r="C53" s="61"/>
      <c r="D53" s="62">
        <v>7700000</v>
      </c>
      <c r="E53" s="63"/>
      <c r="F53" s="34"/>
      <c r="G53" s="12"/>
      <c r="H53" s="36"/>
      <c r="I53" s="12"/>
      <c r="J53" s="11"/>
      <c r="K53" s="136" t="s">
        <v>102</v>
      </c>
      <c r="L53" s="136"/>
      <c r="M53" s="136"/>
      <c r="N53" s="136"/>
    </row>
    <row r="54" spans="1:14" x14ac:dyDescent="0.2">
      <c r="A54" s="39" t="s">
        <v>103</v>
      </c>
      <c r="B54" s="58" t="s">
        <v>104</v>
      </c>
      <c r="C54" s="94"/>
      <c r="D54" s="95">
        <f>D56</f>
        <v>21078000</v>
      </c>
      <c r="E54" s="43">
        <f>E55+E56</f>
        <v>0</v>
      </c>
      <c r="F54" s="44">
        <v>4678800</v>
      </c>
      <c r="G54" s="45">
        <f>F54/D54*100</f>
        <v>22.197551949900372</v>
      </c>
      <c r="H54" s="46">
        <f>H55+H56</f>
        <v>0</v>
      </c>
      <c r="I54" s="45"/>
      <c r="J54" s="46">
        <f t="shared" ref="J54:J60" si="20">F54+H54</f>
        <v>4678800</v>
      </c>
      <c r="K54" s="45">
        <f>J54/D54*100</f>
        <v>22.197551949900372</v>
      </c>
      <c r="L54" s="45">
        <v>12.5</v>
      </c>
      <c r="M54" s="7"/>
      <c r="N54" s="7"/>
    </row>
    <row r="55" spans="1:14" x14ac:dyDescent="0.2">
      <c r="A55" s="96" t="s">
        <v>105</v>
      </c>
      <c r="B55" s="92" t="s">
        <v>106</v>
      </c>
      <c r="C55" s="61"/>
      <c r="E55" s="63"/>
      <c r="F55" s="34">
        <v>0</v>
      </c>
      <c r="G55" s="12">
        <f>F55/D56*100</f>
        <v>0</v>
      </c>
      <c r="H55" s="36"/>
      <c r="I55" s="12"/>
      <c r="J55" s="11">
        <f t="shared" si="20"/>
        <v>0</v>
      </c>
      <c r="K55" s="12">
        <f>J55/D56*100</f>
        <v>0</v>
      </c>
      <c r="L55" s="12">
        <v>0</v>
      </c>
      <c r="M55" s="7"/>
      <c r="N55" s="7"/>
    </row>
    <row r="56" spans="1:14" x14ac:dyDescent="0.2">
      <c r="A56" s="96" t="s">
        <v>107</v>
      </c>
      <c r="B56" s="92" t="s">
        <v>108</v>
      </c>
      <c r="C56" s="61"/>
      <c r="D56" s="62">
        <v>21078000</v>
      </c>
      <c r="E56" s="63"/>
      <c r="F56" s="34">
        <v>4678800</v>
      </c>
      <c r="G56" s="12"/>
      <c r="H56" s="36"/>
      <c r="I56" s="12"/>
      <c r="J56" s="11">
        <f t="shared" si="20"/>
        <v>4678800</v>
      </c>
      <c r="K56" s="12"/>
      <c r="L56" s="12">
        <v>25</v>
      </c>
      <c r="M56" s="7"/>
      <c r="N56" s="7"/>
    </row>
    <row r="57" spans="1:14" ht="25.5" x14ac:dyDescent="0.2">
      <c r="A57" s="39" t="s">
        <v>109</v>
      </c>
      <c r="B57" s="58" t="s">
        <v>110</v>
      </c>
      <c r="C57" s="94"/>
      <c r="D57" s="95">
        <f t="shared" ref="D57:H57" si="21">D58</f>
        <v>65000000</v>
      </c>
      <c r="E57" s="43">
        <f t="shared" si="21"/>
        <v>0</v>
      </c>
      <c r="F57" s="97">
        <v>18000000</v>
      </c>
      <c r="G57" s="45">
        <f>F57/D57*100</f>
        <v>27.692307692307693</v>
      </c>
      <c r="H57" s="46">
        <f t="shared" si="21"/>
        <v>0</v>
      </c>
      <c r="I57" s="45"/>
      <c r="J57" s="46">
        <f t="shared" si="20"/>
        <v>18000000</v>
      </c>
      <c r="K57" s="45">
        <f>J57/D57*100</f>
        <v>27.692307692307693</v>
      </c>
      <c r="L57" s="45">
        <v>40</v>
      </c>
      <c r="M57" s="7"/>
      <c r="N57" s="7"/>
    </row>
    <row r="58" spans="1:14" ht="25.5" x14ac:dyDescent="0.2">
      <c r="A58" s="59" t="s">
        <v>111</v>
      </c>
      <c r="B58" s="69" t="s">
        <v>112</v>
      </c>
      <c r="C58" s="98"/>
      <c r="D58" s="62">
        <v>65000000</v>
      </c>
      <c r="E58" s="63"/>
      <c r="F58" s="34">
        <v>18000000</v>
      </c>
      <c r="G58" s="12">
        <f>F58/D58*100</f>
        <v>27.692307692307693</v>
      </c>
      <c r="H58" s="36"/>
      <c r="I58" s="12"/>
      <c r="J58" s="11">
        <f t="shared" si="20"/>
        <v>18000000</v>
      </c>
      <c r="K58" s="12">
        <f>J58/D58*100</f>
        <v>27.692307692307693</v>
      </c>
      <c r="L58" s="12">
        <v>40</v>
      </c>
      <c r="M58" s="7"/>
      <c r="N58" s="7"/>
    </row>
    <row r="59" spans="1:14" x14ac:dyDescent="0.2">
      <c r="A59" s="39" t="s">
        <v>113</v>
      </c>
      <c r="B59" s="58" t="s">
        <v>114</v>
      </c>
      <c r="C59" s="41"/>
      <c r="D59" s="42">
        <f>D60+D61+D62+D63</f>
        <v>76709226</v>
      </c>
      <c r="E59" s="43">
        <f>E60+E62+E63+E61</f>
        <v>0</v>
      </c>
      <c r="F59" s="44">
        <v>14243500</v>
      </c>
      <c r="G59" s="45">
        <f>F59/D59*100</f>
        <v>18.568170665677165</v>
      </c>
      <c r="H59" s="46">
        <f>H60+H62+H63+H61</f>
        <v>0</v>
      </c>
      <c r="I59" s="45"/>
      <c r="J59" s="46">
        <f t="shared" si="20"/>
        <v>14243500</v>
      </c>
      <c r="K59" s="45">
        <f>J59/D59*100</f>
        <v>18.568170665677165</v>
      </c>
      <c r="L59" s="45">
        <v>25</v>
      </c>
      <c r="M59" s="7"/>
      <c r="N59" s="7"/>
    </row>
    <row r="60" spans="1:14" x14ac:dyDescent="0.2">
      <c r="A60" s="99" t="s">
        <v>115</v>
      </c>
      <c r="B60" s="100" t="s">
        <v>116</v>
      </c>
      <c r="C60" s="78"/>
      <c r="D60" s="79">
        <v>10000000</v>
      </c>
      <c r="E60" s="80"/>
      <c r="F60" s="81">
        <v>6215000</v>
      </c>
      <c r="G60" s="12">
        <f>F60/D60*100</f>
        <v>62.150000000000006</v>
      </c>
      <c r="H60" s="82"/>
      <c r="I60" s="12"/>
      <c r="J60" s="11">
        <f t="shared" si="20"/>
        <v>6215000</v>
      </c>
      <c r="K60" s="12">
        <f>J60/D60*100</f>
        <v>62.150000000000006</v>
      </c>
      <c r="L60" s="12">
        <v>100</v>
      </c>
      <c r="M60" s="7"/>
      <c r="N60" s="7"/>
    </row>
    <row r="61" spans="1:14" x14ac:dyDescent="0.2">
      <c r="A61" s="99" t="s">
        <v>117</v>
      </c>
      <c r="B61" s="100" t="s">
        <v>118</v>
      </c>
      <c r="C61" s="78"/>
      <c r="D61" s="79">
        <v>56709226</v>
      </c>
      <c r="E61" s="80"/>
      <c r="F61" s="81"/>
      <c r="G61" s="12">
        <f t="shared" ref="G61:G84" si="22">F61/D61*100</f>
        <v>0</v>
      </c>
      <c r="H61" s="82"/>
      <c r="I61" s="12"/>
      <c r="J61" s="11"/>
      <c r="K61" s="12">
        <f t="shared" ref="K61:K84" si="23">J61/D61*100</f>
        <v>0</v>
      </c>
      <c r="L61" s="12"/>
      <c r="M61" s="7"/>
      <c r="N61" s="7"/>
    </row>
    <row r="62" spans="1:14" ht="25.5" x14ac:dyDescent="0.2">
      <c r="A62" s="99" t="s">
        <v>119</v>
      </c>
      <c r="B62" s="100" t="s">
        <v>120</v>
      </c>
      <c r="C62" s="78"/>
      <c r="D62" s="79">
        <v>5000000</v>
      </c>
      <c r="E62" s="80"/>
      <c r="F62" s="81">
        <v>5000000</v>
      </c>
      <c r="G62" s="12">
        <f t="shared" si="22"/>
        <v>100</v>
      </c>
      <c r="H62" s="82"/>
      <c r="I62" s="12"/>
      <c r="J62" s="11">
        <f t="shared" ref="J62:J66" si="24">F62+H62</f>
        <v>5000000</v>
      </c>
      <c r="K62" s="12">
        <f t="shared" si="23"/>
        <v>100</v>
      </c>
      <c r="L62" s="12">
        <v>0</v>
      </c>
      <c r="M62" s="7"/>
      <c r="N62" s="7"/>
    </row>
    <row r="63" spans="1:14" x14ac:dyDescent="0.2">
      <c r="A63" s="99" t="s">
        <v>121</v>
      </c>
      <c r="B63" s="69" t="s">
        <v>122</v>
      </c>
      <c r="C63" s="61"/>
      <c r="D63" s="62">
        <v>5000000</v>
      </c>
      <c r="E63" s="63"/>
      <c r="F63" s="34">
        <v>3028500</v>
      </c>
      <c r="G63" s="12">
        <f t="shared" si="22"/>
        <v>60.57</v>
      </c>
      <c r="H63" s="36"/>
      <c r="I63" s="12"/>
      <c r="J63" s="11">
        <f t="shared" si="24"/>
        <v>3028500</v>
      </c>
      <c r="K63" s="12">
        <f t="shared" si="23"/>
        <v>60.57</v>
      </c>
      <c r="L63" s="12">
        <v>100</v>
      </c>
      <c r="M63" s="7"/>
      <c r="N63" s="7"/>
    </row>
    <row r="64" spans="1:14" x14ac:dyDescent="0.2">
      <c r="A64" s="39" t="s">
        <v>123</v>
      </c>
      <c r="B64" s="58" t="s">
        <v>124</v>
      </c>
      <c r="C64" s="41"/>
      <c r="D64" s="42">
        <f>D65+D68+D66+D67</f>
        <v>18000000</v>
      </c>
      <c r="E64" s="43">
        <f>E65+E68</f>
        <v>0</v>
      </c>
      <c r="F64" s="44">
        <v>0</v>
      </c>
      <c r="G64" s="45">
        <f t="shared" si="22"/>
        <v>0</v>
      </c>
      <c r="H64" s="46">
        <f>H65</f>
        <v>0</v>
      </c>
      <c r="I64" s="45"/>
      <c r="J64" s="46">
        <f t="shared" si="24"/>
        <v>0</v>
      </c>
      <c r="K64" s="45">
        <f t="shared" si="23"/>
        <v>0</v>
      </c>
      <c r="L64" s="45">
        <v>0</v>
      </c>
      <c r="M64" s="7"/>
      <c r="N64" s="7"/>
    </row>
    <row r="65" spans="1:19" x14ac:dyDescent="0.2">
      <c r="A65" s="99" t="s">
        <v>125</v>
      </c>
      <c r="B65" s="69" t="s">
        <v>126</v>
      </c>
      <c r="C65" s="61"/>
      <c r="D65" s="62">
        <v>8500000</v>
      </c>
      <c r="E65" s="63"/>
      <c r="F65" s="34">
        <v>0</v>
      </c>
      <c r="G65" s="12">
        <f t="shared" si="22"/>
        <v>0</v>
      </c>
      <c r="H65" s="36"/>
      <c r="I65" s="12"/>
      <c r="J65" s="11">
        <f t="shared" si="24"/>
        <v>0</v>
      </c>
      <c r="K65" s="12">
        <f t="shared" si="23"/>
        <v>0</v>
      </c>
      <c r="L65" s="12">
        <v>0</v>
      </c>
      <c r="M65" s="7"/>
      <c r="N65" s="7"/>
    </row>
    <row r="66" spans="1:19" x14ac:dyDescent="0.2">
      <c r="A66" s="99" t="s">
        <v>127</v>
      </c>
      <c r="B66" s="120" t="s">
        <v>173</v>
      </c>
      <c r="C66" s="61"/>
      <c r="D66" s="62">
        <v>0</v>
      </c>
      <c r="E66" s="63"/>
      <c r="F66" s="34">
        <v>0</v>
      </c>
      <c r="G66" s="12" t="e">
        <f t="shared" si="22"/>
        <v>#DIV/0!</v>
      </c>
      <c r="H66" s="36"/>
      <c r="I66" s="12"/>
      <c r="J66" s="11">
        <f t="shared" si="24"/>
        <v>0</v>
      </c>
      <c r="K66" s="12" t="e">
        <f t="shared" si="23"/>
        <v>#DIV/0!</v>
      </c>
      <c r="L66" s="12">
        <v>0</v>
      </c>
      <c r="M66" s="7"/>
      <c r="N66" s="7"/>
    </row>
    <row r="67" spans="1:19" ht="25.5" x14ac:dyDescent="0.2">
      <c r="A67" s="99" t="s">
        <v>127</v>
      </c>
      <c r="B67" s="120" t="s">
        <v>174</v>
      </c>
      <c r="C67" s="61"/>
      <c r="D67" s="62">
        <v>8000000</v>
      </c>
      <c r="E67" s="63"/>
      <c r="F67" s="34"/>
      <c r="G67" s="12"/>
      <c r="H67" s="36"/>
      <c r="I67" s="12"/>
      <c r="J67" s="11"/>
      <c r="K67" s="12"/>
      <c r="L67" s="12"/>
      <c r="M67" s="7"/>
      <c r="N67" s="7"/>
    </row>
    <row r="68" spans="1:19" x14ac:dyDescent="0.2">
      <c r="A68" s="99" t="s">
        <v>128</v>
      </c>
      <c r="B68" s="69" t="s">
        <v>129</v>
      </c>
      <c r="C68" s="61"/>
      <c r="D68" s="62">
        <v>1500000</v>
      </c>
      <c r="E68" s="63"/>
      <c r="F68" s="34">
        <v>0</v>
      </c>
      <c r="G68" s="12">
        <f t="shared" si="22"/>
        <v>0</v>
      </c>
      <c r="H68" s="36"/>
      <c r="I68" s="12"/>
      <c r="J68" s="11">
        <f>F68+H68</f>
        <v>0</v>
      </c>
      <c r="K68" s="12">
        <f t="shared" si="23"/>
        <v>0</v>
      </c>
      <c r="L68" s="12">
        <v>0</v>
      </c>
      <c r="M68" s="7"/>
      <c r="N68" s="7"/>
    </row>
    <row r="69" spans="1:19" ht="38.25" x14ac:dyDescent="0.2">
      <c r="A69" s="39" t="s">
        <v>130</v>
      </c>
      <c r="B69" s="58" t="s">
        <v>131</v>
      </c>
      <c r="C69" s="41"/>
      <c r="D69" s="42">
        <f>D70+D71</f>
        <v>10000000</v>
      </c>
      <c r="E69" s="43" t="e">
        <f>#REF!+E70</f>
        <v>#REF!</v>
      </c>
      <c r="F69" s="44">
        <v>5000000</v>
      </c>
      <c r="G69" s="45">
        <f t="shared" si="22"/>
        <v>50</v>
      </c>
      <c r="H69" s="46">
        <f>H70</f>
        <v>0</v>
      </c>
      <c r="I69" s="45"/>
      <c r="J69" s="46">
        <f>F69+H69</f>
        <v>5000000</v>
      </c>
      <c r="K69" s="45">
        <f t="shared" si="23"/>
        <v>50</v>
      </c>
      <c r="L69" s="45">
        <v>50</v>
      </c>
      <c r="M69" s="7"/>
      <c r="N69" s="7"/>
      <c r="S69">
        <v>0</v>
      </c>
    </row>
    <row r="70" spans="1:19" ht="23.1" customHeight="1" x14ac:dyDescent="0.2">
      <c r="A70" s="99" t="s">
        <v>132</v>
      </c>
      <c r="B70" s="69" t="s">
        <v>133</v>
      </c>
      <c r="C70" s="61"/>
      <c r="D70" s="62">
        <v>10000000</v>
      </c>
      <c r="E70" s="63"/>
      <c r="F70" s="34">
        <v>5000000</v>
      </c>
      <c r="G70" s="12">
        <f t="shared" si="22"/>
        <v>50</v>
      </c>
      <c r="H70" s="36"/>
      <c r="I70" s="12"/>
      <c r="J70" s="11">
        <f>F70+H70</f>
        <v>5000000</v>
      </c>
      <c r="K70" s="12">
        <f t="shared" si="23"/>
        <v>50</v>
      </c>
      <c r="L70" s="12">
        <v>50</v>
      </c>
      <c r="M70" s="56"/>
      <c r="N70" s="7"/>
    </row>
    <row r="71" spans="1:19" ht="23.1" customHeight="1" x14ac:dyDescent="0.2">
      <c r="A71" s="99"/>
      <c r="B71" s="120" t="s">
        <v>175</v>
      </c>
      <c r="C71" s="61"/>
      <c r="D71" s="62">
        <v>0</v>
      </c>
      <c r="E71" s="63"/>
      <c r="F71" s="34"/>
      <c r="G71" s="12"/>
      <c r="H71" s="36"/>
      <c r="I71" s="12"/>
      <c r="J71" s="11"/>
      <c r="K71" s="12"/>
      <c r="L71" s="12"/>
      <c r="M71" s="56"/>
      <c r="N71" s="7"/>
    </row>
    <row r="72" spans="1:19" x14ac:dyDescent="0.2">
      <c r="A72" s="39" t="s">
        <v>134</v>
      </c>
      <c r="B72" s="58" t="s">
        <v>135</v>
      </c>
      <c r="C72" s="41"/>
      <c r="D72" s="42">
        <f t="shared" ref="D72:H72" si="25">D73</f>
        <v>31500000</v>
      </c>
      <c r="E72" s="43">
        <f t="shared" si="25"/>
        <v>0</v>
      </c>
      <c r="F72" s="44">
        <v>2850000</v>
      </c>
      <c r="G72" s="45">
        <f t="shared" si="22"/>
        <v>9.0476190476190474</v>
      </c>
      <c r="H72" s="46">
        <f t="shared" si="25"/>
        <v>3750000</v>
      </c>
      <c r="I72" s="45"/>
      <c r="J72" s="46">
        <f>F72+H72</f>
        <v>6600000</v>
      </c>
      <c r="K72" s="45">
        <f t="shared" si="23"/>
        <v>20.952380952380953</v>
      </c>
      <c r="L72" s="45">
        <v>0</v>
      </c>
      <c r="M72" s="7"/>
      <c r="N72" s="7"/>
    </row>
    <row r="73" spans="1:19" x14ac:dyDescent="0.2">
      <c r="A73" s="99" t="s">
        <v>136</v>
      </c>
      <c r="B73" s="69" t="s">
        <v>137</v>
      </c>
      <c r="C73" s="61"/>
      <c r="D73" s="62">
        <v>31500000</v>
      </c>
      <c r="E73" s="63"/>
      <c r="F73" s="34"/>
      <c r="G73" s="12">
        <f t="shared" si="22"/>
        <v>0</v>
      </c>
      <c r="H73" s="36">
        <v>3750000</v>
      </c>
      <c r="I73" s="12"/>
      <c r="J73" s="11"/>
      <c r="K73" s="12">
        <f t="shared" si="23"/>
        <v>0</v>
      </c>
      <c r="L73" s="12">
        <v>0</v>
      </c>
      <c r="M73" s="7"/>
      <c r="N73" s="7"/>
    </row>
    <row r="74" spans="1:19" ht="25.5" x14ac:dyDescent="0.2">
      <c r="A74" s="39" t="s">
        <v>138</v>
      </c>
      <c r="B74" s="58" t="s">
        <v>139</v>
      </c>
      <c r="C74" s="41"/>
      <c r="D74" s="42">
        <f>D75</f>
        <v>6000000</v>
      </c>
      <c r="E74" s="43" t="e">
        <f>#REF!+E75</f>
        <v>#REF!</v>
      </c>
      <c r="F74" s="44">
        <v>4740500</v>
      </c>
      <c r="G74" s="45">
        <f t="shared" si="22"/>
        <v>79.00833333333334</v>
      </c>
      <c r="H74" s="46">
        <f>H75</f>
        <v>0</v>
      </c>
      <c r="I74" s="45"/>
      <c r="J74" s="46">
        <f t="shared" ref="J74:J84" si="26">F74+H74</f>
        <v>4740500</v>
      </c>
      <c r="K74" s="101">
        <f t="shared" si="23"/>
        <v>79.00833333333334</v>
      </c>
      <c r="L74" s="45">
        <v>100</v>
      </c>
      <c r="M74" s="7"/>
      <c r="N74" s="7"/>
    </row>
    <row r="75" spans="1:19" ht="24.95" customHeight="1" x14ac:dyDescent="0.2">
      <c r="A75" s="99" t="s">
        <v>140</v>
      </c>
      <c r="B75" s="69" t="s">
        <v>141</v>
      </c>
      <c r="C75" s="61"/>
      <c r="D75" s="62">
        <v>6000000</v>
      </c>
      <c r="E75" s="63"/>
      <c r="F75" s="34">
        <v>4740500</v>
      </c>
      <c r="G75" s="12">
        <f t="shared" si="22"/>
        <v>79.00833333333334</v>
      </c>
      <c r="H75" s="36"/>
      <c r="I75" s="12"/>
      <c r="J75" s="11">
        <f t="shared" si="26"/>
        <v>4740500</v>
      </c>
      <c r="K75" s="12">
        <f t="shared" si="23"/>
        <v>79.00833333333334</v>
      </c>
      <c r="L75" s="12">
        <v>100</v>
      </c>
      <c r="M75" s="56"/>
      <c r="N75" s="7"/>
    </row>
    <row r="76" spans="1:19" x14ac:dyDescent="0.2">
      <c r="A76" s="18" t="s">
        <v>28</v>
      </c>
      <c r="B76" s="28" t="s">
        <v>29</v>
      </c>
      <c r="C76" s="102"/>
      <c r="D76" s="103">
        <f>D77+D82+D86+D88+D90+D92+D94</f>
        <v>336550000</v>
      </c>
      <c r="E76" s="21" t="e">
        <f>E82+E86+E88+E92+#REF!</f>
        <v>#VALUE!</v>
      </c>
      <c r="F76" s="104">
        <v>34318000</v>
      </c>
      <c r="G76" s="23">
        <f t="shared" si="22"/>
        <v>10.196998960035655</v>
      </c>
      <c r="H76" s="38">
        <f>H77+H82+H86+H88+H90+H92</f>
        <v>0</v>
      </c>
      <c r="I76" s="23"/>
      <c r="J76" s="38">
        <f t="shared" si="26"/>
        <v>34318000</v>
      </c>
      <c r="K76" s="23">
        <f t="shared" si="23"/>
        <v>10.196998960035655</v>
      </c>
      <c r="L76" s="23">
        <v>42.85</v>
      </c>
      <c r="M76" s="7"/>
      <c r="N76" s="7"/>
      <c r="Q76" s="15"/>
      <c r="R76" s="15"/>
    </row>
    <row r="77" spans="1:19" ht="25.5" x14ac:dyDescent="0.2">
      <c r="A77" s="39" t="s">
        <v>142</v>
      </c>
      <c r="B77" s="58" t="s">
        <v>143</v>
      </c>
      <c r="C77" s="41"/>
      <c r="D77" s="42">
        <f>D78</f>
        <v>70000000</v>
      </c>
      <c r="E77" s="43" t="e">
        <f>E78+#REF!</f>
        <v>#REF!</v>
      </c>
      <c r="F77" s="44">
        <v>0</v>
      </c>
      <c r="G77" s="45">
        <f t="shared" si="22"/>
        <v>0</v>
      </c>
      <c r="H77" s="46">
        <f>H78</f>
        <v>0</v>
      </c>
      <c r="I77" s="45"/>
      <c r="J77" s="46">
        <f t="shared" si="26"/>
        <v>0</v>
      </c>
      <c r="K77" s="45">
        <f t="shared" si="23"/>
        <v>0</v>
      </c>
      <c r="L77" s="45">
        <v>0</v>
      </c>
      <c r="M77" s="7"/>
      <c r="N77" s="7"/>
    </row>
    <row r="78" spans="1:19" ht="25.5" x14ac:dyDescent="0.2">
      <c r="A78" s="99" t="s">
        <v>144</v>
      </c>
      <c r="B78" s="105" t="s">
        <v>145</v>
      </c>
      <c r="C78" s="106"/>
      <c r="D78" s="107">
        <v>70000000</v>
      </c>
      <c r="E78" s="108"/>
      <c r="F78" s="34">
        <v>0</v>
      </c>
      <c r="G78" s="12">
        <f t="shared" si="22"/>
        <v>0</v>
      </c>
      <c r="H78" s="36"/>
      <c r="I78" s="109"/>
      <c r="J78" s="11">
        <f t="shared" si="26"/>
        <v>0</v>
      </c>
      <c r="K78" s="12">
        <f t="shared" si="23"/>
        <v>0</v>
      </c>
      <c r="L78" s="12">
        <v>0</v>
      </c>
      <c r="M78" s="7"/>
      <c r="N78" s="7"/>
    </row>
    <row r="79" spans="1:19" x14ac:dyDescent="0.2">
      <c r="A79" s="99"/>
      <c r="B79" s="121" t="s">
        <v>176</v>
      </c>
      <c r="C79" s="106"/>
      <c r="D79" s="107">
        <v>61600000</v>
      </c>
      <c r="E79" s="108"/>
      <c r="F79" s="34"/>
      <c r="G79" s="12"/>
      <c r="H79" s="36"/>
      <c r="I79" s="109"/>
      <c r="J79" s="11"/>
      <c r="K79" s="12"/>
      <c r="L79" s="12"/>
      <c r="M79" s="7"/>
      <c r="N79" s="7"/>
    </row>
    <row r="80" spans="1:19" x14ac:dyDescent="0.2">
      <c r="A80" s="99"/>
      <c r="B80" s="121" t="s">
        <v>177</v>
      </c>
      <c r="C80" s="106"/>
      <c r="D80" s="107">
        <v>4200000</v>
      </c>
      <c r="E80" s="108"/>
      <c r="F80" s="34"/>
      <c r="G80" s="12"/>
      <c r="H80" s="36"/>
      <c r="I80" s="109"/>
      <c r="J80" s="11"/>
      <c r="K80" s="12"/>
      <c r="L80" s="12"/>
      <c r="M80" s="7"/>
      <c r="N80" s="7"/>
    </row>
    <row r="81" spans="1:14" x14ac:dyDescent="0.2">
      <c r="A81" s="99"/>
      <c r="B81" s="121" t="s">
        <v>178</v>
      </c>
      <c r="C81" s="106"/>
      <c r="D81" s="107">
        <v>4200000</v>
      </c>
      <c r="E81" s="108"/>
      <c r="F81" s="34"/>
      <c r="G81" s="12"/>
      <c r="H81" s="36"/>
      <c r="I81" s="109"/>
      <c r="J81" s="11"/>
      <c r="K81" s="12"/>
      <c r="L81" s="12"/>
      <c r="M81" s="7"/>
      <c r="N81" s="7"/>
    </row>
    <row r="82" spans="1:14" ht="25.5" x14ac:dyDescent="0.2">
      <c r="A82" s="39" t="s">
        <v>146</v>
      </c>
      <c r="B82" s="58" t="s">
        <v>147</v>
      </c>
      <c r="C82" s="41"/>
      <c r="D82" s="42">
        <f t="shared" ref="D82:H82" si="27">D83+D84+D85</f>
        <v>14750000</v>
      </c>
      <c r="E82" s="43">
        <f t="shared" si="27"/>
        <v>0</v>
      </c>
      <c r="F82" s="44">
        <v>6068000</v>
      </c>
      <c r="G82" s="45">
        <f t="shared" si="22"/>
        <v>41.138983050847457</v>
      </c>
      <c r="H82" s="46">
        <f t="shared" si="27"/>
        <v>0</v>
      </c>
      <c r="I82" s="45"/>
      <c r="J82" s="46">
        <f t="shared" si="26"/>
        <v>6068000</v>
      </c>
      <c r="K82" s="45">
        <f t="shared" si="23"/>
        <v>41.138983050847457</v>
      </c>
      <c r="L82" s="45">
        <v>100</v>
      </c>
      <c r="M82" s="7"/>
      <c r="N82" s="7"/>
    </row>
    <row r="83" spans="1:14" x14ac:dyDescent="0.2">
      <c r="A83" s="99" t="s">
        <v>148</v>
      </c>
      <c r="B83" s="105" t="s">
        <v>149</v>
      </c>
      <c r="C83" s="106"/>
      <c r="D83" s="107">
        <v>11750000</v>
      </c>
      <c r="E83" s="108"/>
      <c r="F83" s="34">
        <v>5193000</v>
      </c>
      <c r="G83" s="12">
        <f t="shared" si="22"/>
        <v>44.195744680851064</v>
      </c>
      <c r="H83" s="36"/>
      <c r="I83" s="109"/>
      <c r="J83" s="11">
        <f t="shared" si="26"/>
        <v>5193000</v>
      </c>
      <c r="K83" s="12">
        <f t="shared" si="23"/>
        <v>44.195744680851064</v>
      </c>
      <c r="L83" s="12">
        <v>100</v>
      </c>
      <c r="M83" s="7"/>
      <c r="N83" s="7"/>
    </row>
    <row r="84" spans="1:14" ht="25.5" x14ac:dyDescent="0.2">
      <c r="A84" s="99" t="s">
        <v>150</v>
      </c>
      <c r="B84" s="100" t="s">
        <v>151</v>
      </c>
      <c r="C84" s="110"/>
      <c r="D84" s="111">
        <v>3000000</v>
      </c>
      <c r="E84" s="80"/>
      <c r="F84" s="81">
        <v>875000</v>
      </c>
      <c r="G84" s="12">
        <f t="shared" si="22"/>
        <v>29.166666666666668</v>
      </c>
      <c r="H84" s="82"/>
      <c r="I84" s="12"/>
      <c r="J84" s="11">
        <f t="shared" si="26"/>
        <v>875000</v>
      </c>
      <c r="K84" s="12">
        <f t="shared" si="23"/>
        <v>29.166666666666668</v>
      </c>
      <c r="L84" s="12">
        <v>100</v>
      </c>
      <c r="M84" s="7"/>
      <c r="N84" s="7"/>
    </row>
    <row r="85" spans="1:14" x14ac:dyDescent="0.2">
      <c r="A85" s="99"/>
      <c r="B85" s="100"/>
      <c r="C85" s="78"/>
      <c r="D85" s="79"/>
      <c r="E85" s="80"/>
      <c r="F85" s="81"/>
      <c r="G85" s="12"/>
      <c r="H85" s="82"/>
      <c r="I85" s="12"/>
      <c r="J85" s="11"/>
      <c r="K85" s="12"/>
      <c r="L85" s="12"/>
      <c r="M85" s="7"/>
      <c r="N85" s="7"/>
    </row>
    <row r="86" spans="1:14" ht="25.5" x14ac:dyDescent="0.2">
      <c r="A86" s="39" t="s">
        <v>152</v>
      </c>
      <c r="B86" s="58" t="s">
        <v>153</v>
      </c>
      <c r="C86" s="94"/>
      <c r="D86" s="95">
        <f>D87</f>
        <v>14500000</v>
      </c>
      <c r="E86" s="43" t="s">
        <v>154</v>
      </c>
      <c r="F86" s="44">
        <v>0</v>
      </c>
      <c r="G86" s="45">
        <f t="shared" ref="G86:G93" si="28">F86/D86*100</f>
        <v>0</v>
      </c>
      <c r="H86" s="46">
        <f>H87</f>
        <v>0</v>
      </c>
      <c r="I86" s="45"/>
      <c r="J86" s="46">
        <f>F86+H86</f>
        <v>0</v>
      </c>
      <c r="K86" s="45">
        <f>J86/D86*100</f>
        <v>0</v>
      </c>
      <c r="L86" s="45">
        <v>0</v>
      </c>
      <c r="M86" s="7"/>
      <c r="N86" s="7"/>
    </row>
    <row r="87" spans="1:14" ht="25.5" x14ac:dyDescent="0.2">
      <c r="A87" s="99" t="s">
        <v>155</v>
      </c>
      <c r="B87" s="100" t="s">
        <v>156</v>
      </c>
      <c r="C87" s="7"/>
      <c r="D87" s="7">
        <v>14500000</v>
      </c>
      <c r="E87" s="80"/>
      <c r="F87" s="7">
        <v>0</v>
      </c>
      <c r="G87" s="7">
        <f t="shared" si="28"/>
        <v>0</v>
      </c>
      <c r="H87" s="112"/>
      <c r="I87" s="7"/>
      <c r="J87" s="113">
        <f>F87+H87</f>
        <v>0</v>
      </c>
      <c r="K87" s="35">
        <f>J87/D87*100</f>
        <v>0</v>
      </c>
      <c r="L87" s="35">
        <v>0</v>
      </c>
      <c r="M87" s="7"/>
      <c r="N87" s="7"/>
    </row>
    <row r="88" spans="1:14" ht="25.5" x14ac:dyDescent="0.2">
      <c r="A88" s="39" t="s">
        <v>157</v>
      </c>
      <c r="B88" s="58" t="s">
        <v>158</v>
      </c>
      <c r="C88" s="41"/>
      <c r="D88" s="42">
        <f t="shared" ref="D88:H88" si="29">D89</f>
        <v>7500000</v>
      </c>
      <c r="E88" s="43">
        <f t="shared" si="29"/>
        <v>0</v>
      </c>
      <c r="F88" s="44">
        <v>0</v>
      </c>
      <c r="G88" s="45">
        <f t="shared" si="28"/>
        <v>0</v>
      </c>
      <c r="H88" s="46">
        <f t="shared" si="29"/>
        <v>0</v>
      </c>
      <c r="I88" s="45"/>
      <c r="J88" s="46">
        <f t="shared" ref="J88:J93" si="30">F88+H88</f>
        <v>0</v>
      </c>
      <c r="K88" s="114">
        <f t="shared" ref="K88:K93" si="31">J88/D88*100</f>
        <v>0</v>
      </c>
      <c r="L88" s="45">
        <v>0</v>
      </c>
      <c r="M88" s="7"/>
      <c r="N88" s="7"/>
    </row>
    <row r="89" spans="1:14" x14ac:dyDescent="0.2">
      <c r="A89" s="115" t="s">
        <v>159</v>
      </c>
      <c r="B89" s="100" t="s">
        <v>160</v>
      </c>
      <c r="C89" s="78"/>
      <c r="D89" s="79">
        <v>7500000</v>
      </c>
      <c r="E89" s="80"/>
      <c r="F89" s="81">
        <v>0</v>
      </c>
      <c r="G89" s="12">
        <f t="shared" si="28"/>
        <v>0</v>
      </c>
      <c r="H89" s="36"/>
      <c r="I89" s="12"/>
      <c r="J89" s="11">
        <f t="shared" si="30"/>
        <v>0</v>
      </c>
      <c r="K89" s="35">
        <f t="shared" si="31"/>
        <v>0</v>
      </c>
      <c r="L89" s="12">
        <v>0</v>
      </c>
      <c r="M89" s="7"/>
      <c r="N89" s="7"/>
    </row>
    <row r="90" spans="1:14" ht="25.5" x14ac:dyDescent="0.2">
      <c r="A90" s="39" t="s">
        <v>161</v>
      </c>
      <c r="B90" s="58" t="s">
        <v>162</v>
      </c>
      <c r="C90" s="41"/>
      <c r="D90" s="42">
        <f>D91</f>
        <v>10000000</v>
      </c>
      <c r="E90" s="43">
        <f>E91</f>
        <v>0</v>
      </c>
      <c r="F90" s="44">
        <v>9750000</v>
      </c>
      <c r="G90" s="45">
        <f t="shared" si="28"/>
        <v>97.5</v>
      </c>
      <c r="H90" s="46">
        <f>H91</f>
        <v>0</v>
      </c>
      <c r="I90" s="45"/>
      <c r="J90" s="46">
        <f t="shared" si="30"/>
        <v>9750000</v>
      </c>
      <c r="K90" s="114">
        <f t="shared" si="31"/>
        <v>97.5</v>
      </c>
      <c r="L90" s="45">
        <v>100</v>
      </c>
      <c r="M90" s="7"/>
      <c r="N90" s="7"/>
    </row>
    <row r="91" spans="1:14" x14ac:dyDescent="0.2">
      <c r="A91" s="115" t="s">
        <v>163</v>
      </c>
      <c r="B91" s="100" t="s">
        <v>164</v>
      </c>
      <c r="C91" s="78"/>
      <c r="D91" s="79">
        <v>10000000</v>
      </c>
      <c r="E91" s="80"/>
      <c r="F91" s="81">
        <v>9750000</v>
      </c>
      <c r="G91" s="12">
        <f t="shared" si="28"/>
        <v>97.5</v>
      </c>
      <c r="H91" s="36"/>
      <c r="I91" s="12"/>
      <c r="J91" s="11">
        <f t="shared" si="30"/>
        <v>9750000</v>
      </c>
      <c r="K91" s="35">
        <f t="shared" si="31"/>
        <v>97.5</v>
      </c>
      <c r="L91" s="12">
        <v>100</v>
      </c>
      <c r="M91" s="7"/>
      <c r="N91" s="7"/>
    </row>
    <row r="92" spans="1:14" ht="25.5" x14ac:dyDescent="0.2">
      <c r="A92" s="39" t="s">
        <v>165</v>
      </c>
      <c r="B92" s="58" t="s">
        <v>166</v>
      </c>
      <c r="C92" s="94"/>
      <c r="D92" s="95">
        <f>D93</f>
        <v>20000000</v>
      </c>
      <c r="E92" s="43" t="e">
        <f>E93+#REF!+#REF!+#REF!+#REF!+#REF!</f>
        <v>#REF!</v>
      </c>
      <c r="F92" s="97">
        <v>18500000</v>
      </c>
      <c r="G92" s="45">
        <f t="shared" si="28"/>
        <v>92.5</v>
      </c>
      <c r="H92" s="46">
        <f>H93</f>
        <v>0</v>
      </c>
      <c r="I92" s="45"/>
      <c r="J92" s="116">
        <f t="shared" si="30"/>
        <v>18500000</v>
      </c>
      <c r="K92" s="114">
        <f t="shared" si="31"/>
        <v>92.5</v>
      </c>
      <c r="L92" s="117">
        <v>100</v>
      </c>
      <c r="M92" s="7"/>
      <c r="N92" s="7"/>
    </row>
    <row r="93" spans="1:14" x14ac:dyDescent="0.2">
      <c r="A93" s="59" t="s">
        <v>167</v>
      </c>
      <c r="B93" s="69" t="s">
        <v>168</v>
      </c>
      <c r="C93" s="16"/>
      <c r="D93" s="118">
        <v>20000000</v>
      </c>
      <c r="E93" s="63"/>
      <c r="F93" s="34">
        <v>18500000</v>
      </c>
      <c r="G93" s="12">
        <f t="shared" si="28"/>
        <v>92.5</v>
      </c>
      <c r="H93" s="36"/>
      <c r="I93" s="12"/>
      <c r="J93" s="11">
        <f t="shared" si="30"/>
        <v>18500000</v>
      </c>
      <c r="K93" s="35">
        <f t="shared" si="31"/>
        <v>92.5</v>
      </c>
      <c r="L93" s="12">
        <v>100</v>
      </c>
      <c r="M93" s="7"/>
      <c r="N93" s="7"/>
    </row>
    <row r="94" spans="1:14" ht="25.5" x14ac:dyDescent="0.2">
      <c r="A94" s="39" t="s">
        <v>179</v>
      </c>
      <c r="B94" s="58" t="s">
        <v>180</v>
      </c>
      <c r="C94" s="94"/>
      <c r="D94" s="95">
        <f>D95</f>
        <v>199800000</v>
      </c>
      <c r="E94" s="43" t="e">
        <f>E95+#REF!+#REF!+#REF!+#REF!+#REF!</f>
        <v>#REF!</v>
      </c>
      <c r="F94" s="97">
        <v>18500000</v>
      </c>
      <c r="G94" s="45">
        <f t="shared" ref="G94" si="32">F94/D94*100</f>
        <v>9.2592592592592595</v>
      </c>
      <c r="H94" s="46">
        <f>H95</f>
        <v>0</v>
      </c>
      <c r="I94" s="45"/>
      <c r="J94" s="116">
        <f t="shared" ref="J94" si="33">F94+H94</f>
        <v>18500000</v>
      </c>
      <c r="K94" s="114">
        <f t="shared" ref="K94" si="34">J94/D94*100</f>
        <v>9.2592592592592595</v>
      </c>
      <c r="L94" s="117">
        <v>100</v>
      </c>
      <c r="M94" s="7"/>
      <c r="N94" s="7"/>
    </row>
    <row r="95" spans="1:14" ht="38.25" x14ac:dyDescent="0.2">
      <c r="A95" s="59"/>
      <c r="B95" s="120" t="s">
        <v>181</v>
      </c>
      <c r="C95" s="16"/>
      <c r="D95" s="122">
        <v>199800000</v>
      </c>
      <c r="E95" s="123"/>
      <c r="F95" s="34"/>
      <c r="G95" s="12"/>
      <c r="H95" s="36"/>
      <c r="I95" s="12"/>
      <c r="J95" s="11"/>
      <c r="K95" s="35"/>
      <c r="L95" s="12"/>
      <c r="M95" s="7"/>
      <c r="N95" s="7"/>
    </row>
    <row r="96" spans="1:14" x14ac:dyDescent="0.2">
      <c r="H96" s="124" t="s">
        <v>169</v>
      </c>
      <c r="I96" s="124"/>
      <c r="J96" s="124"/>
      <c r="K96" s="124"/>
      <c r="L96" s="124"/>
      <c r="M96" s="124"/>
      <c r="N96" s="124"/>
    </row>
    <row r="99" spans="8:14" x14ac:dyDescent="0.2">
      <c r="H99" s="124" t="s">
        <v>170</v>
      </c>
      <c r="I99" s="124"/>
      <c r="J99" s="124"/>
      <c r="K99" s="124"/>
      <c r="L99" s="124"/>
      <c r="M99" s="124"/>
      <c r="N99" s="124"/>
    </row>
    <row r="100" spans="8:14" x14ac:dyDescent="0.2">
      <c r="H100" s="124" t="s">
        <v>171</v>
      </c>
      <c r="I100" s="124"/>
      <c r="J100" s="124"/>
      <c r="K100" s="124"/>
      <c r="L100" s="124"/>
      <c r="M100" s="124"/>
      <c r="N100" s="124"/>
    </row>
  </sheetData>
  <mergeCells count="20">
    <mergeCell ref="A1:N1"/>
    <mergeCell ref="A2:N2"/>
    <mergeCell ref="A3:N3"/>
    <mergeCell ref="A5:A8"/>
    <mergeCell ref="B5:B8"/>
    <mergeCell ref="C5:C8"/>
    <mergeCell ref="D5:D8"/>
    <mergeCell ref="E5:E8"/>
    <mergeCell ref="F5:L5"/>
    <mergeCell ref="M5:M8"/>
    <mergeCell ref="H96:N96"/>
    <mergeCell ref="H99:N99"/>
    <mergeCell ref="H100:N100"/>
    <mergeCell ref="N5:N8"/>
    <mergeCell ref="F6:G6"/>
    <mergeCell ref="H6:I6"/>
    <mergeCell ref="J6:L6"/>
    <mergeCell ref="F7:G7"/>
    <mergeCell ref="H7:I7"/>
    <mergeCell ref="J7:K7"/>
  </mergeCells>
  <phoneticPr fontId="8" type="noConversion"/>
  <pageMargins left="0.43" right="0.75" top="0.47" bottom="0.39" header="0.39" footer="0.51"/>
  <pageSetup paperSize="5" scale="8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2020-12-04T02:49:09Z</dcterms:created>
  <dcterms:modified xsi:type="dcterms:W3CDTF">2020-12-05T05:41:56Z</dcterms:modified>
</cp:coreProperties>
</file>