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30" windowWidth="10950" windowHeight="8115" tabRatio="875" firstSheet="1" activeTab="3"/>
  </bookViews>
  <sheets>
    <sheet name="DES 20" sheetId="15" state="hidden" r:id="rId1"/>
    <sheet name="NOV 20.Gab" sheetId="17" r:id="rId2"/>
    <sheet name="NOV 20.2" sheetId="16" r:id="rId3"/>
    <sheet name="NOV 20.1" sheetId="14" r:id="rId4"/>
    <sheet name="OKT 20" sheetId="13" state="hidden" r:id="rId5"/>
    <sheet name="SEP 20" sheetId="11" state="hidden" r:id="rId6"/>
    <sheet name="AGUS 20" sheetId="12" state="hidden" r:id="rId7"/>
    <sheet name="Juli 2020 " sheetId="10" state="hidden" r:id="rId8"/>
    <sheet name="Juni 2020" sheetId="8" state="hidden" r:id="rId9"/>
    <sheet name="Mei 2020" sheetId="7" state="hidden" r:id="rId10"/>
    <sheet name="APR 2020" sheetId="6" state="hidden" r:id="rId11"/>
    <sheet name="MAR 2020" sheetId="5" state="hidden" r:id="rId12"/>
    <sheet name="FEB 2020" sheetId="3" state="hidden" r:id="rId13"/>
    <sheet name="REKAP TAHUN" sheetId="4" state="hidden" r:id="rId14"/>
    <sheet name="2020" sheetId="1" state="hidden" r:id="rId1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6" i="17" l="1"/>
  <c r="E272" i="17"/>
  <c r="E345" i="17"/>
  <c r="C345" i="17"/>
  <c r="E332" i="17"/>
  <c r="C313" i="17"/>
  <c r="C332" i="17" s="1"/>
  <c r="C307" i="17"/>
  <c r="C295" i="17"/>
  <c r="C283" i="17"/>
  <c r="C272" i="17"/>
  <c r="E259" i="17"/>
  <c r="C259" i="17"/>
  <c r="C244" i="17"/>
  <c r="C232" i="17"/>
  <c r="E220" i="17"/>
  <c r="C220" i="17"/>
  <c r="C206" i="17"/>
  <c r="E183" i="17"/>
  <c r="C183" i="17"/>
  <c r="E163" i="17"/>
  <c r="C163" i="17"/>
  <c r="E149" i="17"/>
  <c r="C149" i="17"/>
  <c r="C130" i="17"/>
  <c r="C115" i="17"/>
  <c r="C105" i="17"/>
  <c r="G89" i="17"/>
  <c r="E89" i="17"/>
  <c r="H89" i="17" s="1"/>
  <c r="C89" i="17"/>
  <c r="E70" i="17"/>
  <c r="C70" i="17"/>
  <c r="G52" i="17"/>
  <c r="H52" i="17" s="1"/>
  <c r="E52" i="17"/>
  <c r="C52" i="17"/>
  <c r="I48" i="17"/>
  <c r="H40" i="17"/>
  <c r="G40" i="17"/>
  <c r="E40" i="17"/>
  <c r="C40" i="17"/>
  <c r="E21" i="17"/>
  <c r="C21" i="17"/>
  <c r="C346" i="17" s="1"/>
  <c r="E295" i="15"/>
  <c r="E272" i="15"/>
  <c r="E346" i="15"/>
  <c r="E346" i="16"/>
  <c r="F266" i="16"/>
  <c r="E272" i="16"/>
  <c r="E345" i="16"/>
  <c r="C345" i="16"/>
  <c r="E332" i="16"/>
  <c r="C313" i="16"/>
  <c r="C332" i="16" s="1"/>
  <c r="C307" i="16"/>
  <c r="C295" i="16"/>
  <c r="C283" i="16"/>
  <c r="C272" i="16"/>
  <c r="E259" i="16"/>
  <c r="C259" i="16"/>
  <c r="C244" i="16"/>
  <c r="C232" i="16"/>
  <c r="E220" i="16"/>
  <c r="C220" i="16"/>
  <c r="C206" i="16"/>
  <c r="E183" i="16"/>
  <c r="C183" i="16"/>
  <c r="E163" i="16"/>
  <c r="C163" i="16"/>
  <c r="E149" i="16"/>
  <c r="C149" i="16"/>
  <c r="C130" i="16"/>
  <c r="C115" i="16"/>
  <c r="C105" i="16"/>
  <c r="G89" i="16"/>
  <c r="H89" i="16" s="1"/>
  <c r="E89" i="16"/>
  <c r="C89" i="16"/>
  <c r="E70" i="16"/>
  <c r="C70" i="16"/>
  <c r="H52" i="16"/>
  <c r="G52" i="16"/>
  <c r="I52" i="16" s="1"/>
  <c r="E52" i="16"/>
  <c r="C52" i="16"/>
  <c r="I48" i="16"/>
  <c r="G40" i="16"/>
  <c r="E40" i="16"/>
  <c r="H40" i="16" s="1"/>
  <c r="C40" i="16"/>
  <c r="E21" i="16"/>
  <c r="C21" i="16"/>
  <c r="C346" i="16" s="1"/>
  <c r="F346" i="17" l="1"/>
  <c r="E348" i="17"/>
  <c r="I52" i="17"/>
  <c r="F346" i="16"/>
  <c r="E348" i="16"/>
  <c r="E346" i="14"/>
  <c r="E130" i="13"/>
  <c r="E346" i="13" s="1"/>
  <c r="E345" i="15" l="1"/>
  <c r="C345" i="15"/>
  <c r="E332" i="15"/>
  <c r="C313" i="15"/>
  <c r="C332" i="15" s="1"/>
  <c r="C307" i="15"/>
  <c r="C295" i="15"/>
  <c r="C283" i="15"/>
  <c r="C272" i="15"/>
  <c r="E259" i="15"/>
  <c r="C259" i="15"/>
  <c r="C244" i="15"/>
  <c r="C232" i="15"/>
  <c r="E220" i="15"/>
  <c r="C220" i="15"/>
  <c r="C206" i="15"/>
  <c r="E183" i="15"/>
  <c r="C183" i="15"/>
  <c r="E163" i="15"/>
  <c r="C163" i="15"/>
  <c r="E149" i="15"/>
  <c r="C149" i="15"/>
  <c r="C130" i="15"/>
  <c r="C115" i="15"/>
  <c r="C105" i="15"/>
  <c r="G89" i="15"/>
  <c r="E89" i="15"/>
  <c r="H89" i="15" s="1"/>
  <c r="C89" i="15"/>
  <c r="E70" i="15"/>
  <c r="C70" i="15"/>
  <c r="G52" i="15"/>
  <c r="H52" i="15" s="1"/>
  <c r="E52" i="15"/>
  <c r="C52" i="15"/>
  <c r="I48" i="15"/>
  <c r="G40" i="15"/>
  <c r="E40" i="15"/>
  <c r="H40" i="15" s="1"/>
  <c r="C40" i="15"/>
  <c r="E21" i="15"/>
  <c r="C21" i="15"/>
  <c r="C346" i="15" s="1"/>
  <c r="E345" i="14"/>
  <c r="C345" i="14"/>
  <c r="E332" i="14"/>
  <c r="C332" i="14"/>
  <c r="C313" i="14"/>
  <c r="C307" i="14"/>
  <c r="C295" i="14"/>
  <c r="C283" i="14"/>
  <c r="C272" i="14"/>
  <c r="E259" i="14"/>
  <c r="C259" i="14"/>
  <c r="C244" i="14"/>
  <c r="C232" i="14"/>
  <c r="E220" i="14"/>
  <c r="C220" i="14"/>
  <c r="C206" i="14"/>
  <c r="E183" i="14"/>
  <c r="C183" i="14"/>
  <c r="E163" i="14"/>
  <c r="C163" i="14"/>
  <c r="E149" i="14"/>
  <c r="C149" i="14"/>
  <c r="C130" i="14"/>
  <c r="C115" i="14"/>
  <c r="C105" i="14"/>
  <c r="G89" i="14"/>
  <c r="E89" i="14"/>
  <c r="H89" i="14" s="1"/>
  <c r="C89" i="14"/>
  <c r="E70" i="14"/>
  <c r="C70" i="14"/>
  <c r="G52" i="14"/>
  <c r="E52" i="14"/>
  <c r="H52" i="14" s="1"/>
  <c r="C52" i="14"/>
  <c r="I52" i="14" s="1"/>
  <c r="I48" i="14"/>
  <c r="G40" i="14"/>
  <c r="E40" i="14"/>
  <c r="H40" i="14" s="1"/>
  <c r="C40" i="14"/>
  <c r="E21" i="14"/>
  <c r="C21" i="14"/>
  <c r="E345" i="13"/>
  <c r="C345" i="13"/>
  <c r="E332" i="13"/>
  <c r="C313" i="13"/>
  <c r="C332" i="13" s="1"/>
  <c r="C307" i="13"/>
  <c r="C295" i="13"/>
  <c r="C283" i="13"/>
  <c r="C272" i="13"/>
  <c r="E259" i="13"/>
  <c r="C259" i="13"/>
  <c r="C244" i="13"/>
  <c r="C232" i="13"/>
  <c r="E220" i="13"/>
  <c r="C220" i="13"/>
  <c r="C206" i="13"/>
  <c r="E183" i="13"/>
  <c r="C183" i="13"/>
  <c r="E163" i="13"/>
  <c r="C163" i="13"/>
  <c r="E149" i="13"/>
  <c r="C149" i="13"/>
  <c r="C130" i="13"/>
  <c r="C115" i="13"/>
  <c r="C105" i="13"/>
  <c r="G89" i="13"/>
  <c r="H89" i="13" s="1"/>
  <c r="E89" i="13"/>
  <c r="C89" i="13"/>
  <c r="E70" i="13"/>
  <c r="C70" i="13"/>
  <c r="G52" i="13"/>
  <c r="I52" i="13" s="1"/>
  <c r="E52" i="13"/>
  <c r="H52" i="13" s="1"/>
  <c r="C52" i="13"/>
  <c r="I48" i="13"/>
  <c r="G40" i="13"/>
  <c r="E40" i="13"/>
  <c r="C40" i="13"/>
  <c r="E21" i="13"/>
  <c r="C21" i="13"/>
  <c r="C346" i="13" s="1"/>
  <c r="E348" i="15" l="1"/>
  <c r="F346" i="15"/>
  <c r="I52" i="15"/>
  <c r="C346" i="14"/>
  <c r="F346" i="13"/>
  <c r="H40" i="13"/>
  <c r="E346" i="11"/>
  <c r="F346" i="14" l="1"/>
  <c r="E348" i="13"/>
  <c r="E332" i="11"/>
  <c r="E259" i="11"/>
  <c r="E220" i="11"/>
  <c r="E183" i="11"/>
  <c r="E163" i="11"/>
  <c r="E70" i="11"/>
  <c r="E40" i="11"/>
  <c r="E149" i="11"/>
  <c r="E345" i="11"/>
  <c r="E70" i="12"/>
  <c r="E149" i="12"/>
  <c r="E345" i="12"/>
  <c r="C345" i="12"/>
  <c r="C332" i="12"/>
  <c r="C313" i="12"/>
  <c r="C307" i="12"/>
  <c r="C295" i="12"/>
  <c r="C283" i="12"/>
  <c r="C272" i="12"/>
  <c r="C259" i="12"/>
  <c r="C244" i="12"/>
  <c r="C232" i="12"/>
  <c r="C220" i="12"/>
  <c r="C206" i="12"/>
  <c r="C183" i="12"/>
  <c r="C163" i="12"/>
  <c r="C149" i="12"/>
  <c r="C130" i="12"/>
  <c r="C115" i="12"/>
  <c r="C105" i="12"/>
  <c r="G89" i="12"/>
  <c r="E89" i="12"/>
  <c r="H89" i="12" s="1"/>
  <c r="C89" i="12"/>
  <c r="C70" i="12"/>
  <c r="G52" i="12"/>
  <c r="I52" i="12" s="1"/>
  <c r="E52" i="12"/>
  <c r="C52" i="12"/>
  <c r="C346" i="12" s="1"/>
  <c r="I48" i="12"/>
  <c r="G40" i="12"/>
  <c r="E40" i="12"/>
  <c r="H40" i="12" s="1"/>
  <c r="C40" i="12"/>
  <c r="E21" i="12"/>
  <c r="C21" i="12"/>
  <c r="C345" i="11"/>
  <c r="C313" i="11"/>
  <c r="C332" i="11" s="1"/>
  <c r="C307" i="11"/>
  <c r="C295" i="11"/>
  <c r="C283" i="11"/>
  <c r="C272" i="11"/>
  <c r="C259" i="11"/>
  <c r="C244" i="11"/>
  <c r="C232" i="11"/>
  <c r="C220" i="11"/>
  <c r="C206" i="11"/>
  <c r="C183" i="11"/>
  <c r="C163" i="11"/>
  <c r="C149" i="11"/>
  <c r="C130" i="11"/>
  <c r="C115" i="11"/>
  <c r="C105" i="11"/>
  <c r="H89" i="11"/>
  <c r="G89" i="11"/>
  <c r="E89" i="11"/>
  <c r="C89" i="11"/>
  <c r="C70" i="11"/>
  <c r="G52" i="11"/>
  <c r="I52" i="11" s="1"/>
  <c r="E52" i="11"/>
  <c r="C52" i="11"/>
  <c r="I48" i="11"/>
  <c r="G40" i="11"/>
  <c r="C40" i="11"/>
  <c r="E21" i="11"/>
  <c r="C21" i="11"/>
  <c r="C346" i="11" s="1"/>
  <c r="H52" i="11" l="1"/>
  <c r="H40" i="11"/>
  <c r="H52" i="12"/>
  <c r="E346" i="12" s="1"/>
  <c r="F346" i="12" s="1"/>
  <c r="N22" i="4"/>
  <c r="M22" i="4"/>
  <c r="L22" i="4"/>
  <c r="K22" i="4"/>
  <c r="J22" i="4"/>
  <c r="I22" i="4"/>
  <c r="H22" i="4"/>
  <c r="G22" i="4"/>
  <c r="F22" i="4"/>
  <c r="E22" i="4"/>
  <c r="F346" i="11" l="1"/>
  <c r="E348" i="11"/>
  <c r="E345" i="10"/>
  <c r="C345" i="10"/>
  <c r="E332" i="10"/>
  <c r="C313" i="10"/>
  <c r="C332" i="10" s="1"/>
  <c r="F332" i="10" s="1"/>
  <c r="C307" i="10"/>
  <c r="C295" i="10"/>
  <c r="C283" i="10"/>
  <c r="C272" i="10"/>
  <c r="C259" i="10"/>
  <c r="C244" i="10"/>
  <c r="C232" i="10"/>
  <c r="C220" i="10"/>
  <c r="C206" i="10"/>
  <c r="C183" i="10"/>
  <c r="C163" i="10"/>
  <c r="C149" i="10"/>
  <c r="C130" i="10"/>
  <c r="C115" i="10"/>
  <c r="C105" i="10"/>
  <c r="G89" i="10"/>
  <c r="H89" i="10" s="1"/>
  <c r="E89" i="10"/>
  <c r="C89" i="10"/>
  <c r="E70" i="10"/>
  <c r="F70" i="10" s="1"/>
  <c r="C70" i="10"/>
  <c r="G52" i="10"/>
  <c r="H52" i="10" s="1"/>
  <c r="E52" i="10"/>
  <c r="C52" i="10"/>
  <c r="I48" i="10"/>
  <c r="G40" i="10"/>
  <c r="E40" i="10"/>
  <c r="H40" i="10" s="1"/>
  <c r="C40" i="10"/>
  <c r="E21" i="10"/>
  <c r="C21" i="10"/>
  <c r="C346" i="10" s="1"/>
  <c r="E345" i="8"/>
  <c r="F332" i="8"/>
  <c r="E332" i="8"/>
  <c r="E70" i="8"/>
  <c r="F70" i="8" s="1"/>
  <c r="E346" i="10" l="1"/>
  <c r="F346" i="10" s="1"/>
  <c r="I40" i="10"/>
  <c r="I52" i="10"/>
  <c r="C345" i="8" l="1"/>
  <c r="C313" i="8"/>
  <c r="C332" i="8" s="1"/>
  <c r="C307" i="8"/>
  <c r="C295" i="8"/>
  <c r="C283" i="8"/>
  <c r="C272" i="8"/>
  <c r="C259" i="8"/>
  <c r="C244" i="8"/>
  <c r="C232" i="8"/>
  <c r="C220" i="8"/>
  <c r="C206" i="8"/>
  <c r="C183" i="8"/>
  <c r="C163" i="8"/>
  <c r="C149" i="8"/>
  <c r="C130" i="8"/>
  <c r="C115" i="8"/>
  <c r="C105" i="8"/>
  <c r="H89" i="8"/>
  <c r="G89" i="8"/>
  <c r="E89" i="8"/>
  <c r="C89" i="8"/>
  <c r="C70" i="8"/>
  <c r="G52" i="8"/>
  <c r="I52" i="8" s="1"/>
  <c r="E52" i="8"/>
  <c r="H52" i="8" s="1"/>
  <c r="C52" i="8"/>
  <c r="I48" i="8"/>
  <c r="G40" i="8"/>
  <c r="E40" i="8"/>
  <c r="C40" i="8"/>
  <c r="E21" i="8"/>
  <c r="C21" i="8"/>
  <c r="C346" i="8" s="1"/>
  <c r="H40" i="8" l="1"/>
  <c r="E332" i="7"/>
  <c r="E345" i="7"/>
  <c r="C345" i="7"/>
  <c r="C332" i="7"/>
  <c r="C313" i="7"/>
  <c r="C307" i="7"/>
  <c r="C295" i="7"/>
  <c r="C283" i="7"/>
  <c r="C272" i="7"/>
  <c r="C259" i="7"/>
  <c r="C244" i="7"/>
  <c r="C232" i="7"/>
  <c r="C220" i="7"/>
  <c r="C206" i="7"/>
  <c r="C183" i="7"/>
  <c r="C163" i="7"/>
  <c r="C149" i="7"/>
  <c r="C130" i="7"/>
  <c r="C115" i="7"/>
  <c r="C105" i="7"/>
  <c r="G89" i="7"/>
  <c r="E89" i="7"/>
  <c r="H89" i="7" s="1"/>
  <c r="C89" i="7"/>
  <c r="C70" i="7"/>
  <c r="G52" i="7"/>
  <c r="I52" i="7" s="1"/>
  <c r="E52" i="7"/>
  <c r="C52" i="7"/>
  <c r="C346" i="7" s="1"/>
  <c r="I48" i="7"/>
  <c r="H40" i="7"/>
  <c r="G40" i="7"/>
  <c r="E40" i="7"/>
  <c r="C40" i="7"/>
  <c r="E21" i="7"/>
  <c r="C21" i="7"/>
  <c r="E346" i="8" l="1"/>
  <c r="F346" i="8" s="1"/>
  <c r="I40" i="8"/>
  <c r="H52" i="7"/>
  <c r="E346" i="7" s="1"/>
  <c r="F346" i="7" s="1"/>
  <c r="H78" i="6"/>
  <c r="G89" i="6"/>
  <c r="H89" i="6" s="1"/>
  <c r="I89" i="6" s="1"/>
  <c r="I78" i="6"/>
  <c r="F62" i="6" l="1"/>
  <c r="E70" i="6"/>
  <c r="F70" i="6" s="1"/>
  <c r="F149" i="5"/>
  <c r="E149" i="5"/>
  <c r="F137" i="5"/>
  <c r="E345" i="5" l="1"/>
  <c r="F314" i="5"/>
  <c r="E332" i="5"/>
  <c r="F332" i="5" s="1"/>
  <c r="H78" i="5"/>
  <c r="I78" i="5"/>
  <c r="F67" i="5"/>
  <c r="F65" i="5"/>
  <c r="E70" i="5"/>
  <c r="F70" i="5" s="1"/>
  <c r="I40" i="5"/>
  <c r="H29" i="5"/>
  <c r="I29" i="5" s="1"/>
  <c r="C345" i="6"/>
  <c r="C313" i="6"/>
  <c r="C332" i="6" s="1"/>
  <c r="C307" i="6"/>
  <c r="C295" i="6"/>
  <c r="C283" i="6"/>
  <c r="C272" i="6"/>
  <c r="C259" i="6"/>
  <c r="C244" i="6"/>
  <c r="C232" i="6"/>
  <c r="C220" i="6"/>
  <c r="C206" i="6"/>
  <c r="C183" i="6"/>
  <c r="C163" i="6"/>
  <c r="C149" i="6"/>
  <c r="C130" i="6"/>
  <c r="C115" i="6"/>
  <c r="C105" i="6"/>
  <c r="E89" i="6"/>
  <c r="C89" i="6"/>
  <c r="C70" i="6"/>
  <c r="H52" i="6"/>
  <c r="G52" i="6"/>
  <c r="E52" i="6"/>
  <c r="C52" i="6"/>
  <c r="I52" i="6" s="1"/>
  <c r="I48" i="6"/>
  <c r="G40" i="6"/>
  <c r="E40" i="6"/>
  <c r="H40" i="6" s="1"/>
  <c r="C40" i="6"/>
  <c r="E21" i="6"/>
  <c r="C21" i="6"/>
  <c r="C346" i="6" s="1"/>
  <c r="C345" i="5"/>
  <c r="C313" i="5"/>
  <c r="C332" i="5" s="1"/>
  <c r="C307" i="5"/>
  <c r="C295" i="5"/>
  <c r="C283" i="5"/>
  <c r="C272" i="5"/>
  <c r="C259" i="5"/>
  <c r="C244" i="5"/>
  <c r="C232" i="5"/>
  <c r="C220" i="5"/>
  <c r="C206" i="5"/>
  <c r="C183" i="5"/>
  <c r="C163" i="5"/>
  <c r="C149" i="5"/>
  <c r="C130" i="5"/>
  <c r="C115" i="5"/>
  <c r="C105" i="5"/>
  <c r="G89" i="5"/>
  <c r="H89" i="5" s="1"/>
  <c r="I89" i="5" s="1"/>
  <c r="E89" i="5"/>
  <c r="C89" i="5"/>
  <c r="C70" i="5"/>
  <c r="G52" i="5"/>
  <c r="I52" i="5" s="1"/>
  <c r="E52" i="5"/>
  <c r="H52" i="5" s="1"/>
  <c r="C52" i="5"/>
  <c r="I48" i="5"/>
  <c r="G40" i="5"/>
  <c r="E40" i="5"/>
  <c r="C40" i="5"/>
  <c r="E21" i="5"/>
  <c r="C21" i="5"/>
  <c r="C346" i="5" s="1"/>
  <c r="H40" i="5" l="1"/>
  <c r="E346" i="5" s="1"/>
  <c r="F346" i="5" s="1"/>
  <c r="E346" i="6"/>
  <c r="F346" i="6" s="1"/>
  <c r="O60" i="4"/>
  <c r="O59" i="4"/>
  <c r="O58" i="4"/>
  <c r="O57" i="4"/>
  <c r="O56" i="4"/>
  <c r="N55" i="4"/>
  <c r="M55" i="4"/>
  <c r="L55" i="4"/>
  <c r="K55" i="4"/>
  <c r="J55" i="4"/>
  <c r="I55" i="4"/>
  <c r="H55" i="4"/>
  <c r="G55" i="4"/>
  <c r="F55" i="4"/>
  <c r="E55" i="4"/>
  <c r="D55" i="4"/>
  <c r="C55" i="4"/>
  <c r="O54" i="4"/>
  <c r="O53" i="4"/>
  <c r="O52" i="4"/>
  <c r="O51" i="4"/>
  <c r="N50" i="4"/>
  <c r="M50" i="4"/>
  <c r="L50" i="4"/>
  <c r="K50" i="4"/>
  <c r="J50" i="4"/>
  <c r="I50" i="4"/>
  <c r="H50" i="4"/>
  <c r="G50" i="4"/>
  <c r="F50" i="4"/>
  <c r="E50" i="4"/>
  <c r="D50" i="4"/>
  <c r="C50" i="4"/>
  <c r="O49" i="4"/>
  <c r="O48" i="4"/>
  <c r="O47" i="4"/>
  <c r="O46" i="4"/>
  <c r="O45" i="4"/>
  <c r="N44" i="4"/>
  <c r="M44" i="4"/>
  <c r="L44" i="4"/>
  <c r="K44" i="4"/>
  <c r="J44" i="4"/>
  <c r="I44" i="4"/>
  <c r="H44" i="4"/>
  <c r="G44" i="4"/>
  <c r="F44" i="4"/>
  <c r="E44" i="4"/>
  <c r="O44" i="4" s="1"/>
  <c r="D44" i="4"/>
  <c r="N43" i="4"/>
  <c r="M43" i="4"/>
  <c r="L43" i="4"/>
  <c r="K43" i="4"/>
  <c r="J43" i="4"/>
  <c r="I43" i="4"/>
  <c r="H43" i="4"/>
  <c r="G43" i="4"/>
  <c r="F43" i="4"/>
  <c r="E43" i="4"/>
  <c r="O43" i="4" s="1"/>
  <c r="D43" i="4"/>
  <c r="C43" i="4"/>
  <c r="C8" i="4" s="1"/>
  <c r="O42" i="4"/>
  <c r="O41" i="4"/>
  <c r="O40" i="4"/>
  <c r="O39" i="4"/>
  <c r="O38" i="4"/>
  <c r="O37" i="4"/>
  <c r="N36" i="4"/>
  <c r="M36" i="4"/>
  <c r="L36" i="4"/>
  <c r="K36" i="4"/>
  <c r="J36" i="4"/>
  <c r="I36" i="4"/>
  <c r="H36" i="4"/>
  <c r="G36" i="4"/>
  <c r="F36" i="4"/>
  <c r="E36" i="4"/>
  <c r="D36" i="4"/>
  <c r="O36" i="4" s="1"/>
  <c r="O35" i="4"/>
  <c r="O34" i="4"/>
  <c r="N33" i="4"/>
  <c r="M33" i="4"/>
  <c r="L33" i="4"/>
  <c r="K33" i="4"/>
  <c r="J33" i="4"/>
  <c r="I33" i="4"/>
  <c r="H33" i="4"/>
  <c r="G33" i="4"/>
  <c r="F33" i="4"/>
  <c r="E33" i="4"/>
  <c r="D33" i="4"/>
  <c r="O33" i="4" s="1"/>
  <c r="O32" i="4"/>
  <c r="O31" i="4"/>
  <c r="O30" i="4"/>
  <c r="N29" i="4"/>
  <c r="M29" i="4"/>
  <c r="L29" i="4"/>
  <c r="K29" i="4"/>
  <c r="J29" i="4"/>
  <c r="I29" i="4"/>
  <c r="H29" i="4"/>
  <c r="G29" i="4"/>
  <c r="F29" i="4"/>
  <c r="E29" i="4"/>
  <c r="O29" i="4" s="1"/>
  <c r="D29" i="4"/>
  <c r="O28" i="4"/>
  <c r="O27" i="4"/>
  <c r="O26" i="4"/>
  <c r="O25" i="4"/>
  <c r="N24" i="4"/>
  <c r="M24" i="4"/>
  <c r="M15" i="4" s="1"/>
  <c r="M8" i="4" s="1"/>
  <c r="L24" i="4"/>
  <c r="K24" i="4"/>
  <c r="K15" i="4" s="1"/>
  <c r="K8" i="4" s="1"/>
  <c r="J24" i="4"/>
  <c r="I24" i="4"/>
  <c r="H24" i="4"/>
  <c r="G24" i="4"/>
  <c r="G15" i="4" s="1"/>
  <c r="G8" i="4" s="1"/>
  <c r="D24" i="4"/>
  <c r="O23" i="4"/>
  <c r="D22" i="4"/>
  <c r="O21" i="4"/>
  <c r="O20" i="4"/>
  <c r="N19" i="4"/>
  <c r="M19" i="4"/>
  <c r="L19" i="4"/>
  <c r="K19" i="4"/>
  <c r="J19" i="4"/>
  <c r="I19" i="4"/>
  <c r="H19" i="4"/>
  <c r="G19" i="4"/>
  <c r="F19" i="4"/>
  <c r="E19" i="4"/>
  <c r="D19" i="4"/>
  <c r="O19" i="4" s="1"/>
  <c r="O18" i="4"/>
  <c r="O17" i="4"/>
  <c r="N16" i="4"/>
  <c r="M16" i="4"/>
  <c r="L16" i="4"/>
  <c r="K16" i="4"/>
  <c r="J16" i="4"/>
  <c r="I16" i="4"/>
  <c r="H16" i="4"/>
  <c r="H15" i="4" s="1"/>
  <c r="H8" i="4" s="1"/>
  <c r="G16" i="4"/>
  <c r="F16" i="4"/>
  <c r="E16" i="4"/>
  <c r="D16" i="4"/>
  <c r="N15" i="4"/>
  <c r="L15" i="4"/>
  <c r="L8" i="4" s="1"/>
  <c r="J15" i="4"/>
  <c r="J8" i="4" s="1"/>
  <c r="F15" i="4"/>
  <c r="F8" i="4" s="1"/>
  <c r="C15" i="4"/>
  <c r="O14" i="4"/>
  <c r="O13" i="4"/>
  <c r="O12" i="4"/>
  <c r="O11" i="4"/>
  <c r="O10" i="4"/>
  <c r="N9" i="4"/>
  <c r="M9" i="4"/>
  <c r="L9" i="4"/>
  <c r="K9" i="4"/>
  <c r="J9" i="4"/>
  <c r="J61" i="4" s="1"/>
  <c r="I9" i="4"/>
  <c r="H9" i="4"/>
  <c r="G9" i="4"/>
  <c r="F9" i="4"/>
  <c r="E9" i="4"/>
  <c r="D9" i="4"/>
  <c r="N8" i="4"/>
  <c r="L61" i="4" l="1"/>
  <c r="N61" i="4"/>
  <c r="I15" i="4"/>
  <c r="I8" i="4" s="1"/>
  <c r="O16" i="4"/>
  <c r="H61" i="4"/>
  <c r="O50" i="4"/>
  <c r="F61" i="4"/>
  <c r="O55" i="4"/>
  <c r="O22" i="4"/>
  <c r="E15" i="4"/>
  <c r="E8" i="4" s="1"/>
  <c r="D15" i="4"/>
  <c r="D61" i="4"/>
  <c r="D8" i="4"/>
  <c r="M61" i="4"/>
  <c r="G61" i="4"/>
  <c r="K61" i="4"/>
  <c r="O24" i="4"/>
  <c r="O9" i="4"/>
  <c r="I61" i="4" l="1"/>
  <c r="E61" i="4"/>
  <c r="O15" i="4"/>
  <c r="O8" i="4"/>
  <c r="E345" i="3"/>
  <c r="E346" i="3"/>
  <c r="F70" i="3"/>
  <c r="F61" i="3"/>
  <c r="E70" i="3"/>
  <c r="O61" i="4" l="1"/>
  <c r="C345" i="3"/>
  <c r="C313" i="3"/>
  <c r="C332" i="3" s="1"/>
  <c r="C307" i="3"/>
  <c r="C295" i="3"/>
  <c r="C283" i="3"/>
  <c r="C272" i="3"/>
  <c r="C259" i="3"/>
  <c r="C244" i="3"/>
  <c r="C232" i="3"/>
  <c r="C220" i="3"/>
  <c r="C206" i="3"/>
  <c r="C183" i="3"/>
  <c r="C163" i="3"/>
  <c r="C149" i="3"/>
  <c r="C130" i="3"/>
  <c r="C115" i="3"/>
  <c r="C105" i="3"/>
  <c r="G89" i="3"/>
  <c r="E89" i="3"/>
  <c r="H89" i="3" s="1"/>
  <c r="C89" i="3"/>
  <c r="C70" i="3"/>
  <c r="H52" i="3"/>
  <c r="G52" i="3"/>
  <c r="E52" i="3"/>
  <c r="C52" i="3"/>
  <c r="I52" i="3" s="1"/>
  <c r="I48" i="3"/>
  <c r="G40" i="3"/>
  <c r="E40" i="3"/>
  <c r="H40" i="3" s="1"/>
  <c r="C40" i="3"/>
  <c r="E21" i="3"/>
  <c r="C21" i="3"/>
  <c r="C346" i="3" s="1"/>
  <c r="C313" i="1"/>
  <c r="C332" i="1" s="1"/>
  <c r="F346" i="3" l="1"/>
  <c r="I48" i="1"/>
  <c r="C345" i="1" l="1"/>
  <c r="C307" i="1"/>
  <c r="C295" i="1" l="1"/>
  <c r="C283" i="1"/>
  <c r="C272" i="1"/>
  <c r="C259" i="1"/>
  <c r="C244" i="1"/>
  <c r="C232" i="1"/>
  <c r="C220" i="1"/>
  <c r="C206" i="1"/>
  <c r="C183" i="1"/>
  <c r="C163" i="1"/>
  <c r="C149" i="1"/>
  <c r="C130" i="1"/>
  <c r="C115" i="1"/>
  <c r="C105" i="1"/>
  <c r="C89" i="1"/>
  <c r="C70" i="1"/>
  <c r="C52" i="1"/>
  <c r="C21" i="1"/>
  <c r="G89" i="1" l="1"/>
  <c r="E89" i="1"/>
  <c r="G52" i="1"/>
  <c r="I52" i="1" s="1"/>
  <c r="E52" i="1"/>
  <c r="E21" i="1"/>
  <c r="G40" i="1"/>
  <c r="E40" i="1"/>
  <c r="C40" i="1"/>
  <c r="C346" i="1" s="1"/>
  <c r="H89" i="1" l="1"/>
  <c r="H40" i="1"/>
  <c r="H52" i="1"/>
  <c r="E346" i="1" l="1"/>
  <c r="F346" i="1" s="1"/>
</calcChain>
</file>

<file path=xl/sharedStrings.xml><?xml version="1.0" encoding="utf-8"?>
<sst xmlns="http://schemas.openxmlformats.org/spreadsheetml/2006/main" count="6374" uniqueCount="311">
  <si>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</si>
  <si>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</si>
  <si>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</si>
  <si>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</si>
  <si>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</si>
  <si>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</si>
  <si>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</si>
  <si>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</si>
  <si>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</si>
  <si>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</si>
  <si>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</si>
  <si>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</si>
  <si>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</si>
  <si>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</si>
  <si>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</si>
  <si>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</si>
  <si>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</si>
  <si>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</si>
  <si>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</si>
  <si>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</si>
  <si>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</si>
  <si>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</si>
  <si>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</si>
  <si>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</si>
  <si>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</si>
  <si>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</si>
  <si>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</si>
  <si>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</si>
  <si>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</si>
  <si>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</si>
  <si>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</si>
  <si>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</si>
  <si>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</si>
  <si>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</si>
  <si>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</si>
  <si>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</si>
  <si>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</si>
  <si>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</si>
  <si>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</si>
  <si>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</si>
  <si>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</si>
  <si>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</si>
  <si>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</si>
  <si>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</si>
  <si>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</si>
  <si>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</si>
  <si>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</si>
  <si>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</si>
  <si>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</si>
  <si>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</si>
  <si>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</si>
  <si>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</si>
  <si>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</si>
  <si>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</si>
  <si>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</si>
  <si>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</si>
  <si>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</si>
  <si>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</si>
  <si>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</si>
  <si>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</si>
  <si>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</si>
  <si>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</si>
  <si>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</si>
  <si>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</si>
  <si>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</si>
  <si>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</si>
  <si>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</si>
  <si>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</si>
  <si>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</si>
  <si>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</si>
  <si>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</si>
  <si>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</si>
  <si>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</si>
  <si>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</si>
  <si>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</si>
  <si>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</si>
  <si>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</si>
  <si>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</si>
  <si>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</si>
  <si>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</si>
  <si>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</si>
  <si>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</si>
  <si>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</si>
  <si>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</si>
  <si>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</si>
  <si>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</si>
  <si>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</si>
  <si>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</si>
  <si>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</si>
  <si>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</si>
  <si>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</si>
  <si>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</si>
  <si>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</si>
  <si>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</si>
  <si>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</si>
  <si>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</si>
  <si>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</si>
  <si>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</si>
  <si>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</si>
  <si>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</si>
  <si>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</si>
  <si>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</si>
  <si>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</si>
  <si>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</si>
  <si>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</si>
  <si>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</si>
  <si>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</si>
  <si>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</si>
  <si>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</si>
  <si>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</si>
  <si>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</si>
  <si>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</si>
  <si>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</si>
  <si>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</si>
  <si>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</si>
  <si>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</si>
  <si>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</si>
  <si>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</si>
  <si>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</si>
  <si>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</si>
  <si>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</si>
  <si>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</si>
  <si>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</si>
  <si>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</si>
  <si>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</si>
  <si>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</si>
  <si>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</si>
  <si>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</si>
  <si>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</si>
  <si>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</si>
  <si>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</si>
  <si>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</si>
  <si>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</si>
  <si>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</si>
  <si>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</si>
  <si>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</si>
  <si>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</si>
  <si>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</si>
  <si>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</si>
  <si>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</si>
  <si>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</si>
  <si>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</si>
  <si>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</si>
  <si>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</si>
  <si>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</si>
  <si>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</si>
  <si>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</si>
  <si>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</si>
  <si>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</si>
  <si>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</si>
  <si>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</si>
  <si>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</si>
  <si>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</si>
  <si>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</si>
  <si>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</si>
  <si>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</si>
  <si>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</si>
  <si>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</si>
  <si>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</si>
  <si>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</si>
  <si>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</si>
  <si>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</si>
  <si>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</si>
  <si>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</si>
  <si>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</si>
  <si>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</si>
  <si>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</si>
  <si>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</si>
  <si>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</si>
  <si>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</si>
  <si>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</si>
  <si>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</si>
  <si>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</si>
  <si>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</si>
  <si>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</si>
  <si>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</si>
  <si>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</si>
  <si>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</si>
  <si>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</si>
  <si>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</si>
  <si>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</si>
  <si>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</si>
  <si>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</si>
  <si>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</si>
  <si>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</si>
  <si>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</si>
  <si>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</si>
  <si>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</si>
  <si>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</si>
  <si>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</si>
  <si>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</si>
  <si>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</si>
  <si>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</si>
  <si>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</si>
  <si>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</si>
  <si>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</si>
  <si>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</si>
  <si>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</si>
  <si>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</si>
  <si>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</si>
  <si>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</si>
  <si>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</si>
  <si>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</si>
  <si>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</si>
  <si>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</si>
  <si>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</si>
  <si>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</si>
  <si>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</si>
  <si>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</si>
  <si>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>Kesehatan Masyarakat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</si>
  <si>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</si>
  <si>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</si>
  <si>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</si>
  <si>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</si>
  <si>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</si>
  <si>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</si>
  <si>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</si>
  <si>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</si>
  <si>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</si>
  <si>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</si>
  <si>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</si>
  <si>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</si>
  <si>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</si>
  <si>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</si>
  <si>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</si>
  <si>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</si>
  <si>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</si>
  <si>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</si>
  <si>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</si>
  <si>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</si>
  <si>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</si>
  <si>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</si>
  <si>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</si>
  <si>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</si>
  <si>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</si>
  <si>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</si>
  <si>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</si>
  <si>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</si>
  <si>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</si>
  <si>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</si>
  <si>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</si>
  <si>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</si>
  <si>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</si>
  <si>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</si>
  <si>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</si>
  <si>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</si>
  <si>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</si>
  <si>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</si>
  <si>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</si>
  <si>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</si>
  <si>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</si>
  <si>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</si>
  <si>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</si>
  <si>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</si>
  <si>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</si>
  <si>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</si>
  <si>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</si>
  <si>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</si>
  <si>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</si>
  <si>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</si>
  <si>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</si>
  <si>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>CIGUGUR TENGAH</t>
  </si>
  <si>
    <t xml:space="preserve">CIGUGUR TENGAH </t>
  </si>
  <si>
    <t>UPAYA KESEHATAN LOKAL SPESIFIK LAINNYA</t>
  </si>
  <si>
    <t>UKGMD</t>
  </si>
  <si>
    <t xml:space="preserve">Mengetahui, </t>
  </si>
  <si>
    <t>Kepala Puskesmas Cigugur Tengah</t>
  </si>
  <si>
    <t>dr. Jemi Suseno I</t>
  </si>
  <si>
    <t>NIP. 197712012005011006</t>
  </si>
  <si>
    <t>TOTAL ALL</t>
  </si>
  <si>
    <t>:</t>
  </si>
  <si>
    <t>Pendataan Sasaran KIA Terpadu</t>
  </si>
  <si>
    <t>KOPDAR</t>
  </si>
  <si>
    <t>Pelacakan K4 DO</t>
  </si>
  <si>
    <t>MP ASI</t>
  </si>
  <si>
    <t>KP ASI dalam 1000 HPK</t>
  </si>
  <si>
    <t>Orientasi Kader Posyandu</t>
  </si>
  <si>
    <t>Sweeping BIAS DT dab Td</t>
  </si>
  <si>
    <t xml:space="preserve">Penjaringan peserta didik SD </t>
  </si>
  <si>
    <t xml:space="preserve">Penjaringan peserta didik SMP </t>
  </si>
  <si>
    <t>Penjaringan peserta didik SMA</t>
  </si>
  <si>
    <t>Pemicuan Stop BABS</t>
  </si>
  <si>
    <t>Persiapan Pendataan PHBS-kadarzi-kesling</t>
  </si>
  <si>
    <t>FGD Lansia Resti</t>
  </si>
  <si>
    <t xml:space="preserve"> Pendataan kesling</t>
  </si>
  <si>
    <t>Pemetaan PHBS TTU</t>
  </si>
  <si>
    <t>Orientasi kader PMO kesehatan</t>
  </si>
  <si>
    <t>Screening usia produktif</t>
  </si>
  <si>
    <t>Penyuluhan keswa da Napza tk SMP dan SMA</t>
  </si>
  <si>
    <t>Kunjungan Rumah Kesehatan Jiwa</t>
  </si>
  <si>
    <t>Pemeriksaan kebugaran CJH</t>
  </si>
  <si>
    <t>Tes kebugaran Petugas PKM Cigugur Tengah</t>
  </si>
  <si>
    <t>Pemibinaan UKS</t>
  </si>
  <si>
    <t>Kunjungan Pendataan Jejaring</t>
  </si>
  <si>
    <t>Pemibinaan Teknis Jejaring</t>
  </si>
  <si>
    <t>Pengelola Keuangan</t>
  </si>
  <si>
    <t>TINGKAT KABUPATEN/KOTA TAHUN 2020</t>
  </si>
  <si>
    <t>: FEBRUARI</t>
  </si>
  <si>
    <t>Cimahi,    Februari 2020</t>
  </si>
  <si>
    <t>TAHUN 2020</t>
  </si>
  <si>
    <t>PUSKESMAS :</t>
  </si>
  <si>
    <t>Kesmas</t>
  </si>
  <si>
    <t>Cimahi,    Maret 2020</t>
  </si>
  <si>
    <t>Cimahi,    April 2020</t>
  </si>
  <si>
    <t>Cimahi,    Mei 2020</t>
  </si>
  <si>
    <t>Cimahi,    Juni 2020</t>
  </si>
  <si>
    <t>Cimahi,    Juli 2020</t>
  </si>
  <si>
    <t>: Juli</t>
  </si>
  <si>
    <t>Cimahi,    September 2020</t>
  </si>
  <si>
    <t>Cimahi,  November 2020</t>
  </si>
  <si>
    <t>Cimahi,   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</si>
</sst>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u/>
      <sz val="9"/>
      <color theme="1"/>
      <name val="Tahoma"/>
      <family val="2"/>
    </font>
    <font>
      <sz val="10"/>
      <color theme="0"/>
      <name val="Tahoma"/>
      <family val="2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b/>
      <sz val="12"/>
      <color theme="1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79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4" xfId="1" applyFont="1" applyBorder="1" applyAlignment="1">
      <alignment vertical="center"/>
    </xf>
    <xf numFmtId="0" fontId="8" fillId="2" borderId="5" xfId="4" applyFont="1" applyFill="1" applyBorder="1" applyAlignment="1">
      <alignment vertical="center"/>
    </xf>
    <xf numFmtId="164" fontId="8" fillId="0" borderId="0" xfId="1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top" wrapText="1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164" fontId="8" fillId="0" borderId="6" xfId="1" applyFont="1" applyBorder="1"/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3" fontId="10" fillId="0" borderId="7" xfId="2" applyNumberFormat="1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64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164" fontId="8" fillId="0" borderId="4" xfId="1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4" fontId="8" fillId="0" borderId="0" xfId="1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1" applyFont="1" applyBorder="1"/>
    <xf numFmtId="2" fontId="10" fillId="0" borderId="5" xfId="2" applyNumberFormat="1" applyFont="1" applyFill="1" applyBorder="1"/>
    <xf numFmtId="164" fontId="8" fillId="0" borderId="16" xfId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9" xfId="0" applyFont="1" applyBorder="1"/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166" fontId="8" fillId="0" borderId="3" xfId="6" applyNumberFormat="1" applyFont="1" applyBorder="1" applyAlignment="1">
      <alignment vertical="top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8" fillId="2" borderId="3" xfId="2" applyFont="1" applyFill="1" applyBorder="1" applyAlignment="1">
      <alignment vertical="top"/>
    </xf>
    <xf numFmtId="0" fontId="9" fillId="0" borderId="13" xfId="0" applyFont="1" applyBorder="1" applyAlignment="1">
      <alignment vertical="top" wrapText="1"/>
    </xf>
    <xf numFmtId="0" fontId="0" fillId="0" borderId="3" xfId="0" applyBorder="1"/>
    <xf numFmtId="166" fontId="3" fillId="0" borderId="0" xfId="0" applyNumberFormat="1" applyFont="1" applyAlignment="1">
      <alignment horizontal="left" vertical="center"/>
    </xf>
    <xf numFmtId="165" fontId="8" fillId="0" borderId="3" xfId="0" applyNumberFormat="1" applyFont="1" applyBorder="1"/>
    <xf numFmtId="3" fontId="8" fillId="0" borderId="3" xfId="0" applyNumberFormat="1" applyFont="1" applyBorder="1"/>
    <xf numFmtId="3" fontId="8" fillId="0" borderId="3" xfId="0" applyNumberFormat="1" applyFont="1" applyBorder="1" applyAlignment="1">
      <alignment horizont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vertical="center"/>
    </xf>
    <xf numFmtId="0" fontId="4" fillId="0" borderId="0" xfId="5" applyFont="1" applyAlignment="1">
      <alignment vertical="center"/>
    </xf>
    <xf numFmtId="0" fontId="4" fillId="0" borderId="0" xfId="5" applyFont="1" applyFill="1" applyAlignment="1">
      <alignment vertical="center"/>
    </xf>
    <xf numFmtId="0" fontId="1" fillId="0" borderId="0" xfId="5" applyAlignment="1">
      <alignment vertical="center"/>
    </xf>
    <xf numFmtId="0" fontId="0" fillId="0" borderId="0" xfId="0" applyAlignment="1">
      <alignment vertical="center"/>
    </xf>
    <xf numFmtId="0" fontId="12" fillId="0" borderId="0" xfId="5" applyFont="1" applyAlignment="1">
      <alignment vertical="center"/>
    </xf>
    <xf numFmtId="0" fontId="12" fillId="0" borderId="0" xfId="5" applyFont="1" applyFill="1" applyAlignment="1">
      <alignment vertical="center"/>
    </xf>
    <xf numFmtId="0" fontId="8" fillId="8" borderId="3" xfId="0" applyFont="1" applyFill="1" applyBorder="1"/>
    <xf numFmtId="166" fontId="8" fillId="8" borderId="3" xfId="0" applyNumberFormat="1" applyFont="1" applyFill="1" applyBorder="1"/>
    <xf numFmtId="0" fontId="9" fillId="8" borderId="3" xfId="2" applyFont="1" applyFill="1" applyBorder="1" applyAlignment="1">
      <alignment horizontal="center" vertical="center"/>
    </xf>
    <xf numFmtId="165" fontId="8" fillId="8" borderId="3" xfId="0" applyNumberFormat="1" applyFont="1" applyFill="1" applyBorder="1"/>
    <xf numFmtId="166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1" xfId="2" applyFont="1" applyBorder="1" applyAlignment="1">
      <alignment horizontal="center" vertical="center" wrapText="1"/>
    </xf>
    <xf numFmtId="0" fontId="8" fillId="6" borderId="10" xfId="4" applyFont="1" applyFill="1" applyBorder="1" applyAlignment="1">
      <alignment vertical="center"/>
    </xf>
    <xf numFmtId="0" fontId="8" fillId="6" borderId="3" xfId="4" applyFont="1" applyFill="1" applyBorder="1" applyAlignment="1">
      <alignment vertical="top"/>
    </xf>
    <xf numFmtId="0" fontId="8" fillId="6" borderId="12" xfId="4" applyFont="1" applyFill="1" applyBorder="1" applyAlignment="1">
      <alignment vertical="center"/>
    </xf>
    <xf numFmtId="0" fontId="8" fillId="6" borderId="6" xfId="2" applyFont="1" applyFill="1" applyBorder="1"/>
    <xf numFmtId="0" fontId="8" fillId="6" borderId="3" xfId="4" applyFont="1" applyFill="1" applyBorder="1" applyAlignment="1">
      <alignment vertical="center" wrapText="1"/>
    </xf>
    <xf numFmtId="0" fontId="8" fillId="6" borderId="6" xfId="4" applyFont="1" applyFill="1" applyBorder="1" applyAlignment="1">
      <alignment vertical="center" wrapText="1"/>
    </xf>
    <xf numFmtId="0" fontId="0" fillId="6" borderId="0" xfId="0" applyFill="1"/>
    <xf numFmtId="0" fontId="8" fillId="6" borderId="3" xfId="4" applyFont="1" applyFill="1" applyBorder="1" applyAlignment="1">
      <alignment horizontal="left" vertical="top" wrapText="1"/>
    </xf>
    <xf numFmtId="0" fontId="8" fillId="6" borderId="3" xfId="4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wrapText="1"/>
    </xf>
    <xf numFmtId="0" fontId="8" fillId="6" borderId="3" xfId="5" applyFont="1" applyFill="1" applyBorder="1" applyAlignment="1">
      <alignment vertical="center"/>
    </xf>
    <xf numFmtId="0" fontId="8" fillId="6" borderId="3" xfId="0" applyFont="1" applyFill="1" applyBorder="1" applyAlignment="1">
      <alignment vertical="center" wrapText="1"/>
    </xf>
    <xf numFmtId="0" fontId="8" fillId="6" borderId="3" xfId="4" applyFont="1" applyFill="1" applyBorder="1" applyAlignment="1">
      <alignment vertical="center"/>
    </xf>
    <xf numFmtId="0" fontId="8" fillId="6" borderId="3" xfId="4" applyFont="1" applyFill="1" applyBorder="1" applyAlignment="1">
      <alignment vertical="top" wrapText="1"/>
    </xf>
    <xf numFmtId="0" fontId="10" fillId="6" borderId="3" xfId="4" applyFont="1" applyFill="1" applyBorder="1" applyAlignment="1">
      <alignment vertical="top"/>
    </xf>
    <xf numFmtId="0" fontId="10" fillId="0" borderId="3" xfId="4" applyFont="1" applyBorder="1" applyAlignment="1">
      <alignment vertical="top" wrapText="1"/>
    </xf>
    <xf numFmtId="0" fontId="8" fillId="6" borderId="3" xfId="0" applyFont="1" applyFill="1" applyBorder="1"/>
    <xf numFmtId="0" fontId="8" fillId="6" borderId="3" xfId="4" applyFont="1" applyFill="1" applyBorder="1"/>
    <xf numFmtId="0" fontId="8" fillId="6" borderId="3" xfId="4" applyFont="1" applyFill="1" applyBorder="1" applyAlignment="1">
      <alignment wrapText="1"/>
    </xf>
    <xf numFmtId="166" fontId="13" fillId="0" borderId="3" xfId="6" applyNumberFormat="1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7" xfId="2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top"/>
    </xf>
    <xf numFmtId="0" fontId="16" fillId="3" borderId="3" xfId="2" applyFont="1" applyFill="1" applyBorder="1" applyAlignment="1">
      <alignment horizontal="left" vertical="top" wrapText="1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2" borderId="3" xfId="2" applyFont="1" applyFill="1" applyBorder="1" applyAlignment="1">
      <alignment vertical="top"/>
    </xf>
    <xf numFmtId="0" fontId="17" fillId="9" borderId="3" xfId="0" applyFont="1" applyFill="1" applyBorder="1" applyAlignment="1">
      <alignment horizontal="left" vertical="center"/>
    </xf>
    <xf numFmtId="0" fontId="14" fillId="0" borderId="3" xfId="0" applyFont="1" applyBorder="1"/>
    <xf numFmtId="0" fontId="17" fillId="9" borderId="3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top" wrapText="1"/>
    </xf>
    <xf numFmtId="0" fontId="16" fillId="4" borderId="3" xfId="2" applyFont="1" applyFill="1" applyBorder="1" applyAlignment="1">
      <alignment horizontal="center" vertical="top"/>
    </xf>
    <xf numFmtId="0" fontId="16" fillId="4" borderId="3" xfId="2" applyFont="1" applyFill="1" applyBorder="1" applyAlignment="1">
      <alignment vertical="top" wrapText="1"/>
    </xf>
    <xf numFmtId="0" fontId="14" fillId="0" borderId="3" xfId="2" applyFont="1" applyBorder="1" applyAlignment="1">
      <alignment horizontal="center" vertical="top"/>
    </xf>
    <xf numFmtId="0" fontId="14" fillId="0" borderId="3" xfId="7" applyFont="1" applyFill="1" applyBorder="1" applyAlignment="1">
      <alignment vertical="top"/>
    </xf>
    <xf numFmtId="0" fontId="18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4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>
      <alignment vertical="top" wrapText="1"/>
    </xf>
    <xf numFmtId="0" fontId="14" fillId="0" borderId="3" xfId="2" applyFont="1" applyBorder="1" applyAlignment="1">
      <alignment vertical="top" wrapText="1"/>
    </xf>
    <xf numFmtId="0" fontId="18" fillId="0" borderId="3" xfId="0" applyFont="1" applyBorder="1" applyAlignment="1">
      <alignment vertical="center" wrapText="1"/>
    </xf>
    <xf numFmtId="0" fontId="14" fillId="0" borderId="3" xfId="2" applyFont="1" applyBorder="1" applyAlignment="1">
      <alignment vertical="top"/>
    </xf>
    <xf numFmtId="0" fontId="16" fillId="5" borderId="3" xfId="2" applyFont="1" applyFill="1" applyBorder="1" applyAlignment="1">
      <alignment horizontal="center" vertical="top"/>
    </xf>
    <xf numFmtId="0" fontId="16" fillId="5" borderId="3" xfId="2" applyFont="1" applyFill="1" applyBorder="1" applyAlignment="1">
      <alignment vertical="top" wrapText="1"/>
    </xf>
    <xf numFmtId="0" fontId="14" fillId="2" borderId="3" xfId="2" applyFont="1" applyFill="1" applyBorder="1" applyAlignment="1">
      <alignment horizontal="center" vertical="top"/>
    </xf>
    <xf numFmtId="0" fontId="14" fillId="2" borderId="3" xfId="2" applyFont="1" applyFill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6" borderId="3" xfId="2" applyFont="1" applyFill="1" applyBorder="1" applyAlignment="1">
      <alignment horizontal="center" vertical="top"/>
    </xf>
    <xf numFmtId="0" fontId="16" fillId="6" borderId="3" xfId="2" applyFont="1" applyFill="1" applyBorder="1" applyAlignment="1">
      <alignment vertical="top" wrapText="1"/>
    </xf>
    <xf numFmtId="0" fontId="16" fillId="7" borderId="3" xfId="2" applyFont="1" applyFill="1" applyBorder="1" applyAlignment="1">
      <alignment horizontal="center" vertical="top"/>
    </xf>
    <xf numFmtId="0" fontId="16" fillId="7" borderId="3" xfId="2" applyFont="1" applyFill="1" applyBorder="1" applyAlignment="1">
      <alignment vertical="top" wrapText="1"/>
    </xf>
    <xf numFmtId="0" fontId="1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17" xfId="4" applyFont="1" applyFill="1" applyBorder="1" applyAlignment="1">
      <alignment vertical="center" wrapText="1"/>
    </xf>
    <xf numFmtId="0" fontId="8" fillId="0" borderId="13" xfId="0" applyFont="1" applyBorder="1" applyAlignment="1">
      <alignment vertical="top"/>
    </xf>
    <xf numFmtId="167" fontId="8" fillId="0" borderId="3" xfId="0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6" fontId="9" fillId="0" borderId="3" xfId="0" applyNumberFormat="1" applyFont="1" applyBorder="1"/>
    <xf numFmtId="165" fontId="9" fillId="0" borderId="3" xfId="0" applyNumberFormat="1" applyFont="1" applyBorder="1"/>
    <xf numFmtId="164" fontId="9" fillId="0" borderId="3" xfId="2" applyNumberFormat="1" applyFont="1" applyBorder="1"/>
    <xf numFmtId="3" fontId="11" fillId="0" borderId="7" xfId="2" applyNumberFormat="1" applyFont="1" applyFill="1" applyBorder="1" applyAlignment="1">
      <alignment horizontal="center" vertical="center"/>
    </xf>
    <xf numFmtId="2" fontId="11" fillId="0" borderId="3" xfId="2" applyNumberFormat="1" applyFont="1" applyFill="1" applyBorder="1" applyAlignment="1">
      <alignment horizontal="center" vertical="center"/>
    </xf>
    <xf numFmtId="167" fontId="9" fillId="0" borderId="3" xfId="0" applyNumberFormat="1" applyFont="1" applyBorder="1"/>
    <xf numFmtId="166" fontId="9" fillId="8" borderId="3" xfId="0" applyNumberFormat="1" applyFont="1" applyFill="1" applyBorder="1"/>
    <xf numFmtId="165" fontId="9" fillId="8" borderId="3" xfId="0" applyNumberFormat="1" applyFont="1" applyFill="1" applyBorder="1"/>
    <xf numFmtId="3" fontId="14" fillId="0" borderId="3" xfId="0" applyNumberFormat="1" applyFont="1" applyBorder="1" applyAlignment="1">
      <alignment horizontal="center" vertical="center"/>
    </xf>
    <xf numFmtId="3" fontId="14" fillId="0" borderId="3" xfId="0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6" borderId="3" xfId="4" applyFont="1" applyFill="1" applyBorder="1" applyAlignment="1">
      <alignment vertical="top" wrapText="1"/>
    </xf>
    <xf numFmtId="3" fontId="8" fillId="0" borderId="0" xfId="0" applyNumberFormat="1" applyFont="1" applyAlignment="1">
      <alignment vertical="top"/>
    </xf>
    <xf numFmtId="3" fontId="8" fillId="2" borderId="11" xfId="4" applyNumberFormat="1" applyFont="1" applyFill="1" applyBorder="1" applyAlignment="1">
      <alignment vertical="center"/>
    </xf>
    <xf numFmtId="3" fontId="8" fillId="2" borderId="4" xfId="4" applyNumberFormat="1" applyFont="1" applyFill="1" applyBorder="1" applyAlignment="1">
      <alignment vertical="center" wrapText="1"/>
    </xf>
    <xf numFmtId="3" fontId="8" fillId="2" borderId="11" xfId="4" applyNumberFormat="1" applyFont="1" applyFill="1" applyBorder="1" applyAlignment="1">
      <alignment vertical="center" wrapText="1"/>
    </xf>
    <xf numFmtId="3" fontId="8" fillId="2" borderId="6" xfId="4" applyNumberFormat="1" applyFont="1" applyFill="1" applyBorder="1" applyAlignment="1">
      <alignment vertical="center"/>
    </xf>
    <xf numFmtId="3" fontId="8" fillId="0" borderId="6" xfId="2" applyNumberFormat="1" applyFont="1" applyBorder="1"/>
    <xf numFmtId="3" fontId="9" fillId="0" borderId="3" xfId="2" applyNumberFormat="1" applyFont="1" applyBorder="1" applyAlignment="1">
      <alignment horizontal="center" vertical="center"/>
    </xf>
    <xf numFmtId="3" fontId="8" fillId="0" borderId="9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8" fillId="6" borderId="3" xfId="0" applyNumberFormat="1" applyFont="1" applyFill="1" applyBorder="1"/>
    <xf numFmtId="3" fontId="8" fillId="6" borderId="9" xfId="0" applyNumberFormat="1" applyFont="1" applyFill="1" applyBorder="1"/>
    <xf numFmtId="3" fontId="8" fillId="10" borderId="6" xfId="4" applyNumberFormat="1" applyFont="1" applyFill="1" applyBorder="1" applyAlignment="1">
      <alignment vertical="center"/>
    </xf>
    <xf numFmtId="3" fontId="8" fillId="11" borderId="3" xfId="0" applyNumberFormat="1" applyFont="1" applyFill="1" applyBorder="1"/>
    <xf numFmtId="3" fontId="8" fillId="12" borderId="3" xfId="0" applyNumberFormat="1" applyFont="1" applyFill="1" applyBorder="1"/>
    <xf numFmtId="3" fontId="8" fillId="12" borderId="9" xfId="0" applyNumberFormat="1" applyFont="1" applyFill="1" applyBorder="1"/>
    <xf numFmtId="3" fontId="8" fillId="12" borderId="4" xfId="4" applyNumberFormat="1" applyFont="1" applyFill="1" applyBorder="1" applyAlignment="1">
      <alignment vertical="center" wrapText="1"/>
    </xf>
    <xf numFmtId="0" fontId="19" fillId="0" borderId="0" xfId="0" applyFont="1"/>
    <xf numFmtId="166" fontId="19" fillId="0" borderId="0" xfId="0" applyNumberFormat="1" applyFont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8" fillId="0" borderId="4" xfId="4" applyNumberFormat="1" applyFont="1" applyFill="1" applyBorder="1" applyAlignment="1">
      <alignment vertical="center" wrapText="1"/>
    </xf>
    <xf numFmtId="3" fontId="8" fillId="0" borderId="6" xfId="4" applyNumberFormat="1" applyFont="1" applyFill="1" applyBorder="1" applyAlignment="1">
      <alignment vertical="center"/>
    </xf>
    <xf numFmtId="3" fontId="8" fillId="0" borderId="3" xfId="0" applyNumberFormat="1" applyFont="1" applyFill="1" applyBorder="1"/>
    <xf numFmtId="3" fontId="8" fillId="0" borderId="9" xfId="0" applyNumberFormat="1" applyFont="1" applyFill="1" applyBorder="1"/>
    <xf numFmtId="0" fontId="20" fillId="0" borderId="0" xfId="0" applyFont="1"/>
    <xf numFmtId="166" fontId="20" fillId="0" borderId="0" xfId="0" applyNumberFormat="1" applyFont="1"/>
    <xf numFmtId="0" fontId="3" fillId="0" borderId="0" xfId="0" applyFont="1" applyAlignment="1">
      <alignment horizontal="left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15" fillId="0" borderId="1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5" zoomScale="70" zoomScaleSheetLayoutView="70" workbookViewId="0">
      <selection activeCell="D350" sqref="D350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54"/>
      <c r="B4" s="254"/>
      <c r="C4" s="254"/>
      <c r="D4" s="254"/>
      <c r="E4" s="254"/>
      <c r="F4" s="254"/>
    </row>
    <row r="5" spans="1:9" x14ac:dyDescent="0.25">
      <c r="A5" s="254"/>
      <c r="B5" s="254"/>
      <c r="C5" s="254"/>
      <c r="D5" s="254"/>
      <c r="E5" s="254"/>
      <c r="F5" s="254"/>
    </row>
    <row r="6" spans="1:9" x14ac:dyDescent="0.25">
      <c r="A6" s="268" t="s">
        <v>2</v>
      </c>
      <c r="B6" s="268"/>
      <c r="C6" s="268"/>
      <c r="D6" s="255" t="s">
        <v>3</v>
      </c>
      <c r="E6" s="3"/>
      <c r="F6" s="3"/>
    </row>
    <row r="7" spans="1:9" x14ac:dyDescent="0.25">
      <c r="A7" s="265" t="s">
        <v>4</v>
      </c>
      <c r="B7" s="265"/>
      <c r="C7" s="265"/>
      <c r="D7" s="255" t="s">
        <v>5</v>
      </c>
      <c r="E7" s="3"/>
      <c r="F7" s="3"/>
    </row>
    <row r="8" spans="1:9" x14ac:dyDescent="0.25">
      <c r="A8" s="265" t="s">
        <v>6</v>
      </c>
      <c r="B8" s="265"/>
      <c r="C8" s="265"/>
      <c r="D8" s="255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55" t="s">
        <v>270</v>
      </c>
      <c r="E10" s="3"/>
      <c r="F10" s="254"/>
    </row>
    <row r="11" spans="1:9" x14ac:dyDescent="0.25">
      <c r="A11" s="253"/>
      <c r="B11" s="253"/>
      <c r="C11" s="253"/>
      <c r="D11" s="255"/>
      <c r="E11" s="3"/>
      <c r="F11" s="254"/>
    </row>
    <row r="12" spans="1:9" x14ac:dyDescent="0.25">
      <c r="A12" s="5" t="s">
        <v>9</v>
      </c>
      <c r="B12" s="6"/>
      <c r="C12" s="5"/>
      <c r="D12" s="254"/>
      <c r="E12" s="3"/>
      <c r="F12" s="254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59">
        <v>150000</v>
      </c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59"/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59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60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60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40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41">
        <f>SUM(E28:E39)</f>
        <v>150000</v>
      </c>
      <c r="F40" s="34"/>
      <c r="G40" s="34">
        <f>G28+G29+G30</f>
        <v>0</v>
      </c>
      <c r="H40" s="35">
        <f>E40+G40</f>
        <v>150000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51.75" x14ac:dyDescent="0.25">
      <c r="A61" s="76"/>
      <c r="B61" s="76"/>
      <c r="C61" s="76"/>
      <c r="D61" s="161" t="s">
        <v>57</v>
      </c>
      <c r="E61" s="261">
        <v>2250000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261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261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261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61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261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61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2250000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>
        <v>3900000</v>
      </c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>
        <v>1875000</v>
      </c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5775000</v>
      </c>
      <c r="F89" s="76"/>
      <c r="G89" s="76">
        <f>SUM(G78:G87)</f>
        <v>0</v>
      </c>
      <c r="H89" s="76">
        <f>E89+G89</f>
        <v>5775000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62">
        <v>375000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2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2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2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2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2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2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2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2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2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62"/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61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375000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>
        <v>540000</v>
      </c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261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540000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61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261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261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61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3">
        <f>SUM(E170:E182)</f>
        <v>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61">
        <v>75000</v>
      </c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75000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61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>
        <v>225000</v>
      </c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>
        <v>0</v>
      </c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>
        <f>SUM(E265:E271)</f>
        <v>225000</v>
      </c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>
        <v>1050000</v>
      </c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>
        <v>0</v>
      </c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>
        <f>SUM(E291:E294)</f>
        <v>1050000</v>
      </c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61">
        <v>1015000</v>
      </c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261">
        <v>1015000</v>
      </c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61">
        <v>1065000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>
        <v>305000</v>
      </c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3400000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6300000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6300000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4">
        <f>E339+E340</f>
        <v>12600000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E40+E70+E89+E149+E163+E220+E272+E295+E332+E345</f>
        <v>26440000</v>
      </c>
      <c r="F346" s="145">
        <f>(E346/C346)*100</f>
        <v>5.0895091434071222</v>
      </c>
      <c r="G346" s="13"/>
      <c r="H346" s="13"/>
      <c r="I346" s="13"/>
    </row>
    <row r="347" spans="1:9" x14ac:dyDescent="0.25">
      <c r="E347" s="251">
        <v>88648000</v>
      </c>
    </row>
    <row r="348" spans="1:9" x14ac:dyDescent="0.25">
      <c r="E348" s="252">
        <f>E347-E346</f>
        <v>62208000</v>
      </c>
    </row>
    <row r="349" spans="1:9" s="139" customFormat="1" x14ac:dyDescent="0.2">
      <c r="A349" s="134"/>
      <c r="B349" s="135"/>
      <c r="C349" s="136"/>
      <c r="D349" s="136"/>
      <c r="E349" s="137"/>
      <c r="F349" s="13" t="s">
        <v>308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8" zoomScale="70" zoomScaleSheetLayoutView="7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16"/>
      <c r="B4" s="216"/>
      <c r="C4" s="216"/>
      <c r="D4" s="216"/>
      <c r="E4" s="216"/>
      <c r="F4" s="216"/>
    </row>
    <row r="5" spans="1:9" x14ac:dyDescent="0.25">
      <c r="A5" s="216"/>
      <c r="B5" s="216"/>
      <c r="C5" s="216"/>
      <c r="D5" s="216"/>
      <c r="E5" s="216"/>
      <c r="F5" s="216"/>
    </row>
    <row r="6" spans="1:9" x14ac:dyDescent="0.25">
      <c r="A6" s="268" t="s">
        <v>2</v>
      </c>
      <c r="B6" s="268"/>
      <c r="C6" s="268"/>
      <c r="D6" s="217" t="s">
        <v>3</v>
      </c>
      <c r="E6" s="3"/>
      <c r="F6" s="3"/>
    </row>
    <row r="7" spans="1:9" x14ac:dyDescent="0.25">
      <c r="A7" s="265" t="s">
        <v>4</v>
      </c>
      <c r="B7" s="265"/>
      <c r="C7" s="265"/>
      <c r="D7" s="217" t="s">
        <v>5</v>
      </c>
      <c r="E7" s="3"/>
      <c r="F7" s="3"/>
    </row>
    <row r="8" spans="1:9" x14ac:dyDescent="0.25">
      <c r="A8" s="265" t="s">
        <v>6</v>
      </c>
      <c r="B8" s="265"/>
      <c r="C8" s="265"/>
      <c r="D8" s="217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17" t="s">
        <v>270</v>
      </c>
      <c r="E10" s="3"/>
      <c r="F10" s="216"/>
    </row>
    <row r="11" spans="1:9" x14ac:dyDescent="0.25">
      <c r="A11" s="215"/>
      <c r="B11" s="215"/>
      <c r="C11" s="215"/>
      <c r="D11" s="217"/>
      <c r="E11" s="3"/>
      <c r="F11" s="216"/>
    </row>
    <row r="12" spans="1:9" x14ac:dyDescent="0.25">
      <c r="A12" s="5" t="s">
        <v>9</v>
      </c>
      <c r="B12" s="6"/>
      <c r="C12" s="5"/>
      <c r="D12" s="216"/>
      <c r="E12" s="3"/>
      <c r="F12" s="216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/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>
        <v>3753000</v>
      </c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>
        <f>SUM(E313:E331)</f>
        <v>3753000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10053000</v>
      </c>
      <c r="F346" s="145">
        <f>(E346/C346)*100</f>
        <v>1.9351299326275266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304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31" zoomScale="90" zoomScaleSheetLayoutView="9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10"/>
      <c r="B4" s="210"/>
      <c r="C4" s="210"/>
      <c r="D4" s="210"/>
      <c r="E4" s="210"/>
      <c r="F4" s="210"/>
    </row>
    <row r="5" spans="1:9" x14ac:dyDescent="0.25">
      <c r="A5" s="210"/>
      <c r="B5" s="210"/>
      <c r="C5" s="210"/>
      <c r="D5" s="210"/>
      <c r="E5" s="210"/>
      <c r="F5" s="210"/>
    </row>
    <row r="6" spans="1:9" x14ac:dyDescent="0.25">
      <c r="A6" s="268" t="s">
        <v>2</v>
      </c>
      <c r="B6" s="268"/>
      <c r="C6" s="268"/>
      <c r="D6" s="211" t="s">
        <v>3</v>
      </c>
      <c r="E6" s="3"/>
      <c r="F6" s="3"/>
    </row>
    <row r="7" spans="1:9" x14ac:dyDescent="0.25">
      <c r="A7" s="265" t="s">
        <v>4</v>
      </c>
      <c r="B7" s="265"/>
      <c r="C7" s="265"/>
      <c r="D7" s="211" t="s">
        <v>5</v>
      </c>
      <c r="E7" s="3"/>
      <c r="F7" s="3"/>
    </row>
    <row r="8" spans="1:9" x14ac:dyDescent="0.25">
      <c r="A8" s="265" t="s">
        <v>6</v>
      </c>
      <c r="B8" s="265"/>
      <c r="C8" s="265"/>
      <c r="D8" s="211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11" t="s">
        <v>270</v>
      </c>
      <c r="E10" s="3"/>
      <c r="F10" s="210"/>
    </row>
    <row r="11" spans="1:9" x14ac:dyDescent="0.25">
      <c r="A11" s="209"/>
      <c r="B11" s="209"/>
      <c r="C11" s="209"/>
      <c r="D11" s="211"/>
      <c r="E11" s="3"/>
      <c r="F11" s="210"/>
    </row>
    <row r="12" spans="1:9" x14ac:dyDescent="0.25">
      <c r="A12" s="5" t="s">
        <v>9</v>
      </c>
      <c r="B12" s="6"/>
      <c r="C12" s="5"/>
      <c r="D12" s="210"/>
      <c r="E12" s="3"/>
      <c r="F12" s="210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>
        <v>150000</v>
      </c>
      <c r="F62" s="214">
        <f>E62/C70*100</f>
        <v>0.13368388217993848</v>
      </c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>
        <v>150000</v>
      </c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>
        <v>150000</v>
      </c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SUM(E58:E69)</f>
        <v>450000</v>
      </c>
      <c r="F70" s="214">
        <f>E70/C70*100</f>
        <v>0.40105164653981551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>
        <v>900000</v>
      </c>
      <c r="H78" s="76">
        <f>E78+G78</f>
        <v>900000</v>
      </c>
      <c r="I78" s="83">
        <f>H78/C77*100</f>
        <v>1.7569546120058566</v>
      </c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>
        <v>0</v>
      </c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900000</v>
      </c>
      <c r="H89" s="76">
        <f>E89+G89</f>
        <v>900000</v>
      </c>
      <c r="I89" s="83">
        <f>H89/C89*100</f>
        <v>1.7569546120058566</v>
      </c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/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/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/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1350000</v>
      </c>
      <c r="F346" s="145">
        <f>(E346/C346)*100</f>
        <v>0.25986525505293551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303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C326" zoomScale="90" zoomScaleSheetLayoutView="9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10"/>
      <c r="B4" s="210"/>
      <c r="C4" s="210"/>
      <c r="D4" s="210"/>
      <c r="E4" s="210"/>
      <c r="F4" s="210"/>
    </row>
    <row r="5" spans="1:9" x14ac:dyDescent="0.25">
      <c r="A5" s="210"/>
      <c r="B5" s="210"/>
      <c r="C5" s="210"/>
      <c r="D5" s="210"/>
      <c r="E5" s="210"/>
      <c r="F5" s="210"/>
    </row>
    <row r="6" spans="1:9" x14ac:dyDescent="0.25">
      <c r="A6" s="268" t="s">
        <v>2</v>
      </c>
      <c r="B6" s="268"/>
      <c r="C6" s="268"/>
      <c r="D6" s="211" t="s">
        <v>3</v>
      </c>
      <c r="E6" s="3"/>
      <c r="F6" s="3"/>
    </row>
    <row r="7" spans="1:9" x14ac:dyDescent="0.25">
      <c r="A7" s="265" t="s">
        <v>4</v>
      </c>
      <c r="B7" s="265"/>
      <c r="C7" s="265"/>
      <c r="D7" s="211" t="s">
        <v>5</v>
      </c>
      <c r="E7" s="3"/>
      <c r="F7" s="3"/>
    </row>
    <row r="8" spans="1:9" x14ac:dyDescent="0.25">
      <c r="A8" s="265" t="s">
        <v>6</v>
      </c>
      <c r="B8" s="265"/>
      <c r="C8" s="265"/>
      <c r="D8" s="211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11" t="s">
        <v>270</v>
      </c>
      <c r="E10" s="3"/>
      <c r="F10" s="210"/>
    </row>
    <row r="11" spans="1:9" x14ac:dyDescent="0.25">
      <c r="A11" s="209"/>
      <c r="B11" s="209"/>
      <c r="C11" s="209"/>
      <c r="D11" s="211"/>
      <c r="E11" s="3"/>
      <c r="F11" s="210"/>
    </row>
    <row r="12" spans="1:9" x14ac:dyDescent="0.25">
      <c r="A12" s="5" t="s">
        <v>9</v>
      </c>
      <c r="B12" s="6"/>
      <c r="C12" s="5"/>
      <c r="D12" s="210"/>
      <c r="E12" s="3"/>
      <c r="F12" s="210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13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18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18">
        <v>150000</v>
      </c>
      <c r="F29" s="57" t="s">
        <v>29</v>
      </c>
      <c r="G29" s="58"/>
      <c r="H29" s="19">
        <f>E29+G29</f>
        <v>150000</v>
      </c>
      <c r="I29" s="20">
        <f>H29/C27*100</f>
        <v>0.63613231552162841</v>
      </c>
    </row>
    <row r="30" spans="1:9" ht="38.25" x14ac:dyDescent="0.25">
      <c r="A30" s="13"/>
      <c r="B30" s="21"/>
      <c r="C30" s="17"/>
      <c r="D30" s="59" t="s">
        <v>30</v>
      </c>
      <c r="E30" s="1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18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18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18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1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1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212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150000</v>
      </c>
      <c r="F40" s="34"/>
      <c r="G40" s="34">
        <f>G28+G29+G30</f>
        <v>0</v>
      </c>
      <c r="H40" s="35">
        <f>E40+G40</f>
        <v>150000</v>
      </c>
      <c r="I40" s="36">
        <f>H40/C40*100</f>
        <v>0.63613231552162841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>
        <v>150000</v>
      </c>
      <c r="F65" s="214">
        <f>E65/C58*100</f>
        <v>0.13368388217993848</v>
      </c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>
        <v>150000</v>
      </c>
      <c r="F67" s="214">
        <f>E67/C58*100</f>
        <v>0.13368388217993848</v>
      </c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300000</v>
      </c>
      <c r="F70" s="83">
        <f>E70/C70*100</f>
        <v>0.26736776435987697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>
        <f>E78+G78</f>
        <v>0</v>
      </c>
      <c r="I78" s="83">
        <f>H78/C77*100</f>
        <v>0</v>
      </c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83">
        <f>H89/C89*100</f>
        <v>0</v>
      </c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>
        <v>525000</v>
      </c>
      <c r="F137" s="214">
        <f>E137/C149*100</f>
        <v>1.0492026060194253</v>
      </c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>
        <f>SUM(E137:E148)</f>
        <v>525000</v>
      </c>
      <c r="F149" s="214">
        <f>E149/C149*100</f>
        <v>1.0492026060194253</v>
      </c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>
        <v>2030000</v>
      </c>
      <c r="F314" s="83">
        <f>E314/C332*100</f>
        <v>4.5102090692972521</v>
      </c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27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>
        <v>351000</v>
      </c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>
        <v>305000</v>
      </c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9.2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>
        <f>SUM(E313:E331)</f>
        <v>2686000</v>
      </c>
      <c r="F332" s="83">
        <f>E332/C332*100</f>
        <v>5.9676953498189249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9961000</v>
      </c>
      <c r="F346" s="145">
        <f>(E346/C346)*100</f>
        <v>1.9174205967276228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302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7" zoomScale="80" zoomScaleSheetLayoutView="8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149"/>
      <c r="B4" s="149"/>
      <c r="C4" s="149"/>
      <c r="D4" s="149"/>
      <c r="E4" s="149"/>
      <c r="F4" s="149"/>
    </row>
    <row r="5" spans="1:9" x14ac:dyDescent="0.25">
      <c r="A5" s="149"/>
      <c r="B5" s="149"/>
      <c r="C5" s="149"/>
      <c r="D5" s="149"/>
      <c r="E5" s="149"/>
      <c r="F5" s="149"/>
    </row>
    <row r="6" spans="1:9" x14ac:dyDescent="0.25">
      <c r="A6" s="268" t="s">
        <v>2</v>
      </c>
      <c r="B6" s="268"/>
      <c r="C6" s="268"/>
      <c r="D6" s="150" t="s">
        <v>3</v>
      </c>
      <c r="E6" s="3"/>
      <c r="F6" s="3"/>
    </row>
    <row r="7" spans="1:9" x14ac:dyDescent="0.25">
      <c r="A7" s="265" t="s">
        <v>4</v>
      </c>
      <c r="B7" s="265"/>
      <c r="C7" s="265"/>
      <c r="D7" s="150" t="s">
        <v>5</v>
      </c>
      <c r="E7" s="3"/>
      <c r="F7" s="3"/>
    </row>
    <row r="8" spans="1:9" ht="24.75" customHeight="1" x14ac:dyDescent="0.25">
      <c r="A8" s="265" t="s">
        <v>6</v>
      </c>
      <c r="B8" s="265"/>
      <c r="C8" s="265"/>
      <c r="D8" s="150" t="s">
        <v>5</v>
      </c>
      <c r="E8" s="3"/>
      <c r="F8" s="3"/>
    </row>
    <row r="9" spans="1:9" ht="24.75" customHeight="1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150" t="s">
        <v>297</v>
      </c>
      <c r="E10" s="3"/>
      <c r="F10" s="149"/>
    </row>
    <row r="11" spans="1:9" x14ac:dyDescent="0.25">
      <c r="A11" s="148"/>
      <c r="B11" s="148"/>
      <c r="C11" s="148"/>
      <c r="D11" s="150"/>
      <c r="E11" s="3"/>
      <c r="F11" s="149"/>
    </row>
    <row r="12" spans="1:9" x14ac:dyDescent="0.25">
      <c r="A12" s="5" t="s">
        <v>9</v>
      </c>
      <c r="B12" s="6"/>
      <c r="C12" s="5"/>
      <c r="D12" s="149"/>
      <c r="E12" s="3"/>
      <c r="F12" s="14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39" t="s">
        <v>40</v>
      </c>
      <c r="C43" s="39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ht="26.25" x14ac:dyDescent="0.25">
      <c r="A46" s="76"/>
      <c r="B46" s="76" t="s">
        <v>261</v>
      </c>
      <c r="C46" s="77">
        <v>10350000</v>
      </c>
      <c r="D46" s="99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>
        <v>4425000</v>
      </c>
      <c r="H48" s="132"/>
      <c r="I48" s="131">
        <f>(G48/C46)*100</f>
        <v>42.753623188405797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4425000</v>
      </c>
      <c r="H52" s="133">
        <f>E52+G52</f>
        <v>4425000</v>
      </c>
      <c r="I52" s="131">
        <f>(G52/C52)*100</f>
        <v>42.753623188405797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131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132">
        <v>8850000</v>
      </c>
      <c r="F61" s="83">
        <f>E61/C58*100</f>
        <v>7.8873490486163726</v>
      </c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8850000</v>
      </c>
      <c r="F70" s="83">
        <f>E70/C58*100</f>
        <v>7.8873490486163726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3000000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3000000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132">
        <f>E339+E340</f>
        <v>6000000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19275000</v>
      </c>
      <c r="F346" s="145">
        <f>(E346/C346)*100</f>
        <v>3.7102983638113569</v>
      </c>
      <c r="G346" s="13"/>
      <c r="H346" s="13"/>
      <c r="I346" s="13"/>
    </row>
    <row r="348" spans="1:9" x14ac:dyDescent="0.25">
      <c r="F348" s="13" t="s">
        <v>298</v>
      </c>
    </row>
    <row r="349" spans="1:9" s="139" customFormat="1" x14ac:dyDescent="0.25">
      <c r="A349" s="134"/>
      <c r="B349" s="135"/>
      <c r="C349" s="136"/>
      <c r="D349" s="136"/>
      <c r="E349" s="137"/>
      <c r="F349" s="136" t="s">
        <v>265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266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/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40" t="s">
        <v>267</v>
      </c>
    </row>
    <row r="354" spans="1:6" s="139" customFormat="1" x14ac:dyDescent="0.25">
      <c r="A354" s="136"/>
      <c r="B354" s="140"/>
      <c r="C354" s="136"/>
      <c r="D354" s="136"/>
      <c r="E354" s="141"/>
      <c r="F354" s="136" t="s">
        <v>268</v>
      </c>
    </row>
    <row r="355" spans="1:6" s="139" customFormat="1" x14ac:dyDescent="0.25">
      <c r="A355" s="136"/>
      <c r="B355" s="136"/>
      <c r="C355" s="136"/>
      <c r="D355" s="136"/>
      <c r="E355" s="137"/>
      <c r="F355" s="136"/>
    </row>
  </sheetData>
  <mergeCells count="12">
    <mergeCell ref="B336:C336"/>
    <mergeCell ref="A9:C9"/>
    <mergeCell ref="A10:C10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1811023622047245" right="0.43307086614173229" top="0.74803149606299213" bottom="0.74803149606299213" header="0.31496062992125984" footer="0.31496062992125984"/>
  <pageSetup paperSize="5" scale="39" orientation="portrait" horizontalDpi="4294967293" verticalDpi="300" r:id="rId1"/>
  <rowBreaks count="1" manualBreakCount="1">
    <brk id="226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80" zoomScaleNormal="80" workbookViewId="0">
      <pane ySplit="8" topLeftCell="A9" activePane="bottomLeft" state="frozen"/>
      <selection pane="bottomLeft" activeCell="Q12" sqref="Q12"/>
    </sheetView>
  </sheetViews>
  <sheetFormatPr defaultColWidth="8.7109375" defaultRowHeight="15.75" x14ac:dyDescent="0.25"/>
  <cols>
    <col min="1" max="1" width="6.140625" style="172" customWidth="1"/>
    <col min="2" max="2" width="27.140625" style="172" customWidth="1"/>
    <col min="3" max="3" width="23.42578125" style="172" customWidth="1"/>
    <col min="4" max="4" width="14.140625" style="172" customWidth="1"/>
    <col min="5" max="5" width="19.140625" style="172" customWidth="1"/>
    <col min="6" max="6" width="14.42578125" style="172" customWidth="1"/>
    <col min="7" max="7" width="15.85546875" style="172" customWidth="1"/>
    <col min="8" max="9" width="13.42578125" style="172" customWidth="1"/>
    <col min="10" max="14" width="8.7109375" style="172"/>
    <col min="15" max="15" width="17.140625" style="172" customWidth="1"/>
    <col min="16" max="16384" width="8.7109375" style="172"/>
  </cols>
  <sheetData>
    <row r="1" spans="1:15" x14ac:dyDescent="0.25">
      <c r="A1" s="272" t="s">
        <v>260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</row>
    <row r="2" spans="1:15" x14ac:dyDescent="0.25">
      <c r="A2" s="272" t="s">
        <v>299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</row>
    <row r="3" spans="1:15" x14ac:dyDescent="0.2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3" t="s">
        <v>300</v>
      </c>
      <c r="B4" s="273"/>
    </row>
    <row r="6" spans="1:15" ht="30.95" customHeight="1" x14ac:dyDescent="0.25">
      <c r="A6" s="274" t="s">
        <v>10</v>
      </c>
      <c r="B6" s="274" t="s">
        <v>257</v>
      </c>
      <c r="C6" s="274" t="s">
        <v>12</v>
      </c>
      <c r="D6" s="276" t="s">
        <v>216</v>
      </c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7" t="s">
        <v>258</v>
      </c>
    </row>
    <row r="7" spans="1:15" ht="23.1" customHeight="1" x14ac:dyDescent="0.25">
      <c r="A7" s="275"/>
      <c r="B7" s="275"/>
      <c r="C7" s="275"/>
      <c r="D7" s="174" t="s">
        <v>217</v>
      </c>
      <c r="E7" s="174" t="s">
        <v>218</v>
      </c>
      <c r="F7" s="174" t="s">
        <v>219</v>
      </c>
      <c r="G7" s="174" t="s">
        <v>220</v>
      </c>
      <c r="H7" s="174" t="s">
        <v>221</v>
      </c>
      <c r="I7" s="174" t="s">
        <v>222</v>
      </c>
      <c r="J7" s="174" t="s">
        <v>223</v>
      </c>
      <c r="K7" s="174" t="s">
        <v>224</v>
      </c>
      <c r="L7" s="174" t="s">
        <v>225</v>
      </c>
      <c r="M7" s="174" t="s">
        <v>226</v>
      </c>
      <c r="N7" s="174" t="s">
        <v>227</v>
      </c>
      <c r="O7" s="278"/>
    </row>
    <row r="8" spans="1:15" x14ac:dyDescent="0.25">
      <c r="A8" s="175"/>
      <c r="B8" s="175" t="s">
        <v>259</v>
      </c>
      <c r="C8" s="175">
        <f>C9+C15+C43+C50+C55</f>
        <v>519500000</v>
      </c>
      <c r="D8" s="175">
        <f t="shared" ref="D8:N8" si="0">D9+D15+D43+D50+D55</f>
        <v>19585000</v>
      </c>
      <c r="E8" s="175">
        <f t="shared" si="0"/>
        <v>9961000</v>
      </c>
      <c r="F8" s="175">
        <f t="shared" si="0"/>
        <v>1350000</v>
      </c>
      <c r="G8" s="175">
        <f t="shared" si="0"/>
        <v>10053000</v>
      </c>
      <c r="H8" s="175">
        <f t="shared" si="0"/>
        <v>7315000</v>
      </c>
      <c r="I8" s="175">
        <f t="shared" si="0"/>
        <v>7765000</v>
      </c>
      <c r="J8" s="175">
        <f t="shared" si="0"/>
        <v>0</v>
      </c>
      <c r="K8" s="175">
        <f t="shared" si="0"/>
        <v>0</v>
      </c>
      <c r="L8" s="175">
        <f t="shared" si="0"/>
        <v>0</v>
      </c>
      <c r="M8" s="175">
        <f t="shared" si="0"/>
        <v>0</v>
      </c>
      <c r="N8" s="175">
        <f t="shared" si="0"/>
        <v>0</v>
      </c>
      <c r="O8" s="176">
        <f>SUM(D8:N8)</f>
        <v>56029000</v>
      </c>
    </row>
    <row r="9" spans="1:15" s="180" customFormat="1" ht="78.75" x14ac:dyDescent="0.25">
      <c r="A9" s="177" t="s">
        <v>106</v>
      </c>
      <c r="B9" s="178" t="s">
        <v>228</v>
      </c>
      <c r="C9" s="17">
        <v>45009000</v>
      </c>
      <c r="D9" s="179">
        <f t="shared" ref="D9:N9" si="1">SUM(D10:D14)</f>
        <v>0</v>
      </c>
      <c r="E9" s="179">
        <f t="shared" si="1"/>
        <v>0</v>
      </c>
      <c r="F9" s="179">
        <f t="shared" si="1"/>
        <v>0</v>
      </c>
      <c r="G9" s="179">
        <f t="shared" si="1"/>
        <v>0</v>
      </c>
      <c r="H9" s="179">
        <f t="shared" si="1"/>
        <v>0</v>
      </c>
      <c r="I9" s="179">
        <f t="shared" si="1"/>
        <v>0</v>
      </c>
      <c r="J9" s="179">
        <f t="shared" si="1"/>
        <v>0</v>
      </c>
      <c r="K9" s="179">
        <f t="shared" si="1"/>
        <v>0</v>
      </c>
      <c r="L9" s="179">
        <f t="shared" si="1"/>
        <v>0</v>
      </c>
      <c r="M9" s="179">
        <f t="shared" si="1"/>
        <v>0</v>
      </c>
      <c r="N9" s="179">
        <f t="shared" si="1"/>
        <v>0</v>
      </c>
      <c r="O9" s="179">
        <f>SUM(D9:N9)</f>
        <v>0</v>
      </c>
    </row>
    <row r="10" spans="1:15" x14ac:dyDescent="0.25">
      <c r="A10" s="181" t="s">
        <v>23</v>
      </c>
      <c r="B10" s="182" t="s">
        <v>16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>
        <f t="shared" ref="O10:O14" si="2">SUM(D10:N10)</f>
        <v>0</v>
      </c>
    </row>
    <row r="11" spans="1:15" x14ac:dyDescent="0.25">
      <c r="A11" s="181" t="s">
        <v>39</v>
      </c>
      <c r="B11" s="182" t="s">
        <v>17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>
        <f t="shared" si="2"/>
        <v>0</v>
      </c>
    </row>
    <row r="12" spans="1:15" x14ac:dyDescent="0.25">
      <c r="A12" s="181" t="s">
        <v>48</v>
      </c>
      <c r="B12" s="182" t="s">
        <v>18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>
        <f t="shared" si="2"/>
        <v>0</v>
      </c>
    </row>
    <row r="13" spans="1:15" ht="31.5" x14ac:dyDescent="0.25">
      <c r="A13" s="181" t="s">
        <v>58</v>
      </c>
      <c r="B13" s="184" t="s">
        <v>229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>
        <f t="shared" si="2"/>
        <v>0</v>
      </c>
    </row>
    <row r="14" spans="1:15" ht="47.25" x14ac:dyDescent="0.25">
      <c r="A14" s="181" t="s">
        <v>74</v>
      </c>
      <c r="B14" s="185" t="s">
        <v>20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>
        <f t="shared" si="2"/>
        <v>0</v>
      </c>
    </row>
    <row r="15" spans="1:15" s="180" customFormat="1" ht="38.25" customHeight="1" x14ac:dyDescent="0.25">
      <c r="A15" s="186" t="s">
        <v>230</v>
      </c>
      <c r="B15" s="187" t="s">
        <v>231</v>
      </c>
      <c r="C15" s="179">
        <f>C16+C19+C22+C24+C27+C28+C29+C31+C32+C33+C36+C40+C41+C42</f>
        <v>315063000</v>
      </c>
      <c r="D15" s="179">
        <f t="shared" ref="D15:N15" si="3">D16+D19+D22+D24+D27+D28+D29+D31+D32+D33+D36+D40+D41+D42</f>
        <v>13275000</v>
      </c>
      <c r="E15" s="179">
        <f t="shared" si="3"/>
        <v>975000</v>
      </c>
      <c r="F15" s="179">
        <f t="shared" si="3"/>
        <v>1350000</v>
      </c>
      <c r="G15" s="179">
        <f t="shared" si="3"/>
        <v>0</v>
      </c>
      <c r="H15" s="179">
        <f t="shared" si="3"/>
        <v>0</v>
      </c>
      <c r="I15" s="179">
        <f t="shared" si="3"/>
        <v>450000</v>
      </c>
      <c r="J15" s="179">
        <f t="shared" si="3"/>
        <v>0</v>
      </c>
      <c r="K15" s="179">
        <f t="shared" si="3"/>
        <v>0</v>
      </c>
      <c r="L15" s="179">
        <f t="shared" si="3"/>
        <v>0</v>
      </c>
      <c r="M15" s="179">
        <f t="shared" si="3"/>
        <v>0</v>
      </c>
      <c r="N15" s="179">
        <f t="shared" si="3"/>
        <v>0</v>
      </c>
      <c r="O15" s="179">
        <f t="shared" ref="O15:O60" si="4">SUM(D15:N15)</f>
        <v>16050000</v>
      </c>
    </row>
    <row r="16" spans="1:15" x14ac:dyDescent="0.25">
      <c r="A16" s="188" t="s">
        <v>23</v>
      </c>
      <c r="B16" s="189" t="s">
        <v>232</v>
      </c>
      <c r="C16" s="49">
        <v>23580000</v>
      </c>
      <c r="D16" s="183">
        <f t="shared" ref="D16:N16" si="5">D17+D18</f>
        <v>0</v>
      </c>
      <c r="E16" s="183">
        <f t="shared" si="5"/>
        <v>150000</v>
      </c>
      <c r="F16" s="183">
        <f t="shared" si="5"/>
        <v>0</v>
      </c>
      <c r="G16" s="183">
        <f t="shared" si="5"/>
        <v>0</v>
      </c>
      <c r="H16" s="183">
        <f t="shared" si="5"/>
        <v>0</v>
      </c>
      <c r="I16" s="183">
        <f t="shared" si="5"/>
        <v>0</v>
      </c>
      <c r="J16" s="183">
        <f t="shared" si="5"/>
        <v>0</v>
      </c>
      <c r="K16" s="183">
        <f t="shared" si="5"/>
        <v>0</v>
      </c>
      <c r="L16" s="183">
        <f t="shared" si="5"/>
        <v>0</v>
      </c>
      <c r="M16" s="183">
        <f t="shared" si="5"/>
        <v>0</v>
      </c>
      <c r="N16" s="183">
        <f t="shared" si="5"/>
        <v>0</v>
      </c>
      <c r="O16" s="183">
        <f t="shared" si="4"/>
        <v>150000</v>
      </c>
    </row>
    <row r="17" spans="1:15" ht="31.5" x14ac:dyDescent="0.25">
      <c r="A17" s="188"/>
      <c r="B17" s="190" t="s">
        <v>176</v>
      </c>
      <c r="C17" s="183"/>
      <c r="D17" s="183"/>
      <c r="E17" s="183">
        <v>150000</v>
      </c>
      <c r="F17" s="183"/>
      <c r="G17" s="183"/>
      <c r="H17" s="183"/>
      <c r="I17" s="183"/>
      <c r="J17" s="183"/>
      <c r="K17" s="183"/>
      <c r="L17" s="183"/>
      <c r="M17" s="183"/>
      <c r="N17" s="183"/>
      <c r="O17" s="183">
        <f t="shared" si="4"/>
        <v>150000</v>
      </c>
    </row>
    <row r="18" spans="1:15" ht="31.5" x14ac:dyDescent="0.25">
      <c r="A18" s="188"/>
      <c r="B18" s="191" t="s">
        <v>177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>
        <f t="shared" si="4"/>
        <v>0</v>
      </c>
    </row>
    <row r="19" spans="1:15" ht="31.5" x14ac:dyDescent="0.25">
      <c r="A19" s="188" t="s">
        <v>39</v>
      </c>
      <c r="B19" s="192" t="s">
        <v>233</v>
      </c>
      <c r="C19" s="77">
        <v>10350000</v>
      </c>
      <c r="D19" s="183">
        <f>D20+D21</f>
        <v>0</v>
      </c>
      <c r="E19" s="183">
        <f t="shared" ref="E19:N19" si="6">E20+E21</f>
        <v>0</v>
      </c>
      <c r="F19" s="183">
        <f t="shared" si="6"/>
        <v>0</v>
      </c>
      <c r="G19" s="183">
        <f t="shared" si="6"/>
        <v>0</v>
      </c>
      <c r="H19" s="183">
        <f t="shared" si="6"/>
        <v>0</v>
      </c>
      <c r="I19" s="183">
        <f t="shared" si="6"/>
        <v>0</v>
      </c>
      <c r="J19" s="183">
        <f t="shared" si="6"/>
        <v>0</v>
      </c>
      <c r="K19" s="183">
        <f t="shared" si="6"/>
        <v>0</v>
      </c>
      <c r="L19" s="183">
        <f t="shared" si="6"/>
        <v>0</v>
      </c>
      <c r="M19" s="183">
        <f t="shared" si="6"/>
        <v>0</v>
      </c>
      <c r="N19" s="183">
        <f t="shared" si="6"/>
        <v>0</v>
      </c>
      <c r="O19" s="183">
        <f t="shared" si="4"/>
        <v>0</v>
      </c>
    </row>
    <row r="20" spans="1:15" ht="47.25" x14ac:dyDescent="0.25">
      <c r="A20" s="188"/>
      <c r="B20" s="193" t="s">
        <v>178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>
        <f t="shared" si="4"/>
        <v>0</v>
      </c>
    </row>
    <row r="21" spans="1:15" ht="31.5" x14ac:dyDescent="0.25">
      <c r="A21" s="188"/>
      <c r="B21" s="194" t="s">
        <v>41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>
        <f t="shared" si="4"/>
        <v>0</v>
      </c>
    </row>
    <row r="22" spans="1:15" ht="31.5" x14ac:dyDescent="0.25">
      <c r="A22" s="188" t="s">
        <v>48</v>
      </c>
      <c r="B22" s="192" t="s">
        <v>234</v>
      </c>
      <c r="C22" s="77">
        <v>112205000</v>
      </c>
      <c r="D22" s="183">
        <f t="shared" ref="D22:N22" si="7">D23</f>
        <v>13275000</v>
      </c>
      <c r="E22" s="183">
        <f t="shared" si="7"/>
        <v>300000</v>
      </c>
      <c r="F22" s="183">
        <f t="shared" si="7"/>
        <v>450000</v>
      </c>
      <c r="G22" s="183">
        <f t="shared" si="7"/>
        <v>0</v>
      </c>
      <c r="H22" s="183">
        <f t="shared" si="7"/>
        <v>0</v>
      </c>
      <c r="I22" s="183">
        <f t="shared" si="7"/>
        <v>450000</v>
      </c>
      <c r="J22" s="183">
        <f t="shared" si="7"/>
        <v>0</v>
      </c>
      <c r="K22" s="183">
        <f t="shared" si="7"/>
        <v>0</v>
      </c>
      <c r="L22" s="183">
        <f t="shared" si="7"/>
        <v>0</v>
      </c>
      <c r="M22" s="183">
        <f t="shared" si="7"/>
        <v>0</v>
      </c>
      <c r="N22" s="183">
        <f t="shared" si="7"/>
        <v>0</v>
      </c>
      <c r="O22" s="183">
        <f t="shared" si="4"/>
        <v>14475000</v>
      </c>
    </row>
    <row r="23" spans="1:15" ht="31.5" x14ac:dyDescent="0.25">
      <c r="A23" s="188"/>
      <c r="B23" s="193" t="s">
        <v>180</v>
      </c>
      <c r="C23" s="183"/>
      <c r="D23" s="183">
        <v>13275000</v>
      </c>
      <c r="E23" s="183">
        <v>300000</v>
      </c>
      <c r="F23" s="183">
        <v>450000</v>
      </c>
      <c r="G23" s="183"/>
      <c r="H23" s="183"/>
      <c r="I23" s="183">
        <v>450000</v>
      </c>
      <c r="J23" s="183"/>
      <c r="K23" s="183"/>
      <c r="L23" s="183"/>
      <c r="M23" s="183"/>
      <c r="N23" s="183"/>
      <c r="O23" s="183">
        <f t="shared" si="4"/>
        <v>14475000</v>
      </c>
    </row>
    <row r="24" spans="1:15" s="180" customFormat="1" ht="47.25" x14ac:dyDescent="0.2">
      <c r="A24" s="188" t="s">
        <v>58</v>
      </c>
      <c r="B24" s="192" t="s">
        <v>235</v>
      </c>
      <c r="C24" s="77">
        <v>51225000</v>
      </c>
      <c r="D24" s="179">
        <f t="shared" ref="D24:N24" si="8">D25+D26</f>
        <v>0</v>
      </c>
      <c r="E24" s="179">
        <v>0</v>
      </c>
      <c r="F24" s="179">
        <v>900000</v>
      </c>
      <c r="G24" s="179">
        <f t="shared" si="8"/>
        <v>0</v>
      </c>
      <c r="H24" s="179">
        <f t="shared" si="8"/>
        <v>0</v>
      </c>
      <c r="I24" s="179">
        <f t="shared" si="8"/>
        <v>0</v>
      </c>
      <c r="J24" s="179">
        <f t="shared" si="8"/>
        <v>0</v>
      </c>
      <c r="K24" s="179">
        <f t="shared" si="8"/>
        <v>0</v>
      </c>
      <c r="L24" s="179">
        <f t="shared" si="8"/>
        <v>0</v>
      </c>
      <c r="M24" s="179">
        <f t="shared" si="8"/>
        <v>0</v>
      </c>
      <c r="N24" s="179">
        <f t="shared" si="8"/>
        <v>0</v>
      </c>
      <c r="O24" s="179">
        <f t="shared" si="4"/>
        <v>900000</v>
      </c>
    </row>
    <row r="25" spans="1:15" ht="47.25" x14ac:dyDescent="0.25">
      <c r="A25" s="188"/>
      <c r="B25" s="193" t="s">
        <v>181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>
        <f t="shared" si="4"/>
        <v>0</v>
      </c>
    </row>
    <row r="26" spans="1:15" ht="31.5" x14ac:dyDescent="0.25">
      <c r="A26" s="188"/>
      <c r="B26" s="195" t="s">
        <v>60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>
        <f t="shared" si="4"/>
        <v>0</v>
      </c>
    </row>
    <row r="27" spans="1:15" x14ac:dyDescent="0.25">
      <c r="A27" s="188" t="s">
        <v>74</v>
      </c>
      <c r="B27" s="189" t="s">
        <v>236</v>
      </c>
      <c r="C27" s="77">
        <v>4575000</v>
      </c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>
        <f t="shared" si="4"/>
        <v>0</v>
      </c>
    </row>
    <row r="28" spans="1:15" ht="31.5" x14ac:dyDescent="0.25">
      <c r="A28" s="188" t="s">
        <v>85</v>
      </c>
      <c r="B28" s="196" t="s">
        <v>237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>
        <f t="shared" si="4"/>
        <v>0</v>
      </c>
    </row>
    <row r="29" spans="1:15" s="180" customFormat="1" ht="31.5" x14ac:dyDescent="0.2">
      <c r="A29" s="188" t="s">
        <v>89</v>
      </c>
      <c r="B29" s="196" t="s">
        <v>90</v>
      </c>
      <c r="C29" s="77">
        <v>25530000</v>
      </c>
      <c r="D29" s="179">
        <f t="shared" ref="D29:N29" si="9">D30</f>
        <v>0</v>
      </c>
      <c r="E29" s="179">
        <f t="shared" si="9"/>
        <v>0</v>
      </c>
      <c r="F29" s="179">
        <f t="shared" si="9"/>
        <v>0</v>
      </c>
      <c r="G29" s="179">
        <f t="shared" si="9"/>
        <v>0</v>
      </c>
      <c r="H29" s="179">
        <f t="shared" si="9"/>
        <v>0</v>
      </c>
      <c r="I29" s="179">
        <f t="shared" si="9"/>
        <v>0</v>
      </c>
      <c r="J29" s="179">
        <f t="shared" si="9"/>
        <v>0</v>
      </c>
      <c r="K29" s="179">
        <f t="shared" si="9"/>
        <v>0</v>
      </c>
      <c r="L29" s="179">
        <f t="shared" si="9"/>
        <v>0</v>
      </c>
      <c r="M29" s="179">
        <f t="shared" si="9"/>
        <v>0</v>
      </c>
      <c r="N29" s="179">
        <f t="shared" si="9"/>
        <v>0</v>
      </c>
      <c r="O29" s="179">
        <f t="shared" si="4"/>
        <v>0</v>
      </c>
    </row>
    <row r="30" spans="1:15" ht="31.5" x14ac:dyDescent="0.25">
      <c r="A30" s="188"/>
      <c r="B30" s="197" t="s">
        <v>182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>
        <f t="shared" si="4"/>
        <v>0</v>
      </c>
    </row>
    <row r="31" spans="1:15" ht="31.5" x14ac:dyDescent="0.25">
      <c r="A31" s="188" t="s">
        <v>96</v>
      </c>
      <c r="B31" s="196" t="s">
        <v>238</v>
      </c>
      <c r="C31" s="77">
        <v>50038000</v>
      </c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>
        <f t="shared" si="4"/>
        <v>0</v>
      </c>
    </row>
    <row r="32" spans="1:15" ht="31.5" x14ac:dyDescent="0.25">
      <c r="A32" s="188" t="s">
        <v>239</v>
      </c>
      <c r="B32" s="196" t="s">
        <v>107</v>
      </c>
      <c r="C32" s="77">
        <v>30310000</v>
      </c>
      <c r="D32" s="183"/>
      <c r="E32" s="183">
        <v>525000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>
        <f t="shared" si="4"/>
        <v>525000</v>
      </c>
    </row>
    <row r="33" spans="1:15" x14ac:dyDescent="0.25">
      <c r="A33" s="188" t="s">
        <v>143</v>
      </c>
      <c r="B33" s="198" t="s">
        <v>115</v>
      </c>
      <c r="C33" s="114">
        <v>6125000</v>
      </c>
      <c r="D33" s="183">
        <f t="shared" ref="D33:N33" si="10">D34+D35</f>
        <v>0</v>
      </c>
      <c r="E33" s="183">
        <f t="shared" si="10"/>
        <v>0</v>
      </c>
      <c r="F33" s="183">
        <f t="shared" si="10"/>
        <v>0</v>
      </c>
      <c r="G33" s="183">
        <f t="shared" si="10"/>
        <v>0</v>
      </c>
      <c r="H33" s="183">
        <f t="shared" si="10"/>
        <v>0</v>
      </c>
      <c r="I33" s="183">
        <f t="shared" si="10"/>
        <v>0</v>
      </c>
      <c r="J33" s="183">
        <f t="shared" si="10"/>
        <v>0</v>
      </c>
      <c r="K33" s="183">
        <f t="shared" si="10"/>
        <v>0</v>
      </c>
      <c r="L33" s="183">
        <f t="shared" si="10"/>
        <v>0</v>
      </c>
      <c r="M33" s="183">
        <f t="shared" si="10"/>
        <v>0</v>
      </c>
      <c r="N33" s="183">
        <f t="shared" si="10"/>
        <v>0</v>
      </c>
      <c r="O33" s="183">
        <f t="shared" si="4"/>
        <v>0</v>
      </c>
    </row>
    <row r="34" spans="1:15" ht="63" x14ac:dyDescent="0.25">
      <c r="A34" s="188"/>
      <c r="B34" s="191" t="s">
        <v>183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>
        <f t="shared" si="4"/>
        <v>0</v>
      </c>
    </row>
    <row r="35" spans="1:15" ht="51.95" customHeight="1" x14ac:dyDescent="0.25">
      <c r="A35" s="188"/>
      <c r="B35" s="191" t="s">
        <v>184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>
        <f t="shared" si="4"/>
        <v>0</v>
      </c>
    </row>
    <row r="36" spans="1:15" s="180" customFormat="1" ht="63" x14ac:dyDescent="0.2">
      <c r="A36" s="188" t="s">
        <v>146</v>
      </c>
      <c r="B36" s="196" t="s">
        <v>240</v>
      </c>
      <c r="C36" s="77">
        <v>750000</v>
      </c>
      <c r="D36" s="179">
        <f t="shared" ref="D36:N36" si="11">D37+D38+D39</f>
        <v>0</v>
      </c>
      <c r="E36" s="179">
        <f t="shared" si="11"/>
        <v>0</v>
      </c>
      <c r="F36" s="179">
        <f t="shared" si="11"/>
        <v>0</v>
      </c>
      <c r="G36" s="179">
        <f t="shared" si="11"/>
        <v>0</v>
      </c>
      <c r="H36" s="179">
        <f t="shared" si="11"/>
        <v>0</v>
      </c>
      <c r="I36" s="179">
        <f t="shared" si="11"/>
        <v>0</v>
      </c>
      <c r="J36" s="179">
        <f t="shared" si="11"/>
        <v>0</v>
      </c>
      <c r="K36" s="179">
        <f t="shared" si="11"/>
        <v>0</v>
      </c>
      <c r="L36" s="179">
        <f t="shared" si="11"/>
        <v>0</v>
      </c>
      <c r="M36" s="179">
        <f t="shared" si="11"/>
        <v>0</v>
      </c>
      <c r="N36" s="179">
        <f t="shared" si="11"/>
        <v>0</v>
      </c>
      <c r="O36" s="179">
        <f t="shared" si="4"/>
        <v>0</v>
      </c>
    </row>
    <row r="37" spans="1:15" ht="47.25" x14ac:dyDescent="0.25">
      <c r="A37" s="188"/>
      <c r="B37" s="191" t="s">
        <v>185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>
        <f t="shared" si="4"/>
        <v>0</v>
      </c>
    </row>
    <row r="38" spans="1:15" ht="33.950000000000003" customHeight="1" x14ac:dyDescent="0.25">
      <c r="A38" s="188"/>
      <c r="B38" s="191" t="s">
        <v>186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>
        <f t="shared" si="4"/>
        <v>0</v>
      </c>
    </row>
    <row r="39" spans="1:15" ht="47.25" x14ac:dyDescent="0.25">
      <c r="A39" s="188"/>
      <c r="B39" s="191" t="s">
        <v>187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>
        <f t="shared" si="4"/>
        <v>0</v>
      </c>
    </row>
    <row r="40" spans="1:15" ht="51.95" customHeight="1" x14ac:dyDescent="0.25">
      <c r="A40" s="188" t="s">
        <v>150</v>
      </c>
      <c r="B40" s="196" t="s">
        <v>241</v>
      </c>
      <c r="C40" s="77">
        <v>375000</v>
      </c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>
        <f t="shared" si="4"/>
        <v>0</v>
      </c>
    </row>
    <row r="41" spans="1:15" x14ac:dyDescent="0.25">
      <c r="A41" s="188" t="s">
        <v>155</v>
      </c>
      <c r="B41" s="196" t="s">
        <v>242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>
        <f t="shared" si="4"/>
        <v>0</v>
      </c>
    </row>
    <row r="42" spans="1:15" ht="31.5" x14ac:dyDescent="0.25">
      <c r="A42" s="188" t="s">
        <v>162</v>
      </c>
      <c r="B42" s="196" t="s">
        <v>243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>
        <f t="shared" si="4"/>
        <v>0</v>
      </c>
    </row>
    <row r="43" spans="1:15" s="180" customFormat="1" ht="78.75" x14ac:dyDescent="0.25">
      <c r="A43" s="199" t="s">
        <v>244</v>
      </c>
      <c r="B43" s="200" t="s">
        <v>245</v>
      </c>
      <c r="C43" s="179">
        <f>C44+C46+C47+C48+C49</f>
        <v>45009000</v>
      </c>
      <c r="D43" s="179">
        <f t="shared" ref="D43:N43" si="12">D44+D46+D47+D48+D49</f>
        <v>0</v>
      </c>
      <c r="E43" s="179">
        <f t="shared" si="12"/>
        <v>0</v>
      </c>
      <c r="F43" s="179">
        <f t="shared" si="12"/>
        <v>0</v>
      </c>
      <c r="G43" s="179">
        <f t="shared" si="12"/>
        <v>0</v>
      </c>
      <c r="H43" s="179">
        <f t="shared" si="12"/>
        <v>0</v>
      </c>
      <c r="I43" s="179">
        <f t="shared" si="12"/>
        <v>0</v>
      </c>
      <c r="J43" s="179">
        <f t="shared" si="12"/>
        <v>0</v>
      </c>
      <c r="K43" s="179">
        <f t="shared" si="12"/>
        <v>0</v>
      </c>
      <c r="L43" s="179">
        <f t="shared" si="12"/>
        <v>0</v>
      </c>
      <c r="M43" s="179">
        <f t="shared" si="12"/>
        <v>0</v>
      </c>
      <c r="N43" s="179">
        <f t="shared" si="12"/>
        <v>0</v>
      </c>
      <c r="O43" s="179">
        <f t="shared" si="4"/>
        <v>0</v>
      </c>
    </row>
    <row r="44" spans="1:15" ht="31.5" x14ac:dyDescent="0.25">
      <c r="A44" s="201" t="s">
        <v>23</v>
      </c>
      <c r="B44" s="202" t="s">
        <v>246</v>
      </c>
      <c r="C44" s="114">
        <v>26995000</v>
      </c>
      <c r="D44" s="195">
        <f t="shared" ref="D44:N44" si="13">D45</f>
        <v>0</v>
      </c>
      <c r="E44" s="195">
        <f t="shared" si="13"/>
        <v>0</v>
      </c>
      <c r="F44" s="195">
        <f t="shared" si="13"/>
        <v>0</v>
      </c>
      <c r="G44" s="195">
        <f t="shared" si="13"/>
        <v>0</v>
      </c>
      <c r="H44" s="195">
        <f t="shared" si="13"/>
        <v>0</v>
      </c>
      <c r="I44" s="195">
        <f t="shared" si="13"/>
        <v>0</v>
      </c>
      <c r="J44" s="195">
        <f t="shared" si="13"/>
        <v>0</v>
      </c>
      <c r="K44" s="195">
        <f t="shared" si="13"/>
        <v>0</v>
      </c>
      <c r="L44" s="195">
        <f t="shared" si="13"/>
        <v>0</v>
      </c>
      <c r="M44" s="195">
        <f t="shared" si="13"/>
        <v>0</v>
      </c>
      <c r="N44" s="195">
        <f t="shared" si="13"/>
        <v>0</v>
      </c>
      <c r="O44" s="183">
        <f t="shared" si="4"/>
        <v>0</v>
      </c>
    </row>
    <row r="45" spans="1:15" ht="63" x14ac:dyDescent="0.25">
      <c r="A45" s="201"/>
      <c r="B45" s="191" t="s">
        <v>188</v>
      </c>
      <c r="C45" s="20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>
        <f t="shared" si="4"/>
        <v>0</v>
      </c>
    </row>
    <row r="46" spans="1:15" x14ac:dyDescent="0.25">
      <c r="A46" s="201" t="s">
        <v>39</v>
      </c>
      <c r="B46" s="181" t="s">
        <v>247</v>
      </c>
      <c r="C46" s="77">
        <v>3304000</v>
      </c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>
        <f t="shared" si="4"/>
        <v>0</v>
      </c>
    </row>
    <row r="47" spans="1:15" ht="31.5" x14ac:dyDescent="0.25">
      <c r="A47" s="201" t="s">
        <v>48</v>
      </c>
      <c r="B47" s="202" t="s">
        <v>248</v>
      </c>
      <c r="C47" s="77">
        <v>2400000</v>
      </c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>
        <f t="shared" si="4"/>
        <v>0</v>
      </c>
    </row>
    <row r="48" spans="1:15" ht="31.5" x14ac:dyDescent="0.25">
      <c r="A48" s="201" t="s">
        <v>58</v>
      </c>
      <c r="B48" s="202" t="s">
        <v>249</v>
      </c>
      <c r="C48" s="77">
        <v>11760000</v>
      </c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>
        <f t="shared" si="4"/>
        <v>0</v>
      </c>
    </row>
    <row r="49" spans="1:15" ht="31.5" x14ac:dyDescent="0.25">
      <c r="A49" s="201" t="s">
        <v>74</v>
      </c>
      <c r="B49" s="202" t="s">
        <v>250</v>
      </c>
      <c r="C49" s="77">
        <v>550000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>
        <f t="shared" si="4"/>
        <v>0</v>
      </c>
    </row>
    <row r="50" spans="1:15" s="180" customFormat="1" ht="47.25" x14ac:dyDescent="0.25">
      <c r="A50" s="204" t="s">
        <v>251</v>
      </c>
      <c r="B50" s="205" t="s">
        <v>252</v>
      </c>
      <c r="C50" s="179">
        <f>SUM(C51:C54)</f>
        <v>45009000</v>
      </c>
      <c r="D50" s="179">
        <f t="shared" ref="D50:N50" si="14">SUM(D51:D54)</f>
        <v>0</v>
      </c>
      <c r="E50" s="179">
        <f t="shared" si="14"/>
        <v>2686000</v>
      </c>
      <c r="F50" s="179">
        <f t="shared" si="14"/>
        <v>0</v>
      </c>
      <c r="G50" s="179">
        <f t="shared" si="14"/>
        <v>3753000</v>
      </c>
      <c r="H50" s="179">
        <f t="shared" si="14"/>
        <v>1015000</v>
      </c>
      <c r="I50" s="179">
        <f t="shared" si="14"/>
        <v>1015000</v>
      </c>
      <c r="J50" s="179">
        <f t="shared" si="14"/>
        <v>0</v>
      </c>
      <c r="K50" s="179">
        <f t="shared" si="14"/>
        <v>0</v>
      </c>
      <c r="L50" s="179">
        <f t="shared" si="14"/>
        <v>0</v>
      </c>
      <c r="M50" s="179">
        <f t="shared" si="14"/>
        <v>0</v>
      </c>
      <c r="N50" s="179">
        <f t="shared" si="14"/>
        <v>0</v>
      </c>
      <c r="O50" s="179">
        <f t="shared" si="4"/>
        <v>8469000</v>
      </c>
    </row>
    <row r="51" spans="1:15" ht="31.5" x14ac:dyDescent="0.25">
      <c r="A51" s="201" t="s">
        <v>23</v>
      </c>
      <c r="B51" s="202" t="s">
        <v>253</v>
      </c>
      <c r="C51" s="183">
        <v>37870000</v>
      </c>
      <c r="D51" s="183"/>
      <c r="E51" s="183">
        <v>2030000</v>
      </c>
      <c r="F51" s="183"/>
      <c r="G51" s="183"/>
      <c r="H51" s="183">
        <v>1015000</v>
      </c>
      <c r="I51" s="183">
        <v>1015000</v>
      </c>
      <c r="J51" s="183"/>
      <c r="K51" s="183"/>
      <c r="L51" s="183"/>
      <c r="M51" s="183"/>
      <c r="N51" s="183"/>
      <c r="O51" s="183">
        <f t="shared" si="4"/>
        <v>4060000</v>
      </c>
    </row>
    <row r="52" spans="1:15" ht="31.5" x14ac:dyDescent="0.25">
      <c r="A52" s="201" t="s">
        <v>39</v>
      </c>
      <c r="B52" s="202" t="s">
        <v>254</v>
      </c>
      <c r="C52" s="77">
        <v>5894000</v>
      </c>
      <c r="D52" s="183"/>
      <c r="E52" s="183">
        <v>656000</v>
      </c>
      <c r="F52" s="183"/>
      <c r="G52" s="183">
        <v>3753000</v>
      </c>
      <c r="H52" s="183"/>
      <c r="I52" s="183"/>
      <c r="J52" s="183"/>
      <c r="K52" s="183"/>
      <c r="L52" s="183"/>
      <c r="M52" s="183"/>
      <c r="N52" s="183"/>
      <c r="O52" s="183">
        <f t="shared" si="4"/>
        <v>4409000</v>
      </c>
    </row>
    <row r="53" spans="1:15" ht="31.5" x14ac:dyDescent="0.25">
      <c r="A53" s="201" t="s">
        <v>48</v>
      </c>
      <c r="B53" s="202" t="s">
        <v>255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>
        <f t="shared" si="4"/>
        <v>0</v>
      </c>
    </row>
    <row r="54" spans="1:15" x14ac:dyDescent="0.25">
      <c r="A54" s="201" t="s">
        <v>58</v>
      </c>
      <c r="B54" s="181" t="s">
        <v>201</v>
      </c>
      <c r="C54" s="77">
        <v>1245000</v>
      </c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>
        <f t="shared" si="4"/>
        <v>0</v>
      </c>
    </row>
    <row r="55" spans="1:15" s="180" customFormat="1" ht="47.25" x14ac:dyDescent="0.25">
      <c r="A55" s="206" t="s">
        <v>256</v>
      </c>
      <c r="B55" s="207" t="s">
        <v>204</v>
      </c>
      <c r="C55" s="179">
        <f>SUM(C56:C60)</f>
        <v>69410000</v>
      </c>
      <c r="D55" s="179">
        <f t="shared" ref="D55:N55" si="15">SUM(D56:D60)</f>
        <v>6310000</v>
      </c>
      <c r="E55" s="179">
        <f t="shared" si="15"/>
        <v>6300000</v>
      </c>
      <c r="F55" s="179">
        <f t="shared" si="15"/>
        <v>0</v>
      </c>
      <c r="G55" s="179">
        <f t="shared" si="15"/>
        <v>6300000</v>
      </c>
      <c r="H55" s="179">
        <f t="shared" si="15"/>
        <v>6300000</v>
      </c>
      <c r="I55" s="179">
        <f t="shared" si="15"/>
        <v>6300000</v>
      </c>
      <c r="J55" s="179">
        <f t="shared" si="15"/>
        <v>0</v>
      </c>
      <c r="K55" s="179">
        <f t="shared" si="15"/>
        <v>0</v>
      </c>
      <c r="L55" s="179">
        <f t="shared" si="15"/>
        <v>0</v>
      </c>
      <c r="M55" s="179">
        <f t="shared" si="15"/>
        <v>0</v>
      </c>
      <c r="N55" s="179">
        <f t="shared" si="15"/>
        <v>0</v>
      </c>
      <c r="O55" s="179">
        <f t="shared" si="4"/>
        <v>31510000</v>
      </c>
    </row>
    <row r="56" spans="1:15" x14ac:dyDescent="0.25">
      <c r="A56" s="201" t="s">
        <v>23</v>
      </c>
      <c r="B56" s="202" t="s">
        <v>206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>
        <f t="shared" si="4"/>
        <v>0</v>
      </c>
    </row>
    <row r="57" spans="1:15" x14ac:dyDescent="0.25">
      <c r="A57" s="201" t="s">
        <v>39</v>
      </c>
      <c r="B57" s="202" t="s">
        <v>207</v>
      </c>
      <c r="C57" s="77">
        <v>34705000</v>
      </c>
      <c r="D57" s="183">
        <v>3155000</v>
      </c>
      <c r="E57" s="183">
        <v>3150000</v>
      </c>
      <c r="F57" s="183"/>
      <c r="G57" s="183">
        <v>3150000</v>
      </c>
      <c r="H57" s="183">
        <v>3150000</v>
      </c>
      <c r="I57" s="183">
        <v>3150000</v>
      </c>
      <c r="J57" s="183"/>
      <c r="K57" s="183"/>
      <c r="L57" s="183"/>
      <c r="M57" s="183"/>
      <c r="N57" s="183"/>
      <c r="O57" s="183">
        <f t="shared" si="4"/>
        <v>15755000</v>
      </c>
    </row>
    <row r="58" spans="1:15" x14ac:dyDescent="0.25">
      <c r="A58" s="201" t="s">
        <v>48</v>
      </c>
      <c r="B58" s="202" t="s">
        <v>208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>
        <f t="shared" si="4"/>
        <v>0</v>
      </c>
    </row>
    <row r="59" spans="1:15" x14ac:dyDescent="0.25">
      <c r="A59" s="201" t="s">
        <v>58</v>
      </c>
      <c r="B59" s="202" t="s">
        <v>301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>
        <f t="shared" si="4"/>
        <v>0</v>
      </c>
    </row>
    <row r="60" spans="1:15" x14ac:dyDescent="0.25">
      <c r="A60" s="201" t="s">
        <v>74</v>
      </c>
      <c r="B60" s="202" t="s">
        <v>295</v>
      </c>
      <c r="C60" s="77">
        <v>34705000</v>
      </c>
      <c r="D60" s="183">
        <v>3155000</v>
      </c>
      <c r="E60" s="183">
        <v>3150000</v>
      </c>
      <c r="F60" s="183"/>
      <c r="G60" s="183">
        <v>3150000</v>
      </c>
      <c r="H60" s="183">
        <v>3150000</v>
      </c>
      <c r="I60" s="183">
        <v>3150000</v>
      </c>
      <c r="J60" s="183"/>
      <c r="K60" s="183"/>
      <c r="L60" s="183"/>
      <c r="M60" s="183"/>
      <c r="N60" s="183"/>
      <c r="O60" s="183">
        <f t="shared" si="4"/>
        <v>15755000</v>
      </c>
    </row>
    <row r="61" spans="1:15" ht="30" customHeight="1" x14ac:dyDescent="0.25">
      <c r="A61" s="183"/>
      <c r="B61" s="208" t="s">
        <v>21</v>
      </c>
      <c r="C61" s="183"/>
      <c r="D61" s="229">
        <f>D9+D15+D43+D50+D55</f>
        <v>19585000</v>
      </c>
      <c r="E61" s="229">
        <f t="shared" ref="E61:N61" si="16">E9+E15+E43+E50+E55</f>
        <v>9961000</v>
      </c>
      <c r="F61" s="229">
        <f t="shared" si="16"/>
        <v>1350000</v>
      </c>
      <c r="G61" s="229">
        <f t="shared" si="16"/>
        <v>10053000</v>
      </c>
      <c r="H61" s="229">
        <f t="shared" si="16"/>
        <v>7315000</v>
      </c>
      <c r="I61" s="229">
        <f t="shared" si="16"/>
        <v>7765000</v>
      </c>
      <c r="J61" s="229">
        <f t="shared" si="16"/>
        <v>0</v>
      </c>
      <c r="K61" s="229">
        <f t="shared" si="16"/>
        <v>0</v>
      </c>
      <c r="L61" s="229">
        <f t="shared" si="16"/>
        <v>0</v>
      </c>
      <c r="M61" s="229">
        <f t="shared" si="16"/>
        <v>0</v>
      </c>
      <c r="N61" s="229">
        <f t="shared" si="16"/>
        <v>0</v>
      </c>
      <c r="O61" s="230">
        <f>SUM(D61:N61)</f>
        <v>56029000</v>
      </c>
    </row>
    <row r="64" spans="1:15" x14ac:dyDescent="0.25">
      <c r="M64" s="13" t="s">
        <v>298</v>
      </c>
      <c r="N64" s="13"/>
    </row>
    <row r="65" spans="13:14" x14ac:dyDescent="0.25">
      <c r="M65" s="136" t="s">
        <v>265</v>
      </c>
      <c r="N65" s="13"/>
    </row>
    <row r="66" spans="13:14" x14ac:dyDescent="0.25">
      <c r="M66" s="136" t="s">
        <v>266</v>
      </c>
      <c r="N66" s="13"/>
    </row>
    <row r="67" spans="13:14" x14ac:dyDescent="0.25">
      <c r="M67" s="136"/>
      <c r="N67" s="13"/>
    </row>
    <row r="68" spans="13:14" x14ac:dyDescent="0.25">
      <c r="M68" s="136"/>
      <c r="N68" s="13"/>
    </row>
    <row r="69" spans="13:14" x14ac:dyDescent="0.25">
      <c r="M69" s="140" t="s">
        <v>267</v>
      </c>
      <c r="N69" s="13"/>
    </row>
    <row r="70" spans="13:14" x14ac:dyDescent="0.25">
      <c r="M70" s="136" t="s">
        <v>268</v>
      </c>
      <c r="N70" s="13"/>
    </row>
  </sheetData>
  <mergeCells count="8">
    <mergeCell ref="A1:O1"/>
    <mergeCell ref="A2:O2"/>
    <mergeCell ref="A4:B4"/>
    <mergeCell ref="A6:A7"/>
    <mergeCell ref="B6:B7"/>
    <mergeCell ref="C6:C7"/>
    <mergeCell ref="D6:N6"/>
    <mergeCell ref="O6:O7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13" zoomScale="70" zoomScaleSheetLayoutView="70" workbookViewId="0">
      <selection activeCell="Q22" sqref="Q22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12"/>
      <c r="B4" s="12"/>
      <c r="C4" s="12"/>
      <c r="D4" s="12"/>
      <c r="E4" s="12"/>
      <c r="F4" s="12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268" t="s">
        <v>2</v>
      </c>
      <c r="B6" s="268"/>
      <c r="C6" s="268"/>
      <c r="D6" s="2" t="s">
        <v>3</v>
      </c>
      <c r="E6" s="3"/>
      <c r="F6" s="3"/>
    </row>
    <row r="7" spans="1:9" x14ac:dyDescent="0.25">
      <c r="A7" s="265" t="s">
        <v>4</v>
      </c>
      <c r="B7" s="265"/>
      <c r="C7" s="265"/>
      <c r="D7" s="2" t="s">
        <v>5</v>
      </c>
      <c r="E7" s="3"/>
      <c r="F7" s="3"/>
    </row>
    <row r="8" spans="1:9" x14ac:dyDescent="0.25">
      <c r="A8" s="265" t="s">
        <v>6</v>
      </c>
      <c r="B8" s="265"/>
      <c r="C8" s="265"/>
      <c r="D8" s="2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147" t="s">
        <v>270</v>
      </c>
      <c r="E10" s="3"/>
      <c r="F10" s="1"/>
    </row>
    <row r="11" spans="1:9" x14ac:dyDescent="0.25">
      <c r="A11" s="4"/>
      <c r="B11" s="4"/>
      <c r="C11" s="4"/>
      <c r="D11" s="2"/>
      <c r="E11" s="3"/>
      <c r="F11" s="1"/>
    </row>
    <row r="12" spans="1:9" x14ac:dyDescent="0.25">
      <c r="A12" s="5" t="s">
        <v>9</v>
      </c>
      <c r="B12" s="6"/>
      <c r="C12" s="5"/>
      <c r="D12" s="1"/>
      <c r="E12" s="3"/>
      <c r="F12" s="1"/>
    </row>
    <row r="13" spans="1:9" ht="21" x14ac:dyDescent="0.25">
      <c r="A13" s="7" t="s">
        <v>10</v>
      </c>
      <c r="B13" s="7" t="s">
        <v>11</v>
      </c>
      <c r="C13" s="7" t="s">
        <v>12</v>
      </c>
      <c r="D13" s="7" t="s">
        <v>13</v>
      </c>
      <c r="E13" s="8" t="s">
        <v>14</v>
      </c>
      <c r="F13" s="7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/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/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/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/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0</v>
      </c>
      <c r="F346" s="145">
        <f>(E346/C346)*100</f>
        <v>0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298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209:C209"/>
    <mergeCell ref="B236:C236"/>
    <mergeCell ref="B247:C247"/>
    <mergeCell ref="B336:C336"/>
    <mergeCell ref="A9:C9"/>
    <mergeCell ref="A10:C10"/>
    <mergeCell ref="B43:C43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D320" zoomScale="70" zoomScaleSheetLayoutView="70" workbookViewId="0">
      <selection activeCell="H337" sqref="H337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57"/>
      <c r="B4" s="257"/>
      <c r="C4" s="257"/>
      <c r="D4" s="257"/>
      <c r="E4" s="257"/>
      <c r="F4" s="257"/>
    </row>
    <row r="5" spans="1:9" x14ac:dyDescent="0.25">
      <c r="A5" s="257"/>
      <c r="B5" s="257"/>
      <c r="C5" s="257"/>
      <c r="D5" s="257"/>
      <c r="E5" s="257"/>
      <c r="F5" s="257"/>
    </row>
    <row r="6" spans="1:9" x14ac:dyDescent="0.25">
      <c r="A6" s="268" t="s">
        <v>2</v>
      </c>
      <c r="B6" s="268"/>
      <c r="C6" s="268"/>
      <c r="D6" s="258" t="s">
        <v>3</v>
      </c>
      <c r="E6" s="3"/>
      <c r="F6" s="3"/>
    </row>
    <row r="7" spans="1:9" x14ac:dyDescent="0.25">
      <c r="A7" s="265" t="s">
        <v>4</v>
      </c>
      <c r="B7" s="265"/>
      <c r="C7" s="265"/>
      <c r="D7" s="258" t="s">
        <v>5</v>
      </c>
      <c r="E7" s="3"/>
      <c r="F7" s="3"/>
    </row>
    <row r="8" spans="1:9" x14ac:dyDescent="0.25">
      <c r="A8" s="265" t="s">
        <v>6</v>
      </c>
      <c r="B8" s="265"/>
      <c r="C8" s="265"/>
      <c r="D8" s="258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58" t="s">
        <v>270</v>
      </c>
      <c r="E10" s="3"/>
      <c r="F10" s="257"/>
    </row>
    <row r="11" spans="1:9" x14ac:dyDescent="0.25">
      <c r="A11" s="256"/>
      <c r="B11" s="256"/>
      <c r="C11" s="256"/>
      <c r="D11" s="258"/>
      <c r="E11" s="3"/>
      <c r="F11" s="257"/>
    </row>
    <row r="12" spans="1:9" x14ac:dyDescent="0.25">
      <c r="A12" s="5" t="s">
        <v>9</v>
      </c>
      <c r="B12" s="6"/>
      <c r="C12" s="5"/>
      <c r="D12" s="257"/>
      <c r="E12" s="3"/>
      <c r="F12" s="257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59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59"/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59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60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60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40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41">
        <f>SUM(E28:E39)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51.75" x14ac:dyDescent="0.25">
      <c r="A61" s="76"/>
      <c r="B61" s="76"/>
      <c r="C61" s="76"/>
      <c r="D61" s="161" t="s">
        <v>57</v>
      </c>
      <c r="E61" s="261">
        <v>1350000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261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261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261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61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261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61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1350000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>
        <v>225000</v>
      </c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>
        <v>7875000</v>
      </c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7875000</v>
      </c>
      <c r="F89" s="76"/>
      <c r="G89" s="76">
        <f>SUM(G78:G87)</f>
        <v>225000</v>
      </c>
      <c r="H89" s="76">
        <f>E89+G89</f>
        <v>8100000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62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2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2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2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2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2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2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2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2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2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62"/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61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261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61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261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261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61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3">
        <f>SUM(E170:E182)</f>
        <v>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61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61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>
        <v>330000</v>
      </c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>
        <f>E266</f>
        <v>330000</v>
      </c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61">
        <v>1015000</v>
      </c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261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61">
        <v>1065000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2080000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4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E70+H89+E272+E332+E345</f>
        <v>18160000</v>
      </c>
      <c r="F346" s="145">
        <f>(E346/C346)*100</f>
        <v>3.4956689124157845</v>
      </c>
      <c r="G346" s="13"/>
      <c r="H346" s="13"/>
      <c r="I346" s="13"/>
    </row>
    <row r="347" spans="1:9" x14ac:dyDescent="0.25">
      <c r="E347" s="251">
        <v>88648000</v>
      </c>
    </row>
    <row r="348" spans="1:9" x14ac:dyDescent="0.25">
      <c r="E348" s="252">
        <f>E347-E346</f>
        <v>70488000</v>
      </c>
    </row>
    <row r="349" spans="1:9" s="139" customFormat="1" x14ac:dyDescent="0.2">
      <c r="A349" s="134"/>
      <c r="B349" s="135"/>
      <c r="C349" s="136"/>
      <c r="D349" s="136"/>
      <c r="E349" s="137"/>
      <c r="F349" s="13" t="s">
        <v>309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D325" zoomScale="70" zoomScaleSheetLayoutView="70" workbookViewId="0">
      <selection activeCell="H339" sqref="H339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57"/>
      <c r="B4" s="257"/>
      <c r="C4" s="257"/>
      <c r="D4" s="257"/>
      <c r="E4" s="257"/>
      <c r="F4" s="257"/>
    </row>
    <row r="5" spans="1:9" x14ac:dyDescent="0.25">
      <c r="A5" s="257"/>
      <c r="B5" s="257"/>
      <c r="C5" s="257"/>
      <c r="D5" s="257"/>
      <c r="E5" s="257"/>
      <c r="F5" s="257"/>
    </row>
    <row r="6" spans="1:9" x14ac:dyDescent="0.25">
      <c r="A6" s="268" t="s">
        <v>2</v>
      </c>
      <c r="B6" s="268"/>
      <c r="C6" s="268"/>
      <c r="D6" s="258" t="s">
        <v>3</v>
      </c>
      <c r="E6" s="3"/>
      <c r="F6" s="3"/>
    </row>
    <row r="7" spans="1:9" x14ac:dyDescent="0.25">
      <c r="A7" s="265" t="s">
        <v>4</v>
      </c>
      <c r="B7" s="265"/>
      <c r="C7" s="265"/>
      <c r="D7" s="258" t="s">
        <v>5</v>
      </c>
      <c r="E7" s="3"/>
      <c r="F7" s="3"/>
    </row>
    <row r="8" spans="1:9" x14ac:dyDescent="0.25">
      <c r="A8" s="265" t="s">
        <v>6</v>
      </c>
      <c r="B8" s="265"/>
      <c r="C8" s="265"/>
      <c r="D8" s="258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58" t="s">
        <v>270</v>
      </c>
      <c r="E10" s="3"/>
      <c r="F10" s="257"/>
    </row>
    <row r="11" spans="1:9" x14ac:dyDescent="0.25">
      <c r="A11" s="256"/>
      <c r="B11" s="256"/>
      <c r="C11" s="256"/>
      <c r="D11" s="258"/>
      <c r="E11" s="3"/>
      <c r="F11" s="257"/>
    </row>
    <row r="12" spans="1:9" x14ac:dyDescent="0.25">
      <c r="A12" s="5" t="s">
        <v>9</v>
      </c>
      <c r="B12" s="6"/>
      <c r="C12" s="5"/>
      <c r="D12" s="257"/>
      <c r="E12" s="3"/>
      <c r="F12" s="257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59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59"/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59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60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60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40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41">
        <f>SUM(E28:E39)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51.75" x14ac:dyDescent="0.25">
      <c r="A61" s="76"/>
      <c r="B61" s="76"/>
      <c r="C61" s="76"/>
      <c r="D61" s="161" t="s">
        <v>57</v>
      </c>
      <c r="E61" s="261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261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261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261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61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261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61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>
        <v>225000</v>
      </c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>
        <v>3000000</v>
      </c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3000000</v>
      </c>
      <c r="F89" s="76"/>
      <c r="G89" s="76">
        <f>SUM(G78:G87)</f>
        <v>225000</v>
      </c>
      <c r="H89" s="76">
        <f>E89+G89</f>
        <v>3225000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62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2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2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2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2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2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2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2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2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2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62"/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61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261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61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261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261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61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3">
        <f>SUM(E170:E182)</f>
        <v>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61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61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>
        <v>330000</v>
      </c>
      <c r="F266" s="76">
        <f>(E266/C265*100)</f>
        <v>9.9878934624697333</v>
      </c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>
        <f>E266</f>
        <v>330000</v>
      </c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61">
        <v>1015000</v>
      </c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261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61">
        <v>1065000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2080000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/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/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4">
        <f>E339+E340</f>
        <v>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H89+E272+E332</f>
        <v>5635000</v>
      </c>
      <c r="F346" s="145">
        <f>(E346/C346)*100</f>
        <v>1.084696823869105</v>
      </c>
      <c r="G346" s="13"/>
      <c r="H346" s="13"/>
      <c r="I346" s="13"/>
    </row>
    <row r="347" spans="1:9" x14ac:dyDescent="0.25">
      <c r="E347" s="251">
        <v>88648000</v>
      </c>
    </row>
    <row r="348" spans="1:9" x14ac:dyDescent="0.25">
      <c r="E348" s="252">
        <f>E347-E346</f>
        <v>83013000</v>
      </c>
    </row>
    <row r="349" spans="1:9" s="139" customFormat="1" x14ac:dyDescent="0.2">
      <c r="A349" s="134"/>
      <c r="B349" s="135"/>
      <c r="C349" s="136"/>
      <c r="D349" s="136"/>
      <c r="E349" s="137"/>
      <c r="F349" s="13" t="s">
        <v>308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tabSelected="1" view="pageBreakPreview" topLeftCell="A325" zoomScale="70" zoomScaleSheetLayoutView="70" workbookViewId="0">
      <selection activeCell="J337" sqref="J337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54"/>
      <c r="B4" s="254"/>
      <c r="C4" s="254"/>
      <c r="D4" s="254"/>
      <c r="E4" s="254"/>
      <c r="F4" s="254"/>
    </row>
    <row r="5" spans="1:9" x14ac:dyDescent="0.25">
      <c r="A5" s="254"/>
      <c r="B5" s="254"/>
      <c r="C5" s="254"/>
      <c r="D5" s="254"/>
      <c r="E5" s="254"/>
      <c r="F5" s="254"/>
    </row>
    <row r="6" spans="1:9" x14ac:dyDescent="0.25">
      <c r="A6" s="268" t="s">
        <v>2</v>
      </c>
      <c r="B6" s="268"/>
      <c r="C6" s="268"/>
      <c r="D6" s="255" t="s">
        <v>3</v>
      </c>
      <c r="E6" s="3"/>
      <c r="F6" s="3"/>
    </row>
    <row r="7" spans="1:9" x14ac:dyDescent="0.25">
      <c r="A7" s="265" t="s">
        <v>4</v>
      </c>
      <c r="B7" s="265"/>
      <c r="C7" s="265"/>
      <c r="D7" s="255" t="s">
        <v>5</v>
      </c>
      <c r="E7" s="3"/>
      <c r="F7" s="3"/>
    </row>
    <row r="8" spans="1:9" x14ac:dyDescent="0.25">
      <c r="A8" s="265" t="s">
        <v>6</v>
      </c>
      <c r="B8" s="265"/>
      <c r="C8" s="265"/>
      <c r="D8" s="255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55" t="s">
        <v>270</v>
      </c>
      <c r="E10" s="3"/>
      <c r="F10" s="254"/>
    </row>
    <row r="11" spans="1:9" x14ac:dyDescent="0.25">
      <c r="A11" s="253"/>
      <c r="B11" s="253"/>
      <c r="C11" s="253"/>
      <c r="D11" s="255"/>
      <c r="E11" s="3"/>
      <c r="F11" s="254"/>
    </row>
    <row r="12" spans="1:9" x14ac:dyDescent="0.25">
      <c r="A12" s="5" t="s">
        <v>9</v>
      </c>
      <c r="B12" s="6"/>
      <c r="C12" s="5"/>
      <c r="D12" s="254"/>
      <c r="E12" s="3"/>
      <c r="F12" s="254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59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59"/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59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60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60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40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41">
        <f>SUM(E28:E39)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51.75" x14ac:dyDescent="0.25">
      <c r="A61" s="76"/>
      <c r="B61" s="76"/>
      <c r="C61" s="76"/>
      <c r="D61" s="161" t="s">
        <v>57</v>
      </c>
      <c r="E61" s="261">
        <v>1350000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261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261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261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61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261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61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1350000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>
        <v>4875000</v>
      </c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4875000</v>
      </c>
      <c r="F89" s="76"/>
      <c r="G89" s="76">
        <f>SUM(G78:G87)</f>
        <v>0</v>
      </c>
      <c r="H89" s="76">
        <f>E89+G89</f>
        <v>4875000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62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2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2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2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2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2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2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2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2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2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62"/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61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261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61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261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261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61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3">
        <f>SUM(E170:E182)</f>
        <v>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61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61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61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261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61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4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E40+H52+E70+E149+E163+E183+E220+E259+E332+E345+E89</f>
        <v>12525000</v>
      </c>
      <c r="F346" s="145">
        <f>(E346/C346)*100</f>
        <v>2.4109720885466794</v>
      </c>
      <c r="G346" s="13"/>
      <c r="H346" s="13"/>
      <c r="I346" s="13"/>
    </row>
    <row r="347" spans="1:9" x14ac:dyDescent="0.25">
      <c r="E347" s="263"/>
    </row>
    <row r="348" spans="1:9" x14ac:dyDescent="0.25">
      <c r="E348" s="264"/>
    </row>
    <row r="349" spans="1:9" s="139" customFormat="1" x14ac:dyDescent="0.2">
      <c r="A349" s="134"/>
      <c r="B349" s="135"/>
      <c r="C349" s="136"/>
      <c r="D349" s="136"/>
      <c r="E349" s="137"/>
      <c r="F349" s="13" t="s">
        <v>309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19" zoomScale="70" zoomScaleSheetLayoutView="7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54"/>
      <c r="B4" s="254"/>
      <c r="C4" s="254"/>
      <c r="D4" s="254"/>
      <c r="E4" s="254"/>
      <c r="F4" s="254"/>
    </row>
    <row r="5" spans="1:9" x14ac:dyDescent="0.25">
      <c r="A5" s="254"/>
      <c r="B5" s="254"/>
      <c r="C5" s="254"/>
      <c r="D5" s="254"/>
      <c r="E5" s="254"/>
      <c r="F5" s="254"/>
    </row>
    <row r="6" spans="1:9" x14ac:dyDescent="0.25">
      <c r="A6" s="268" t="s">
        <v>2</v>
      </c>
      <c r="B6" s="268"/>
      <c r="C6" s="268"/>
      <c r="D6" s="255" t="s">
        <v>3</v>
      </c>
      <c r="E6" s="3"/>
      <c r="F6" s="3"/>
    </row>
    <row r="7" spans="1:9" x14ac:dyDescent="0.25">
      <c r="A7" s="265" t="s">
        <v>4</v>
      </c>
      <c r="B7" s="265"/>
      <c r="C7" s="265"/>
      <c r="D7" s="255" t="s">
        <v>5</v>
      </c>
      <c r="E7" s="3"/>
      <c r="F7" s="3"/>
    </row>
    <row r="8" spans="1:9" x14ac:dyDescent="0.25">
      <c r="A8" s="265" t="s">
        <v>6</v>
      </c>
      <c r="B8" s="265"/>
      <c r="C8" s="265"/>
      <c r="D8" s="255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55" t="s">
        <v>270</v>
      </c>
      <c r="E10" s="3"/>
      <c r="F10" s="254"/>
    </row>
    <row r="11" spans="1:9" x14ac:dyDescent="0.25">
      <c r="A11" s="253"/>
      <c r="B11" s="253"/>
      <c r="C11" s="253"/>
      <c r="D11" s="255"/>
      <c r="E11" s="3"/>
      <c r="F11" s="254"/>
    </row>
    <row r="12" spans="1:9" x14ac:dyDescent="0.25">
      <c r="A12" s="5" t="s">
        <v>9</v>
      </c>
      <c r="B12" s="6"/>
      <c r="C12" s="5"/>
      <c r="D12" s="254"/>
      <c r="E12" s="3"/>
      <c r="F12" s="254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59">
        <v>150000</v>
      </c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59">
        <v>600000</v>
      </c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59">
        <v>75000</v>
      </c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60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60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40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41">
        <f>SUM(E28:E39)</f>
        <v>825000</v>
      </c>
      <c r="F40" s="34"/>
      <c r="G40" s="34">
        <f>G28+G29+G30</f>
        <v>0</v>
      </c>
      <c r="H40" s="35">
        <f>E40+G40</f>
        <v>825000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>
        <v>75000</v>
      </c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75000</v>
      </c>
      <c r="F52" s="84" t="s">
        <v>21</v>
      </c>
      <c r="G52" s="133">
        <f>SUM(G47:G50)</f>
        <v>0</v>
      </c>
      <c r="H52" s="133">
        <f>E52+G52</f>
        <v>75000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customHeight="1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51.75" x14ac:dyDescent="0.25">
      <c r="A61" s="76"/>
      <c r="B61" s="76"/>
      <c r="C61" s="76"/>
      <c r="D61" s="161" t="s">
        <v>57</v>
      </c>
      <c r="E61" s="261">
        <v>2400000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261">
        <v>150000</v>
      </c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261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261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61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261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61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2550000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>
        <v>600000</v>
      </c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>
        <f>E126</f>
        <v>600000</v>
      </c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62">
        <v>375000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2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2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2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2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2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2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2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2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2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62"/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61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375000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261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61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261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261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61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3">
        <f>SUM(E170:E182)</f>
        <v>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61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61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61">
        <v>1015000</v>
      </c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261">
        <v>1065000</v>
      </c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61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2080000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4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E40+E52+E70+E130+E149+E332+E345</f>
        <v>12805000</v>
      </c>
      <c r="F346" s="145">
        <f>(E346/C346)*100</f>
        <v>2.4648700673724733</v>
      </c>
      <c r="G346" s="13"/>
      <c r="H346" s="13"/>
      <c r="I346" s="13"/>
    </row>
    <row r="347" spans="1:9" x14ac:dyDescent="0.25">
      <c r="E347" s="251">
        <v>88648000</v>
      </c>
    </row>
    <row r="348" spans="1:9" x14ac:dyDescent="0.25">
      <c r="E348" s="252">
        <f>E347-E346</f>
        <v>75843000</v>
      </c>
    </row>
    <row r="349" spans="1:9" s="139" customFormat="1" x14ac:dyDescent="0.2">
      <c r="A349" s="134"/>
      <c r="B349" s="135"/>
      <c r="C349" s="136"/>
      <c r="D349" s="136"/>
      <c r="E349" s="137"/>
      <c r="F349" s="13" t="s">
        <v>310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8" orientation="portrait" horizontalDpi="4294967293" verticalDpi="300" r:id="rId1"/>
  <rowBreaks count="3" manualBreakCount="3">
    <brk id="130" max="16383" man="1"/>
    <brk id="226" max="8" man="1"/>
    <brk id="3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5" zoomScale="70" zoomScaleSheetLayoutView="7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32"/>
      <c r="B4" s="232"/>
      <c r="C4" s="232"/>
      <c r="D4" s="232"/>
      <c r="E4" s="232"/>
      <c r="F4" s="232"/>
    </row>
    <row r="5" spans="1:9" x14ac:dyDescent="0.25">
      <c r="A5" s="232"/>
      <c r="B5" s="232"/>
      <c r="C5" s="232"/>
      <c r="D5" s="232"/>
      <c r="E5" s="232"/>
      <c r="F5" s="232"/>
    </row>
    <row r="6" spans="1:9" x14ac:dyDescent="0.25">
      <c r="A6" s="268" t="s">
        <v>2</v>
      </c>
      <c r="B6" s="268"/>
      <c r="C6" s="268"/>
      <c r="D6" s="233" t="s">
        <v>3</v>
      </c>
      <c r="E6" s="3"/>
      <c r="F6" s="3"/>
    </row>
    <row r="7" spans="1:9" x14ac:dyDescent="0.25">
      <c r="A7" s="265" t="s">
        <v>4</v>
      </c>
      <c r="B7" s="265"/>
      <c r="C7" s="265"/>
      <c r="D7" s="233" t="s">
        <v>5</v>
      </c>
      <c r="E7" s="3"/>
      <c r="F7" s="3"/>
    </row>
    <row r="8" spans="1:9" x14ac:dyDescent="0.25">
      <c r="A8" s="265" t="s">
        <v>6</v>
      </c>
      <c r="B8" s="265"/>
      <c r="C8" s="265"/>
      <c r="D8" s="233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33" t="s">
        <v>270</v>
      </c>
      <c r="E10" s="3"/>
      <c r="F10" s="232"/>
    </row>
    <row r="11" spans="1:9" x14ac:dyDescent="0.25">
      <c r="A11" s="231"/>
      <c r="B11" s="231"/>
      <c r="C11" s="231"/>
      <c r="D11" s="233"/>
      <c r="E11" s="3"/>
      <c r="F11" s="232"/>
    </row>
    <row r="12" spans="1:9" x14ac:dyDescent="0.25">
      <c r="A12" s="5" t="s">
        <v>9</v>
      </c>
      <c r="B12" s="6"/>
      <c r="C12" s="5"/>
      <c r="D12" s="232"/>
      <c r="E12" s="3"/>
      <c r="F12" s="232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50">
        <v>300000</v>
      </c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50">
        <v>300000</v>
      </c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37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9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46">
        <v>4720000</v>
      </c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40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41">
        <f>SUM(E28:E39)</f>
        <v>5320000</v>
      </c>
      <c r="F40" s="34"/>
      <c r="G40" s="34">
        <f>G28+G29+G30</f>
        <v>0</v>
      </c>
      <c r="H40" s="35">
        <f>E40+G40</f>
        <v>5320000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>
        <v>4425000</v>
      </c>
      <c r="H48" s="132"/>
      <c r="I48" s="131">
        <f>(G48/C46)*100</f>
        <v>42.753623188405797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4425000</v>
      </c>
      <c r="H52" s="133">
        <f>E52+G52</f>
        <v>4425000</v>
      </c>
      <c r="I52" s="131">
        <f>(G52/C52)*100</f>
        <v>42.753623188405797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248">
        <v>4425000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132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132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132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48">
        <v>300000</v>
      </c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132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48">
        <v>300000</v>
      </c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5025000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49">
        <v>675000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2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2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2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2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2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2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2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2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2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45">
        <v>20030000</v>
      </c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47">
        <v>23108000</v>
      </c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43813000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248">
        <v>20710000</v>
      </c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20710000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48">
        <v>300000</v>
      </c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132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132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48">
        <v>150000</v>
      </c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3">
        <f>SUM(E170:E182)</f>
        <v>450000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48">
        <v>225000</v>
      </c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225000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48">
        <v>300000</v>
      </c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300000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48">
        <v>1015000</v>
      </c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132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48">
        <v>1065000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2080000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4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E40+H52+E70+E149+E163+E183+E220+E259+E332+E345</f>
        <v>88648000</v>
      </c>
      <c r="F346" s="145">
        <f>(E346/C346)*100</f>
        <v>17.064100096246388</v>
      </c>
      <c r="G346" s="13"/>
      <c r="H346" s="13"/>
      <c r="I346" s="13"/>
    </row>
    <row r="347" spans="1:9" x14ac:dyDescent="0.25">
      <c r="E347" s="251">
        <v>88648000</v>
      </c>
    </row>
    <row r="348" spans="1:9" x14ac:dyDescent="0.25">
      <c r="E348" s="252">
        <f>E347-E346</f>
        <v>0</v>
      </c>
    </row>
    <row r="349" spans="1:9" s="139" customFormat="1" x14ac:dyDescent="0.2">
      <c r="A349" s="134"/>
      <c r="B349" s="135"/>
      <c r="C349" s="136"/>
      <c r="D349" s="136"/>
      <c r="E349" s="137"/>
      <c r="F349" s="13" t="s">
        <v>308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4" zoomScale="70" zoomScaleSheetLayoutView="7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32"/>
      <c r="B4" s="232"/>
      <c r="C4" s="232"/>
      <c r="D4" s="232"/>
      <c r="E4" s="232"/>
      <c r="F4" s="232"/>
    </row>
    <row r="5" spans="1:9" x14ac:dyDescent="0.25">
      <c r="A5" s="232"/>
      <c r="B5" s="232"/>
      <c r="C5" s="232"/>
      <c r="D5" s="232"/>
      <c r="E5" s="232"/>
      <c r="F5" s="232"/>
    </row>
    <row r="6" spans="1:9" x14ac:dyDescent="0.25">
      <c r="A6" s="268" t="s">
        <v>2</v>
      </c>
      <c r="B6" s="268"/>
      <c r="C6" s="268"/>
      <c r="D6" s="233" t="s">
        <v>3</v>
      </c>
      <c r="E6" s="3"/>
      <c r="F6" s="3"/>
    </row>
    <row r="7" spans="1:9" x14ac:dyDescent="0.25">
      <c r="A7" s="265" t="s">
        <v>4</v>
      </c>
      <c r="B7" s="265"/>
      <c r="C7" s="265"/>
      <c r="D7" s="233" t="s">
        <v>5</v>
      </c>
      <c r="E7" s="3"/>
      <c r="F7" s="3"/>
    </row>
    <row r="8" spans="1:9" x14ac:dyDescent="0.25">
      <c r="A8" s="265" t="s">
        <v>6</v>
      </c>
      <c r="B8" s="265"/>
      <c r="C8" s="265"/>
      <c r="D8" s="233" t="s">
        <v>5</v>
      </c>
      <c r="E8" s="3"/>
      <c r="F8" s="3"/>
    </row>
    <row r="9" spans="1:9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33" t="s">
        <v>270</v>
      </c>
      <c r="E10" s="3"/>
      <c r="F10" s="232"/>
    </row>
    <row r="11" spans="1:9" x14ac:dyDescent="0.25">
      <c r="A11" s="231"/>
      <c r="B11" s="231"/>
      <c r="C11" s="231"/>
      <c r="D11" s="233"/>
      <c r="E11" s="3"/>
      <c r="F11" s="232"/>
    </row>
    <row r="12" spans="1:9" x14ac:dyDescent="0.25">
      <c r="A12" s="5" t="s">
        <v>9</v>
      </c>
      <c r="B12" s="6"/>
      <c r="C12" s="5"/>
      <c r="D12" s="232"/>
      <c r="E12" s="3"/>
      <c r="F12" s="232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>
        <v>75000</v>
      </c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75000</v>
      </c>
      <c r="F52" s="84" t="s">
        <v>21</v>
      </c>
      <c r="G52" s="133">
        <f>SUM(G47:G50)</f>
        <v>0</v>
      </c>
      <c r="H52" s="133">
        <f>E52+G52</f>
        <v>75000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>
        <v>8850000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8850000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>
        <v>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>
        <v>0</v>
      </c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>
        <f>SUM(E137:E148)</f>
        <v>75000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23.2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3.2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15300000</v>
      </c>
      <c r="F346" s="145">
        <f>(E346/C346)*100</f>
        <v>2.9451395572666024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298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2" zoomScale="70" zoomScaleSheetLayoutView="7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4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19"/>
      <c r="B4" s="219"/>
      <c r="C4" s="219"/>
      <c r="D4" s="219"/>
      <c r="E4" s="219"/>
      <c r="F4" s="219"/>
    </row>
    <row r="5" spans="1:9" x14ac:dyDescent="0.25">
      <c r="A5" s="219"/>
      <c r="B5" s="219"/>
      <c r="C5" s="219"/>
      <c r="D5" s="219"/>
      <c r="E5" s="219"/>
      <c r="F5" s="219"/>
    </row>
    <row r="6" spans="1:9" x14ac:dyDescent="0.25">
      <c r="A6" s="268" t="s">
        <v>2</v>
      </c>
      <c r="B6" s="268"/>
      <c r="C6" s="268"/>
      <c r="D6" s="220" t="s">
        <v>3</v>
      </c>
      <c r="E6" s="3"/>
      <c r="F6" s="3"/>
    </row>
    <row r="7" spans="1:9" ht="18" customHeight="1" x14ac:dyDescent="0.25">
      <c r="A7" s="265" t="s">
        <v>4</v>
      </c>
      <c r="B7" s="265"/>
      <c r="C7" s="265"/>
      <c r="D7" s="220" t="s">
        <v>5</v>
      </c>
      <c r="E7" s="3"/>
      <c r="F7" s="3"/>
    </row>
    <row r="8" spans="1:9" ht="28.5" customHeight="1" x14ac:dyDescent="0.25">
      <c r="A8" s="265" t="s">
        <v>6</v>
      </c>
      <c r="B8" s="265"/>
      <c r="C8" s="265"/>
      <c r="D8" s="220" t="s">
        <v>5</v>
      </c>
      <c r="E8" s="3"/>
      <c r="F8" s="3"/>
    </row>
    <row r="9" spans="1:9" ht="28.5" customHeight="1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20" t="s">
        <v>307</v>
      </c>
      <c r="E10" s="3"/>
      <c r="F10" s="219"/>
    </row>
    <row r="11" spans="1:9" x14ac:dyDescent="0.25">
      <c r="A11" s="218"/>
      <c r="B11" s="218"/>
      <c r="C11" s="218"/>
      <c r="D11" s="220"/>
      <c r="E11" s="3"/>
      <c r="F11" s="219"/>
    </row>
    <row r="12" spans="1:9" x14ac:dyDescent="0.25">
      <c r="A12" s="5" t="s">
        <v>9</v>
      </c>
      <c r="B12" s="6"/>
      <c r="C12" s="5"/>
      <c r="D12" s="219"/>
      <c r="E12" s="3"/>
      <c r="F12" s="21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224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223">
        <f>E40+G40</f>
        <v>0</v>
      </c>
      <c r="I40" s="225">
        <f>(H40/C40)*100</f>
        <v>0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>
        <v>450000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221">
        <f>C58</f>
        <v>112205000</v>
      </c>
      <c r="D70" s="96" t="s">
        <v>21</v>
      </c>
      <c r="E70" s="78">
        <f>SUM(E59:E69)</f>
        <v>450000</v>
      </c>
      <c r="F70" s="222">
        <f>(E70/C70)*100</f>
        <v>0.40105164653981551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>
        <v>1015000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30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5.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>
        <v>0</v>
      </c>
      <c r="F331" s="76"/>
      <c r="G331" s="13"/>
      <c r="H331" s="13"/>
      <c r="I331" s="13"/>
    </row>
    <row r="332" spans="1:9" x14ac:dyDescent="0.25">
      <c r="A332" s="76"/>
      <c r="B332" s="76"/>
      <c r="C332" s="221">
        <f>C313+C321+C328</f>
        <v>45009000</v>
      </c>
      <c r="D332" s="34" t="s">
        <v>21</v>
      </c>
      <c r="E332" s="78">
        <f>SUM(E313:E331)</f>
        <v>1015000</v>
      </c>
      <c r="F332" s="226">
        <f>(E332/C332)*100</f>
        <v>2.255104534648626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>
        <v>0</v>
      </c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227">
        <f>C21+C40+C52+C70+C89+C105+C115+C130+C149+C163+C183+C206+C220+C232+C244+C259+C272+C283+C295+C307+C332+C345</f>
        <v>519500000</v>
      </c>
      <c r="D346" s="144" t="s">
        <v>269</v>
      </c>
      <c r="E346" s="227">
        <f>E21+H40+H52+E70+H89+E105+E115+E130+E149+E163+H183+H206+E220+E232+E244+E259+E272+E283+E295+E307+E332+E345</f>
        <v>7765000</v>
      </c>
      <c r="F346" s="228">
        <f>(E346/C346)*100</f>
        <v>1.4947064485081809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306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2" zoomScale="70" zoomScaleSheetLayoutView="70" workbookViewId="0">
      <selection activeCell="H345" sqref="H345"/>
    </sheetView>
  </sheetViews>
  <sheetFormatPr defaultRowHeight="15" x14ac:dyDescent="0.25"/>
  <cols>
    <col min="1" max="1" width="5.7109375" customWidth="1"/>
    <col min="2" max="3" width="18.7109375" customWidth="1"/>
    <col min="4" max="4" width="34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66" t="s">
        <v>0</v>
      </c>
      <c r="B1" s="266"/>
      <c r="C1" s="266"/>
      <c r="D1" s="266"/>
      <c r="E1" s="266"/>
      <c r="F1" s="266"/>
    </row>
    <row r="2" spans="1:9" x14ac:dyDescent="0.25">
      <c r="A2" s="267" t="s">
        <v>1</v>
      </c>
      <c r="B2" s="267"/>
      <c r="C2" s="267"/>
      <c r="D2" s="267"/>
      <c r="E2" s="267"/>
      <c r="F2" s="267"/>
    </row>
    <row r="3" spans="1:9" x14ac:dyDescent="0.25">
      <c r="A3" s="267" t="s">
        <v>296</v>
      </c>
      <c r="B3" s="267"/>
      <c r="C3" s="267"/>
      <c r="D3" s="267"/>
      <c r="E3" s="267"/>
      <c r="F3" s="267"/>
    </row>
    <row r="4" spans="1:9" x14ac:dyDescent="0.25">
      <c r="A4" s="219"/>
      <c r="B4" s="219"/>
      <c r="C4" s="219"/>
      <c r="D4" s="219"/>
      <c r="E4" s="219"/>
      <c r="F4" s="219"/>
    </row>
    <row r="5" spans="1:9" x14ac:dyDescent="0.25">
      <c r="A5" s="219"/>
      <c r="B5" s="219"/>
      <c r="C5" s="219"/>
      <c r="D5" s="219"/>
      <c r="E5" s="219"/>
      <c r="F5" s="219"/>
    </row>
    <row r="6" spans="1:9" x14ac:dyDescent="0.25">
      <c r="A6" s="268" t="s">
        <v>2</v>
      </c>
      <c r="B6" s="268"/>
      <c r="C6" s="268"/>
      <c r="D6" s="220" t="s">
        <v>3</v>
      </c>
      <c r="E6" s="3"/>
      <c r="F6" s="3"/>
    </row>
    <row r="7" spans="1:9" ht="18" customHeight="1" x14ac:dyDescent="0.25">
      <c r="A7" s="265" t="s">
        <v>4</v>
      </c>
      <c r="B7" s="265"/>
      <c r="C7" s="265"/>
      <c r="D7" s="220" t="s">
        <v>5</v>
      </c>
      <c r="E7" s="3"/>
      <c r="F7" s="3"/>
    </row>
    <row r="8" spans="1:9" ht="28.5" customHeight="1" x14ac:dyDescent="0.25">
      <c r="A8" s="265" t="s">
        <v>6</v>
      </c>
      <c r="B8" s="265"/>
      <c r="C8" s="265"/>
      <c r="D8" s="220" t="s">
        <v>5</v>
      </c>
      <c r="E8" s="3"/>
      <c r="F8" s="3"/>
    </row>
    <row r="9" spans="1:9" ht="28.5" customHeight="1" x14ac:dyDescent="0.25">
      <c r="A9" s="265" t="s">
        <v>7</v>
      </c>
      <c r="B9" s="265"/>
      <c r="C9" s="265"/>
      <c r="D9" s="130">
        <v>519500000</v>
      </c>
      <c r="E9" s="3"/>
      <c r="F9" s="3"/>
    </row>
    <row r="10" spans="1:9" x14ac:dyDescent="0.25">
      <c r="A10" s="265" t="s">
        <v>8</v>
      </c>
      <c r="B10" s="265"/>
      <c r="C10" s="265"/>
      <c r="D10" s="220" t="s">
        <v>270</v>
      </c>
      <c r="E10" s="3"/>
      <c r="F10" s="219"/>
    </row>
    <row r="11" spans="1:9" x14ac:dyDescent="0.25">
      <c r="A11" s="218"/>
      <c r="B11" s="218"/>
      <c r="C11" s="218"/>
      <c r="D11" s="220"/>
      <c r="E11" s="3"/>
      <c r="F11" s="219"/>
    </row>
    <row r="12" spans="1:9" x14ac:dyDescent="0.25">
      <c r="A12" s="5" t="s">
        <v>9</v>
      </c>
      <c r="B12" s="6"/>
      <c r="C12" s="5"/>
      <c r="D12" s="219"/>
      <c r="E12" s="3"/>
      <c r="F12" s="21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224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223">
        <f>E40+G40</f>
        <v>0</v>
      </c>
      <c r="I40" s="225">
        <f>(H40/C40)*100</f>
        <v>0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70" t="s">
        <v>40</v>
      </c>
      <c r="C43" s="27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221">
        <f>C58</f>
        <v>112205000</v>
      </c>
      <c r="D70" s="96" t="s">
        <v>21</v>
      </c>
      <c r="E70" s="78">
        <f>SUM(E59:E69)</f>
        <v>0</v>
      </c>
      <c r="F70" s="222">
        <f>(E70/C70)*100</f>
        <v>0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71" t="s">
        <v>144</v>
      </c>
      <c r="C209" s="27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70" t="s">
        <v>151</v>
      </c>
      <c r="C236" s="27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70" t="s">
        <v>156</v>
      </c>
      <c r="C247" s="27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>
        <v>1015000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30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5.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>
        <v>0</v>
      </c>
      <c r="F331" s="76"/>
      <c r="G331" s="13"/>
      <c r="H331" s="13"/>
      <c r="I331" s="13"/>
    </row>
    <row r="332" spans="1:9" x14ac:dyDescent="0.25">
      <c r="A332" s="76"/>
      <c r="B332" s="76"/>
      <c r="C332" s="221">
        <f>C313+C321+C328</f>
        <v>45009000</v>
      </c>
      <c r="D332" s="34" t="s">
        <v>21</v>
      </c>
      <c r="E332" s="78">
        <f>SUM(E313:E331)</f>
        <v>1015000</v>
      </c>
      <c r="F332" s="226">
        <f>(E332/C332)*100</f>
        <v>2.255104534648626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69" t="s">
        <v>204</v>
      </c>
      <c r="C336" s="269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>
        <v>0</v>
      </c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227">
        <f>C21+C40+C52+C70+C89+C105+C115+C130+C149+C163+C183+C206+C220+C232+C244+C259+C272+C283+C295+C307+C332+C345</f>
        <v>519500000</v>
      </c>
      <c r="D346" s="144" t="s">
        <v>269</v>
      </c>
      <c r="E346" s="227">
        <f>E21+H40+H52+E70+H89+E105+E115+E130+E149+E163+H183+H206+E220+E232+E244+E259+E272+E283+E295+E307+E332+E345</f>
        <v>7315000</v>
      </c>
      <c r="F346" s="228">
        <f>(E346/C346)*100</f>
        <v>1.4080846968238692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305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 20</vt:lpstr>
      <vt:lpstr>NOV 20.Gab</vt:lpstr>
      <vt:lpstr>NOV 20.2</vt:lpstr>
      <vt:lpstr>NOV 20.1</vt:lpstr>
      <vt:lpstr>OKT 20</vt:lpstr>
      <vt:lpstr>SEP 20</vt:lpstr>
      <vt:lpstr>AGUS 20</vt:lpstr>
      <vt:lpstr>Juli 2020 </vt:lpstr>
      <vt:lpstr>Juni 2020</vt:lpstr>
      <vt:lpstr>Mei 2020</vt:lpstr>
      <vt:lpstr>APR 2020</vt:lpstr>
      <vt:lpstr>MAR 2020</vt:lpstr>
      <vt:lpstr>FEB 2020</vt:lpstr>
      <vt:lpstr>REKAP TAHUN</vt:lpstr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2020-10-03T14:51:13Z</cp:lastPrinted>
  <dcterms:created xsi:type="dcterms:W3CDTF">2019-03-21T16:22:35Z</dcterms:created>
  <dcterms:modified xsi:type="dcterms:W3CDTF">2020-12-02T10:41:28Z</dcterms:modified>
</cp:coreProperties>
</file>