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 IDOLA\FISIK KEU - JKN\"/>
    </mc:Choice>
  </mc:AlternateContent>
  <bookViews>
    <workbookView xWindow="-120" yWindow="-120" windowWidth="20730" windowHeight="11160"/>
  </bookViews>
  <sheets>
    <sheet name="LAP. FISIK" sheetId="1" r:id="rId1"/>
    <sheet name="LRA" sheetId="4" r:id="rId2"/>
  </sheets>
  <externalReferences>
    <externalReference r:id="rId3"/>
    <externalReference r:id="rId4"/>
  </externalReferences>
  <definedNames>
    <definedName name="_xlnm.Print_Area" localSheetId="1">LRA!$A$1:$P$248</definedName>
    <definedName name="_xlnm.Print_Titles" localSheetId="0">'LAP. FISIK'!$6:$9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4" i="1" l="1"/>
  <c r="R15" i="1" l="1"/>
  <c r="M18" i="1"/>
  <c r="P18" i="1"/>
  <c r="M9" i="4"/>
  <c r="M10" i="4"/>
  <c r="M13" i="4"/>
  <c r="M232" i="4" s="1"/>
  <c r="N22" i="4"/>
  <c r="N21" i="4" s="1"/>
  <c r="N20" i="4" s="1"/>
  <c r="N16" i="4" s="1"/>
  <c r="N27" i="4"/>
  <c r="N56" i="4"/>
  <c r="N60" i="4"/>
  <c r="N63" i="4"/>
  <c r="N26" i="4" s="1"/>
  <c r="N80" i="4"/>
  <c r="N82" i="4"/>
  <c r="N86" i="4"/>
  <c r="N91" i="4"/>
  <c r="N93" i="4"/>
  <c r="X97" i="4"/>
  <c r="N98" i="4"/>
  <c r="N97" i="4" s="1"/>
  <c r="N100" i="4"/>
  <c r="N104" i="4"/>
  <c r="N103" i="4" s="1"/>
  <c r="X104" i="4"/>
  <c r="N106" i="4"/>
  <c r="N109" i="4"/>
  <c r="N113" i="4"/>
  <c r="N112" i="4" s="1"/>
  <c r="N118" i="4"/>
  <c r="N117" i="4" s="1"/>
  <c r="N120" i="4"/>
  <c r="N124" i="4"/>
  <c r="N125" i="4"/>
  <c r="N136" i="4"/>
  <c r="N141" i="4"/>
  <c r="N140" i="4" s="1"/>
  <c r="N151" i="4"/>
  <c r="N150" i="4" s="1"/>
  <c r="N155" i="4"/>
  <c r="N154" i="4" s="1"/>
  <c r="N160" i="4"/>
  <c r="N159" i="4" s="1"/>
  <c r="N162" i="4"/>
  <c r="N166" i="4"/>
  <c r="N168" i="4"/>
  <c r="N170" i="4"/>
  <c r="N172" i="4"/>
  <c r="N165" i="4" s="1"/>
  <c r="N176" i="4"/>
  <c r="N175" i="4" s="1"/>
  <c r="N178" i="4"/>
  <c r="N182" i="4"/>
  <c r="N186" i="4"/>
  <c r="N185" i="4" s="1"/>
  <c r="N188" i="4"/>
  <c r="N192" i="4"/>
  <c r="N193" i="4"/>
  <c r="N198" i="4"/>
  <c r="N197" i="4" s="1"/>
  <c r="N204" i="4"/>
  <c r="N203" i="4" s="1"/>
  <c r="N208" i="4"/>
  <c r="N207" i="4" s="1"/>
  <c r="N212" i="4"/>
  <c r="N211" i="4" s="1"/>
  <c r="N221" i="4"/>
  <c r="N220" i="4" s="1"/>
  <c r="N226" i="4"/>
  <c r="N225" i="4" s="1"/>
  <c r="N230" i="4"/>
  <c r="N229" i="4" s="1"/>
  <c r="T36" i="1"/>
  <c r="T35" i="1"/>
  <c r="T32" i="1"/>
  <c r="T16" i="1"/>
  <c r="P69" i="1"/>
  <c r="P39" i="1"/>
  <c r="N25" i="4" l="1"/>
  <c r="N17" i="4" s="1"/>
  <c r="N202" i="4"/>
  <c r="N18" i="4" s="1"/>
  <c r="N15" i="4" s="1"/>
  <c r="N232" i="4" s="1"/>
  <c r="O232" i="4" s="1"/>
  <c r="R54" i="1"/>
  <c r="S54" i="1" s="1"/>
  <c r="T54" i="1" s="1"/>
  <c r="T53" i="1" s="1"/>
  <c r="Q54" i="1"/>
  <c r="P53" i="1"/>
  <c r="R53" i="1" s="1"/>
  <c r="S53" i="1" s="1"/>
  <c r="O53" i="1"/>
  <c r="O54" i="1"/>
  <c r="Q95" i="1"/>
  <c r="Q98" i="1"/>
  <c r="O95" i="1"/>
  <c r="O98" i="1"/>
  <c r="N97" i="1"/>
  <c r="O97" i="1" s="1"/>
  <c r="N94" i="1"/>
  <c r="R94" i="1" s="1"/>
  <c r="S94" i="1" s="1"/>
  <c r="P94" i="1"/>
  <c r="P97" i="1"/>
  <c r="R95" i="1"/>
  <c r="S95" i="1" s="1"/>
  <c r="T94" i="1" s="1"/>
  <c r="R98" i="1"/>
  <c r="S98" i="1" s="1"/>
  <c r="T97" i="1" s="1"/>
  <c r="Q89" i="1"/>
  <c r="P88" i="1"/>
  <c r="R88" i="1" s="1"/>
  <c r="S88" i="1" s="1"/>
  <c r="O89" i="1"/>
  <c r="R89" i="1"/>
  <c r="S89" i="1" s="1"/>
  <c r="T88" i="1" s="1"/>
  <c r="N88" i="1"/>
  <c r="O88" i="1" s="1"/>
  <c r="R86" i="1"/>
  <c r="S86" i="1" s="1"/>
  <c r="T85" i="1" s="1"/>
  <c r="R85" i="1"/>
  <c r="Q86" i="1"/>
  <c r="P85" i="1"/>
  <c r="O86" i="1"/>
  <c r="N85" i="1"/>
  <c r="Q71" i="1"/>
  <c r="R71" i="1"/>
  <c r="S71" i="1" s="1"/>
  <c r="T71" i="1" s="1"/>
  <c r="O71" i="1"/>
  <c r="N53" i="1"/>
  <c r="M81" i="1"/>
  <c r="M78" i="1"/>
  <c r="M74" i="1"/>
  <c r="M69" i="1"/>
  <c r="M63" i="1"/>
  <c r="M59" i="1"/>
  <c r="M56" i="1"/>
  <c r="M53" i="1"/>
  <c r="M50" i="1"/>
  <c r="M46" i="1"/>
  <c r="M42" i="1"/>
  <c r="M39" i="1"/>
  <c r="M34" i="1"/>
  <c r="M30" i="1"/>
  <c r="M19" i="1"/>
  <c r="M15" i="1"/>
  <c r="M13" i="1" s="1"/>
  <c r="M85" i="1"/>
  <c r="Q85" i="1" s="1"/>
  <c r="M88" i="1"/>
  <c r="M97" i="1"/>
  <c r="M94" i="1"/>
  <c r="O85" i="1" l="1"/>
  <c r="O94" i="1"/>
  <c r="P84" i="1"/>
  <c r="Q97" i="1"/>
  <c r="Q88" i="1"/>
  <c r="S85" i="1"/>
  <c r="Q94" i="1"/>
  <c r="Q53" i="1"/>
  <c r="R97" i="1"/>
  <c r="S97" i="1" s="1"/>
  <c r="Q92" i="1" l="1"/>
  <c r="N92" i="1"/>
  <c r="R92" i="1" s="1"/>
  <c r="S92" i="1" s="1"/>
  <c r="T92" i="1" s="1"/>
  <c r="T91" i="1" s="1"/>
  <c r="T84" i="1" s="1"/>
  <c r="M91" i="1"/>
  <c r="Q82" i="1"/>
  <c r="N82" i="1"/>
  <c r="O82" i="1" s="1"/>
  <c r="P81" i="1"/>
  <c r="Q81" i="1" s="1"/>
  <c r="R79" i="1"/>
  <c r="S79" i="1" s="1"/>
  <c r="T79" i="1" s="1"/>
  <c r="T78" i="1" s="1"/>
  <c r="Q79" i="1"/>
  <c r="O79" i="1"/>
  <c r="P78" i="1"/>
  <c r="N78" i="1"/>
  <c r="R76" i="1"/>
  <c r="S76" i="1" s="1"/>
  <c r="T76" i="1" s="1"/>
  <c r="Q76" i="1"/>
  <c r="O76" i="1"/>
  <c r="R75" i="1"/>
  <c r="S75" i="1" s="1"/>
  <c r="T75" i="1" s="1"/>
  <c r="Q75" i="1"/>
  <c r="O75" i="1"/>
  <c r="P74" i="1"/>
  <c r="N74" i="1"/>
  <c r="R72" i="1"/>
  <c r="S72" i="1" s="1"/>
  <c r="Q72" i="1"/>
  <c r="O72" i="1"/>
  <c r="Q70" i="1"/>
  <c r="O70" i="1"/>
  <c r="Q69" i="1"/>
  <c r="N69" i="1"/>
  <c r="R67" i="1"/>
  <c r="S67" i="1" s="1"/>
  <c r="Q67" i="1"/>
  <c r="O67" i="1"/>
  <c r="Q66" i="1"/>
  <c r="O66" i="1"/>
  <c r="R66" i="1"/>
  <c r="S66" i="1" s="1"/>
  <c r="T66" i="1" s="1"/>
  <c r="R65" i="1"/>
  <c r="S65" i="1" s="1"/>
  <c r="Q65" i="1"/>
  <c r="O65" i="1"/>
  <c r="Q64" i="1"/>
  <c r="O64" i="1"/>
  <c r="R64" i="1"/>
  <c r="S64" i="1" s="1"/>
  <c r="T64" i="1" s="1"/>
  <c r="P63" i="1"/>
  <c r="N63" i="1"/>
  <c r="R61" i="1"/>
  <c r="S61" i="1" s="1"/>
  <c r="T61" i="1" s="1"/>
  <c r="Q61" i="1"/>
  <c r="O61" i="1"/>
  <c r="Q60" i="1"/>
  <c r="O60" i="1"/>
  <c r="R60" i="1"/>
  <c r="S60" i="1" s="1"/>
  <c r="T60" i="1" s="1"/>
  <c r="T59" i="1" s="1"/>
  <c r="P59" i="1"/>
  <c r="N59" i="1"/>
  <c r="Q57" i="1"/>
  <c r="P56" i="1"/>
  <c r="Q51" i="1"/>
  <c r="O51" i="1"/>
  <c r="R51" i="1"/>
  <c r="S51" i="1" s="1"/>
  <c r="T51" i="1" s="1"/>
  <c r="T50" i="1" s="1"/>
  <c r="P50" i="1"/>
  <c r="N50" i="1"/>
  <c r="R48" i="1"/>
  <c r="S48" i="1" s="1"/>
  <c r="T48" i="1" s="1"/>
  <c r="Q48" i="1"/>
  <c r="O48" i="1"/>
  <c r="Q47" i="1"/>
  <c r="O47" i="1"/>
  <c r="R47" i="1"/>
  <c r="S47" i="1" s="1"/>
  <c r="P46" i="1"/>
  <c r="R44" i="1"/>
  <c r="S44" i="1" s="1"/>
  <c r="Q44" i="1"/>
  <c r="O44" i="1"/>
  <c r="Q43" i="1"/>
  <c r="P42" i="1"/>
  <c r="R40" i="1"/>
  <c r="S40" i="1" s="1"/>
  <c r="T39" i="1" s="1"/>
  <c r="Q40" i="1"/>
  <c r="O40" i="1"/>
  <c r="N39" i="1"/>
  <c r="Q39" i="1"/>
  <c r="Q37" i="1"/>
  <c r="R37" i="1"/>
  <c r="R36" i="1"/>
  <c r="S36" i="1" s="1"/>
  <c r="Q36" i="1"/>
  <c r="O36" i="1"/>
  <c r="R35" i="1"/>
  <c r="S35" i="1" s="1"/>
  <c r="Q35" i="1"/>
  <c r="O35" i="1"/>
  <c r="P34" i="1"/>
  <c r="R32" i="1"/>
  <c r="S32" i="1" s="1"/>
  <c r="Q32" i="1"/>
  <c r="O32" i="1"/>
  <c r="R31" i="1"/>
  <c r="S31" i="1" s="1"/>
  <c r="T31" i="1" s="1"/>
  <c r="T30" i="1" s="1"/>
  <c r="Q31" i="1"/>
  <c r="P30" i="1"/>
  <c r="Q28" i="1"/>
  <c r="O28" i="1"/>
  <c r="R28" i="1"/>
  <c r="S28" i="1" s="1"/>
  <c r="R27" i="1"/>
  <c r="S27" i="1" s="1"/>
  <c r="Q27" i="1"/>
  <c r="O27" i="1"/>
  <c r="Q26" i="1"/>
  <c r="O26" i="1"/>
  <c r="R26" i="1"/>
  <c r="S26" i="1" s="1"/>
  <c r="T26" i="1" s="1"/>
  <c r="R25" i="1"/>
  <c r="S25" i="1" s="1"/>
  <c r="T25" i="1" s="1"/>
  <c r="Q25" i="1"/>
  <c r="O25" i="1"/>
  <c r="Q24" i="1"/>
  <c r="R24" i="1"/>
  <c r="S24" i="1" s="1"/>
  <c r="T24" i="1" s="1"/>
  <c r="Q23" i="1"/>
  <c r="O23" i="1"/>
  <c r="Q22" i="1"/>
  <c r="R22" i="1"/>
  <c r="S22" i="1" s="1"/>
  <c r="T22" i="1" s="1"/>
  <c r="Q21" i="1"/>
  <c r="O21" i="1"/>
  <c r="Q20" i="1"/>
  <c r="O20" i="1"/>
  <c r="R20" i="1"/>
  <c r="S20" i="1" s="1"/>
  <c r="P19" i="1"/>
  <c r="Q16" i="1"/>
  <c r="T15" i="1"/>
  <c r="T13" i="1" s="1"/>
  <c r="P15" i="1"/>
  <c r="P13" i="1" s="1"/>
  <c r="M84" i="1" l="1"/>
  <c r="Q84" i="1" s="1"/>
  <c r="Q13" i="1"/>
  <c r="P12" i="1"/>
  <c r="T63" i="1"/>
  <c r="N81" i="1"/>
  <c r="O81" i="1" s="1"/>
  <c r="Q46" i="1"/>
  <c r="Q50" i="1"/>
  <c r="O59" i="1"/>
  <c r="Q59" i="1"/>
  <c r="Q30" i="1"/>
  <c r="O63" i="1"/>
  <c r="O78" i="1"/>
  <c r="O39" i="1"/>
  <c r="R50" i="1"/>
  <c r="S50" i="1" s="1"/>
  <c r="R69" i="1"/>
  <c r="S69" i="1" s="1"/>
  <c r="O74" i="1"/>
  <c r="Q74" i="1"/>
  <c r="Q34" i="1"/>
  <c r="Q42" i="1"/>
  <c r="Q56" i="1"/>
  <c r="Q78" i="1"/>
  <c r="Q63" i="1"/>
  <c r="Q19" i="1"/>
  <c r="T46" i="1"/>
  <c r="R39" i="1"/>
  <c r="S39" i="1" s="1"/>
  <c r="S37" i="1"/>
  <c r="T37" i="1" s="1"/>
  <c r="T34" i="1" s="1"/>
  <c r="O16" i="1"/>
  <c r="N15" i="1"/>
  <c r="N13" i="1" s="1"/>
  <c r="O22" i="1"/>
  <c r="O37" i="1"/>
  <c r="N42" i="1"/>
  <c r="O43" i="1"/>
  <c r="O57" i="1"/>
  <c r="N56" i="1"/>
  <c r="T74" i="1"/>
  <c r="Q15" i="1"/>
  <c r="R21" i="1"/>
  <c r="S21" i="1" s="1"/>
  <c r="O24" i="1"/>
  <c r="O31" i="1"/>
  <c r="N30" i="1"/>
  <c r="N46" i="1"/>
  <c r="R59" i="1"/>
  <c r="S59" i="1" s="1"/>
  <c r="N34" i="1"/>
  <c r="N19" i="1"/>
  <c r="O50" i="1"/>
  <c r="R16" i="1"/>
  <c r="S16" i="1" s="1"/>
  <c r="R23" i="1"/>
  <c r="S23" i="1" s="1"/>
  <c r="T23" i="1" s="1"/>
  <c r="R43" i="1"/>
  <c r="S43" i="1" s="1"/>
  <c r="T43" i="1" s="1"/>
  <c r="T42" i="1" s="1"/>
  <c r="R57" i="1"/>
  <c r="S57" i="1" s="1"/>
  <c r="T57" i="1" s="1"/>
  <c r="T56" i="1" s="1"/>
  <c r="R63" i="1"/>
  <c r="S63" i="1" s="1"/>
  <c r="O69" i="1"/>
  <c r="R81" i="1"/>
  <c r="S81" i="1" s="1"/>
  <c r="R70" i="1"/>
  <c r="S70" i="1" s="1"/>
  <c r="T70" i="1" s="1"/>
  <c r="T69" i="1" s="1"/>
  <c r="R82" i="1"/>
  <c r="S82" i="1" s="1"/>
  <c r="T81" i="1" s="1"/>
  <c r="Q91" i="1"/>
  <c r="O92" i="1"/>
  <c r="R74" i="1"/>
  <c r="S74" i="1" s="1"/>
  <c r="R78" i="1"/>
  <c r="S78" i="1" s="1"/>
  <c r="N91" i="1"/>
  <c r="N84" i="1" s="1"/>
  <c r="T19" i="1" l="1"/>
  <c r="M12" i="1"/>
  <c r="T18" i="1"/>
  <c r="T12" i="1" s="1"/>
  <c r="O84" i="1"/>
  <c r="O34" i="1"/>
  <c r="R34" i="1"/>
  <c r="S34" i="1" s="1"/>
  <c r="R30" i="1"/>
  <c r="S30" i="1" s="1"/>
  <c r="O30" i="1"/>
  <c r="O56" i="1"/>
  <c r="R56" i="1"/>
  <c r="S56" i="1" s="1"/>
  <c r="R91" i="1"/>
  <c r="O91" i="1"/>
  <c r="Q12" i="1"/>
  <c r="Q18" i="1"/>
  <c r="S15" i="1"/>
  <c r="O15" i="1"/>
  <c r="N18" i="1"/>
  <c r="O19" i="1"/>
  <c r="R19" i="1"/>
  <c r="S19" i="1" s="1"/>
  <c r="O46" i="1"/>
  <c r="R46" i="1"/>
  <c r="S46" i="1" s="1"/>
  <c r="R42" i="1"/>
  <c r="S42" i="1" s="1"/>
  <c r="O42" i="1"/>
  <c r="N12" i="1" l="1"/>
  <c r="R18" i="1"/>
  <c r="S91" i="1"/>
  <c r="R84" i="1"/>
  <c r="S84" i="1" s="1"/>
  <c r="O12" i="1"/>
  <c r="O18" i="1"/>
  <c r="R13" i="1"/>
  <c r="S13" i="1" s="1"/>
  <c r="O13" i="1"/>
  <c r="R12" i="1" l="1"/>
  <c r="S18" i="1"/>
  <c r="S12" i="1"/>
</calcChain>
</file>

<file path=xl/sharedStrings.xml><?xml version="1.0" encoding="utf-8"?>
<sst xmlns="http://schemas.openxmlformats.org/spreadsheetml/2006/main" count="893" uniqueCount="351">
  <si>
    <t>REALISASI FISIK DAN KEUANGAN</t>
  </si>
  <si>
    <t>PROGRAM UPAYA KESEHATAN MASYARAKAT</t>
  </si>
  <si>
    <t>KEGIATAN PELAYANAN KESEHATAN DASAR JAMINAN KESEHATAN NASIONAL DI PUSKESMAS PADASUKA (38.07)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</si>
  <si>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</si>
  <si>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</si>
  <si>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</si>
  <si>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</si>
  <si>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</si>
  <si>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</si>
  <si>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</si>
  <si>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</si>
  <si>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</si>
  <si>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</si>
  <si>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</si>
  <si>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</si>
  <si>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</si>
  <si>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</si>
  <si>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1.02.01.16</t>
  </si>
  <si>
    <t>PUSKESMAS PADASUKA</t>
  </si>
  <si>
    <t>1.02.01.16.32</t>
  </si>
  <si>
    <t>PELAYANAN KESEHATAN DASAR JAMINAN KESEHATAN NASIONAL DI PUSKESMAS PADASUKA</t>
  </si>
  <si>
    <t>02</t>
  </si>
  <si>
    <t>01</t>
  </si>
  <si>
    <t>07</t>
  </si>
  <si>
    <t>BELANJA LANGSUNG</t>
  </si>
  <si>
    <t>BELANJA PEGAWAI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</si>
  <si>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</si>
  <si>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</si>
  <si>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</si>
  <si>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</si>
  <si>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</si>
  <si>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</si>
  <si>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03</t>
  </si>
  <si>
    <t xml:space="preserve"> Belanja alat listrik dan elektonik (lampu pijar, battery kering)</t>
  </si>
  <si>
    <t>04</t>
  </si>
  <si>
    <t>Belanja perangko, materai dan benda pos lainnya</t>
  </si>
  <si>
    <t>05</t>
  </si>
  <si>
    <t>Belanja peralatan kebersihan dan bahan pembersih</t>
  </si>
  <si>
    <t>Belanja Pengisian tabung pemadam kebakaran</t>
  </si>
  <si>
    <t>Belanja pengisian tabung gas</t>
  </si>
  <si>
    <t>10</t>
  </si>
  <si>
    <t>Belanja BBM dan Pelumas Kendaraan</t>
  </si>
  <si>
    <t>11</t>
  </si>
  <si>
    <t>Belanja bahan kebutuhan Medis</t>
  </si>
  <si>
    <t>16</t>
  </si>
  <si>
    <t>Belanja Dokumentasi dan Media Periklanan</t>
  </si>
  <si>
    <t>Belanja bahan /material</t>
  </si>
  <si>
    <t>Belanja Bahan Obat-obatan</t>
  </si>
  <si>
    <t>06</t>
  </si>
  <si>
    <t>Belanja bahan pokok / natura</t>
  </si>
  <si>
    <t>Belanja Jasa Kantor</t>
  </si>
  <si>
    <t>Belanja kawat / faksimili / internet</t>
  </si>
  <si>
    <t>09</t>
  </si>
  <si>
    <t>Belanja Jasa Transaksi Keuangan</t>
  </si>
  <si>
    <t>12</t>
  </si>
  <si>
    <t>Belanja Jasa Pemeliharaan Peralatan dan Perlengkapan Kantor</t>
  </si>
  <si>
    <t>Belanja Premi Asuransi</t>
  </si>
  <si>
    <t>Belanja Premi Asuransi Barang Milik Daerah</t>
  </si>
  <si>
    <t>Belanja Perawatan Kendaraan Bermotor</t>
  </si>
  <si>
    <t>Belanja Jasa Service</t>
  </si>
  <si>
    <t xml:space="preserve">Belanja Surat Tanda Nomor Kendaraan 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</si>
  <si>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</si>
  <si>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</si>
  <si>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</si>
  <si>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</si>
  <si>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</si>
  <si>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</si>
  <si>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Luar Daerah</t>
  </si>
  <si>
    <t>Belanja Kursus, Pelatihan , Sosialisasi dan Bimbingan Teknis PNS</t>
  </si>
  <si>
    <t>Belanja Kursus Kursus  Singkat /Pelatihan</t>
  </si>
  <si>
    <t>Belanja Bimbingan Teknis</t>
  </si>
  <si>
    <t>Belanja Pemeliharaan</t>
  </si>
  <si>
    <t>Belanja pemeliharaan alat kesehatan</t>
  </si>
  <si>
    <t>Belanja Pemeliharaan Gedung</t>
  </si>
  <si>
    <t>Belanja Pemelliharaan Penampung Air Limbah</t>
  </si>
  <si>
    <t xml:space="preserve"> Belanja pemeliharaan Jaringan WAN/LAN</t>
  </si>
  <si>
    <t>Belanja Penyedia Jasa/barang</t>
  </si>
  <si>
    <t>Belanja Penyedia Jasa Pemeriksaan Sampel</t>
  </si>
  <si>
    <t>14</t>
  </si>
  <si>
    <t xml:space="preserve"> Belanja Penyedia Jasa Sertifikasi</t>
  </si>
  <si>
    <t>Belanja jasa tenaga ahli/instruktur/narsum/penceramah</t>
  </si>
  <si>
    <t>Jasa Instruktur</t>
  </si>
  <si>
    <t>Jasa Narasumber/widyaiswara</t>
  </si>
  <si>
    <t>Belanja jasa peserta kegiatan</t>
  </si>
  <si>
    <t>Jasa Peserta Kegiatan Non PNS</t>
  </si>
  <si>
    <t>Belanja Peralatan/Perlengkapan untuk Kantor/ Rumah Tangga/Lapangan</t>
  </si>
  <si>
    <t>Belanja Peralatan/Perlengkapan untuk Rumah Tangga</t>
  </si>
  <si>
    <t>BELANJA MODAL</t>
  </si>
  <si>
    <t>23</t>
  </si>
  <si>
    <t>Peralatan dan Mesin - Alat Kedokteraan</t>
  </si>
  <si>
    <t>21</t>
  </si>
  <si>
    <t>Alat Kedokteran Gawat Darurat</t>
  </si>
  <si>
    <t xml:space="preserve">                                                                    Mengetahui,</t>
  </si>
  <si>
    <t>KEPALA PUSKESMAS PADASUKA</t>
  </si>
  <si>
    <t>PEJABAT PELAKSANA TEKNIS KEGIATAN</t>
  </si>
  <si>
    <t>drg. SUERLINA MERYANI SITOMPUL</t>
  </si>
  <si>
    <t>YOOTJE WULANDINI, SKM</t>
  </si>
  <si>
    <t>NIP. 196805091993012001</t>
  </si>
  <si>
    <t>NIP. 19711120 199503 2 002</t>
  </si>
  <si>
    <t>Belanja Pakaian Khusus dan Hari - hari tertentu</t>
  </si>
  <si>
    <t>Belanja Pakaian Olahraga</t>
  </si>
  <si>
    <t>Belanja Penyedia Jasa Instalasi</t>
  </si>
  <si>
    <t>Peralatan Dan Mesin - Alat Bantu</t>
  </si>
  <si>
    <t>Pompa</t>
  </si>
  <si>
    <t>Peralatan Dan Mesin - Alat Rumah Tangga</t>
  </si>
  <si>
    <t>Meubelair</t>
  </si>
  <si>
    <t>Peralatan Dan Mesin - Komputer Unit</t>
  </si>
  <si>
    <t>Personal Komputer</t>
  </si>
  <si>
    <t>Peralatan Dan Mesin - Peralatan Komputer</t>
  </si>
  <si>
    <t>Peralatan Komputer Lainnya</t>
  </si>
  <si>
    <t>LAPORAN REALISASI DANA KAPITASI JKN PADA FKTP PADASUKA</t>
  </si>
  <si>
    <t>KOTA CIMAHI</t>
  </si>
  <si>
    <t>Sebagai berikut :</t>
  </si>
  <si>
    <t>NO</t>
  </si>
  <si>
    <t>URAIAN</t>
  </si>
  <si>
    <t>JUMLAH ANGGARAN (Rp.)</t>
  </si>
  <si>
    <t>JUMLAH REALISASI
(Rp.)</t>
  </si>
  <si>
    <t>SELISIH / KURANG
(Rp.)</t>
  </si>
  <si>
    <t>`</t>
  </si>
  <si>
    <t>``</t>
  </si>
  <si>
    <t>Saldo bulan lalu</t>
  </si>
  <si>
    <t>4</t>
  </si>
  <si>
    <t>1</t>
  </si>
  <si>
    <t>Lain-lain Pendapatan Asli Daerah yang Sah</t>
  </si>
  <si>
    <t>Dana Kapitasi JKN pada FKTP</t>
  </si>
  <si>
    <t>Dana Kapitasi JKN pada FKTP Padasuka</t>
  </si>
  <si>
    <t>Jumlah</t>
  </si>
  <si>
    <t>5</t>
  </si>
  <si>
    <t>2</t>
  </si>
  <si>
    <t>3</t>
  </si>
  <si>
    <t xml:space="preserve">Jasa Pelayanan Kesehatan </t>
  </si>
  <si>
    <t>Jasa pelayanan JKN untuk Puskesmas</t>
  </si>
  <si>
    <t>Belanja Bahan Pakai Habis</t>
  </si>
  <si>
    <t>Alat Tulis Kantor</t>
  </si>
  <si>
    <t>Buku folio 100 lembar</t>
  </si>
  <si>
    <t xml:space="preserve">Ballpoint  </t>
  </si>
  <si>
    <t>Baterai</t>
  </si>
  <si>
    <t>Business file No 940 transparant F4</t>
  </si>
  <si>
    <t>Box file jumbo</t>
  </si>
  <si>
    <t>Glossy photo paper</t>
  </si>
  <si>
    <t>Gunting besar</t>
  </si>
  <si>
    <t>Kertas HVS F4 70 gram</t>
  </si>
  <si>
    <t>Kertas HVS warna F4 70 gram</t>
  </si>
  <si>
    <t>Kertas thermal untuk nomor antrian pasien</t>
  </si>
  <si>
    <t>Label sticker</t>
  </si>
  <si>
    <t>Map buffalo</t>
  </si>
  <si>
    <t>Ordner karton folio 7 cm</t>
  </si>
  <si>
    <t>Opp plakban plastik bening</t>
  </si>
  <si>
    <t>PP pocket transparan folio</t>
  </si>
  <si>
    <t>Spidol permanen</t>
  </si>
  <si>
    <t>Tissue kotak</t>
  </si>
  <si>
    <t>Tissue roll</t>
  </si>
  <si>
    <t>Refill tinta printer Epson hitam</t>
  </si>
  <si>
    <t>Refill tinta printer Epson warna</t>
  </si>
  <si>
    <t>Refill tinta printer HP hitam</t>
  </si>
  <si>
    <t>Refill tinta printer HP warna</t>
  </si>
  <si>
    <t>Refill Canon MF 3010</t>
  </si>
  <si>
    <t>Refill Brother DCP 1510</t>
  </si>
  <si>
    <t>Refill tinta mesin fotocopy</t>
  </si>
  <si>
    <t>Cartridge mesin fotocopy</t>
  </si>
  <si>
    <t>Cartridge Canon MF 3010</t>
  </si>
  <si>
    <t>Stop map kertas karton</t>
  </si>
  <si>
    <t>Belanja alat listrik dan elektonik (lampu pijar, battery kering)</t>
  </si>
  <si>
    <t>Bola lampu</t>
  </si>
  <si>
    <t>Materai 6000</t>
  </si>
  <si>
    <t>Materai 3000</t>
  </si>
  <si>
    <r>
      <rPr>
        <b/>
        <sz val="10"/>
        <rFont val="Arial"/>
        <family val="2"/>
      </rPr>
      <t>Belanja Peralatan Kebersihan dan Bahan Pembersih</t>
    </r>
    <r>
      <rPr>
        <sz val="10"/>
        <rFont val="Arial"/>
        <family val="2"/>
      </rPr>
      <t xml:space="preserve"> </t>
    </r>
  </si>
  <si>
    <t>Rinso</t>
  </si>
  <si>
    <t>Baygon</t>
  </si>
  <si>
    <t>Ember Besar</t>
  </si>
  <si>
    <t>Sapu Lantai</t>
  </si>
  <si>
    <t>Sabun Pencuci Piring</t>
  </si>
  <si>
    <t>Cairan Pembersih Lantai Lemon</t>
  </si>
  <si>
    <t>Karbol Lantai</t>
  </si>
  <si>
    <t>Alat Pengepel Lantai (super mop)</t>
  </si>
  <si>
    <t>Gagang Pengepel Lantai</t>
  </si>
  <si>
    <t>Sabun Cuci tangan</t>
  </si>
  <si>
    <t>Sapu Lidi Pake Gagang</t>
  </si>
  <si>
    <t>CairanPembersih Kaca</t>
  </si>
  <si>
    <t>Pisau/gunting potong tanaman</t>
  </si>
  <si>
    <t>Koret</t>
  </si>
  <si>
    <t>Kamper</t>
  </si>
  <si>
    <t>Gayung</t>
  </si>
  <si>
    <t>Belanja Pengisian Tabung Pemadam Kebakaran</t>
  </si>
  <si>
    <t>Belanja isi tabung pemadam kebakaran</t>
  </si>
  <si>
    <t>Belanja Pengisian Tabung Gas</t>
  </si>
  <si>
    <t>Belanja pengisian tabung gas O2 besar</t>
  </si>
  <si>
    <t>Belanja pengisian tabung gas O2 kecil</t>
  </si>
  <si>
    <t>Belanja pengisian tabung gas 3 kg</t>
  </si>
  <si>
    <t>BBM Ambulance</t>
  </si>
  <si>
    <t>BBM Motor</t>
  </si>
  <si>
    <t>Pelumas Ambulance</t>
  </si>
  <si>
    <t>Pelumas Motor</t>
  </si>
  <si>
    <t>Belanja Bahan Kebutuhan Medis</t>
  </si>
  <si>
    <t>Bahan Medis Habis Pakai</t>
  </si>
  <si>
    <t>Papan Data</t>
  </si>
  <si>
    <t>Kantong Data Inovasi</t>
  </si>
  <si>
    <t>Belanja Bahan/Material</t>
  </si>
  <si>
    <t>Belanja Obat</t>
  </si>
  <si>
    <t>Belanja Bahan Pokok/Natura</t>
  </si>
  <si>
    <t>Belanja air mineral</t>
  </si>
  <si>
    <t>Belanja kawat/faksimili/internet</t>
  </si>
  <si>
    <t xml:space="preserve"> </t>
  </si>
  <si>
    <t>Buku Cek 5 lembar</t>
  </si>
  <si>
    <t>RTGS</t>
  </si>
  <si>
    <t>Belanja jasa Pemeliharaan Peralatan dan Perlengkapan kantor</t>
  </si>
  <si>
    <t>Jasa pemeliharan peralatan dan perlengkapan kantor</t>
  </si>
  <si>
    <t>Ambulance</t>
  </si>
  <si>
    <t>Motor dinas (2 unit)</t>
  </si>
  <si>
    <t>Mobil Ambulance</t>
  </si>
  <si>
    <t>Belanja Surat Tanda Nomor Kendaraan</t>
  </si>
  <si>
    <t>Motor dinas</t>
  </si>
  <si>
    <t>Belanja Cetak dan Penggandaan</t>
  </si>
  <si>
    <t>Belanja Cetak</t>
  </si>
  <si>
    <t>Cetak leaflet</t>
  </si>
  <si>
    <t>Cetak stiker</t>
  </si>
  <si>
    <t>Cetak peta wilayah</t>
  </si>
  <si>
    <t>Cetak kartu rekam medis</t>
  </si>
  <si>
    <t xml:space="preserve">Spanduk  </t>
  </si>
  <si>
    <t>Cetak map kartu rekam medis</t>
  </si>
  <si>
    <t>Cetak buku SIP 7 posyandu (54 x 7 buku)</t>
  </si>
  <si>
    <t>Cetak buku DIDTK</t>
  </si>
  <si>
    <t>Cetak plastik klip etiket obat</t>
  </si>
  <si>
    <t>Plastik kresek HD uk 15</t>
  </si>
  <si>
    <t>Belanja Penggandaan</t>
  </si>
  <si>
    <t>Fotocopy operasional puskesmas</t>
  </si>
  <si>
    <t>Fotocopy quesioner kegiatan SMD RW (39 RW x 200 lbr)</t>
  </si>
  <si>
    <t>Belanja Makanan dan Minuman</t>
  </si>
  <si>
    <t>Belanja Makanan dan Minuman Rapat</t>
  </si>
  <si>
    <t>Makanan ringan peserta prolanis (40 org x 1 kali x 12 bulan)</t>
  </si>
  <si>
    <t>Belanja jamuan makan untuk kegiatan MMD di RW ( 39 RW x 10 org)</t>
  </si>
  <si>
    <t>Makanan ringan kegiatan MMD di RW ( 39 RW x 10 org)</t>
  </si>
  <si>
    <t>Makanan ringan pertemuan pelaksanaan SMD tingkat kelurahan (39 RW x 3 org + 3 petugas)</t>
  </si>
  <si>
    <t>Jamuan makan pertemuan pelaksanaan SMD tingkat kelurahan (39 RW x 3 org + 3 petugas)</t>
  </si>
  <si>
    <t>Makanan ringan pertemuan sosialisasi JKN kepada masyarakat (70 org x 2 kali)</t>
  </si>
  <si>
    <t>Jamuan makan pertemuan sosialisasi JKN kepada masyarakat (70 org x 2 kali)</t>
  </si>
  <si>
    <t>15</t>
  </si>
  <si>
    <t xml:space="preserve">Belanja Perjalanan Dinas </t>
  </si>
  <si>
    <t>Biaya Perjalanan Dinas Luar Daerah</t>
  </si>
  <si>
    <t>Uang harian peserta pelatihan/kursus peningkatan kapasitas petugas (1 org x 3 hari x 6 paket)</t>
  </si>
  <si>
    <t xml:space="preserve"> Uang  transport PP (8 org)</t>
  </si>
  <si>
    <t>17</t>
  </si>
  <si>
    <t>Belanja Kursus, Pelatihan, Sosialisasi dan Bimbingan Teknis PNS</t>
  </si>
  <si>
    <t>Belanja Kursus-kursus Singkat /Pelatihan</t>
  </si>
  <si>
    <t>Belanja Pelatihan/kursus untuk peningkatan kapasitas petugas</t>
  </si>
  <si>
    <t>20</t>
  </si>
  <si>
    <t>Belanja Pemeliharaan Alat Kesehatan</t>
  </si>
  <si>
    <t>Belanja pemeliharaan gedung</t>
  </si>
  <si>
    <t xml:space="preserve">Belanja pemeliharaan gedung puskesmas </t>
  </si>
  <si>
    <t>Belanja Pemeliharaan Penampung Air/Resevoir</t>
  </si>
  <si>
    <t>Belanja pemeliharaan penampung air limbah</t>
  </si>
  <si>
    <t>Belanja pemeliharaan Jaringan WAN/LAN</t>
  </si>
  <si>
    <t>Belanja pemeliharaan Jaringan WAN/LAN puskesmas</t>
  </si>
  <si>
    <t>25</t>
  </si>
  <si>
    <t>Belanja penyedia jasa</t>
  </si>
  <si>
    <t>Belanja penyedia jasa pemeriksaan sampel</t>
  </si>
  <si>
    <t>Penyedia jasa pemeriksaan sampel air limbah</t>
  </si>
  <si>
    <t>Belanja penyedia jasa sertifikasi</t>
  </si>
  <si>
    <t>Penyedia jasa sertifikasi laboratorium</t>
  </si>
  <si>
    <t>31</t>
  </si>
  <si>
    <t xml:space="preserve">Jasa Instruktur </t>
  </si>
  <si>
    <t>Instruktur senam untuk mendukung kegiatan prolanis (1 org x 12 kali)</t>
  </si>
  <si>
    <t xml:space="preserve">Jam pimpinan  </t>
  </si>
  <si>
    <t>Jasa narasumber tenaga ahli (1 org x 2 sesi)</t>
  </si>
  <si>
    <t>33</t>
  </si>
  <si>
    <t>Belanja Jasa Peserta Kegiatan</t>
  </si>
  <si>
    <t>Jasa peserta pertemuan pelaksanna SMD tingkat kelurahan (39 RW x 3 org)</t>
  </si>
  <si>
    <t>Jasa peserta pertemuan sosialisasi JKN kepada masyarakat</t>
  </si>
  <si>
    <t>35</t>
  </si>
  <si>
    <t>Belanja Peralatan/Perlengkapan untuk Kantor/Rumah Tangga/Lapangan</t>
  </si>
  <si>
    <t>Taplak meja batik</t>
  </si>
  <si>
    <t>Bungkus sandaran kursi tunggu</t>
  </si>
  <si>
    <t>Peralatan dan Mesin - Alat Kedokteran</t>
  </si>
  <si>
    <t>UGD Kit</t>
  </si>
  <si>
    <t>Resusitasi bag</t>
  </si>
  <si>
    <t>Nebulizer</t>
  </si>
  <si>
    <t>Saturasi O2</t>
  </si>
  <si>
    <t>Tabung O2</t>
  </si>
  <si>
    <t>Alat intubasi</t>
  </si>
  <si>
    <t>Peralatan dan Mesin - Unit Alat Laboratorium</t>
  </si>
  <si>
    <t>56</t>
  </si>
  <si>
    <t>Alat Laboratorium Lain</t>
  </si>
  <si>
    <t>Viens Viewer Infrared</t>
  </si>
  <si>
    <t>Incubator Photometer</t>
  </si>
  <si>
    <t>JUMLAH PENDAPATAN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</si>
  <si>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</si>
  <si>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>Kepala  FKTP Puskesmas Padasuka</t>
  </si>
  <si>
    <t>Selaku Kuasa Pengguna Anggaran</t>
  </si>
  <si>
    <t>drg. Suerlina M Sitompul</t>
  </si>
  <si>
    <t>NIP. 19680509 199301 2 001</t>
  </si>
  <si>
    <t>BULAN DESEMBER 2020</t>
  </si>
  <si>
    <t>Cimahi,  30 Desember 2020</t>
  </si>
  <si>
    <t>Printer</t>
  </si>
  <si>
    <t>Peralatan dan Mesin - Peralatan Komputer</t>
  </si>
  <si>
    <t>39</t>
  </si>
  <si>
    <t>Laptop</t>
  </si>
  <si>
    <t>Peralatan dan Mesin - Komputer Unit</t>
  </si>
  <si>
    <t>38</t>
  </si>
  <si>
    <t>Kitchen set</t>
  </si>
  <si>
    <t>Peralatan dan Mesin - Alat Rumah Tangga</t>
  </si>
  <si>
    <t>Mesin Pompa Air Sibel</t>
  </si>
  <si>
    <t>Peralatan dan Mesin - Alat Bantu</t>
  </si>
  <si>
    <t>Instalasi Air</t>
  </si>
  <si>
    <t>Telephone Intercom</t>
  </si>
  <si>
    <t>Genset</t>
  </si>
  <si>
    <t>Belanja penyedia jasa instalasi</t>
  </si>
  <si>
    <t>Baju Olahraga</t>
  </si>
  <si>
    <t>Belanja pakaian olahraga</t>
  </si>
  <si>
    <t>Belanja Pakaian khusus dan hari-hari tertentu</t>
  </si>
  <si>
    <t>Terminal listrik</t>
  </si>
  <si>
    <t>Kabel listrik</t>
  </si>
  <si>
    <t>Bersama ini kami  laporkan realisasi atas penggunaan dana kapitasi JKN untuk bulan Desember 2020</t>
  </si>
  <si>
    <t>Cimahi, 30 Desember 2020</t>
  </si>
  <si>
    <t>Target tercapai, pencairan sesuai bulan berjalan</t>
  </si>
  <si>
    <t>Target Desember sesuai anggaran kas</t>
  </si>
  <si>
    <t>Target Tercapai 100 %</t>
  </si>
  <si>
    <t>Belanja sesuai kebutuhan</t>
  </si>
  <si>
    <t>Target = 0 %, Belum ada belanja obat</t>
  </si>
  <si>
    <t>Teknis Belanja belum disepakati</t>
  </si>
  <si>
    <t>sesuaikan dengan rencana belanja</t>
  </si>
  <si>
    <t>Rencana Pemeliharaan sesuai kebutuhan</t>
  </si>
  <si>
    <t>Belum Teralisasi</t>
  </si>
  <si>
    <t>Menyesuaikan dengan kebutuhan</t>
  </si>
  <si>
    <t>Koordinasi dengan dinkes</t>
  </si>
  <si>
    <t>Tidak ada kegiatan kursus selama Pandemi</t>
  </si>
  <si>
    <t>Belum terealisasi</t>
  </si>
  <si>
    <t>Penyerapan anggaran sesuai biaya jasa sertifikasi</t>
  </si>
  <si>
    <t>Kegiatan Narasumber prolanis belum diserap selama pandemi</t>
  </si>
  <si>
    <t>Belanja belum terealisasi</t>
  </si>
  <si>
    <t>Target Tercapai 100 % di bulan Desember 2020</t>
  </si>
  <si>
    <t>-</t>
  </si>
  <si>
    <t>Target tercapai realisasi bulan Desember 2020</t>
  </si>
  <si>
    <t>Silpa anggaran untuk kegiatan th 2021</t>
  </si>
  <si>
    <t>Silpa anggaran untuk kegiatan th 2022</t>
  </si>
  <si>
    <t xml:space="preserve"> Target Tercapai bulan Desember 2020</t>
  </si>
  <si>
    <t>Realisasi fisik tercapai 100 %</t>
  </si>
  <si>
    <t>Target baru mencapai 76 %, ada kegiatan pertemuan belum dilaksanan selama pandemi yaitu kegiatan pro;anis</t>
  </si>
  <si>
    <t>Merencanakan untuk memaksimalkan  kegiatan di Tahun 2021</t>
  </si>
  <si>
    <t>Kegiatan tercapai 50 %</t>
  </si>
  <si>
    <t>Realisasi Kegiatan 100 %, kegiatan  sesuai protokol kesehatan</t>
  </si>
  <si>
    <t xml:space="preserve">Pencapaian baru 88% </t>
  </si>
  <si>
    <t>Kegiatan terlaksana 50 %</t>
  </si>
  <si>
    <t>CATATAN</t>
  </si>
  <si>
    <t>2. Belanja disesuaikan dengan kebutuhan, capaian belum sesuai pagu</t>
  </si>
  <si>
    <t>3. Belanja Obat belum dilaksanakan, teknis belanja belum terealisasi</t>
  </si>
  <si>
    <t>4. Belanja Menyesuaikan dengan anggaran perubahan 2020.</t>
  </si>
  <si>
    <t>Capaian sampai bulan Desember 2020 adalah Rp. 1.595.805.132 (88,5 %). Secara fisik pelaksanaan kegiatan baru tercapai 82,24 %. Adapun kendala belanja yang belum terealisasi diantaranya :</t>
  </si>
  <si>
    <t>1. Kondisi Pandemi menyebabkan terhambat dalam pelaksanaan kegiatan dan belanja</t>
  </si>
  <si>
    <t>Rencana tindak lanjut yang akan dilaksanakan adalah melanjutkan kegiatandi Tahun 2021, merealokasi anggaran melalui anggaran Tahun 2021, berkoordinasi dengan Dinas Kesehatandinkes tentang teknis penggunaan anggaran belanja untuk obat.</t>
  </si>
  <si>
    <t>Capaian target s/d Desember 2020 = 88,5 %</t>
  </si>
  <si>
    <t>Melanjutkan kegiatan di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</si>
</sst>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[$Rp-421]* #,##0_);_([$Rp-421]* \(#,##0\);_([$Rp-421]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name val="Book Antiqua"/>
      <family val="1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u/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6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6" fontId="1" fillId="0" borderId="0"/>
    <xf numFmtId="0" fontId="20" fillId="0" borderId="0"/>
  </cellStyleXfs>
  <cellXfs count="356">
    <xf numFmtId="0" fontId="0" fillId="0" borderId="0" xfId="0"/>
    <xf numFmtId="166" fontId="4" fillId="2" borderId="0" xfId="2" applyFont="1" applyFill="1" applyAlignment="1">
      <alignment vertical="center"/>
    </xf>
    <xf numFmtId="166" fontId="5" fillId="2" borderId="0" xfId="2" applyFont="1" applyFill="1"/>
    <xf numFmtId="166" fontId="5" fillId="2" borderId="0" xfId="2" applyFont="1" applyFill="1" applyAlignment="1">
      <alignment vertical="center"/>
    </xf>
    <xf numFmtId="2" fontId="6" fillId="2" borderId="10" xfId="1" applyNumberFormat="1" applyFont="1" applyFill="1" applyBorder="1" applyAlignment="1">
      <alignment horizontal="center" vertical="center" wrapText="1"/>
    </xf>
    <xf numFmtId="42" fontId="6" fillId="2" borderId="10" xfId="1" applyNumberFormat="1" applyFont="1" applyFill="1" applyBorder="1" applyAlignment="1">
      <alignment horizontal="center" vertical="center" wrapText="1"/>
    </xf>
    <xf numFmtId="2" fontId="6" fillId="2" borderId="10" xfId="2" applyNumberFormat="1" applyFont="1" applyFill="1" applyBorder="1" applyAlignment="1">
      <alignment horizontal="center" vertical="center" wrapText="1"/>
    </xf>
    <xf numFmtId="2" fontId="7" fillId="2" borderId="10" xfId="2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top" wrapText="1"/>
    </xf>
    <xf numFmtId="42" fontId="9" fillId="0" borderId="13" xfId="2" applyNumberFormat="1" applyFont="1" applyBorder="1" applyAlignment="1">
      <alignment horizontal="right" vertical="center"/>
    </xf>
    <xf numFmtId="42" fontId="8" fillId="2" borderId="10" xfId="1" applyNumberFormat="1" applyFont="1" applyFill="1" applyBorder="1" applyAlignment="1">
      <alignment horizontal="right" vertical="center" wrapText="1"/>
    </xf>
    <xf numFmtId="2" fontId="8" fillId="2" borderId="10" xfId="2" applyNumberFormat="1" applyFont="1" applyFill="1" applyBorder="1" applyAlignment="1">
      <alignment horizontal="right" vertical="center" wrapText="1"/>
    </xf>
    <xf numFmtId="2" fontId="7" fillId="2" borderId="10" xfId="2" applyNumberFormat="1" applyFont="1" applyFill="1" applyBorder="1" applyAlignment="1">
      <alignment horizontal="right" vertical="center" wrapText="1"/>
    </xf>
    <xf numFmtId="2" fontId="8" fillId="2" borderId="10" xfId="1" applyNumberFormat="1" applyFont="1" applyFill="1" applyBorder="1" applyAlignment="1">
      <alignment horizontal="right" vertical="center" wrapText="1"/>
    </xf>
    <xf numFmtId="166" fontId="8" fillId="2" borderId="10" xfId="2" applyFont="1" applyFill="1" applyBorder="1" applyAlignment="1">
      <alignment horizontal="right" vertical="center" wrapText="1"/>
    </xf>
    <xf numFmtId="42" fontId="8" fillId="3" borderId="10" xfId="1" applyNumberFormat="1" applyFont="1" applyFill="1" applyBorder="1" applyAlignment="1">
      <alignment horizontal="right" vertical="center" wrapText="1"/>
    </xf>
    <xf numFmtId="1" fontId="6" fillId="2" borderId="5" xfId="2" applyNumberFormat="1" applyFont="1" applyFill="1" applyBorder="1" applyAlignment="1">
      <alignment horizontal="center" vertical="center"/>
    </xf>
    <xf numFmtId="1" fontId="6" fillId="2" borderId="6" xfId="2" quotePrefix="1" applyNumberFormat="1" applyFont="1" applyFill="1" applyBorder="1" applyAlignment="1">
      <alignment horizontal="center" vertical="center"/>
    </xf>
    <xf numFmtId="1" fontId="6" fillId="2" borderId="6" xfId="2" applyNumberFormat="1" applyFont="1" applyFill="1" applyBorder="1" applyAlignment="1">
      <alignment horizontal="center" vertical="center"/>
    </xf>
    <xf numFmtId="49" fontId="6" fillId="2" borderId="7" xfId="2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/>
    </xf>
    <xf numFmtId="42" fontId="8" fillId="0" borderId="7" xfId="5" applyNumberFormat="1" applyFont="1" applyFill="1" applyBorder="1" applyAlignment="1">
      <alignment horizontal="right" vertical="center"/>
    </xf>
    <xf numFmtId="42" fontId="8" fillId="2" borderId="7" xfId="5" applyNumberFormat="1" applyFont="1" applyFill="1" applyBorder="1" applyAlignment="1">
      <alignment horizontal="right" vertical="center"/>
    </xf>
    <xf numFmtId="2" fontId="8" fillId="2" borderId="10" xfId="2" applyNumberFormat="1" applyFont="1" applyFill="1" applyBorder="1" applyAlignment="1">
      <alignment horizontal="right" vertical="center"/>
    </xf>
    <xf numFmtId="42" fontId="11" fillId="2" borderId="10" xfId="1" applyNumberFormat="1" applyFont="1" applyFill="1" applyBorder="1" applyAlignment="1">
      <alignment horizontal="right" vertical="center"/>
    </xf>
    <xf numFmtId="2" fontId="11" fillId="2" borderId="10" xfId="2" applyNumberFormat="1" applyFont="1" applyFill="1" applyBorder="1" applyAlignment="1">
      <alignment horizontal="right" vertical="center"/>
    </xf>
    <xf numFmtId="49" fontId="10" fillId="2" borderId="7" xfId="2" quotePrefix="1" applyNumberFormat="1" applyFont="1" applyFill="1" applyBorder="1" applyAlignment="1">
      <alignment horizontal="center" vertical="center"/>
    </xf>
    <xf numFmtId="166" fontId="6" fillId="2" borderId="7" xfId="2" applyFont="1" applyFill="1" applyBorder="1" applyAlignment="1">
      <alignment horizontal="left" vertical="center" wrapText="1"/>
    </xf>
    <xf numFmtId="1" fontId="10" fillId="2" borderId="5" xfId="2" applyNumberFormat="1" applyFont="1" applyFill="1" applyBorder="1" applyAlignment="1">
      <alignment horizontal="center" vertical="center"/>
    </xf>
    <xf numFmtId="1" fontId="10" fillId="2" borderId="6" xfId="2" quotePrefix="1" applyNumberFormat="1" applyFont="1" applyFill="1" applyBorder="1" applyAlignment="1">
      <alignment horizontal="center" vertical="center"/>
    </xf>
    <xf numFmtId="1" fontId="10" fillId="2" borderId="6" xfId="2" applyNumberFormat="1" applyFont="1" applyFill="1" applyBorder="1" applyAlignment="1">
      <alignment horizontal="center" vertical="center"/>
    </xf>
    <xf numFmtId="166" fontId="10" fillId="2" borderId="7" xfId="2" applyFont="1" applyFill="1" applyBorder="1" applyAlignment="1">
      <alignment horizontal="left" vertical="center" wrapText="1"/>
    </xf>
    <xf numFmtId="42" fontId="11" fillId="0" borderId="10" xfId="6" applyNumberFormat="1" applyFont="1" applyFill="1" applyBorder="1" applyAlignment="1">
      <alignment horizontal="right" vertical="center"/>
    </xf>
    <xf numFmtId="42" fontId="11" fillId="2" borderId="7" xfId="5" applyNumberFormat="1" applyFont="1" applyFill="1" applyBorder="1" applyAlignment="1">
      <alignment horizontal="right" vertical="center"/>
    </xf>
    <xf numFmtId="42" fontId="11" fillId="0" borderId="7" xfId="5" applyNumberFormat="1" applyFont="1" applyFill="1" applyBorder="1" applyAlignment="1">
      <alignment horizontal="right" vertical="center"/>
    </xf>
    <xf numFmtId="49" fontId="6" fillId="2" borderId="7" xfId="2" quotePrefix="1" applyNumberFormat="1" applyFont="1" applyFill="1" applyBorder="1" applyAlignment="1">
      <alignment horizontal="center" vertical="center"/>
    </xf>
    <xf numFmtId="42" fontId="11" fillId="0" borderId="10" xfId="2" applyNumberFormat="1" applyFont="1" applyBorder="1" applyAlignment="1">
      <alignment horizontal="right" vertical="center" wrapText="1"/>
    </xf>
    <xf numFmtId="49" fontId="10" fillId="2" borderId="5" xfId="7" applyNumberFormat="1" applyFont="1" applyFill="1" applyBorder="1" applyAlignment="1">
      <alignment horizontal="left" vertical="top" wrapText="1"/>
    </xf>
    <xf numFmtId="49" fontId="12" fillId="2" borderId="5" xfId="7" applyNumberFormat="1" applyFont="1" applyFill="1" applyBorder="1" applyAlignment="1">
      <alignment horizontal="left" vertical="top" wrapText="1"/>
    </xf>
    <xf numFmtId="42" fontId="8" fillId="2" borderId="7" xfId="1" applyNumberFormat="1" applyFont="1" applyFill="1" applyBorder="1" applyAlignment="1">
      <alignment horizontal="right" vertical="center"/>
    </xf>
    <xf numFmtId="42" fontId="11" fillId="2" borderId="7" xfId="1" applyNumberFormat="1" applyFont="1" applyFill="1" applyBorder="1" applyAlignment="1">
      <alignment horizontal="right" vertical="center"/>
    </xf>
    <xf numFmtId="42" fontId="11" fillId="0" borderId="10" xfId="2" applyNumberFormat="1" applyFont="1" applyBorder="1" applyAlignment="1">
      <alignment horizontal="right" vertical="center"/>
    </xf>
    <xf numFmtId="49" fontId="6" fillId="2" borderId="14" xfId="2" quotePrefix="1" applyNumberFormat="1" applyFont="1" applyFill="1" applyBorder="1" applyAlignment="1">
      <alignment horizontal="center" vertical="center"/>
    </xf>
    <xf numFmtId="49" fontId="6" fillId="2" borderId="10" xfId="7" applyNumberFormat="1" applyFont="1" applyFill="1" applyBorder="1" applyAlignment="1">
      <alignment horizontal="left" vertical="top" wrapText="1"/>
    </xf>
    <xf numFmtId="49" fontId="13" fillId="2" borderId="7" xfId="7" applyNumberFormat="1" applyFont="1" applyFill="1" applyBorder="1" applyAlignment="1">
      <alignment vertical="top" wrapText="1"/>
    </xf>
    <xf numFmtId="49" fontId="10" fillId="2" borderId="13" xfId="7" quotePrefix="1" applyNumberFormat="1" applyFont="1" applyFill="1" applyBorder="1" applyAlignment="1">
      <alignment horizontal="center" vertical="top" wrapText="1"/>
    </xf>
    <xf numFmtId="49" fontId="10" fillId="2" borderId="7" xfId="7" applyNumberFormat="1" applyFont="1" applyFill="1" applyBorder="1" applyAlignment="1">
      <alignment horizontal="left" vertical="top" wrapText="1"/>
    </xf>
    <xf numFmtId="49" fontId="10" fillId="2" borderId="7" xfId="7" applyNumberFormat="1" applyFont="1" applyFill="1" applyBorder="1" applyAlignment="1">
      <alignment vertical="top" wrapText="1"/>
    </xf>
    <xf numFmtId="42" fontId="11" fillId="0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top" wrapText="1"/>
    </xf>
    <xf numFmtId="49" fontId="6" fillId="2" borderId="7" xfId="7" applyNumberFormat="1" applyFont="1" applyFill="1" applyBorder="1" applyAlignment="1">
      <alignment horizontal="left" vertical="top" wrapText="1"/>
    </xf>
    <xf numFmtId="49" fontId="6" fillId="2" borderId="7" xfId="7" applyNumberFormat="1" applyFont="1" applyFill="1" applyBorder="1" applyAlignment="1">
      <alignment vertical="top" wrapText="1"/>
    </xf>
    <xf numFmtId="42" fontId="8" fillId="0" borderId="10" xfId="5" applyNumberFormat="1" applyFont="1" applyFill="1" applyBorder="1" applyAlignment="1">
      <alignment horizontal="right" vertical="center"/>
    </xf>
    <xf numFmtId="42" fontId="8" fillId="2" borderId="10" xfId="5" applyNumberFormat="1" applyFont="1" applyFill="1" applyBorder="1" applyAlignment="1">
      <alignment horizontal="right" vertical="center"/>
    </xf>
    <xf numFmtId="49" fontId="10" fillId="2" borderId="7" xfId="7" quotePrefix="1" applyNumberFormat="1" applyFont="1" applyFill="1" applyBorder="1" applyAlignment="1">
      <alignment horizontal="center" vertical="center" wrapText="1"/>
    </xf>
    <xf numFmtId="49" fontId="10" fillId="2" borderId="10" xfId="7" applyNumberFormat="1" applyFont="1" applyFill="1" applyBorder="1" applyAlignment="1">
      <alignment horizontal="left" vertical="top" wrapText="1"/>
    </xf>
    <xf numFmtId="166" fontId="7" fillId="2" borderId="0" xfId="2" applyFont="1" applyFill="1"/>
    <xf numFmtId="166" fontId="14" fillId="2" borderId="0" xfId="2" applyFont="1" applyFill="1" applyAlignment="1">
      <alignment vertical="center"/>
    </xf>
    <xf numFmtId="42" fontId="8" fillId="2" borderId="10" xfId="1" applyNumberFormat="1" applyFont="1" applyFill="1" applyBorder="1" applyAlignment="1">
      <alignment horizontal="right" vertical="center"/>
    </xf>
    <xf numFmtId="49" fontId="10" fillId="2" borderId="7" xfId="2" applyNumberFormat="1" applyFont="1" applyFill="1" applyBorder="1" applyAlignment="1">
      <alignment horizontal="left" vertical="top" wrapText="1"/>
    </xf>
    <xf numFmtId="165" fontId="14" fillId="2" borderId="0" xfId="3" applyFont="1" applyFill="1" applyAlignment="1">
      <alignment vertical="center"/>
    </xf>
    <xf numFmtId="42" fontId="10" fillId="2" borderId="10" xfId="1" applyNumberFormat="1" applyFont="1" applyFill="1" applyBorder="1" applyAlignment="1">
      <alignment horizontal="right" vertical="center"/>
    </xf>
    <xf numFmtId="2" fontId="10" fillId="2" borderId="10" xfId="2" applyNumberFormat="1" applyFont="1" applyFill="1" applyBorder="1" applyAlignment="1">
      <alignment horizontal="right" vertical="center"/>
    </xf>
    <xf numFmtId="2" fontId="5" fillId="2" borderId="10" xfId="2" applyNumberFormat="1" applyFont="1" applyFill="1" applyBorder="1" applyAlignment="1">
      <alignment horizontal="right" vertical="center"/>
    </xf>
    <xf numFmtId="1" fontId="10" fillId="2" borderId="0" xfId="2" applyNumberFormat="1" applyFont="1" applyFill="1" applyAlignment="1">
      <alignment horizontal="center" vertical="center"/>
    </xf>
    <xf numFmtId="1" fontId="10" fillId="2" borderId="0" xfId="2" quotePrefix="1" applyNumberFormat="1" applyFont="1" applyFill="1" applyAlignment="1">
      <alignment horizontal="center" vertical="center"/>
    </xf>
    <xf numFmtId="49" fontId="10" fillId="2" borderId="0" xfId="2" quotePrefix="1" applyNumberFormat="1" applyFont="1" applyFill="1" applyAlignment="1">
      <alignment horizontal="center" vertical="center"/>
    </xf>
    <xf numFmtId="166" fontId="10" fillId="2" borderId="0" xfId="2" applyFont="1" applyFill="1" applyAlignment="1">
      <alignment horizontal="left" vertical="center" wrapText="1"/>
    </xf>
    <xf numFmtId="42" fontId="11" fillId="0" borderId="0" xfId="5" applyNumberFormat="1" applyFont="1" applyFill="1" applyBorder="1" applyAlignment="1">
      <alignment horizontal="right" vertical="center"/>
    </xf>
    <xf numFmtId="42" fontId="10" fillId="2" borderId="0" xfId="1" applyNumberFormat="1" applyFont="1" applyFill="1" applyBorder="1" applyAlignment="1">
      <alignment horizontal="right" vertical="center"/>
    </xf>
    <xf numFmtId="2" fontId="10" fillId="2" borderId="0" xfId="2" applyNumberFormat="1" applyFont="1" applyFill="1" applyAlignment="1">
      <alignment horizontal="right" vertical="center"/>
    </xf>
    <xf numFmtId="2" fontId="5" fillId="2" borderId="0" xfId="2" applyNumberFormat="1" applyFont="1" applyFill="1" applyAlignment="1">
      <alignment horizontal="right" vertical="center"/>
    </xf>
    <xf numFmtId="42" fontId="8" fillId="2" borderId="0" xfId="5" applyNumberFormat="1" applyFont="1" applyFill="1" applyBorder="1" applyAlignment="1">
      <alignment horizontal="right" vertical="center"/>
    </xf>
    <xf numFmtId="166" fontId="10" fillId="2" borderId="0" xfId="2" applyFont="1" applyFill="1" applyAlignment="1">
      <alignment horizontal="right" vertical="center"/>
    </xf>
    <xf numFmtId="1" fontId="5" fillId="2" borderId="0" xfId="3" applyNumberFormat="1" applyFont="1" applyFill="1" applyAlignment="1">
      <alignment vertical="center"/>
    </xf>
    <xf numFmtId="1" fontId="5" fillId="2" borderId="0" xfId="3" applyNumberFormat="1" applyFont="1" applyFill="1" applyAlignment="1">
      <alignment vertical="center" wrapText="1"/>
    </xf>
    <xf numFmtId="1" fontId="5" fillId="2" borderId="0" xfId="3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>
      <alignment horizontal="center" vertical="center" wrapText="1"/>
    </xf>
    <xf numFmtId="165" fontId="10" fillId="2" borderId="0" xfId="3" applyFont="1" applyFill="1" applyAlignment="1">
      <alignment horizontal="left" vertical="center" wrapText="1"/>
    </xf>
    <xf numFmtId="165" fontId="5" fillId="2" borderId="0" xfId="3" applyFont="1" applyFill="1" applyAlignment="1">
      <alignment horizontal="center" vertical="center" wrapText="1"/>
    </xf>
    <xf numFmtId="42" fontId="5" fillId="0" borderId="0" xfId="3" applyNumberFormat="1" applyFont="1" applyFill="1" applyAlignment="1">
      <alignment horizontal="right" vertical="center"/>
    </xf>
    <xf numFmtId="42" fontId="5" fillId="2" borderId="0" xfId="1" applyNumberFormat="1" applyFont="1" applyFill="1" applyAlignment="1">
      <alignment horizontal="right" vertical="center"/>
    </xf>
    <xf numFmtId="166" fontId="5" fillId="2" borderId="0" xfId="2" applyFont="1" applyFill="1" applyAlignment="1">
      <alignment horizontal="right" vertical="center"/>
    </xf>
    <xf numFmtId="42" fontId="15" fillId="0" borderId="0" xfId="1" applyNumberFormat="1" applyFont="1" applyFill="1" applyAlignment="1">
      <alignment horizontal="right" vertical="center"/>
    </xf>
    <xf numFmtId="42" fontId="15" fillId="2" borderId="0" xfId="2" applyNumberFormat="1" applyFont="1" applyFill="1" applyAlignment="1">
      <alignment horizontal="right" vertical="center"/>
    </xf>
    <xf numFmtId="166" fontId="15" fillId="2" borderId="0" xfId="2" applyFont="1" applyFill="1" applyAlignment="1">
      <alignment horizontal="right" vertical="center"/>
    </xf>
    <xf numFmtId="166" fontId="15" fillId="2" borderId="0" xfId="2" applyFont="1" applyFill="1"/>
    <xf numFmtId="1" fontId="15" fillId="2" borderId="0" xfId="3" applyNumberFormat="1" applyFont="1" applyFill="1" applyAlignment="1">
      <alignment horizontal="left" vertical="center"/>
    </xf>
    <xf numFmtId="1" fontId="15" fillId="2" borderId="0" xfId="3" applyNumberFormat="1" applyFont="1" applyFill="1" applyAlignment="1">
      <alignment horizontal="left" vertical="center" wrapText="1"/>
    </xf>
    <xf numFmtId="1" fontId="15" fillId="2" borderId="0" xfId="2" applyNumberFormat="1" applyFont="1" applyFill="1" applyAlignment="1">
      <alignment horizontal="left" vertical="center"/>
    </xf>
    <xf numFmtId="1" fontId="15" fillId="2" borderId="0" xfId="2" applyNumberFormat="1" applyFont="1" applyFill="1" applyAlignment="1">
      <alignment horizontal="left"/>
    </xf>
    <xf numFmtId="166" fontId="15" fillId="2" borderId="0" xfId="2" applyFont="1" applyFill="1" applyAlignment="1">
      <alignment horizontal="left"/>
    </xf>
    <xf numFmtId="42" fontId="15" fillId="2" borderId="0" xfId="0" applyNumberFormat="1" applyFont="1" applyFill="1" applyAlignment="1">
      <alignment horizontal="center" vertical="center"/>
    </xf>
    <xf numFmtId="166" fontId="16" fillId="2" borderId="0" xfId="2" applyFont="1" applyFill="1" applyAlignment="1">
      <alignment horizontal="center" vertical="center"/>
    </xf>
    <xf numFmtId="0" fontId="16" fillId="2" borderId="0" xfId="1" applyNumberFormat="1" applyFont="1" applyFill="1" applyAlignment="1">
      <alignment horizontal="center" vertical="center"/>
    </xf>
    <xf numFmtId="2" fontId="16" fillId="2" borderId="0" xfId="2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42" fontId="15" fillId="2" borderId="0" xfId="3" applyNumberFormat="1" applyFont="1" applyFill="1" applyAlignment="1">
      <alignment horizontal="right" vertical="center"/>
    </xf>
    <xf numFmtId="165" fontId="15" fillId="2" borderId="0" xfId="3" applyFont="1" applyFill="1" applyAlignment="1">
      <alignment horizontal="right" vertical="center"/>
    </xf>
    <xf numFmtId="165" fontId="16" fillId="2" borderId="0" xfId="3" applyFont="1" applyFill="1" applyAlignment="1">
      <alignment horizontal="center" vertical="center"/>
    </xf>
    <xf numFmtId="1" fontId="17" fillId="2" borderId="0" xfId="2" applyNumberFormat="1" applyFont="1" applyFill="1" applyAlignment="1">
      <alignment horizontal="left"/>
    </xf>
    <xf numFmtId="166" fontId="17" fillId="2" borderId="0" xfId="2" applyFont="1" applyFill="1" applyAlignment="1">
      <alignment horizontal="left"/>
    </xf>
    <xf numFmtId="166" fontId="17" fillId="2" borderId="0" xfId="2" applyFont="1" applyFill="1"/>
    <xf numFmtId="42" fontId="17" fillId="0" borderId="0" xfId="1" applyNumberFormat="1" applyFont="1" applyFill="1" applyAlignment="1">
      <alignment horizontal="right" vertical="center"/>
    </xf>
    <xf numFmtId="166" fontId="19" fillId="2" borderId="0" xfId="2" applyFont="1" applyFill="1"/>
    <xf numFmtId="42" fontId="19" fillId="0" borderId="0" xfId="1" applyNumberFormat="1" applyFont="1" applyFill="1" applyAlignment="1">
      <alignment horizontal="right" vertical="center"/>
    </xf>
    <xf numFmtId="42" fontId="19" fillId="2" borderId="0" xfId="3" applyNumberFormat="1" applyFont="1" applyFill="1" applyAlignment="1">
      <alignment horizontal="right" vertical="center"/>
    </xf>
    <xf numFmtId="165" fontId="19" fillId="2" borderId="0" xfId="3" applyFont="1" applyFill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165" fontId="15" fillId="2" borderId="0" xfId="3" applyFont="1" applyFill="1" applyAlignment="1">
      <alignment vertical="center"/>
    </xf>
    <xf numFmtId="1" fontId="4" fillId="2" borderId="0" xfId="3" applyNumberFormat="1" applyFont="1" applyFill="1" applyAlignment="1">
      <alignment vertical="center"/>
    </xf>
    <xf numFmtId="49" fontId="4" fillId="2" borderId="0" xfId="3" applyNumberFormat="1" applyFont="1" applyFill="1" applyAlignment="1">
      <alignment vertical="center"/>
    </xf>
    <xf numFmtId="165" fontId="4" fillId="2" borderId="0" xfId="3" applyFont="1" applyFill="1" applyAlignment="1">
      <alignment vertical="center"/>
    </xf>
    <xf numFmtId="41" fontId="4" fillId="2" borderId="0" xfId="3" applyNumberFormat="1" applyFont="1" applyFill="1" applyAlignment="1">
      <alignment vertical="center"/>
    </xf>
    <xf numFmtId="164" fontId="20" fillId="2" borderId="0" xfId="1" applyFont="1" applyFill="1" applyAlignment="1">
      <alignment vertical="center"/>
    </xf>
    <xf numFmtId="2" fontId="20" fillId="2" borderId="0" xfId="2" applyNumberFormat="1" applyFont="1" applyFill="1" applyAlignment="1">
      <alignment vertical="center"/>
    </xf>
    <xf numFmtId="49" fontId="6" fillId="2" borderId="7" xfId="2" applyNumberFormat="1" applyFont="1" applyFill="1" applyBorder="1" applyAlignment="1">
      <alignment horizontal="left" vertical="top" wrapText="1"/>
    </xf>
    <xf numFmtId="0" fontId="11" fillId="0" borderId="0" xfId="0" applyFont="1"/>
    <xf numFmtId="1" fontId="8" fillId="0" borderId="0" xfId="0" applyNumberFormat="1" applyFont="1"/>
    <xf numFmtId="49" fontId="8" fillId="0" borderId="0" xfId="0" applyNumberFormat="1" applyFont="1"/>
    <xf numFmtId="0" fontId="8" fillId="0" borderId="0" xfId="0" applyFont="1"/>
    <xf numFmtId="41" fontId="20" fillId="0" borderId="0" xfId="0" applyNumberFormat="1" applyFont="1"/>
    <xf numFmtId="3" fontId="20" fillId="0" borderId="0" xfId="0" applyNumberFormat="1" applyFont="1"/>
    <xf numFmtId="1" fontId="11" fillId="0" borderId="0" xfId="0" applyNumberFormat="1" applyFont="1"/>
    <xf numFmtId="49" fontId="11" fillId="0" borderId="0" xfId="0" applyNumberFormat="1" applyFont="1"/>
    <xf numFmtId="41" fontId="20" fillId="0" borderId="0" xfId="0" applyNumberFormat="1" applyFont="1" applyAlignment="1">
      <alignment horizontal="left" vertical="center" wrapText="1"/>
    </xf>
    <xf numFmtId="3" fontId="20" fillId="0" borderId="0" xfId="0" applyNumberFormat="1" applyFont="1" applyAlignment="1">
      <alignment horizontal="left" vertical="center" wrapText="1"/>
    </xf>
    <xf numFmtId="1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8" fillId="0" borderId="10" xfId="0" applyFont="1" applyBorder="1" applyAlignment="1">
      <alignment horizontal="center" vertical="center"/>
    </xf>
    <xf numFmtId="49" fontId="21" fillId="0" borderId="10" xfId="2" applyNumberFormat="1" applyFont="1" applyBorder="1" applyAlignment="1">
      <alignment horizontal="center" vertical="center" wrapText="1"/>
    </xf>
    <xf numFmtId="41" fontId="21" fillId="0" borderId="10" xfId="0" applyNumberFormat="1" applyFont="1" applyBorder="1" applyAlignment="1">
      <alignment horizontal="center" vertical="center" wrapText="1"/>
    </xf>
    <xf numFmtId="3" fontId="21" fillId="0" borderId="1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10" xfId="0" applyFont="1" applyBorder="1"/>
    <xf numFmtId="1" fontId="20" fillId="2" borderId="12" xfId="2" applyNumberFormat="1" applyFont="1" applyFill="1" applyBorder="1" applyAlignment="1">
      <alignment horizontal="center" vertical="top" wrapText="1"/>
    </xf>
    <xf numFmtId="1" fontId="21" fillId="2" borderId="12" xfId="2" applyNumberFormat="1" applyFont="1" applyFill="1" applyBorder="1" applyAlignment="1">
      <alignment horizontal="center" vertical="top" wrapText="1"/>
    </xf>
    <xf numFmtId="49" fontId="21" fillId="2" borderId="12" xfId="2" applyNumberFormat="1" applyFont="1" applyFill="1" applyBorder="1" applyAlignment="1">
      <alignment horizontal="center" vertical="top" wrapText="1"/>
    </xf>
    <xf numFmtId="49" fontId="21" fillId="0" borderId="12" xfId="2" applyNumberFormat="1" applyFont="1" applyBorder="1" applyAlignment="1">
      <alignment horizontal="left" vertical="top" wrapText="1"/>
    </xf>
    <xf numFmtId="164" fontId="21" fillId="0" borderId="11" xfId="6" applyFont="1" applyFill="1" applyBorder="1" applyAlignment="1">
      <alignment horizontal="right" vertical="top"/>
    </xf>
    <xf numFmtId="41" fontId="20" fillId="0" borderId="10" xfId="0" applyNumberFormat="1" applyFont="1" applyBorder="1"/>
    <xf numFmtId="3" fontId="20" fillId="0" borderId="10" xfId="0" applyNumberFormat="1" applyFont="1" applyBorder="1"/>
    <xf numFmtId="1" fontId="21" fillId="4" borderId="12" xfId="2" applyNumberFormat="1" applyFont="1" applyFill="1" applyBorder="1" applyAlignment="1">
      <alignment vertical="center" wrapText="1"/>
    </xf>
    <xf numFmtId="49" fontId="21" fillId="4" borderId="12" xfId="2" applyNumberFormat="1" applyFont="1" applyFill="1" applyBorder="1" applyAlignment="1">
      <alignment vertical="center" wrapText="1"/>
    </xf>
    <xf numFmtId="49" fontId="21" fillId="0" borderId="10" xfId="2" applyNumberFormat="1" applyFont="1" applyBorder="1" applyAlignment="1">
      <alignment vertical="center" wrapText="1"/>
    </xf>
    <xf numFmtId="41" fontId="21" fillId="0" borderId="10" xfId="6" applyNumberFormat="1" applyFont="1" applyFill="1" applyBorder="1" applyAlignment="1">
      <alignment horizontal="right" vertical="top" wrapText="1"/>
    </xf>
    <xf numFmtId="3" fontId="21" fillId="0" borderId="7" xfId="1" applyNumberFormat="1" applyFont="1" applyBorder="1" applyAlignment="1">
      <alignment vertical="center"/>
    </xf>
    <xf numFmtId="1" fontId="20" fillId="2" borderId="12" xfId="2" quotePrefix="1" applyNumberFormat="1" applyFont="1" applyFill="1" applyBorder="1" applyAlignment="1">
      <alignment horizontal="center" vertical="top" wrapText="1"/>
    </xf>
    <xf numFmtId="164" fontId="21" fillId="0" borderId="10" xfId="2" applyNumberFormat="1" applyFont="1" applyBorder="1" applyAlignment="1">
      <alignment vertical="top"/>
    </xf>
    <xf numFmtId="41" fontId="21" fillId="0" borderId="10" xfId="2" applyNumberFormat="1" applyFont="1" applyBorder="1" applyAlignment="1">
      <alignment vertical="top"/>
    </xf>
    <xf numFmtId="41" fontId="21" fillId="0" borderId="10" xfId="6" applyNumberFormat="1" applyFont="1" applyFill="1" applyBorder="1" applyAlignment="1">
      <alignment horizontal="right" vertical="top"/>
    </xf>
    <xf numFmtId="164" fontId="22" fillId="0" borderId="10" xfId="6" applyFont="1" applyFill="1" applyBorder="1" applyAlignment="1">
      <alignment horizontal="right" vertical="top"/>
    </xf>
    <xf numFmtId="41" fontId="20" fillId="0" borderId="7" xfId="1" applyNumberFormat="1" applyFont="1" applyBorder="1"/>
    <xf numFmtId="164" fontId="11" fillId="0" borderId="0" xfId="0" applyNumberFormat="1" applyFont="1"/>
    <xf numFmtId="3" fontId="20" fillId="0" borderId="7" xfId="0" applyNumberFormat="1" applyFont="1" applyBorder="1"/>
    <xf numFmtId="0" fontId="20" fillId="2" borderId="10" xfId="0" applyFont="1" applyFill="1" applyBorder="1" applyAlignment="1">
      <alignment vertical="top"/>
    </xf>
    <xf numFmtId="1" fontId="21" fillId="0" borderId="10" xfId="8" applyNumberFormat="1" applyFont="1" applyBorder="1" applyAlignment="1">
      <alignment horizontal="center" vertical="top" wrapText="1"/>
    </xf>
    <xf numFmtId="1" fontId="21" fillId="0" borderId="10" xfId="8" quotePrefix="1" applyNumberFormat="1" applyFont="1" applyBorder="1" applyAlignment="1">
      <alignment horizontal="center" vertical="top" wrapText="1"/>
    </xf>
    <xf numFmtId="49" fontId="21" fillId="0" borderId="10" xfId="8" applyNumberFormat="1" applyFont="1" applyBorder="1" applyAlignment="1">
      <alignment horizontal="center" vertical="top" wrapText="1"/>
    </xf>
    <xf numFmtId="0" fontId="21" fillId="2" borderId="7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49" fontId="21" fillId="2" borderId="10" xfId="0" applyNumberFormat="1" applyFont="1" applyFill="1" applyBorder="1" applyAlignment="1">
      <alignment horizontal="center" vertical="top" wrapText="1"/>
    </xf>
    <xf numFmtId="0" fontId="21" fillId="2" borderId="5" xfId="0" applyFont="1" applyFill="1" applyBorder="1" applyAlignment="1">
      <alignment horizontal="left" vertical="top" wrapText="1"/>
    </xf>
    <xf numFmtId="164" fontId="20" fillId="2" borderId="10" xfId="1" applyFont="1" applyFill="1" applyBorder="1" applyAlignment="1">
      <alignment vertical="top"/>
    </xf>
    <xf numFmtId="164" fontId="21" fillId="0" borderId="10" xfId="6" applyFont="1" applyFill="1" applyBorder="1" applyAlignment="1">
      <alignment horizontal="right" vertical="top" wrapText="1"/>
    </xf>
    <xf numFmtId="0" fontId="20" fillId="2" borderId="0" xfId="0" applyFont="1" applyFill="1" applyAlignment="1">
      <alignment vertical="top"/>
    </xf>
    <xf numFmtId="0" fontId="21" fillId="2" borderId="10" xfId="0" quotePrefix="1" applyFont="1" applyFill="1" applyBorder="1" applyAlignment="1">
      <alignment horizontal="center" vertical="top" wrapText="1"/>
    </xf>
    <xf numFmtId="164" fontId="21" fillId="0" borderId="10" xfId="2" applyNumberFormat="1" applyFont="1" applyBorder="1" applyAlignment="1">
      <alignment horizontal="right" vertical="top"/>
    </xf>
    <xf numFmtId="0" fontId="20" fillId="2" borderId="10" xfId="7" applyFont="1" applyFill="1" applyBorder="1" applyAlignment="1">
      <alignment vertical="top"/>
    </xf>
    <xf numFmtId="49" fontId="21" fillId="2" borderId="7" xfId="7" applyNumberFormat="1" applyFont="1" applyFill="1" applyBorder="1" applyAlignment="1">
      <alignment horizontal="center" vertical="top" wrapText="1"/>
    </xf>
    <xf numFmtId="49" fontId="21" fillId="2" borderId="10" xfId="7" applyNumberFormat="1" applyFont="1" applyFill="1" applyBorder="1" applyAlignment="1">
      <alignment horizontal="center" vertical="top" wrapText="1"/>
    </xf>
    <xf numFmtId="49" fontId="21" fillId="2" borderId="5" xfId="7" applyNumberFormat="1" applyFont="1" applyFill="1" applyBorder="1" applyAlignment="1">
      <alignment horizontal="left" vertical="top" wrapText="1"/>
    </xf>
    <xf numFmtId="0" fontId="20" fillId="2" borderId="0" xfId="7" applyFont="1" applyFill="1" applyAlignment="1">
      <alignment vertical="top"/>
    </xf>
    <xf numFmtId="164" fontId="21" fillId="0" borderId="10" xfId="6" applyFont="1" applyFill="1" applyBorder="1" applyAlignment="1">
      <alignment horizontal="right" vertical="top"/>
    </xf>
    <xf numFmtId="41" fontId="20" fillId="2" borderId="10" xfId="1" applyNumberFormat="1" applyFont="1" applyFill="1" applyBorder="1" applyAlignment="1">
      <alignment vertical="top"/>
    </xf>
    <xf numFmtId="0" fontId="20" fillId="2" borderId="10" xfId="9" applyFill="1" applyBorder="1" applyAlignment="1">
      <alignment vertical="top"/>
    </xf>
    <xf numFmtId="41" fontId="21" fillId="2" borderId="10" xfId="1" applyNumberFormat="1" applyFont="1" applyFill="1" applyBorder="1" applyAlignment="1">
      <alignment vertical="top"/>
    </xf>
    <xf numFmtId="0" fontId="20" fillId="2" borderId="0" xfId="9" applyFill="1" applyAlignment="1">
      <alignment vertical="top"/>
    </xf>
    <xf numFmtId="49" fontId="21" fillId="2" borderId="10" xfId="0" quotePrefix="1" applyNumberFormat="1" applyFont="1" applyFill="1" applyBorder="1" applyAlignment="1">
      <alignment horizontal="center" vertical="top" wrapText="1"/>
    </xf>
    <xf numFmtId="49" fontId="20" fillId="2" borderId="5" xfId="7" applyNumberFormat="1" applyFont="1" applyFill="1" applyBorder="1" applyAlignment="1">
      <alignment horizontal="left" vertical="top" wrapText="1"/>
    </xf>
    <xf numFmtId="41" fontId="20" fillId="2" borderId="10" xfId="1" applyNumberFormat="1" applyFont="1" applyFill="1" applyBorder="1" applyAlignment="1">
      <alignment vertical="center"/>
    </xf>
    <xf numFmtId="164" fontId="23" fillId="2" borderId="10" xfId="1" applyFont="1" applyFill="1" applyBorder="1" applyAlignment="1">
      <alignment vertical="top"/>
    </xf>
    <xf numFmtId="49" fontId="21" fillId="2" borderId="0" xfId="9" quotePrefix="1" applyNumberFormat="1" applyFont="1" applyFill="1" applyAlignment="1">
      <alignment vertical="top"/>
    </xf>
    <xf numFmtId="0" fontId="21" fillId="2" borderId="5" xfId="7" applyFont="1" applyFill="1" applyBorder="1" applyAlignment="1">
      <alignment vertical="top" wrapText="1"/>
    </xf>
    <xf numFmtId="0" fontId="20" fillId="2" borderId="5" xfId="0" applyFont="1" applyFill="1" applyBorder="1" applyAlignment="1">
      <alignment vertical="top" wrapText="1"/>
    </xf>
    <xf numFmtId="164" fontId="23" fillId="2" borderId="10" xfId="1" applyFont="1" applyFill="1" applyBorder="1" applyAlignment="1">
      <alignment vertical="top" wrapText="1"/>
    </xf>
    <xf numFmtId="41" fontId="20" fillId="2" borderId="10" xfId="1" applyNumberFormat="1" applyFont="1" applyFill="1" applyBorder="1" applyAlignment="1">
      <alignment vertical="top" wrapText="1"/>
    </xf>
    <xf numFmtId="164" fontId="20" fillId="2" borderId="10" xfId="1" applyFont="1" applyFill="1" applyBorder="1" applyAlignment="1">
      <alignment vertical="top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49" fontId="21" fillId="2" borderId="10" xfId="0" applyNumberFormat="1" applyFont="1" applyFill="1" applyBorder="1" applyAlignment="1">
      <alignment horizontal="center" vertical="center" wrapText="1"/>
    </xf>
    <xf numFmtId="49" fontId="20" fillId="2" borderId="5" xfId="9" applyNumberFormat="1" applyFill="1" applyBorder="1" applyAlignment="1">
      <alignment horizontal="left" vertical="top"/>
    </xf>
    <xf numFmtId="49" fontId="20" fillId="2" borderId="5" xfId="9" applyNumberForma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vertical="top"/>
    </xf>
    <xf numFmtId="49" fontId="20" fillId="2" borderId="2" xfId="7" applyNumberFormat="1" applyFont="1" applyFill="1" applyBorder="1" applyAlignment="1">
      <alignment horizontal="left" vertical="top" wrapText="1"/>
    </xf>
    <xf numFmtId="41" fontId="21" fillId="2" borderId="4" xfId="1" applyNumberFormat="1" applyFont="1" applyFill="1" applyBorder="1" applyAlignment="1">
      <alignment vertical="top"/>
    </xf>
    <xf numFmtId="49" fontId="21" fillId="2" borderId="5" xfId="0" quotePrefix="1" applyNumberFormat="1" applyFont="1" applyFill="1" applyBorder="1" applyAlignment="1">
      <alignment horizontal="center" vertical="top" wrapText="1"/>
    </xf>
    <xf numFmtId="0" fontId="10" fillId="0" borderId="10" xfId="0" applyFont="1" applyBorder="1" applyAlignment="1">
      <alignment vertical="center" wrapText="1"/>
    </xf>
    <xf numFmtId="164" fontId="23" fillId="2" borderId="6" xfId="1" applyFont="1" applyFill="1" applyBorder="1" applyAlignment="1">
      <alignment vertical="top"/>
    </xf>
    <xf numFmtId="3" fontId="10" fillId="0" borderId="10" xfId="0" applyNumberFormat="1" applyFont="1" applyBorder="1" applyAlignment="1">
      <alignment horizontal="right" vertical="center" wrapText="1"/>
    </xf>
    <xf numFmtId="164" fontId="20" fillId="2" borderId="7" xfId="1" applyFont="1" applyFill="1" applyBorder="1" applyAlignment="1">
      <alignment vertical="top"/>
    </xf>
    <xf numFmtId="49" fontId="21" fillId="2" borderId="11" xfId="7" applyNumberFormat="1" applyFont="1" applyFill="1" applyBorder="1" applyAlignment="1">
      <alignment horizontal="left" vertical="top" wrapText="1"/>
    </xf>
    <xf numFmtId="41" fontId="21" fillId="2" borderId="12" xfId="1" applyNumberFormat="1" applyFont="1" applyFill="1" applyBorder="1" applyAlignment="1">
      <alignment vertical="top"/>
    </xf>
    <xf numFmtId="0" fontId="24" fillId="2" borderId="10" xfId="7" applyFont="1" applyFill="1" applyBorder="1" applyAlignment="1">
      <alignment vertical="top"/>
    </xf>
    <xf numFmtId="0" fontId="25" fillId="2" borderId="7" xfId="0" applyFont="1" applyFill="1" applyBorder="1" applyAlignment="1">
      <alignment horizontal="center" vertical="top" wrapText="1"/>
    </xf>
    <xf numFmtId="0" fontId="25" fillId="2" borderId="10" xfId="0" applyFont="1" applyFill="1" applyBorder="1" applyAlignment="1">
      <alignment horizontal="center" vertical="top" wrapText="1"/>
    </xf>
    <xf numFmtId="49" fontId="25" fillId="2" borderId="10" xfId="0" applyNumberFormat="1" applyFont="1" applyFill="1" applyBorder="1" applyAlignment="1">
      <alignment horizontal="center" vertical="top" wrapText="1"/>
    </xf>
    <xf numFmtId="49" fontId="11" fillId="2" borderId="5" xfId="7" applyNumberFormat="1" applyFont="1" applyFill="1" applyBorder="1" applyAlignment="1">
      <alignment vertical="top" wrapText="1"/>
    </xf>
    <xf numFmtId="164" fontId="11" fillId="2" borderId="10" xfId="1" applyFont="1" applyFill="1" applyBorder="1" applyAlignment="1">
      <alignment vertical="top"/>
    </xf>
    <xf numFmtId="0" fontId="24" fillId="2" borderId="0" xfId="7" applyFont="1" applyFill="1" applyAlignment="1">
      <alignment vertical="top"/>
    </xf>
    <xf numFmtId="49" fontId="21" fillId="2" borderId="5" xfId="7" applyNumberFormat="1" applyFont="1" applyFill="1" applyBorder="1" applyAlignment="1">
      <alignment vertical="top" wrapText="1"/>
    </xf>
    <xf numFmtId="49" fontId="20" fillId="2" borderId="5" xfId="7" applyNumberFormat="1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49" fontId="21" fillId="2" borderId="10" xfId="7" applyNumberFormat="1" applyFont="1" applyFill="1" applyBorder="1" applyAlignment="1">
      <alignment vertical="top" wrapText="1"/>
    </xf>
    <xf numFmtId="41" fontId="21" fillId="2" borderId="10" xfId="7" applyNumberFormat="1" applyFont="1" applyFill="1" applyBorder="1" applyAlignment="1">
      <alignment vertical="top" wrapText="1"/>
    </xf>
    <xf numFmtId="49" fontId="20" fillId="2" borderId="5" xfId="7" applyNumberFormat="1" applyFont="1" applyFill="1" applyBorder="1" applyAlignment="1">
      <alignment horizontal="left" vertical="top"/>
    </xf>
    <xf numFmtId="49" fontId="20" fillId="2" borderId="10" xfId="7" applyNumberFormat="1" applyFont="1" applyFill="1" applyBorder="1" applyAlignment="1">
      <alignment vertical="top" wrapText="1"/>
    </xf>
    <xf numFmtId="41" fontId="20" fillId="2" borderId="10" xfId="7" applyNumberFormat="1" applyFont="1" applyFill="1" applyBorder="1" applyAlignment="1">
      <alignment vertical="top" wrapText="1"/>
    </xf>
    <xf numFmtId="0" fontId="20" fillId="2" borderId="10" xfId="0" applyFont="1" applyFill="1" applyBorder="1" applyAlignment="1">
      <alignment vertical="top" wrapText="1"/>
    </xf>
    <xf numFmtId="41" fontId="20" fillId="2" borderId="10" xfId="0" applyNumberFormat="1" applyFont="1" applyFill="1" applyBorder="1" applyAlignment="1">
      <alignment vertical="top" wrapText="1"/>
    </xf>
    <xf numFmtId="49" fontId="21" fillId="2" borderId="10" xfId="7" quotePrefix="1" applyNumberFormat="1" applyFont="1" applyFill="1" applyBorder="1" applyAlignment="1">
      <alignment horizontal="center" vertical="top" wrapText="1"/>
    </xf>
    <xf numFmtId="0" fontId="20" fillId="2" borderId="10" xfId="9" applyFill="1" applyBorder="1" applyAlignment="1">
      <alignment vertical="center"/>
    </xf>
    <xf numFmtId="1" fontId="21" fillId="0" borderId="10" xfId="8" applyNumberFormat="1" applyFont="1" applyBorder="1" applyAlignment="1">
      <alignment horizontal="center" vertical="center" wrapText="1"/>
    </xf>
    <xf numFmtId="1" fontId="21" fillId="0" borderId="10" xfId="8" quotePrefix="1" applyNumberFormat="1" applyFont="1" applyBorder="1" applyAlignment="1">
      <alignment horizontal="center" vertical="center" wrapText="1"/>
    </xf>
    <xf numFmtId="49" fontId="21" fillId="0" borderId="10" xfId="8" applyNumberFormat="1" applyFont="1" applyBorder="1" applyAlignment="1">
      <alignment horizontal="center" vertical="center" wrapText="1"/>
    </xf>
    <xf numFmtId="49" fontId="21" fillId="2" borderId="7" xfId="7" applyNumberFormat="1" applyFont="1" applyFill="1" applyBorder="1" applyAlignment="1">
      <alignment horizontal="center" vertical="center" wrapText="1"/>
    </xf>
    <xf numFmtId="49" fontId="21" fillId="2" borderId="10" xfId="7" applyNumberFormat="1" applyFont="1" applyFill="1" applyBorder="1" applyAlignment="1">
      <alignment horizontal="center" vertical="center" wrapText="1"/>
    </xf>
    <xf numFmtId="49" fontId="21" fillId="2" borderId="10" xfId="7" quotePrefix="1" applyNumberFormat="1" applyFont="1" applyFill="1" applyBorder="1" applyAlignment="1">
      <alignment horizontal="center" vertical="center" wrapText="1"/>
    </xf>
    <xf numFmtId="49" fontId="21" fillId="2" borderId="5" xfId="7" applyNumberFormat="1" applyFont="1" applyFill="1" applyBorder="1" applyAlignment="1">
      <alignment vertical="center" wrapText="1"/>
    </xf>
    <xf numFmtId="49" fontId="20" fillId="2" borderId="10" xfId="7" applyNumberFormat="1" applyFont="1" applyFill="1" applyBorder="1" applyAlignment="1">
      <alignment vertical="center" wrapText="1"/>
    </xf>
    <xf numFmtId="41" fontId="21" fillId="2" borderId="10" xfId="7" applyNumberFormat="1" applyFont="1" applyFill="1" applyBorder="1" applyAlignment="1">
      <alignment vertical="center" wrapText="1"/>
    </xf>
    <xf numFmtId="0" fontId="20" fillId="2" borderId="0" xfId="9" applyFill="1" applyAlignment="1">
      <alignment vertical="center"/>
    </xf>
    <xf numFmtId="49" fontId="8" fillId="0" borderId="10" xfId="0" applyNumberFormat="1" applyFont="1" applyBorder="1" applyAlignment="1">
      <alignment vertical="center" wrapText="1"/>
    </xf>
    <xf numFmtId="49" fontId="26" fillId="2" borderId="10" xfId="7" quotePrefix="1" applyNumberFormat="1" applyFont="1" applyFill="1" applyBorder="1" applyAlignment="1">
      <alignment horizontal="center" vertical="top" wrapText="1"/>
    </xf>
    <xf numFmtId="49" fontId="20" fillId="2" borderId="7" xfId="7" applyNumberFormat="1" applyFont="1" applyFill="1" applyBorder="1" applyAlignment="1">
      <alignment horizontal="center" vertical="top" wrapText="1"/>
    </xf>
    <xf numFmtId="49" fontId="20" fillId="2" borderId="10" xfId="7" applyNumberFormat="1" applyFont="1" applyFill="1" applyBorder="1" applyAlignment="1">
      <alignment horizontal="center" vertical="top" wrapText="1"/>
    </xf>
    <xf numFmtId="49" fontId="20" fillId="2" borderId="10" xfId="7" quotePrefix="1" applyNumberFormat="1" applyFont="1" applyFill="1" applyBorder="1" applyAlignment="1">
      <alignment horizontal="center" vertical="top" wrapText="1"/>
    </xf>
    <xf numFmtId="49" fontId="21" fillId="2" borderId="7" xfId="7" quotePrefix="1" applyNumberFormat="1" applyFont="1" applyFill="1" applyBorder="1" applyAlignment="1">
      <alignment horizontal="center" vertical="top" wrapText="1"/>
    </xf>
    <xf numFmtId="3" fontId="21" fillId="0" borderId="18" xfId="2" applyNumberFormat="1" applyFont="1" applyBorder="1" applyAlignment="1">
      <alignment vertical="center" wrapText="1"/>
    </xf>
    <xf numFmtId="164" fontId="21" fillId="0" borderId="18" xfId="2" applyNumberFormat="1" applyFont="1" applyBorder="1" applyAlignment="1">
      <alignment vertical="center" wrapText="1"/>
    </xf>
    <xf numFmtId="3" fontId="8" fillId="0" borderId="18" xfId="0" applyNumberFormat="1" applyFont="1" applyBorder="1" applyAlignment="1">
      <alignment vertical="center"/>
    </xf>
    <xf numFmtId="3" fontId="23" fillId="2" borderId="0" xfId="7" applyNumberFormat="1" applyFont="1" applyFill="1" applyAlignment="1">
      <alignment horizontal="left" vertical="top" wrapText="1"/>
    </xf>
    <xf numFmtId="0" fontId="23" fillId="2" borderId="0" xfId="7" applyFont="1" applyFill="1" applyAlignment="1">
      <alignment vertical="top"/>
    </xf>
    <xf numFmtId="49" fontId="20" fillId="2" borderId="0" xfId="7" applyNumberFormat="1" applyFont="1" applyFill="1" applyAlignment="1">
      <alignment vertical="top"/>
    </xf>
    <xf numFmtId="41" fontId="20" fillId="2" borderId="0" xfId="7" applyNumberFormat="1" applyFont="1" applyFill="1" applyAlignment="1">
      <alignment vertical="top"/>
    </xf>
    <xf numFmtId="1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1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20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49" fontId="21" fillId="2" borderId="0" xfId="7" applyNumberFormat="1" applyFont="1" applyFill="1" applyAlignment="1">
      <alignment vertical="top"/>
    </xf>
    <xf numFmtId="49" fontId="20" fillId="2" borderId="0" xfId="7" applyNumberFormat="1" applyFont="1" applyFill="1" applyAlignment="1">
      <alignment vertical="top" wrapText="1"/>
    </xf>
    <xf numFmtId="49" fontId="20" fillId="2" borderId="0" xfId="9" applyNumberFormat="1" applyFill="1" applyAlignment="1">
      <alignment vertical="top"/>
    </xf>
    <xf numFmtId="41" fontId="20" fillId="2" borderId="0" xfId="9" applyNumberFormat="1" applyFill="1" applyAlignment="1">
      <alignment vertical="top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49" fontId="20" fillId="2" borderId="0" xfId="9" applyNumberFormat="1" applyFill="1" applyAlignment="1">
      <alignment vertical="top" wrapText="1"/>
    </xf>
    <xf numFmtId="49" fontId="21" fillId="2" borderId="0" xfId="9" applyNumberFormat="1" applyFont="1" applyFill="1" applyAlignment="1">
      <alignment vertical="top"/>
    </xf>
    <xf numFmtId="0" fontId="21" fillId="2" borderId="0" xfId="9" applyFont="1" applyFill="1" applyAlignment="1">
      <alignment vertical="top"/>
    </xf>
    <xf numFmtId="49" fontId="20" fillId="2" borderId="0" xfId="0" applyNumberFormat="1" applyFont="1" applyFill="1" applyAlignment="1">
      <alignment vertical="top"/>
    </xf>
    <xf numFmtId="49" fontId="23" fillId="2" borderId="0" xfId="7" applyNumberFormat="1" applyFont="1" applyFill="1" applyAlignment="1">
      <alignment vertical="top"/>
    </xf>
    <xf numFmtId="49" fontId="23" fillId="2" borderId="0" xfId="7" applyNumberFormat="1" applyFont="1" applyFill="1" applyAlignment="1">
      <alignment vertical="top" wrapText="1"/>
    </xf>
    <xf numFmtId="49" fontId="29" fillId="2" borderId="0" xfId="7" applyNumberFormat="1" applyFont="1" applyFill="1" applyAlignment="1">
      <alignment vertical="top"/>
    </xf>
    <xf numFmtId="0" fontId="23" fillId="2" borderId="0" xfId="9" applyFont="1" applyFill="1" applyAlignment="1">
      <alignment vertical="top"/>
    </xf>
    <xf numFmtId="49" fontId="23" fillId="2" borderId="0" xfId="0" applyNumberFormat="1" applyFont="1" applyFill="1" applyAlignment="1">
      <alignment vertical="top"/>
    </xf>
    <xf numFmtId="49" fontId="29" fillId="2" borderId="0" xfId="7" applyNumberFormat="1" applyFont="1" applyFill="1" applyAlignment="1">
      <alignment horizontal="center" vertical="top" wrapText="1"/>
    </xf>
    <xf numFmtId="49" fontId="23" fillId="2" borderId="0" xfId="9" applyNumberFormat="1" applyFont="1" applyFill="1" applyAlignment="1">
      <alignment vertical="top"/>
    </xf>
    <xf numFmtId="49" fontId="29" fillId="2" borderId="0" xfId="7" applyNumberFormat="1" applyFont="1" applyFill="1" applyAlignment="1">
      <alignment vertical="top" wrapText="1"/>
    </xf>
    <xf numFmtId="49" fontId="29" fillId="2" borderId="0" xfId="7" quotePrefix="1" applyNumberFormat="1" applyFont="1" applyFill="1" applyAlignment="1">
      <alignment horizontal="center" vertical="top" wrapText="1"/>
    </xf>
    <xf numFmtId="0" fontId="23" fillId="2" borderId="0" xfId="0" applyFont="1" applyFill="1" applyAlignment="1">
      <alignment vertical="top"/>
    </xf>
    <xf numFmtId="41" fontId="20" fillId="2" borderId="0" xfId="0" applyNumberFormat="1" applyFont="1" applyFill="1" applyAlignment="1">
      <alignment vertical="top"/>
    </xf>
    <xf numFmtId="0" fontId="29" fillId="2" borderId="0" xfId="7" applyFont="1" applyFill="1" applyAlignment="1">
      <alignment vertical="top"/>
    </xf>
    <xf numFmtId="166" fontId="30" fillId="2" borderId="10" xfId="2" applyFont="1" applyFill="1" applyBorder="1" applyAlignment="1">
      <alignment horizontal="right" vertical="center"/>
    </xf>
    <xf numFmtId="166" fontId="11" fillId="2" borderId="10" xfId="2" applyFont="1" applyFill="1" applyBorder="1" applyAlignment="1">
      <alignment horizontal="right" vertical="center"/>
    </xf>
    <xf numFmtId="166" fontId="30" fillId="2" borderId="10" xfId="2" applyFont="1" applyFill="1" applyBorder="1" applyAlignment="1">
      <alignment horizontal="left" vertical="center" wrapText="1"/>
    </xf>
    <xf numFmtId="166" fontId="11" fillId="2" borderId="10" xfId="2" applyFont="1" applyFill="1" applyBorder="1" applyAlignment="1">
      <alignment horizontal="left" vertical="center"/>
    </xf>
    <xf numFmtId="166" fontId="30" fillId="2" borderId="10" xfId="2" applyFont="1" applyFill="1" applyBorder="1" applyAlignment="1">
      <alignment vertical="center" wrapText="1"/>
    </xf>
    <xf numFmtId="166" fontId="11" fillId="2" borderId="10" xfId="2" applyFont="1" applyFill="1" applyBorder="1" applyAlignment="1">
      <alignment horizontal="left" vertical="center" wrapText="1"/>
    </xf>
    <xf numFmtId="166" fontId="31" fillId="2" borderId="10" xfId="2" applyFont="1" applyFill="1" applyBorder="1" applyAlignment="1">
      <alignment horizontal="right" vertical="center"/>
    </xf>
    <xf numFmtId="166" fontId="8" fillId="2" borderId="10" xfId="2" applyFont="1" applyFill="1" applyBorder="1" applyAlignment="1">
      <alignment horizontal="right" vertical="center"/>
    </xf>
    <xf numFmtId="166" fontId="30" fillId="2" borderId="10" xfId="2" applyFont="1" applyFill="1" applyBorder="1" applyAlignment="1">
      <alignment horizontal="left" vertical="center"/>
    </xf>
    <xf numFmtId="166" fontId="11" fillId="2" borderId="10" xfId="2" applyFont="1" applyFill="1" applyBorder="1" applyAlignment="1">
      <alignment horizontal="right" vertical="center" wrapText="1"/>
    </xf>
    <xf numFmtId="1" fontId="6" fillId="2" borderId="2" xfId="2" applyNumberFormat="1" applyFont="1" applyFill="1" applyBorder="1" applyAlignment="1">
      <alignment horizontal="center" vertical="center"/>
    </xf>
    <xf numFmtId="1" fontId="6" fillId="2" borderId="3" xfId="2" applyNumberFormat="1" applyFont="1" applyFill="1" applyBorder="1" applyAlignment="1">
      <alignment horizontal="center" vertical="center"/>
    </xf>
    <xf numFmtId="1" fontId="6" fillId="2" borderId="8" xfId="2" applyNumberFormat="1" applyFont="1" applyFill="1" applyBorder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1" fontId="6" fillId="2" borderId="1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6" fontId="6" fillId="2" borderId="4" xfId="2" applyFont="1" applyFill="1" applyBorder="1" applyAlignment="1">
      <alignment horizontal="center" vertical="center"/>
    </xf>
    <xf numFmtId="166" fontId="6" fillId="2" borderId="9" xfId="2" applyFont="1" applyFill="1" applyBorder="1" applyAlignment="1">
      <alignment horizontal="center" vertical="center"/>
    </xf>
    <xf numFmtId="166" fontId="6" fillId="2" borderId="12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2" fontId="6" fillId="0" borderId="4" xfId="2" applyNumberFormat="1" applyFont="1" applyBorder="1" applyAlignment="1">
      <alignment horizontal="center" vertical="center" wrapText="1"/>
    </xf>
    <xf numFmtId="42" fontId="6" fillId="0" borderId="9" xfId="2" applyNumberFormat="1" applyFont="1" applyBorder="1" applyAlignment="1">
      <alignment horizontal="center" vertical="center" wrapText="1"/>
    </xf>
    <xf numFmtId="42" fontId="6" fillId="0" borderId="12" xfId="2" applyNumberFormat="1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6" fontId="3" fillId="2" borderId="0" xfId="2" applyFont="1" applyFill="1" applyAlignment="1">
      <alignment horizontal="center"/>
    </xf>
    <xf numFmtId="1" fontId="5" fillId="2" borderId="1" xfId="3" applyNumberFormat="1" applyFont="1" applyFill="1" applyBorder="1" applyAlignment="1">
      <alignment horizontal="center" vertical="center"/>
    </xf>
    <xf numFmtId="166" fontId="6" fillId="2" borderId="4" xfId="2" applyFont="1" applyFill="1" applyBorder="1" applyAlignment="1">
      <alignment horizontal="center" vertical="center" wrapText="1"/>
    </xf>
    <xf numFmtId="166" fontId="6" fillId="2" borderId="9" xfId="2" applyFont="1" applyFill="1" applyBorder="1" applyAlignment="1">
      <alignment horizontal="center" vertical="center" wrapText="1"/>
    </xf>
    <xf numFmtId="166" fontId="6" fillId="2" borderId="12" xfId="2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 wrapText="1"/>
    </xf>
    <xf numFmtId="0" fontId="6" fillId="2" borderId="5" xfId="4" applyFont="1" applyFill="1" applyBorder="1" applyAlignment="1">
      <alignment horizontal="center" vertical="center"/>
    </xf>
    <xf numFmtId="0" fontId="6" fillId="2" borderId="6" xfId="4" applyFont="1" applyFill="1" applyBorder="1" applyAlignment="1">
      <alignment horizontal="center" vertical="center"/>
    </xf>
    <xf numFmtId="0" fontId="6" fillId="2" borderId="7" xfId="4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" fontId="15" fillId="2" borderId="0" xfId="3" applyNumberFormat="1" applyFont="1" applyFill="1" applyAlignment="1">
      <alignment horizontal="left" vertical="center"/>
    </xf>
    <xf numFmtId="166" fontId="15" fillId="2" borderId="0" xfId="2" applyFont="1" applyFill="1" applyAlignment="1">
      <alignment horizontal="center" vertical="center"/>
    </xf>
    <xf numFmtId="42" fontId="8" fillId="2" borderId="2" xfId="5" applyNumberFormat="1" applyFont="1" applyFill="1" applyBorder="1" applyAlignment="1">
      <alignment horizontal="center" vertical="center"/>
    </xf>
    <xf numFmtId="42" fontId="8" fillId="2" borderId="3" xfId="5" applyNumberFormat="1" applyFont="1" applyFill="1" applyBorder="1" applyAlignment="1">
      <alignment horizontal="center" vertical="center"/>
    </xf>
    <xf numFmtId="42" fontId="8" fillId="2" borderId="14" xfId="5" applyNumberFormat="1" applyFont="1" applyFill="1" applyBorder="1" applyAlignment="1">
      <alignment horizontal="center" vertical="center"/>
    </xf>
    <xf numFmtId="42" fontId="8" fillId="2" borderId="8" xfId="5" applyNumberFormat="1" applyFont="1" applyFill="1" applyBorder="1" applyAlignment="1">
      <alignment horizontal="center" vertical="center"/>
    </xf>
    <xf numFmtId="42" fontId="8" fillId="2" borderId="0" xfId="5" applyNumberFormat="1" applyFont="1" applyFill="1" applyBorder="1" applyAlignment="1">
      <alignment horizontal="center" vertical="center"/>
    </xf>
    <xf numFmtId="42" fontId="8" fillId="2" borderId="19" xfId="5" applyNumberFormat="1" applyFont="1" applyFill="1" applyBorder="1" applyAlignment="1">
      <alignment horizontal="center" vertical="center"/>
    </xf>
    <xf numFmtId="42" fontId="8" fillId="2" borderId="11" xfId="5" applyNumberFormat="1" applyFont="1" applyFill="1" applyBorder="1" applyAlignment="1">
      <alignment horizontal="center" vertical="center"/>
    </xf>
    <xf numFmtId="42" fontId="8" fillId="2" borderId="1" xfId="5" applyNumberFormat="1" applyFont="1" applyFill="1" applyBorder="1" applyAlignment="1">
      <alignment horizontal="center" vertical="center"/>
    </xf>
    <xf numFmtId="42" fontId="8" fillId="2" borderId="13" xfId="5" applyNumberFormat="1" applyFont="1" applyFill="1" applyBorder="1" applyAlignment="1">
      <alignment horizontal="center" vertical="center"/>
    </xf>
    <xf numFmtId="166" fontId="30" fillId="2" borderId="4" xfId="2" applyFont="1" applyFill="1" applyBorder="1" applyAlignment="1">
      <alignment horizontal="left" vertical="top" wrapText="1"/>
    </xf>
    <xf numFmtId="166" fontId="30" fillId="2" borderId="9" xfId="2" applyFont="1" applyFill="1" applyBorder="1" applyAlignment="1">
      <alignment horizontal="left" vertical="top" wrapText="1"/>
    </xf>
    <xf numFmtId="166" fontId="30" fillId="2" borderId="12" xfId="2" applyFont="1" applyFill="1" applyBorder="1" applyAlignment="1">
      <alignment horizontal="left" vertical="top" wrapText="1"/>
    </xf>
    <xf numFmtId="1" fontId="18" fillId="2" borderId="0" xfId="3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" fontId="15" fillId="2" borderId="0" xfId="3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49" fontId="8" fillId="0" borderId="15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0" fillId="2" borderId="0" xfId="7" applyNumberFormat="1" applyFont="1" applyFill="1" applyAlignment="1">
      <alignment horizontal="left" vertical="top"/>
    </xf>
    <xf numFmtId="0" fontId="20" fillId="2" borderId="0" xfId="0" applyFont="1" applyFill="1"/>
    <xf numFmtId="0" fontId="8" fillId="0" borderId="0" xfId="0" applyFont="1" applyAlignment="1">
      <alignment horizontal="center"/>
    </xf>
    <xf numFmtId="1" fontId="21" fillId="4" borderId="5" xfId="2" applyNumberFormat="1" applyFont="1" applyFill="1" applyBorder="1" applyAlignment="1">
      <alignment horizontal="center" vertical="center" wrapText="1"/>
    </xf>
    <xf numFmtId="1" fontId="21" fillId="4" borderId="6" xfId="2" applyNumberFormat="1" applyFont="1" applyFill="1" applyBorder="1" applyAlignment="1">
      <alignment horizontal="center" vertical="center" wrapText="1"/>
    </xf>
    <xf numFmtId="1" fontId="21" fillId="4" borderId="7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166" fontId="20" fillId="2" borderId="0" xfId="2" applyFont="1" applyFill="1" applyAlignment="1">
      <alignment horizontal="center"/>
    </xf>
    <xf numFmtId="0" fontId="28" fillId="0" borderId="0" xfId="0" applyFont="1" applyAlignment="1">
      <alignment horizontal="center"/>
    </xf>
    <xf numFmtId="0" fontId="11" fillId="0" borderId="10" xfId="0" applyFont="1" applyBorder="1" applyAlignment="1">
      <alignment wrapText="1"/>
    </xf>
    <xf numFmtId="20" fontId="11" fillId="0" borderId="10" xfId="0" applyNumberFormat="1" applyFont="1" applyBorder="1" applyAlignment="1">
      <alignment wrapText="1"/>
    </xf>
  </cellXfs>
  <cellStyles count="10">
    <cellStyle name="Comma [0]" xfId="1" builtinId="6"/>
    <cellStyle name="Comma [0] 2" xfId="5"/>
    <cellStyle name="Comma [0] 3" xfId="6"/>
    <cellStyle name="Comma 4" xfId="3"/>
    <cellStyle name="Normal" xfId="0" builtinId="0"/>
    <cellStyle name="Normal 2" xfId="2"/>
    <cellStyle name="Normal 2 2" xfId="4"/>
    <cellStyle name="Normal 2 3 2" xfId="7"/>
    <cellStyle name="Normal 3" xfId="9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(RPK)/LAPORAN%20FISIK%202020/9.%20Laporan%20Fisik%20Keuangan%20September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(RPK)/2020/Lap.%20SPJ%20JKN%202020/nov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APRIL"/>
      <sheetName val="MEI"/>
      <sheetName val="JUNI"/>
      <sheetName val="JULI"/>
      <sheetName val="AGUSTUS"/>
      <sheetName val="SEPT"/>
      <sheetName val="OKT"/>
      <sheetName val="NOV"/>
      <sheetName val="D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R16">
            <v>663122160</v>
          </cell>
        </row>
        <row r="78">
          <cell r="R78">
            <v>0</v>
          </cell>
        </row>
        <row r="82">
          <cell r="R82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SP3B"/>
      <sheetName val="2.BKU (spj-an)"/>
      <sheetName val="3.Realisasi"/>
      <sheetName val="4.SPTJ"/>
      <sheetName val="5.BK BANK (rek koran)"/>
      <sheetName val="7.BKT"/>
      <sheetName val="6.pajak br(ssp,NTPN) (2)"/>
      <sheetName val=" BA PemKAS  16(Rek Koran)"/>
      <sheetName val="REKONSILIASI"/>
    </sheetNames>
    <sheetDataSet>
      <sheetData sheetId="0" refreshError="1"/>
      <sheetData sheetId="1">
        <row r="34">
          <cell r="G34">
            <v>367097060</v>
          </cell>
        </row>
      </sheetData>
      <sheetData sheetId="2">
        <row r="207">
          <cell r="O207">
            <v>367097060</v>
          </cell>
        </row>
      </sheetData>
      <sheetData sheetId="3" refreshError="1"/>
      <sheetData sheetId="4">
        <row r="21">
          <cell r="F21">
            <v>365382640</v>
          </cell>
        </row>
      </sheetData>
      <sheetData sheetId="5">
        <row r="29">
          <cell r="P29">
            <v>1714420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14"/>
  <sheetViews>
    <sheetView tabSelected="1" topLeftCell="L95" zoomScale="86" zoomScaleNormal="86" workbookViewId="0">
      <selection activeCell="V12" sqref="V12"/>
    </sheetView>
  </sheetViews>
  <sheetFormatPr defaultColWidth="9.140625" defaultRowHeight="12.75" x14ac:dyDescent="0.25"/>
  <cols>
    <col min="1" max="9" width="3.28515625" style="111" customWidth="1"/>
    <col min="10" max="10" width="3.28515625" style="112" customWidth="1"/>
    <col min="11" max="11" width="47.7109375" style="113" customWidth="1"/>
    <col min="12" max="12" width="12.5703125" style="113" customWidth="1"/>
    <col min="13" max="13" width="26.28515625" style="114" bestFit="1" customWidth="1"/>
    <col min="14" max="14" width="16.42578125" style="115" bestFit="1" customWidth="1"/>
    <col min="15" max="15" width="6.7109375" style="116" customWidth="1"/>
    <col min="16" max="16" width="14.7109375" style="115" bestFit="1" customWidth="1"/>
    <col min="17" max="17" width="6.7109375" style="116" customWidth="1"/>
    <col min="18" max="18" width="16.42578125" style="115" bestFit="1" customWidth="1"/>
    <col min="19" max="19" width="6.7109375" style="116" customWidth="1"/>
    <col min="20" max="20" width="7" style="116" customWidth="1"/>
    <col min="21" max="21" width="34.5703125" style="1" customWidth="1"/>
    <col min="22" max="22" width="33.28515625" style="1" customWidth="1"/>
    <col min="23" max="16384" width="9.140625" style="1"/>
  </cols>
  <sheetData>
    <row r="1" spans="1:22" ht="16.5" x14ac:dyDescent="0.25">
      <c r="A1" s="307" t="s">
        <v>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</row>
    <row r="2" spans="1:22" ht="16.5" x14ac:dyDescent="0.25">
      <c r="A2" s="307" t="s">
        <v>1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</row>
    <row r="3" spans="1:22" ht="16.5" x14ac:dyDescent="0.25">
      <c r="A3" s="307" t="s">
        <v>2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</row>
    <row r="4" spans="1:22" ht="16.5" x14ac:dyDescent="0.25">
      <c r="A4" s="307" t="s">
        <v>290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</row>
    <row r="5" spans="1:22" ht="12" x14ac:dyDescent="0.25">
      <c r="A5" s="308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</row>
    <row r="6" spans="1:22" s="2" customFormat="1" ht="20.25" customHeight="1" x14ac:dyDescent="0.2">
      <c r="A6" s="289" t="s">
        <v>3</v>
      </c>
      <c r="B6" s="290"/>
      <c r="C6" s="290"/>
      <c r="D6" s="290"/>
      <c r="E6" s="290"/>
      <c r="F6" s="290"/>
      <c r="G6" s="290"/>
      <c r="H6" s="290"/>
      <c r="I6" s="290"/>
      <c r="J6" s="290"/>
      <c r="K6" s="295" t="s">
        <v>4</v>
      </c>
      <c r="L6" s="298" t="s">
        <v>5</v>
      </c>
      <c r="M6" s="301" t="s">
        <v>6</v>
      </c>
      <c r="N6" s="304" t="s">
        <v>7</v>
      </c>
      <c r="O6" s="305"/>
      <c r="P6" s="305"/>
      <c r="Q6" s="305"/>
      <c r="R6" s="305"/>
      <c r="S6" s="305"/>
      <c r="T6" s="306"/>
      <c r="U6" s="309" t="s">
        <v>8</v>
      </c>
      <c r="V6" s="309" t="s">
        <v>9</v>
      </c>
    </row>
    <row r="7" spans="1:22" s="3" customFormat="1" ht="19.5" customHeight="1" x14ac:dyDescent="0.25">
      <c r="A7" s="291"/>
      <c r="B7" s="292"/>
      <c r="C7" s="292"/>
      <c r="D7" s="292"/>
      <c r="E7" s="292"/>
      <c r="F7" s="292"/>
      <c r="G7" s="292"/>
      <c r="H7" s="292"/>
      <c r="I7" s="292"/>
      <c r="J7" s="292"/>
      <c r="K7" s="296"/>
      <c r="L7" s="299"/>
      <c r="M7" s="302"/>
      <c r="N7" s="312" t="s">
        <v>10</v>
      </c>
      <c r="O7" s="313"/>
      <c r="P7" s="312" t="s">
        <v>11</v>
      </c>
      <c r="Q7" s="313"/>
      <c r="R7" s="314" t="s">
        <v>12</v>
      </c>
      <c r="S7" s="315"/>
      <c r="T7" s="316"/>
      <c r="U7" s="310"/>
      <c r="V7" s="310"/>
    </row>
    <row r="8" spans="1:22" s="2" customFormat="1" ht="15.75" customHeight="1" x14ac:dyDescent="0.2">
      <c r="A8" s="291"/>
      <c r="B8" s="292"/>
      <c r="C8" s="292"/>
      <c r="D8" s="292"/>
      <c r="E8" s="292"/>
      <c r="F8" s="292"/>
      <c r="G8" s="292"/>
      <c r="H8" s="292"/>
      <c r="I8" s="292"/>
      <c r="J8" s="292"/>
      <c r="K8" s="296"/>
      <c r="L8" s="299"/>
      <c r="M8" s="302"/>
      <c r="N8" s="312" t="s">
        <v>13</v>
      </c>
      <c r="O8" s="313"/>
      <c r="P8" s="312" t="s">
        <v>13</v>
      </c>
      <c r="Q8" s="313"/>
      <c r="R8" s="312" t="s">
        <v>13</v>
      </c>
      <c r="S8" s="313"/>
      <c r="T8" s="4" t="s">
        <v>14</v>
      </c>
      <c r="U8" s="310"/>
      <c r="V8" s="310"/>
    </row>
    <row r="9" spans="1:22" s="2" customFormat="1" ht="15.75" customHeight="1" x14ac:dyDescent="0.2">
      <c r="A9" s="293"/>
      <c r="B9" s="294"/>
      <c r="C9" s="294"/>
      <c r="D9" s="294"/>
      <c r="E9" s="294"/>
      <c r="F9" s="294"/>
      <c r="G9" s="294"/>
      <c r="H9" s="294"/>
      <c r="I9" s="294"/>
      <c r="J9" s="294"/>
      <c r="K9" s="297"/>
      <c r="L9" s="300"/>
      <c r="M9" s="303"/>
      <c r="N9" s="5" t="s">
        <v>15</v>
      </c>
      <c r="O9" s="6" t="s">
        <v>16</v>
      </c>
      <c r="P9" s="5" t="s">
        <v>15</v>
      </c>
      <c r="Q9" s="7" t="s">
        <v>16</v>
      </c>
      <c r="R9" s="5" t="s">
        <v>15</v>
      </c>
      <c r="S9" s="7" t="s">
        <v>16</v>
      </c>
      <c r="T9" s="4" t="s">
        <v>16</v>
      </c>
      <c r="U9" s="311"/>
      <c r="V9" s="311"/>
    </row>
    <row r="10" spans="1:22" s="2" customFormat="1" ht="15.75" customHeight="1" x14ac:dyDescent="0.2">
      <c r="A10" s="317" t="s">
        <v>17</v>
      </c>
      <c r="B10" s="318"/>
      <c r="C10" s="318"/>
      <c r="D10" s="318"/>
      <c r="E10" s="318"/>
      <c r="F10" s="318"/>
      <c r="G10" s="318"/>
      <c r="H10" s="318"/>
      <c r="I10" s="318"/>
      <c r="J10" s="319"/>
      <c r="K10" s="8" t="s">
        <v>1</v>
      </c>
      <c r="L10" s="320" t="s">
        <v>18</v>
      </c>
      <c r="M10" s="9"/>
      <c r="N10" s="10"/>
      <c r="O10" s="11"/>
      <c r="P10" s="10"/>
      <c r="Q10" s="12"/>
      <c r="R10" s="10"/>
      <c r="S10" s="12"/>
      <c r="T10" s="13"/>
      <c r="U10" s="14"/>
      <c r="V10" s="14"/>
    </row>
    <row r="11" spans="1:22" s="2" customFormat="1" ht="45" x14ac:dyDescent="0.2">
      <c r="A11" s="317" t="s">
        <v>19</v>
      </c>
      <c r="B11" s="318"/>
      <c r="C11" s="318"/>
      <c r="D11" s="318"/>
      <c r="E11" s="318"/>
      <c r="F11" s="318"/>
      <c r="G11" s="318"/>
      <c r="H11" s="318"/>
      <c r="I11" s="318"/>
      <c r="J11" s="319"/>
      <c r="K11" s="8" t="s">
        <v>20</v>
      </c>
      <c r="L11" s="321"/>
      <c r="M11" s="9"/>
      <c r="N11" s="10"/>
      <c r="O11" s="11"/>
      <c r="P11" s="10"/>
      <c r="Q11" s="12"/>
      <c r="R11" s="15"/>
      <c r="S11" s="12"/>
      <c r="T11" s="13"/>
      <c r="U11" s="14"/>
      <c r="V11" s="14"/>
    </row>
    <row r="12" spans="1:22" s="2" customFormat="1" ht="15" x14ac:dyDescent="0.2">
      <c r="A12" s="16">
        <v>1</v>
      </c>
      <c r="B12" s="17" t="s">
        <v>21</v>
      </c>
      <c r="C12" s="17" t="s">
        <v>22</v>
      </c>
      <c r="D12" s="18">
        <v>38</v>
      </c>
      <c r="E12" s="17" t="s">
        <v>23</v>
      </c>
      <c r="F12" s="18">
        <v>5</v>
      </c>
      <c r="G12" s="18">
        <v>2</v>
      </c>
      <c r="H12" s="18"/>
      <c r="I12" s="18"/>
      <c r="J12" s="19"/>
      <c r="K12" s="20" t="s">
        <v>24</v>
      </c>
      <c r="L12" s="20"/>
      <c r="M12" s="21">
        <f>M13+M18+M84</f>
        <v>1803264530</v>
      </c>
      <c r="N12" s="21">
        <f>N13+N18+N84</f>
        <v>1312646570</v>
      </c>
      <c r="O12" s="23">
        <f>N12/M12*100</f>
        <v>72.792790417720909</v>
      </c>
      <c r="P12" s="21">
        <f>P13+P18+P84</f>
        <v>283158562</v>
      </c>
      <c r="Q12" s="23">
        <f>P12/M12*100</f>
        <v>15.702552636578506</v>
      </c>
      <c r="R12" s="21">
        <f>R13+R18+R84</f>
        <v>1595805132</v>
      </c>
      <c r="S12" s="23">
        <f>R12/M12*100</f>
        <v>88.495343054299411</v>
      </c>
      <c r="T12" s="23">
        <f>(T13+T18+T84)/3</f>
        <v>82.237327954352139</v>
      </c>
      <c r="U12" s="287" t="s">
        <v>349</v>
      </c>
      <c r="V12" s="282" t="s">
        <v>350</v>
      </c>
    </row>
    <row r="13" spans="1:22" s="2" customFormat="1" ht="23.25" customHeight="1" x14ac:dyDescent="0.2">
      <c r="A13" s="16">
        <v>1</v>
      </c>
      <c r="B13" s="17" t="s">
        <v>21</v>
      </c>
      <c r="C13" s="17" t="s">
        <v>22</v>
      </c>
      <c r="D13" s="18">
        <v>38</v>
      </c>
      <c r="E13" s="17" t="s">
        <v>23</v>
      </c>
      <c r="F13" s="18">
        <v>5</v>
      </c>
      <c r="G13" s="18">
        <v>2</v>
      </c>
      <c r="H13" s="18">
        <v>1</v>
      </c>
      <c r="I13" s="18"/>
      <c r="J13" s="19"/>
      <c r="K13" s="20" t="s">
        <v>25</v>
      </c>
      <c r="L13" s="20"/>
      <c r="M13" s="21">
        <f>M15</f>
        <v>1004161600</v>
      </c>
      <c r="N13" s="22">
        <f>N15</f>
        <v>897490800</v>
      </c>
      <c r="O13" s="23">
        <f>N13/M13*100</f>
        <v>89.377128143517936</v>
      </c>
      <c r="P13" s="22">
        <f>P15</f>
        <v>79457760</v>
      </c>
      <c r="Q13" s="23">
        <f>P13/M13*100</f>
        <v>7.9128459005004776</v>
      </c>
      <c r="R13" s="22">
        <f>N13+P13</f>
        <v>976948560</v>
      </c>
      <c r="S13" s="23">
        <f>R13/M13*100</f>
        <v>97.289974044018408</v>
      </c>
      <c r="T13" s="23">
        <f>T15</f>
        <v>100</v>
      </c>
      <c r="U13" s="279"/>
      <c r="V13" s="280"/>
    </row>
    <row r="14" spans="1:22" s="2" customFormat="1" ht="15" x14ac:dyDescent="0.2">
      <c r="A14" s="16"/>
      <c r="B14" s="17"/>
      <c r="C14" s="17"/>
      <c r="D14" s="18"/>
      <c r="E14" s="18"/>
      <c r="F14" s="18"/>
      <c r="G14" s="18"/>
      <c r="H14" s="18"/>
      <c r="I14" s="18"/>
      <c r="J14" s="19"/>
      <c r="K14" s="20"/>
      <c r="L14" s="20"/>
      <c r="M14" s="21"/>
      <c r="N14" s="24"/>
      <c r="O14" s="25"/>
      <c r="P14" s="24"/>
      <c r="Q14" s="25"/>
      <c r="R14" s="24"/>
      <c r="S14" s="25"/>
      <c r="T14" s="25"/>
      <c r="U14" s="279"/>
      <c r="V14" s="280"/>
    </row>
    <row r="15" spans="1:22" s="2" customFormat="1" ht="15.75" customHeight="1" x14ac:dyDescent="0.2">
      <c r="A15" s="16">
        <v>1</v>
      </c>
      <c r="B15" s="17" t="s">
        <v>21</v>
      </c>
      <c r="C15" s="17" t="s">
        <v>22</v>
      </c>
      <c r="D15" s="18">
        <v>38</v>
      </c>
      <c r="E15" s="17" t="s">
        <v>23</v>
      </c>
      <c r="F15" s="18">
        <v>5</v>
      </c>
      <c r="G15" s="18">
        <v>2</v>
      </c>
      <c r="H15" s="18">
        <v>1</v>
      </c>
      <c r="I15" s="17" t="s">
        <v>26</v>
      </c>
      <c r="J15" s="26"/>
      <c r="K15" s="27" t="s">
        <v>27</v>
      </c>
      <c r="L15" s="27"/>
      <c r="M15" s="21">
        <f>M16</f>
        <v>1004161600</v>
      </c>
      <c r="N15" s="22">
        <f>N16</f>
        <v>897490800</v>
      </c>
      <c r="O15" s="23">
        <f>N15/M15*100</f>
        <v>89.377128143517936</v>
      </c>
      <c r="P15" s="22">
        <f>P16</f>
        <v>79457760</v>
      </c>
      <c r="Q15" s="23">
        <f>P15/M15*100</f>
        <v>7.9128459005004776</v>
      </c>
      <c r="R15" s="22">
        <f>N15+P15</f>
        <v>976948560</v>
      </c>
      <c r="S15" s="23">
        <f>R15/M15*100</f>
        <v>97.289974044018408</v>
      </c>
      <c r="T15" s="23">
        <f>T16</f>
        <v>100</v>
      </c>
      <c r="U15" s="279"/>
      <c r="V15" s="280"/>
    </row>
    <row r="16" spans="1:22" s="2" customFormat="1" ht="15.75" customHeight="1" x14ac:dyDescent="0.2">
      <c r="A16" s="28">
        <v>1</v>
      </c>
      <c r="B16" s="29" t="s">
        <v>21</v>
      </c>
      <c r="C16" s="29" t="s">
        <v>22</v>
      </c>
      <c r="D16" s="18">
        <v>38</v>
      </c>
      <c r="E16" s="17" t="s">
        <v>23</v>
      </c>
      <c r="F16" s="30">
        <v>5</v>
      </c>
      <c r="G16" s="30">
        <v>2</v>
      </c>
      <c r="H16" s="30">
        <v>1</v>
      </c>
      <c r="I16" s="29" t="s">
        <v>26</v>
      </c>
      <c r="J16" s="26" t="s">
        <v>22</v>
      </c>
      <c r="K16" s="31" t="s">
        <v>28</v>
      </c>
      <c r="L16" s="31"/>
      <c r="M16" s="32">
        <v>1004161600</v>
      </c>
      <c r="N16" s="24">
        <v>897490800</v>
      </c>
      <c r="O16" s="25">
        <f>N16/M16*100</f>
        <v>89.377128143517936</v>
      </c>
      <c r="P16" s="24">
        <v>79457760</v>
      </c>
      <c r="Q16" s="25">
        <f>P16/M16*100</f>
        <v>7.9128459005004776</v>
      </c>
      <c r="R16" s="33">
        <f t="shared" ref="R16" si="0">N16+P16</f>
        <v>976948560</v>
      </c>
      <c r="S16" s="25">
        <f>R16/M16*100</f>
        <v>97.289974044018408</v>
      </c>
      <c r="T16" s="25">
        <f>12/12%</f>
        <v>100</v>
      </c>
      <c r="U16" s="281" t="s">
        <v>313</v>
      </c>
      <c r="V16" s="282" t="s">
        <v>314</v>
      </c>
    </row>
    <row r="17" spans="1:22" s="2" customFormat="1" ht="15.75" customHeight="1" x14ac:dyDescent="0.2">
      <c r="A17" s="28"/>
      <c r="B17" s="29"/>
      <c r="C17" s="29"/>
      <c r="D17" s="30"/>
      <c r="E17" s="30"/>
      <c r="F17" s="30"/>
      <c r="G17" s="30"/>
      <c r="H17" s="30"/>
      <c r="I17" s="29"/>
      <c r="J17" s="26"/>
      <c r="K17" s="31"/>
      <c r="L17" s="31"/>
      <c r="M17" s="34"/>
      <c r="N17" s="24"/>
      <c r="O17" s="25"/>
      <c r="P17" s="24"/>
      <c r="Q17" s="25"/>
      <c r="R17" s="24"/>
      <c r="S17" s="25"/>
      <c r="T17" s="25"/>
      <c r="U17" s="279"/>
      <c r="V17" s="280"/>
    </row>
    <row r="18" spans="1:22" s="2" customFormat="1" ht="15.75" customHeight="1" x14ac:dyDescent="0.2">
      <c r="A18" s="16">
        <v>1</v>
      </c>
      <c r="B18" s="17" t="s">
        <v>21</v>
      </c>
      <c r="C18" s="17" t="s">
        <v>22</v>
      </c>
      <c r="D18" s="18">
        <v>38</v>
      </c>
      <c r="E18" s="17" t="s">
        <v>23</v>
      </c>
      <c r="F18" s="18">
        <v>5</v>
      </c>
      <c r="G18" s="18">
        <v>2</v>
      </c>
      <c r="H18" s="18">
        <v>2</v>
      </c>
      <c r="I18" s="18"/>
      <c r="J18" s="19"/>
      <c r="K18" s="20" t="s">
        <v>29</v>
      </c>
      <c r="L18" s="20"/>
      <c r="M18" s="21">
        <f>M19+M30+M34+M39+M42+M46+M50+M53+M56+M59+M63+M69+M74+M78+M81</f>
        <v>700102930</v>
      </c>
      <c r="N18" s="22">
        <f>N19+N30+N34+N39+N42+N46+N50+N56+N59+N63+N69+N74+N78+N81</f>
        <v>415155770</v>
      </c>
      <c r="O18" s="23">
        <f t="shared" ref="O18:O24" si="1">N18/M18*100</f>
        <v>59.299247612061848</v>
      </c>
      <c r="P18" s="22">
        <f>P19+P30+P34+P39+P42+P46+P50+P56+P59+P63+P69+P74+P78+P81+P53</f>
        <v>117101032</v>
      </c>
      <c r="Q18" s="23">
        <f t="shared" ref="Q18:Q28" si="2">P18/M18*100</f>
        <v>16.726259380174284</v>
      </c>
      <c r="R18" s="22">
        <f>N18+P18</f>
        <v>532256802</v>
      </c>
      <c r="S18" s="23">
        <f t="shared" ref="S18:S28" si="3">R18/M18*100</f>
        <v>76.025506992236132</v>
      </c>
      <c r="T18" s="23">
        <f>(T19+T30+T34+T39+T42+T46+T50+T53+T56+T59+T63+T69+T74+T78+T81)/15</f>
        <v>66.711983863056417</v>
      </c>
      <c r="U18" s="279"/>
      <c r="V18" s="280"/>
    </row>
    <row r="19" spans="1:22" s="2" customFormat="1" ht="15.75" customHeight="1" x14ac:dyDescent="0.2">
      <c r="A19" s="16">
        <v>1</v>
      </c>
      <c r="B19" s="17" t="s">
        <v>21</v>
      </c>
      <c r="C19" s="17" t="s">
        <v>22</v>
      </c>
      <c r="D19" s="18">
        <v>38</v>
      </c>
      <c r="E19" s="17" t="s">
        <v>23</v>
      </c>
      <c r="F19" s="18">
        <v>5</v>
      </c>
      <c r="G19" s="18">
        <v>2</v>
      </c>
      <c r="H19" s="18">
        <v>2</v>
      </c>
      <c r="I19" s="17" t="s">
        <v>22</v>
      </c>
      <c r="J19" s="35"/>
      <c r="K19" s="27" t="s">
        <v>30</v>
      </c>
      <c r="L19" s="27"/>
      <c r="M19" s="21">
        <f>SUM(M20:M28)</f>
        <v>224738930</v>
      </c>
      <c r="N19" s="22">
        <f>SUM(N20:N27)</f>
        <v>134570670</v>
      </c>
      <c r="O19" s="23">
        <f t="shared" si="1"/>
        <v>59.878664546458417</v>
      </c>
      <c r="P19" s="22">
        <f>SUM(P20:P27)</f>
        <v>51526500</v>
      </c>
      <c r="Q19" s="23">
        <f t="shared" si="2"/>
        <v>22.927269432136214</v>
      </c>
      <c r="R19" s="22">
        <f>N19+P19</f>
        <v>186097170</v>
      </c>
      <c r="S19" s="23">
        <f t="shared" si="3"/>
        <v>82.805933978594624</v>
      </c>
      <c r="T19" s="23">
        <f>SUM(T20:T28)/9</f>
        <v>81.161224885015741</v>
      </c>
      <c r="U19" s="279"/>
      <c r="V19" s="280"/>
    </row>
    <row r="20" spans="1:22" s="2" customFormat="1" ht="15.75" customHeight="1" x14ac:dyDescent="0.2">
      <c r="A20" s="28">
        <v>1</v>
      </c>
      <c r="B20" s="29" t="s">
        <v>21</v>
      </c>
      <c r="C20" s="29" t="s">
        <v>22</v>
      </c>
      <c r="D20" s="18">
        <v>38</v>
      </c>
      <c r="E20" s="17" t="s">
        <v>23</v>
      </c>
      <c r="F20" s="30">
        <v>5</v>
      </c>
      <c r="G20" s="30">
        <v>2</v>
      </c>
      <c r="H20" s="30">
        <v>2</v>
      </c>
      <c r="I20" s="29" t="s">
        <v>22</v>
      </c>
      <c r="J20" s="26" t="s">
        <v>22</v>
      </c>
      <c r="K20" s="31" t="s">
        <v>31</v>
      </c>
      <c r="L20" s="31"/>
      <c r="M20" s="36">
        <v>27499160</v>
      </c>
      <c r="N20" s="24">
        <v>26500000</v>
      </c>
      <c r="O20" s="25">
        <f t="shared" si="1"/>
        <v>96.366579924623153</v>
      </c>
      <c r="P20" s="24">
        <v>0</v>
      </c>
      <c r="Q20" s="25">
        <f t="shared" si="2"/>
        <v>0</v>
      </c>
      <c r="R20" s="33">
        <f t="shared" ref="R20:R92" si="4">N20+P20</f>
        <v>26500000</v>
      </c>
      <c r="S20" s="25">
        <f t="shared" si="3"/>
        <v>96.366579924623153</v>
      </c>
      <c r="T20" s="25">
        <v>100</v>
      </c>
      <c r="U20" s="281" t="s">
        <v>315</v>
      </c>
      <c r="V20" s="280"/>
    </row>
    <row r="21" spans="1:22" s="2" customFormat="1" ht="34.5" customHeight="1" x14ac:dyDescent="0.2">
      <c r="A21" s="28">
        <v>1</v>
      </c>
      <c r="B21" s="29" t="s">
        <v>21</v>
      </c>
      <c r="C21" s="29" t="s">
        <v>22</v>
      </c>
      <c r="D21" s="18">
        <v>38</v>
      </c>
      <c r="E21" s="17" t="s">
        <v>23</v>
      </c>
      <c r="F21" s="30">
        <v>5</v>
      </c>
      <c r="G21" s="30">
        <v>2</v>
      </c>
      <c r="H21" s="30">
        <v>2</v>
      </c>
      <c r="I21" s="29" t="s">
        <v>22</v>
      </c>
      <c r="J21" s="26" t="s">
        <v>32</v>
      </c>
      <c r="K21" s="37" t="s">
        <v>33</v>
      </c>
      <c r="L21" s="38"/>
      <c r="M21" s="36">
        <v>2840000</v>
      </c>
      <c r="N21" s="24">
        <v>720000</v>
      </c>
      <c r="O21" s="25">
        <f t="shared" si="1"/>
        <v>25.352112676056336</v>
      </c>
      <c r="P21" s="24">
        <v>2070000</v>
      </c>
      <c r="Q21" s="25">
        <f t="shared" si="2"/>
        <v>72.887323943661968</v>
      </c>
      <c r="R21" s="33">
        <f t="shared" si="4"/>
        <v>2790000</v>
      </c>
      <c r="S21" s="25">
        <f t="shared" si="3"/>
        <v>98.239436619718319</v>
      </c>
      <c r="T21" s="25">
        <v>100</v>
      </c>
      <c r="U21" s="283" t="s">
        <v>329</v>
      </c>
      <c r="V21" s="284" t="s">
        <v>330</v>
      </c>
    </row>
    <row r="22" spans="1:22" s="2" customFormat="1" ht="28.5" x14ac:dyDescent="0.2">
      <c r="A22" s="28">
        <v>1</v>
      </c>
      <c r="B22" s="29" t="s">
        <v>21</v>
      </c>
      <c r="C22" s="29" t="s">
        <v>22</v>
      </c>
      <c r="D22" s="18">
        <v>38</v>
      </c>
      <c r="E22" s="17" t="s">
        <v>23</v>
      </c>
      <c r="F22" s="30">
        <v>5</v>
      </c>
      <c r="G22" s="30">
        <v>2</v>
      </c>
      <c r="H22" s="30">
        <v>2</v>
      </c>
      <c r="I22" s="29" t="s">
        <v>22</v>
      </c>
      <c r="J22" s="26" t="s">
        <v>34</v>
      </c>
      <c r="K22" s="31" t="s">
        <v>35</v>
      </c>
      <c r="L22" s="31"/>
      <c r="M22" s="34">
        <v>1050000</v>
      </c>
      <c r="N22" s="24">
        <v>1050000</v>
      </c>
      <c r="O22" s="25">
        <f t="shared" si="1"/>
        <v>100</v>
      </c>
      <c r="P22" s="24">
        <v>0</v>
      </c>
      <c r="Q22" s="25">
        <f t="shared" si="2"/>
        <v>0</v>
      </c>
      <c r="R22" s="33">
        <f t="shared" si="4"/>
        <v>1050000</v>
      </c>
      <c r="S22" s="25">
        <f t="shared" si="3"/>
        <v>100</v>
      </c>
      <c r="T22" s="25">
        <f t="shared" ref="T22:T26" si="5">S22</f>
        <v>100</v>
      </c>
      <c r="U22" s="281" t="s">
        <v>315</v>
      </c>
      <c r="V22" s="280"/>
    </row>
    <row r="23" spans="1:22" s="2" customFormat="1" ht="28.5" x14ac:dyDescent="0.2">
      <c r="A23" s="28">
        <v>1</v>
      </c>
      <c r="B23" s="29" t="s">
        <v>21</v>
      </c>
      <c r="C23" s="29" t="s">
        <v>22</v>
      </c>
      <c r="D23" s="18">
        <v>38</v>
      </c>
      <c r="E23" s="17" t="s">
        <v>23</v>
      </c>
      <c r="F23" s="30">
        <v>5</v>
      </c>
      <c r="G23" s="30">
        <v>2</v>
      </c>
      <c r="H23" s="30">
        <v>2</v>
      </c>
      <c r="I23" s="29" t="s">
        <v>22</v>
      </c>
      <c r="J23" s="26" t="s">
        <v>36</v>
      </c>
      <c r="K23" s="31" t="s">
        <v>37</v>
      </c>
      <c r="L23" s="31"/>
      <c r="M23" s="34">
        <v>7151190</v>
      </c>
      <c r="N23" s="24">
        <v>7151190</v>
      </c>
      <c r="O23" s="25">
        <f t="shared" si="1"/>
        <v>100</v>
      </c>
      <c r="P23" s="24">
        <v>0</v>
      </c>
      <c r="Q23" s="25">
        <f t="shared" si="2"/>
        <v>0</v>
      </c>
      <c r="R23" s="33">
        <f t="shared" si="4"/>
        <v>7151190</v>
      </c>
      <c r="S23" s="25">
        <f t="shared" si="3"/>
        <v>100</v>
      </c>
      <c r="T23" s="25">
        <f t="shared" si="5"/>
        <v>100</v>
      </c>
      <c r="U23" s="281" t="s">
        <v>315</v>
      </c>
      <c r="V23" s="280"/>
    </row>
    <row r="24" spans="1:22" s="2" customFormat="1" ht="23.25" customHeight="1" x14ac:dyDescent="0.2">
      <c r="A24" s="28">
        <v>1</v>
      </c>
      <c r="B24" s="29" t="s">
        <v>21</v>
      </c>
      <c r="C24" s="29" t="s">
        <v>22</v>
      </c>
      <c r="D24" s="18">
        <v>38</v>
      </c>
      <c r="E24" s="17" t="s">
        <v>23</v>
      </c>
      <c r="F24" s="30">
        <v>5</v>
      </c>
      <c r="G24" s="30">
        <v>2</v>
      </c>
      <c r="H24" s="30">
        <v>2</v>
      </c>
      <c r="I24" s="29" t="s">
        <v>22</v>
      </c>
      <c r="J24" s="26" t="s">
        <v>23</v>
      </c>
      <c r="K24" s="31" t="s">
        <v>38</v>
      </c>
      <c r="L24" s="31"/>
      <c r="M24" s="34">
        <v>1400000</v>
      </c>
      <c r="N24" s="24">
        <v>0</v>
      </c>
      <c r="O24" s="25">
        <f t="shared" si="1"/>
        <v>0</v>
      </c>
      <c r="P24" s="24">
        <v>1400000</v>
      </c>
      <c r="Q24" s="25">
        <f t="shared" si="2"/>
        <v>100</v>
      </c>
      <c r="R24" s="33">
        <f t="shared" si="4"/>
        <v>1400000</v>
      </c>
      <c r="S24" s="25">
        <f t="shared" si="3"/>
        <v>100</v>
      </c>
      <c r="T24" s="25">
        <f t="shared" si="5"/>
        <v>100</v>
      </c>
      <c r="U24" s="281" t="s">
        <v>331</v>
      </c>
      <c r="V24" s="284" t="s">
        <v>330</v>
      </c>
    </row>
    <row r="25" spans="1:22" s="2" customFormat="1" ht="15.75" customHeight="1" x14ac:dyDescent="0.2">
      <c r="A25" s="28">
        <v>1</v>
      </c>
      <c r="B25" s="29" t="s">
        <v>21</v>
      </c>
      <c r="C25" s="29" t="s">
        <v>22</v>
      </c>
      <c r="D25" s="18">
        <v>38</v>
      </c>
      <c r="E25" s="17" t="s">
        <v>23</v>
      </c>
      <c r="F25" s="30">
        <v>5</v>
      </c>
      <c r="G25" s="30">
        <v>2</v>
      </c>
      <c r="H25" s="30">
        <v>2</v>
      </c>
      <c r="I25" s="29" t="s">
        <v>22</v>
      </c>
      <c r="J25" s="26" t="s">
        <v>26</v>
      </c>
      <c r="K25" s="31" t="s">
        <v>39</v>
      </c>
      <c r="L25" s="31"/>
      <c r="M25" s="34">
        <v>1360000</v>
      </c>
      <c r="N25" s="24">
        <v>60000</v>
      </c>
      <c r="O25" s="25">
        <f>N25/M25*100</f>
        <v>4.4117647058823533</v>
      </c>
      <c r="P25" s="24">
        <v>0</v>
      </c>
      <c r="Q25" s="25">
        <f t="shared" si="2"/>
        <v>0</v>
      </c>
      <c r="R25" s="33">
        <f t="shared" si="4"/>
        <v>60000</v>
      </c>
      <c r="S25" s="25">
        <f t="shared" si="3"/>
        <v>4.4117647058823533</v>
      </c>
      <c r="T25" s="25">
        <f t="shared" si="5"/>
        <v>4.4117647058823533</v>
      </c>
      <c r="U25" s="281" t="s">
        <v>316</v>
      </c>
      <c r="V25" s="284" t="s">
        <v>332</v>
      </c>
    </row>
    <row r="26" spans="1:22" s="2" customFormat="1" ht="15.75" customHeight="1" x14ac:dyDescent="0.2">
      <c r="A26" s="28">
        <v>1</v>
      </c>
      <c r="B26" s="29" t="s">
        <v>21</v>
      </c>
      <c r="C26" s="29" t="s">
        <v>22</v>
      </c>
      <c r="D26" s="18">
        <v>38</v>
      </c>
      <c r="E26" s="17" t="s">
        <v>23</v>
      </c>
      <c r="F26" s="30">
        <v>5</v>
      </c>
      <c r="G26" s="30">
        <v>2</v>
      </c>
      <c r="H26" s="30">
        <v>2</v>
      </c>
      <c r="I26" s="29" t="s">
        <v>22</v>
      </c>
      <c r="J26" s="26" t="s">
        <v>40</v>
      </c>
      <c r="K26" s="31" t="s">
        <v>41</v>
      </c>
      <c r="L26" s="31"/>
      <c r="M26" s="34">
        <v>21600000</v>
      </c>
      <c r="N26" s="24">
        <v>4884480</v>
      </c>
      <c r="O26" s="25">
        <f>N26/M26*100</f>
        <v>22.613333333333333</v>
      </c>
      <c r="P26" s="24">
        <v>740000</v>
      </c>
      <c r="Q26" s="25">
        <f t="shared" si="2"/>
        <v>3.425925925925926</v>
      </c>
      <c r="R26" s="33">
        <f t="shared" si="4"/>
        <v>5624480</v>
      </c>
      <c r="S26" s="25">
        <f t="shared" si="3"/>
        <v>26.039259259259261</v>
      </c>
      <c r="T26" s="25">
        <f t="shared" si="5"/>
        <v>26.039259259259261</v>
      </c>
      <c r="U26" s="281" t="s">
        <v>316</v>
      </c>
      <c r="V26" s="284" t="s">
        <v>333</v>
      </c>
    </row>
    <row r="27" spans="1:22" s="2" customFormat="1" ht="15.75" customHeight="1" x14ac:dyDescent="0.2">
      <c r="A27" s="28">
        <v>1</v>
      </c>
      <c r="B27" s="29" t="s">
        <v>21</v>
      </c>
      <c r="C27" s="29" t="s">
        <v>22</v>
      </c>
      <c r="D27" s="18">
        <v>38</v>
      </c>
      <c r="E27" s="17" t="s">
        <v>23</v>
      </c>
      <c r="F27" s="30">
        <v>5</v>
      </c>
      <c r="G27" s="30">
        <v>2</v>
      </c>
      <c r="H27" s="30">
        <v>2</v>
      </c>
      <c r="I27" s="29" t="s">
        <v>22</v>
      </c>
      <c r="J27" s="26" t="s">
        <v>42</v>
      </c>
      <c r="K27" s="31" t="s">
        <v>43</v>
      </c>
      <c r="L27" s="31"/>
      <c r="M27" s="34">
        <v>149238580</v>
      </c>
      <c r="N27" s="24">
        <v>94205000</v>
      </c>
      <c r="O27" s="25">
        <f t="shared" ref="O27:O28" si="6">N27/M27*100</f>
        <v>63.123757945164051</v>
      </c>
      <c r="P27" s="24">
        <v>47316500</v>
      </c>
      <c r="Q27" s="25">
        <f t="shared" si="2"/>
        <v>31.705273529137035</v>
      </c>
      <c r="R27" s="33">
        <f t="shared" si="4"/>
        <v>141521500</v>
      </c>
      <c r="S27" s="25">
        <f t="shared" si="3"/>
        <v>94.82903147430109</v>
      </c>
      <c r="T27" s="25">
        <v>100</v>
      </c>
      <c r="U27" s="283" t="s">
        <v>334</v>
      </c>
      <c r="V27" s="284" t="s">
        <v>330</v>
      </c>
    </row>
    <row r="28" spans="1:22" s="2" customFormat="1" ht="15.75" customHeight="1" x14ac:dyDescent="0.2">
      <c r="A28" s="28">
        <v>1</v>
      </c>
      <c r="B28" s="29" t="s">
        <v>21</v>
      </c>
      <c r="C28" s="29" t="s">
        <v>22</v>
      </c>
      <c r="D28" s="18">
        <v>39</v>
      </c>
      <c r="E28" s="17" t="s">
        <v>23</v>
      </c>
      <c r="F28" s="30">
        <v>5</v>
      </c>
      <c r="G28" s="30">
        <v>2</v>
      </c>
      <c r="H28" s="30">
        <v>2</v>
      </c>
      <c r="I28" s="29" t="s">
        <v>22</v>
      </c>
      <c r="J28" s="26" t="s">
        <v>44</v>
      </c>
      <c r="K28" s="31" t="s">
        <v>45</v>
      </c>
      <c r="L28" s="31"/>
      <c r="M28" s="34">
        <v>12600000</v>
      </c>
      <c r="N28" s="24">
        <v>12400000</v>
      </c>
      <c r="O28" s="25">
        <f t="shared" si="6"/>
        <v>98.412698412698404</v>
      </c>
      <c r="P28" s="24">
        <v>0</v>
      </c>
      <c r="Q28" s="25">
        <f t="shared" si="2"/>
        <v>0</v>
      </c>
      <c r="R28" s="33">
        <f t="shared" si="4"/>
        <v>12400000</v>
      </c>
      <c r="S28" s="25">
        <f t="shared" si="3"/>
        <v>98.412698412698404</v>
      </c>
      <c r="T28" s="25">
        <v>100</v>
      </c>
      <c r="U28" s="281" t="s">
        <v>315</v>
      </c>
      <c r="V28" s="280"/>
    </row>
    <row r="29" spans="1:22" s="2" customFormat="1" ht="15.75" customHeight="1" x14ac:dyDescent="0.2">
      <c r="A29" s="28"/>
      <c r="B29" s="29"/>
      <c r="C29" s="29"/>
      <c r="D29" s="30"/>
      <c r="E29" s="30"/>
      <c r="F29" s="30"/>
      <c r="G29" s="30"/>
      <c r="H29" s="30"/>
      <c r="I29" s="29"/>
      <c r="J29" s="26"/>
      <c r="K29" s="31"/>
      <c r="L29" s="31"/>
      <c r="M29" s="34"/>
      <c r="N29" s="24"/>
      <c r="O29" s="25"/>
      <c r="P29" s="24"/>
      <c r="Q29" s="25"/>
      <c r="R29" s="22"/>
      <c r="S29" s="25"/>
      <c r="T29" s="25"/>
      <c r="U29" s="279"/>
      <c r="V29" s="280"/>
    </row>
    <row r="30" spans="1:22" s="2" customFormat="1" ht="15.75" customHeight="1" x14ac:dyDescent="0.2">
      <c r="A30" s="16">
        <v>1</v>
      </c>
      <c r="B30" s="17" t="s">
        <v>21</v>
      </c>
      <c r="C30" s="17" t="s">
        <v>22</v>
      </c>
      <c r="D30" s="18">
        <v>38</v>
      </c>
      <c r="E30" s="17" t="s">
        <v>23</v>
      </c>
      <c r="F30" s="18">
        <v>5</v>
      </c>
      <c r="G30" s="18">
        <v>2</v>
      </c>
      <c r="H30" s="18">
        <v>2</v>
      </c>
      <c r="I30" s="17" t="s">
        <v>21</v>
      </c>
      <c r="J30" s="26"/>
      <c r="K30" s="27" t="s">
        <v>46</v>
      </c>
      <c r="L30" s="27"/>
      <c r="M30" s="21">
        <f>SUM(M31:M32)</f>
        <v>14200000</v>
      </c>
      <c r="N30" s="22">
        <f>SUM(N31:N32)</f>
        <v>2970000</v>
      </c>
      <c r="O30" s="23">
        <f>N30/M30*100</f>
        <v>20.91549295774648</v>
      </c>
      <c r="P30" s="22">
        <f>SUM(P31:P32)</f>
        <v>810000</v>
      </c>
      <c r="Q30" s="23">
        <f>P30/M30*100</f>
        <v>5.704225352112676</v>
      </c>
      <c r="R30" s="22">
        <f t="shared" si="4"/>
        <v>3780000</v>
      </c>
      <c r="S30" s="23">
        <f>R30/M30*100</f>
        <v>26.619718309859152</v>
      </c>
      <c r="T30" s="23">
        <f>SUM(T31:T32)/2</f>
        <v>50</v>
      </c>
      <c r="U30" s="279"/>
      <c r="V30" s="280"/>
    </row>
    <row r="31" spans="1:22" s="2" customFormat="1" ht="15.75" customHeight="1" x14ac:dyDescent="0.2">
      <c r="A31" s="28">
        <v>1</v>
      </c>
      <c r="B31" s="29" t="s">
        <v>21</v>
      </c>
      <c r="C31" s="29" t="s">
        <v>22</v>
      </c>
      <c r="D31" s="18">
        <v>38</v>
      </c>
      <c r="E31" s="17" t="s">
        <v>23</v>
      </c>
      <c r="F31" s="30">
        <v>5</v>
      </c>
      <c r="G31" s="30">
        <v>2</v>
      </c>
      <c r="H31" s="30">
        <v>2</v>
      </c>
      <c r="I31" s="29" t="s">
        <v>21</v>
      </c>
      <c r="J31" s="26" t="s">
        <v>34</v>
      </c>
      <c r="K31" s="31" t="s">
        <v>47</v>
      </c>
      <c r="L31" s="31"/>
      <c r="M31" s="34">
        <v>10000000</v>
      </c>
      <c r="N31" s="24">
        <v>0</v>
      </c>
      <c r="O31" s="25">
        <f>N31/M31*100</f>
        <v>0</v>
      </c>
      <c r="P31" s="24">
        <v>0</v>
      </c>
      <c r="Q31" s="25">
        <f>P31/M31*100</f>
        <v>0</v>
      </c>
      <c r="R31" s="22">
        <f t="shared" si="4"/>
        <v>0</v>
      </c>
      <c r="S31" s="25">
        <f>R31/M31*100</f>
        <v>0</v>
      </c>
      <c r="T31" s="25">
        <f>S31</f>
        <v>0</v>
      </c>
      <c r="U31" s="281" t="s">
        <v>317</v>
      </c>
      <c r="V31" s="284" t="s">
        <v>318</v>
      </c>
    </row>
    <row r="32" spans="1:22" s="2" customFormat="1" ht="15.75" customHeight="1" x14ac:dyDescent="0.2">
      <c r="A32" s="28">
        <v>1</v>
      </c>
      <c r="B32" s="29" t="s">
        <v>21</v>
      </c>
      <c r="C32" s="29" t="s">
        <v>22</v>
      </c>
      <c r="D32" s="18">
        <v>38</v>
      </c>
      <c r="E32" s="17" t="s">
        <v>23</v>
      </c>
      <c r="F32" s="30">
        <v>5</v>
      </c>
      <c r="G32" s="30">
        <v>2</v>
      </c>
      <c r="H32" s="30">
        <v>2</v>
      </c>
      <c r="I32" s="29" t="s">
        <v>21</v>
      </c>
      <c r="J32" s="26" t="s">
        <v>48</v>
      </c>
      <c r="K32" s="31" t="s">
        <v>49</v>
      </c>
      <c r="L32" s="31"/>
      <c r="M32" s="34">
        <v>4200000</v>
      </c>
      <c r="N32" s="24">
        <v>2970000</v>
      </c>
      <c r="O32" s="25">
        <f>N32/M32*100</f>
        <v>70.714285714285722</v>
      </c>
      <c r="P32" s="24">
        <v>810000</v>
      </c>
      <c r="Q32" s="25">
        <f>P32/M32*100</f>
        <v>19.285714285714288</v>
      </c>
      <c r="R32" s="33">
        <f t="shared" si="4"/>
        <v>3780000</v>
      </c>
      <c r="S32" s="25">
        <f>R32/M32*100</f>
        <v>90</v>
      </c>
      <c r="T32" s="25">
        <f>12/12*100</f>
        <v>100</v>
      </c>
      <c r="U32" s="281" t="s">
        <v>315</v>
      </c>
      <c r="V32" s="284" t="s">
        <v>330</v>
      </c>
    </row>
    <row r="33" spans="1:22" s="2" customFormat="1" ht="15.75" customHeight="1" x14ac:dyDescent="0.2">
      <c r="A33" s="28"/>
      <c r="B33" s="29"/>
      <c r="C33" s="29"/>
      <c r="D33" s="30"/>
      <c r="E33" s="30"/>
      <c r="F33" s="30"/>
      <c r="G33" s="30"/>
      <c r="H33" s="30"/>
      <c r="I33" s="29"/>
      <c r="J33" s="26"/>
      <c r="K33" s="31"/>
      <c r="L33" s="31"/>
      <c r="M33" s="34"/>
      <c r="N33" s="24"/>
      <c r="O33" s="25"/>
      <c r="P33" s="24"/>
      <c r="Q33" s="25"/>
      <c r="R33" s="22"/>
      <c r="S33" s="25"/>
      <c r="T33" s="25"/>
      <c r="U33" s="279"/>
      <c r="V33" s="280"/>
    </row>
    <row r="34" spans="1:22" s="2" customFormat="1" ht="15.75" customHeight="1" x14ac:dyDescent="0.2">
      <c r="A34" s="16">
        <v>1</v>
      </c>
      <c r="B34" s="17" t="s">
        <v>21</v>
      </c>
      <c r="C34" s="17" t="s">
        <v>22</v>
      </c>
      <c r="D34" s="18">
        <v>38</v>
      </c>
      <c r="E34" s="17" t="s">
        <v>23</v>
      </c>
      <c r="F34" s="18">
        <v>5</v>
      </c>
      <c r="G34" s="18">
        <v>2</v>
      </c>
      <c r="H34" s="18">
        <v>2</v>
      </c>
      <c r="I34" s="17" t="s">
        <v>32</v>
      </c>
      <c r="J34" s="35"/>
      <c r="K34" s="27" t="s">
        <v>50</v>
      </c>
      <c r="L34" s="27"/>
      <c r="M34" s="21">
        <f>SUM(M35:M37)</f>
        <v>29550000</v>
      </c>
      <c r="N34" s="22">
        <f>SUM(N35:N37)</f>
        <v>9761100</v>
      </c>
      <c r="O34" s="23">
        <f>N34/M34*100</f>
        <v>33.032487309644672</v>
      </c>
      <c r="P34" s="22">
        <f>SUM(P35:P37)</f>
        <v>2086500</v>
      </c>
      <c r="Q34" s="23">
        <f>P34/M34*100</f>
        <v>7.0609137055837561</v>
      </c>
      <c r="R34" s="22">
        <f t="shared" si="4"/>
        <v>11847600</v>
      </c>
      <c r="S34" s="23">
        <f>R34/M34*100</f>
        <v>40.093401015228423</v>
      </c>
      <c r="T34" s="23">
        <f>SUM(T35:T37)/3</f>
        <v>73.22254901960784</v>
      </c>
      <c r="U34" s="279"/>
      <c r="V34" s="280"/>
    </row>
    <row r="35" spans="1:22" s="2" customFormat="1" ht="15.75" customHeight="1" x14ac:dyDescent="0.2">
      <c r="A35" s="28">
        <v>1</v>
      </c>
      <c r="B35" s="29" t="s">
        <v>21</v>
      </c>
      <c r="C35" s="29" t="s">
        <v>22</v>
      </c>
      <c r="D35" s="18">
        <v>38</v>
      </c>
      <c r="E35" s="17" t="s">
        <v>23</v>
      </c>
      <c r="F35" s="30">
        <v>5</v>
      </c>
      <c r="G35" s="30">
        <v>2</v>
      </c>
      <c r="H35" s="30">
        <v>2</v>
      </c>
      <c r="I35" s="29" t="s">
        <v>32</v>
      </c>
      <c r="J35" s="26" t="s">
        <v>48</v>
      </c>
      <c r="K35" s="31" t="s">
        <v>51</v>
      </c>
      <c r="L35" s="31"/>
      <c r="M35" s="34">
        <v>12000000</v>
      </c>
      <c r="N35" s="24">
        <v>7661800</v>
      </c>
      <c r="O35" s="25">
        <f>N35/M35*100</f>
        <v>63.848333333333329</v>
      </c>
      <c r="P35" s="24">
        <v>759300</v>
      </c>
      <c r="Q35" s="25">
        <f>P35/M35*100</f>
        <v>6.3274999999999997</v>
      </c>
      <c r="R35" s="33">
        <f t="shared" si="4"/>
        <v>8421100</v>
      </c>
      <c r="S35" s="25">
        <f>R35/M35*100</f>
        <v>70.175833333333344</v>
      </c>
      <c r="T35" s="25">
        <f>12/12*100</f>
        <v>100</v>
      </c>
      <c r="U35" s="281" t="s">
        <v>315</v>
      </c>
      <c r="V35" s="284" t="s">
        <v>319</v>
      </c>
    </row>
    <row r="36" spans="1:22" s="2" customFormat="1" ht="15.75" customHeight="1" x14ac:dyDescent="0.2">
      <c r="A36" s="28">
        <v>1</v>
      </c>
      <c r="B36" s="29" t="s">
        <v>21</v>
      </c>
      <c r="C36" s="29" t="s">
        <v>22</v>
      </c>
      <c r="D36" s="18">
        <v>38</v>
      </c>
      <c r="E36" s="17" t="s">
        <v>23</v>
      </c>
      <c r="F36" s="30">
        <v>5</v>
      </c>
      <c r="G36" s="30">
        <v>2</v>
      </c>
      <c r="H36" s="30">
        <v>2</v>
      </c>
      <c r="I36" s="29" t="s">
        <v>32</v>
      </c>
      <c r="J36" s="26" t="s">
        <v>52</v>
      </c>
      <c r="K36" s="31" t="s">
        <v>53</v>
      </c>
      <c r="L36" s="31"/>
      <c r="M36" s="34">
        <v>550000</v>
      </c>
      <c r="N36" s="24">
        <v>34300</v>
      </c>
      <c r="O36" s="25">
        <f>N36/M36*100</f>
        <v>6.2363636363636363</v>
      </c>
      <c r="P36" s="24">
        <v>48700</v>
      </c>
      <c r="Q36" s="25">
        <f>P36/M36*100</f>
        <v>8.8545454545454554</v>
      </c>
      <c r="R36" s="33">
        <f t="shared" si="4"/>
        <v>83000</v>
      </c>
      <c r="S36" s="25">
        <f>R36/M36*100</f>
        <v>15.090909090909092</v>
      </c>
      <c r="T36" s="25">
        <f>12/12*100</f>
        <v>100</v>
      </c>
      <c r="U36" s="281" t="s">
        <v>315</v>
      </c>
      <c r="V36" s="284" t="s">
        <v>319</v>
      </c>
    </row>
    <row r="37" spans="1:22" s="2" customFormat="1" ht="26.25" customHeight="1" x14ac:dyDescent="0.2">
      <c r="A37" s="28">
        <v>1</v>
      </c>
      <c r="B37" s="29" t="s">
        <v>21</v>
      </c>
      <c r="C37" s="29" t="s">
        <v>22</v>
      </c>
      <c r="D37" s="18">
        <v>38</v>
      </c>
      <c r="E37" s="17" t="s">
        <v>23</v>
      </c>
      <c r="F37" s="30">
        <v>5</v>
      </c>
      <c r="G37" s="30">
        <v>2</v>
      </c>
      <c r="H37" s="30">
        <v>2</v>
      </c>
      <c r="I37" s="29" t="s">
        <v>32</v>
      </c>
      <c r="J37" s="26" t="s">
        <v>54</v>
      </c>
      <c r="K37" s="31" t="s">
        <v>55</v>
      </c>
      <c r="L37" s="31"/>
      <c r="M37" s="34">
        <v>17000000</v>
      </c>
      <c r="N37" s="24">
        <v>2065000</v>
      </c>
      <c r="O37" s="25">
        <f>N37/M37*100</f>
        <v>12.147058823529413</v>
      </c>
      <c r="P37" s="24">
        <v>1278500</v>
      </c>
      <c r="Q37" s="25">
        <f>P37/M37*100</f>
        <v>7.5205882352941176</v>
      </c>
      <c r="R37" s="33">
        <f t="shared" si="4"/>
        <v>3343500</v>
      </c>
      <c r="S37" s="25">
        <f>R37/M37*100</f>
        <v>19.66764705882353</v>
      </c>
      <c r="T37" s="25">
        <f>S37</f>
        <v>19.66764705882353</v>
      </c>
      <c r="U37" s="281" t="s">
        <v>320</v>
      </c>
      <c r="V37" s="284" t="s">
        <v>332</v>
      </c>
    </row>
    <row r="38" spans="1:22" s="2" customFormat="1" ht="12" customHeight="1" x14ac:dyDescent="0.2">
      <c r="A38" s="28"/>
      <c r="B38" s="29"/>
      <c r="C38" s="29"/>
      <c r="D38" s="30"/>
      <c r="E38" s="30"/>
      <c r="F38" s="30"/>
      <c r="G38" s="30"/>
      <c r="H38" s="30"/>
      <c r="I38" s="29"/>
      <c r="J38" s="26"/>
      <c r="K38" s="31"/>
      <c r="L38" s="31"/>
      <c r="M38" s="34"/>
      <c r="N38" s="24"/>
      <c r="O38" s="25"/>
      <c r="P38" s="24"/>
      <c r="Q38" s="25"/>
      <c r="R38" s="22"/>
      <c r="S38" s="25"/>
      <c r="T38" s="25"/>
      <c r="U38" s="279"/>
      <c r="V38" s="280"/>
    </row>
    <row r="39" spans="1:22" s="2" customFormat="1" ht="15.75" customHeight="1" x14ac:dyDescent="0.2">
      <c r="A39" s="16">
        <v>1</v>
      </c>
      <c r="B39" s="17" t="s">
        <v>21</v>
      </c>
      <c r="C39" s="17" t="s">
        <v>22</v>
      </c>
      <c r="D39" s="18">
        <v>38</v>
      </c>
      <c r="E39" s="17" t="s">
        <v>23</v>
      </c>
      <c r="F39" s="18">
        <v>5</v>
      </c>
      <c r="G39" s="18">
        <v>2</v>
      </c>
      <c r="H39" s="18">
        <v>2</v>
      </c>
      <c r="I39" s="17" t="s">
        <v>34</v>
      </c>
      <c r="J39" s="35"/>
      <c r="K39" s="27" t="s">
        <v>56</v>
      </c>
      <c r="L39" s="27"/>
      <c r="M39" s="21">
        <f>M40</f>
        <v>4200000</v>
      </c>
      <c r="N39" s="39">
        <f>N40</f>
        <v>0</v>
      </c>
      <c r="O39" s="23">
        <f>N39/M39*100</f>
        <v>0</v>
      </c>
      <c r="P39" s="39">
        <f>P40</f>
        <v>4182550</v>
      </c>
      <c r="Q39" s="23">
        <f>P39/M39*100</f>
        <v>99.584523809523802</v>
      </c>
      <c r="R39" s="22">
        <f>P39+N39</f>
        <v>4182550</v>
      </c>
      <c r="S39" s="23">
        <f>R39/M39*100</f>
        <v>99.584523809523802</v>
      </c>
      <c r="T39" s="23">
        <f>T40</f>
        <v>100</v>
      </c>
      <c r="U39" s="285"/>
      <c r="V39" s="286"/>
    </row>
    <row r="40" spans="1:22" s="2" customFormat="1" ht="15.75" customHeight="1" x14ac:dyDescent="0.2">
      <c r="A40" s="28">
        <v>1</v>
      </c>
      <c r="B40" s="29" t="s">
        <v>21</v>
      </c>
      <c r="C40" s="29" t="s">
        <v>22</v>
      </c>
      <c r="D40" s="30">
        <v>38</v>
      </c>
      <c r="E40" s="29" t="s">
        <v>23</v>
      </c>
      <c r="F40" s="30">
        <v>5</v>
      </c>
      <c r="G40" s="30">
        <v>2</v>
      </c>
      <c r="H40" s="30">
        <v>2</v>
      </c>
      <c r="I40" s="29" t="s">
        <v>34</v>
      </c>
      <c r="J40" s="26" t="s">
        <v>21</v>
      </c>
      <c r="K40" s="31" t="s">
        <v>57</v>
      </c>
      <c r="L40" s="31"/>
      <c r="M40" s="34">
        <v>4200000</v>
      </c>
      <c r="N40" s="40">
        <v>0</v>
      </c>
      <c r="O40" s="25">
        <f>N40/M40*100</f>
        <v>0</v>
      </c>
      <c r="P40" s="40">
        <v>4182550</v>
      </c>
      <c r="Q40" s="25">
        <f>P40/M40*100</f>
        <v>99.584523809523802</v>
      </c>
      <c r="R40" s="33">
        <f>N40+P40</f>
        <v>4182550</v>
      </c>
      <c r="S40" s="25">
        <f>R40/M40*100</f>
        <v>99.584523809523802</v>
      </c>
      <c r="T40" s="25">
        <v>100</v>
      </c>
      <c r="U40" s="281" t="s">
        <v>315</v>
      </c>
      <c r="V40" s="284" t="s">
        <v>330</v>
      </c>
    </row>
    <row r="41" spans="1:22" s="2" customFormat="1" ht="15.75" customHeight="1" x14ac:dyDescent="0.2">
      <c r="A41" s="16"/>
      <c r="B41" s="17"/>
      <c r="C41" s="17"/>
      <c r="D41" s="18"/>
      <c r="E41" s="17"/>
      <c r="F41" s="18"/>
      <c r="G41" s="18"/>
      <c r="H41" s="18"/>
      <c r="I41" s="17"/>
      <c r="J41" s="35"/>
      <c r="K41" s="31"/>
      <c r="L41" s="31"/>
      <c r="M41" s="34"/>
      <c r="N41" s="40"/>
      <c r="O41" s="25"/>
      <c r="P41" s="40"/>
      <c r="Q41" s="25"/>
      <c r="R41" s="22"/>
      <c r="S41" s="25"/>
      <c r="T41" s="25"/>
      <c r="U41" s="279"/>
      <c r="V41" s="280"/>
    </row>
    <row r="42" spans="1:22" s="2" customFormat="1" ht="15.75" customHeight="1" x14ac:dyDescent="0.2">
      <c r="A42" s="16">
        <v>1</v>
      </c>
      <c r="B42" s="17" t="s">
        <v>21</v>
      </c>
      <c r="C42" s="17" t="s">
        <v>22</v>
      </c>
      <c r="D42" s="18">
        <v>38</v>
      </c>
      <c r="E42" s="17" t="s">
        <v>23</v>
      </c>
      <c r="F42" s="18">
        <v>5</v>
      </c>
      <c r="G42" s="18">
        <v>2</v>
      </c>
      <c r="H42" s="18">
        <v>2</v>
      </c>
      <c r="I42" s="17" t="s">
        <v>36</v>
      </c>
      <c r="J42" s="35"/>
      <c r="K42" s="27" t="s">
        <v>58</v>
      </c>
      <c r="L42" s="27"/>
      <c r="M42" s="21">
        <f>SUM(M43:M44)</f>
        <v>4700000</v>
      </c>
      <c r="N42" s="39">
        <f>SUM(N43:N44)</f>
        <v>0</v>
      </c>
      <c r="O42" s="23">
        <f>N42/M42*100</f>
        <v>0</v>
      </c>
      <c r="P42" s="39">
        <f>SUM(P43:P44)</f>
        <v>852700</v>
      </c>
      <c r="Q42" s="23">
        <f>P42/M42*100</f>
        <v>18.142553191489359</v>
      </c>
      <c r="R42" s="22">
        <f>N42+P42</f>
        <v>852700</v>
      </c>
      <c r="S42" s="23">
        <f>R42/M42*100</f>
        <v>18.142553191489359</v>
      </c>
      <c r="T42" s="23">
        <f>SUM(T43:T44)/2</f>
        <v>50</v>
      </c>
      <c r="U42" s="285"/>
      <c r="V42" s="286"/>
    </row>
    <row r="43" spans="1:22" s="2" customFormat="1" ht="21.75" customHeight="1" x14ac:dyDescent="0.2">
      <c r="A43" s="28">
        <v>1</v>
      </c>
      <c r="B43" s="29" t="s">
        <v>21</v>
      </c>
      <c r="C43" s="29" t="s">
        <v>22</v>
      </c>
      <c r="D43" s="30">
        <v>38</v>
      </c>
      <c r="E43" s="29" t="s">
        <v>23</v>
      </c>
      <c r="F43" s="30">
        <v>5</v>
      </c>
      <c r="G43" s="30">
        <v>2</v>
      </c>
      <c r="H43" s="30">
        <v>2</v>
      </c>
      <c r="I43" s="29" t="s">
        <v>36</v>
      </c>
      <c r="J43" s="26" t="s">
        <v>22</v>
      </c>
      <c r="K43" s="31" t="s">
        <v>59</v>
      </c>
      <c r="L43" s="31"/>
      <c r="M43" s="34">
        <v>1200000</v>
      </c>
      <c r="N43" s="40">
        <v>0</v>
      </c>
      <c r="O43" s="25">
        <f t="shared" ref="O43:O44" si="7">N43/M43*100</f>
        <v>0</v>
      </c>
      <c r="P43" s="40">
        <v>0</v>
      </c>
      <c r="Q43" s="25">
        <f t="shared" ref="Q43:Q44" si="8">P43/M43*100</f>
        <v>0</v>
      </c>
      <c r="R43" s="33">
        <f t="shared" ref="R43:R44" si="9">N43+P43</f>
        <v>0</v>
      </c>
      <c r="S43" s="25">
        <f t="shared" ref="S43:S44" si="10">R43/M43*100</f>
        <v>0</v>
      </c>
      <c r="T43" s="25">
        <f>S43</f>
        <v>0</v>
      </c>
      <c r="U43" s="281" t="s">
        <v>321</v>
      </c>
      <c r="V43" s="284" t="s">
        <v>332</v>
      </c>
    </row>
    <row r="44" spans="1:22" s="2" customFormat="1" ht="15.75" customHeight="1" x14ac:dyDescent="0.2">
      <c r="A44" s="28">
        <v>1</v>
      </c>
      <c r="B44" s="29" t="s">
        <v>21</v>
      </c>
      <c r="C44" s="29" t="s">
        <v>22</v>
      </c>
      <c r="D44" s="30">
        <v>38</v>
      </c>
      <c r="E44" s="29" t="s">
        <v>23</v>
      </c>
      <c r="F44" s="30">
        <v>5</v>
      </c>
      <c r="G44" s="30">
        <v>2</v>
      </c>
      <c r="H44" s="30">
        <v>2</v>
      </c>
      <c r="I44" s="29" t="s">
        <v>36</v>
      </c>
      <c r="J44" s="26" t="s">
        <v>34</v>
      </c>
      <c r="K44" s="31" t="s">
        <v>60</v>
      </c>
      <c r="L44" s="31"/>
      <c r="M44" s="34">
        <v>3500000</v>
      </c>
      <c r="N44" s="40">
        <v>0</v>
      </c>
      <c r="O44" s="25">
        <f t="shared" si="7"/>
        <v>0</v>
      </c>
      <c r="P44" s="40">
        <v>852700</v>
      </c>
      <c r="Q44" s="25">
        <f t="shared" si="8"/>
        <v>24.362857142857141</v>
      </c>
      <c r="R44" s="33">
        <f t="shared" si="9"/>
        <v>852700</v>
      </c>
      <c r="S44" s="25">
        <f t="shared" si="10"/>
        <v>24.362857142857141</v>
      </c>
      <c r="T44" s="25">
        <f>12/12*100</f>
        <v>100</v>
      </c>
      <c r="U44" s="281" t="s">
        <v>335</v>
      </c>
      <c r="V44" s="284" t="s">
        <v>332</v>
      </c>
    </row>
    <row r="45" spans="1:22" s="2" customFormat="1" ht="15.75" customHeight="1" x14ac:dyDescent="0.2">
      <c r="A45" s="28"/>
      <c r="B45" s="29"/>
      <c r="C45" s="29"/>
      <c r="D45" s="30"/>
      <c r="E45" s="30"/>
      <c r="F45" s="30"/>
      <c r="G45" s="30"/>
      <c r="H45" s="30"/>
      <c r="I45" s="29"/>
      <c r="J45" s="26"/>
      <c r="K45" s="31"/>
      <c r="L45" s="31"/>
      <c r="M45" s="34"/>
      <c r="N45" s="40"/>
      <c r="O45" s="25"/>
      <c r="P45" s="40"/>
      <c r="Q45" s="25"/>
      <c r="R45" s="22"/>
      <c r="S45" s="25"/>
      <c r="T45" s="25"/>
      <c r="U45" s="279"/>
      <c r="V45" s="280"/>
    </row>
    <row r="46" spans="1:22" s="2" customFormat="1" ht="18" customHeight="1" x14ac:dyDescent="0.2">
      <c r="A46" s="16">
        <v>1</v>
      </c>
      <c r="B46" s="17" t="s">
        <v>21</v>
      </c>
      <c r="C46" s="17" t="s">
        <v>22</v>
      </c>
      <c r="D46" s="18">
        <v>38</v>
      </c>
      <c r="E46" s="17" t="s">
        <v>23</v>
      </c>
      <c r="F46" s="18">
        <v>5</v>
      </c>
      <c r="G46" s="18">
        <v>2</v>
      </c>
      <c r="H46" s="18">
        <v>2</v>
      </c>
      <c r="I46" s="17" t="s">
        <v>48</v>
      </c>
      <c r="J46" s="35"/>
      <c r="K46" s="27" t="s">
        <v>61</v>
      </c>
      <c r="L46" s="27"/>
      <c r="M46" s="21">
        <f>SUM(M47:M48)</f>
        <v>162889000</v>
      </c>
      <c r="N46" s="22">
        <f>SUM(N47:N48)</f>
        <v>149805500</v>
      </c>
      <c r="O46" s="23">
        <f>N46/M46*100</f>
        <v>91.967843132439882</v>
      </c>
      <c r="P46" s="22">
        <f>SUM(P47:P48)</f>
        <v>984200</v>
      </c>
      <c r="Q46" s="23">
        <f>P46/M46*100</f>
        <v>0.60421514037166413</v>
      </c>
      <c r="R46" s="22">
        <f t="shared" si="4"/>
        <v>150789700</v>
      </c>
      <c r="S46" s="23">
        <f>R46/M46*100</f>
        <v>92.572058272811546</v>
      </c>
      <c r="T46" s="23">
        <f>SUM(T47:T48)/2</f>
        <v>75.550067081351386</v>
      </c>
      <c r="U46" s="279"/>
      <c r="V46" s="280"/>
    </row>
    <row r="47" spans="1:22" s="2" customFormat="1" ht="18" customHeight="1" x14ac:dyDescent="0.2">
      <c r="A47" s="28">
        <v>1</v>
      </c>
      <c r="B47" s="29" t="s">
        <v>21</v>
      </c>
      <c r="C47" s="29" t="s">
        <v>22</v>
      </c>
      <c r="D47" s="18">
        <v>38</v>
      </c>
      <c r="E47" s="17" t="s">
        <v>23</v>
      </c>
      <c r="F47" s="30">
        <v>5</v>
      </c>
      <c r="G47" s="30">
        <v>2</v>
      </c>
      <c r="H47" s="30">
        <v>2</v>
      </c>
      <c r="I47" s="29" t="s">
        <v>48</v>
      </c>
      <c r="J47" s="26" t="s">
        <v>22</v>
      </c>
      <c r="K47" s="31" t="s">
        <v>62</v>
      </c>
      <c r="L47" s="31"/>
      <c r="M47" s="34">
        <v>154690000</v>
      </c>
      <c r="N47" s="24">
        <v>146600000</v>
      </c>
      <c r="O47" s="25">
        <f>N47/M47*100</f>
        <v>94.770185532355029</v>
      </c>
      <c r="P47" s="24">
        <v>0</v>
      </c>
      <c r="Q47" s="25">
        <f>P47/M47*100</f>
        <v>0</v>
      </c>
      <c r="R47" s="33">
        <f t="shared" si="4"/>
        <v>146600000</v>
      </c>
      <c r="S47" s="25">
        <f>R47/M47*100</f>
        <v>94.770185532355029</v>
      </c>
      <c r="T47" s="25">
        <v>100</v>
      </c>
      <c r="U47" s="281" t="s">
        <v>315</v>
      </c>
      <c r="V47" s="280"/>
    </row>
    <row r="48" spans="1:22" s="2" customFormat="1" ht="18" customHeight="1" x14ac:dyDescent="0.2">
      <c r="A48" s="28">
        <v>1</v>
      </c>
      <c r="B48" s="29" t="s">
        <v>21</v>
      </c>
      <c r="C48" s="29" t="s">
        <v>22</v>
      </c>
      <c r="D48" s="18">
        <v>38</v>
      </c>
      <c r="E48" s="17" t="s">
        <v>23</v>
      </c>
      <c r="F48" s="30">
        <v>5</v>
      </c>
      <c r="G48" s="30">
        <v>2</v>
      </c>
      <c r="H48" s="30">
        <v>2</v>
      </c>
      <c r="I48" s="29" t="s">
        <v>48</v>
      </c>
      <c r="J48" s="26" t="s">
        <v>21</v>
      </c>
      <c r="K48" s="31" t="s">
        <v>63</v>
      </c>
      <c r="L48" s="31"/>
      <c r="M48" s="34">
        <v>8199000</v>
      </c>
      <c r="N48" s="24">
        <v>3205500</v>
      </c>
      <c r="O48" s="25">
        <f>N48/M48*100</f>
        <v>39.096231247713135</v>
      </c>
      <c r="P48" s="24">
        <v>984200</v>
      </c>
      <c r="Q48" s="25">
        <f>P48/M48*100</f>
        <v>12.003902914989633</v>
      </c>
      <c r="R48" s="33">
        <f t="shared" si="4"/>
        <v>4189700</v>
      </c>
      <c r="S48" s="25">
        <f>R48/M48*100</f>
        <v>51.100134162702773</v>
      </c>
      <c r="T48" s="25">
        <f>S48</f>
        <v>51.100134162702773</v>
      </c>
      <c r="U48" s="281" t="s">
        <v>316</v>
      </c>
      <c r="V48" s="282" t="s">
        <v>322</v>
      </c>
    </row>
    <row r="49" spans="1:22" s="2" customFormat="1" ht="18" customHeight="1" x14ac:dyDescent="0.2">
      <c r="A49" s="28"/>
      <c r="B49" s="29"/>
      <c r="C49" s="29"/>
      <c r="D49" s="30"/>
      <c r="E49" s="30"/>
      <c r="F49" s="30"/>
      <c r="G49" s="30"/>
      <c r="H49" s="30"/>
      <c r="I49" s="29"/>
      <c r="J49" s="26"/>
      <c r="K49" s="31"/>
      <c r="L49" s="31"/>
      <c r="M49" s="34"/>
      <c r="N49" s="24"/>
      <c r="O49" s="25"/>
      <c r="P49" s="24"/>
      <c r="Q49" s="25"/>
      <c r="R49" s="22"/>
      <c r="S49" s="25"/>
      <c r="T49" s="25"/>
      <c r="U49" s="279"/>
      <c r="V49" s="280"/>
    </row>
    <row r="50" spans="1:22" s="2" customFormat="1" ht="23.25" customHeight="1" x14ac:dyDescent="0.2">
      <c r="A50" s="16">
        <v>1</v>
      </c>
      <c r="B50" s="17" t="s">
        <v>21</v>
      </c>
      <c r="C50" s="17" t="s">
        <v>22</v>
      </c>
      <c r="D50" s="18">
        <v>38</v>
      </c>
      <c r="E50" s="17" t="s">
        <v>23</v>
      </c>
      <c r="F50" s="18">
        <v>5</v>
      </c>
      <c r="G50" s="18">
        <v>2</v>
      </c>
      <c r="H50" s="18">
        <v>2</v>
      </c>
      <c r="I50" s="17">
        <v>11</v>
      </c>
      <c r="J50" s="35"/>
      <c r="K50" s="27" t="s">
        <v>64</v>
      </c>
      <c r="L50" s="27"/>
      <c r="M50" s="21">
        <f>M51</f>
        <v>39700000</v>
      </c>
      <c r="N50" s="22">
        <f>N51</f>
        <v>4700000</v>
      </c>
      <c r="O50" s="23">
        <f>N50/M50*100</f>
        <v>11.838790931989925</v>
      </c>
      <c r="P50" s="22">
        <f>P51</f>
        <v>25500000</v>
      </c>
      <c r="Q50" s="23">
        <f>P50/M50*100</f>
        <v>64.231738035264485</v>
      </c>
      <c r="R50" s="22">
        <f t="shared" si="4"/>
        <v>30200000</v>
      </c>
      <c r="S50" s="23">
        <f>R50/M50*100</f>
        <v>76.070528967254404</v>
      </c>
      <c r="T50" s="23">
        <f>T51</f>
        <v>76.070528967254404</v>
      </c>
      <c r="U50" s="279"/>
      <c r="V50" s="280"/>
    </row>
    <row r="51" spans="1:22" s="2" customFormat="1" ht="37.5" customHeight="1" x14ac:dyDescent="0.2">
      <c r="A51" s="28">
        <v>1</v>
      </c>
      <c r="B51" s="29" t="s">
        <v>21</v>
      </c>
      <c r="C51" s="29" t="s">
        <v>22</v>
      </c>
      <c r="D51" s="18">
        <v>38</v>
      </c>
      <c r="E51" s="17" t="s">
        <v>23</v>
      </c>
      <c r="F51" s="30">
        <v>5</v>
      </c>
      <c r="G51" s="30">
        <v>2</v>
      </c>
      <c r="H51" s="30">
        <v>2</v>
      </c>
      <c r="I51" s="29">
        <v>11</v>
      </c>
      <c r="J51" s="26" t="s">
        <v>21</v>
      </c>
      <c r="K51" s="31" t="s">
        <v>65</v>
      </c>
      <c r="L51" s="31"/>
      <c r="M51" s="34">
        <v>39700000</v>
      </c>
      <c r="N51" s="24">
        <v>4700000</v>
      </c>
      <c r="O51" s="25">
        <f>N51/M51*100</f>
        <v>11.838790931989925</v>
      </c>
      <c r="P51" s="24">
        <v>25500000</v>
      </c>
      <c r="Q51" s="25">
        <f>P51/M51*100</f>
        <v>64.231738035264485</v>
      </c>
      <c r="R51" s="33">
        <f t="shared" si="4"/>
        <v>30200000</v>
      </c>
      <c r="S51" s="25">
        <f>R51/M51*100</f>
        <v>76.070528967254404</v>
      </c>
      <c r="T51" s="25">
        <f>S51</f>
        <v>76.070528967254404</v>
      </c>
      <c r="U51" s="281" t="s">
        <v>336</v>
      </c>
      <c r="V51" s="284" t="s">
        <v>337</v>
      </c>
    </row>
    <row r="52" spans="1:22" s="2" customFormat="1" ht="18" customHeight="1" x14ac:dyDescent="0.2">
      <c r="A52" s="28"/>
      <c r="B52" s="29"/>
      <c r="C52" s="29"/>
      <c r="D52" s="30"/>
      <c r="E52" s="30"/>
      <c r="F52" s="30"/>
      <c r="G52" s="30"/>
      <c r="H52" s="30"/>
      <c r="I52" s="29"/>
      <c r="J52" s="26"/>
      <c r="K52" s="31"/>
      <c r="L52" s="31"/>
      <c r="M52" s="34"/>
      <c r="N52" s="24"/>
      <c r="O52" s="25"/>
      <c r="P52" s="24"/>
      <c r="Q52" s="25"/>
      <c r="R52" s="33"/>
      <c r="S52" s="25"/>
      <c r="T52" s="25"/>
      <c r="U52" s="279"/>
      <c r="V52" s="280"/>
    </row>
    <row r="53" spans="1:22" s="2" customFormat="1" ht="30" x14ac:dyDescent="0.2">
      <c r="A53" s="16">
        <v>1</v>
      </c>
      <c r="B53" s="17" t="s">
        <v>21</v>
      </c>
      <c r="C53" s="17" t="s">
        <v>22</v>
      </c>
      <c r="D53" s="18">
        <v>38</v>
      </c>
      <c r="E53" s="17" t="s">
        <v>23</v>
      </c>
      <c r="F53" s="18">
        <v>5</v>
      </c>
      <c r="G53" s="18">
        <v>2</v>
      </c>
      <c r="H53" s="18">
        <v>2</v>
      </c>
      <c r="I53" s="17">
        <v>14</v>
      </c>
      <c r="J53" s="26"/>
      <c r="K53" s="27" t="s">
        <v>99</v>
      </c>
      <c r="L53" s="31"/>
      <c r="M53" s="21">
        <f>M54</f>
        <v>7000000</v>
      </c>
      <c r="N53" s="39">
        <f>N54</f>
        <v>0</v>
      </c>
      <c r="O53" s="23">
        <f t="shared" ref="O53:O54" si="11">N53/M53*100</f>
        <v>0</v>
      </c>
      <c r="P53" s="39">
        <f>P54</f>
        <v>7000000</v>
      </c>
      <c r="Q53" s="23">
        <f t="shared" ref="Q53:Q54" si="12">P53/M53*100</f>
        <v>100</v>
      </c>
      <c r="R53" s="22">
        <f t="shared" si="4"/>
        <v>7000000</v>
      </c>
      <c r="S53" s="23">
        <f t="shared" ref="S53:S54" si="13">R53/M53*100</f>
        <v>100</v>
      </c>
      <c r="T53" s="23">
        <f>T54</f>
        <v>100</v>
      </c>
      <c r="U53" s="279"/>
      <c r="V53" s="280"/>
    </row>
    <row r="54" spans="1:22" s="2" customFormat="1" ht="18" customHeight="1" x14ac:dyDescent="0.2">
      <c r="A54" s="28">
        <v>1</v>
      </c>
      <c r="B54" s="29" t="s">
        <v>21</v>
      </c>
      <c r="C54" s="29" t="s">
        <v>22</v>
      </c>
      <c r="D54" s="30">
        <v>38</v>
      </c>
      <c r="E54" s="29" t="s">
        <v>23</v>
      </c>
      <c r="F54" s="30">
        <v>5</v>
      </c>
      <c r="G54" s="30">
        <v>2</v>
      </c>
      <c r="H54" s="30">
        <v>2</v>
      </c>
      <c r="I54" s="29">
        <v>14</v>
      </c>
      <c r="J54" s="26" t="s">
        <v>34</v>
      </c>
      <c r="K54" s="31" t="s">
        <v>100</v>
      </c>
      <c r="L54" s="31"/>
      <c r="M54" s="34">
        <v>7000000</v>
      </c>
      <c r="N54" s="40">
        <v>0</v>
      </c>
      <c r="O54" s="25">
        <f t="shared" si="11"/>
        <v>0</v>
      </c>
      <c r="P54" s="40">
        <v>7000000</v>
      </c>
      <c r="Q54" s="25">
        <f t="shared" si="12"/>
        <v>100</v>
      </c>
      <c r="R54" s="33">
        <f t="shared" si="4"/>
        <v>7000000</v>
      </c>
      <c r="S54" s="25">
        <f t="shared" si="13"/>
        <v>100</v>
      </c>
      <c r="T54" s="25">
        <f>S54</f>
        <v>100</v>
      </c>
      <c r="U54" s="281" t="s">
        <v>315</v>
      </c>
      <c r="V54" s="287" t="s">
        <v>330</v>
      </c>
    </row>
    <row r="55" spans="1:22" s="2" customFormat="1" ht="18" customHeight="1" x14ac:dyDescent="0.2">
      <c r="A55" s="28"/>
      <c r="B55" s="29"/>
      <c r="C55" s="29"/>
      <c r="D55" s="30"/>
      <c r="E55" s="30"/>
      <c r="F55" s="30"/>
      <c r="G55" s="30"/>
      <c r="H55" s="30"/>
      <c r="I55" s="29"/>
      <c r="J55" s="26"/>
      <c r="K55" s="31"/>
      <c r="L55" s="31"/>
      <c r="M55" s="34"/>
      <c r="N55" s="40"/>
      <c r="O55" s="25"/>
      <c r="P55" s="40"/>
      <c r="Q55" s="25"/>
      <c r="R55" s="22"/>
      <c r="S55" s="25"/>
      <c r="T55" s="25"/>
      <c r="U55" s="279"/>
      <c r="V55" s="280"/>
    </row>
    <row r="56" spans="1:22" s="2" customFormat="1" ht="18" customHeight="1" x14ac:dyDescent="0.2">
      <c r="A56" s="16">
        <v>1</v>
      </c>
      <c r="B56" s="17" t="s">
        <v>21</v>
      </c>
      <c r="C56" s="17" t="s">
        <v>22</v>
      </c>
      <c r="D56" s="18">
        <v>38</v>
      </c>
      <c r="E56" s="17" t="s">
        <v>23</v>
      </c>
      <c r="F56" s="18">
        <v>5</v>
      </c>
      <c r="G56" s="18">
        <v>2</v>
      </c>
      <c r="H56" s="18">
        <v>2</v>
      </c>
      <c r="I56" s="17">
        <v>15</v>
      </c>
      <c r="J56" s="35"/>
      <c r="K56" s="27" t="s">
        <v>66</v>
      </c>
      <c r="L56" s="27"/>
      <c r="M56" s="21">
        <f>M57</f>
        <v>26000000</v>
      </c>
      <c r="N56" s="22">
        <f>SUM(N57:N57)</f>
        <v>9268200</v>
      </c>
      <c r="O56" s="23">
        <f>N56/M56*100</f>
        <v>35.646923076923073</v>
      </c>
      <c r="P56" s="22">
        <f>SUM(P57:P57)</f>
        <v>0</v>
      </c>
      <c r="Q56" s="23">
        <f>P56/M56*100</f>
        <v>0</v>
      </c>
      <c r="R56" s="22">
        <f t="shared" si="4"/>
        <v>9268200</v>
      </c>
      <c r="S56" s="23">
        <f>R56/M56*100</f>
        <v>35.646923076923073</v>
      </c>
      <c r="T56" s="23">
        <f>T57</f>
        <v>35.646923076923073</v>
      </c>
      <c r="U56" s="279"/>
      <c r="V56" s="280"/>
    </row>
    <row r="57" spans="1:22" s="2" customFormat="1" ht="18" customHeight="1" x14ac:dyDescent="0.2">
      <c r="A57" s="28">
        <v>1</v>
      </c>
      <c r="B57" s="29" t="s">
        <v>21</v>
      </c>
      <c r="C57" s="29" t="s">
        <v>22</v>
      </c>
      <c r="D57" s="18">
        <v>38</v>
      </c>
      <c r="E57" s="17" t="s">
        <v>23</v>
      </c>
      <c r="F57" s="30">
        <v>5</v>
      </c>
      <c r="G57" s="30">
        <v>2</v>
      </c>
      <c r="H57" s="30">
        <v>2</v>
      </c>
      <c r="I57" s="29">
        <v>15</v>
      </c>
      <c r="J57" s="26" t="s">
        <v>21</v>
      </c>
      <c r="K57" s="31" t="s">
        <v>67</v>
      </c>
      <c r="L57" s="31"/>
      <c r="M57" s="41">
        <v>26000000</v>
      </c>
      <c r="N57" s="24">
        <v>9268200</v>
      </c>
      <c r="O57" s="25">
        <f>N57/M57*100</f>
        <v>35.646923076923073</v>
      </c>
      <c r="P57" s="24">
        <v>0</v>
      </c>
      <c r="Q57" s="25">
        <f>P57/M57*100</f>
        <v>0</v>
      </c>
      <c r="R57" s="33">
        <f t="shared" si="4"/>
        <v>9268200</v>
      </c>
      <c r="S57" s="25">
        <f>R57/M57*100</f>
        <v>35.646923076923073</v>
      </c>
      <c r="T57" s="25">
        <f>S57</f>
        <v>35.646923076923073</v>
      </c>
      <c r="U57" s="281" t="s">
        <v>316</v>
      </c>
      <c r="V57" s="284" t="s">
        <v>323</v>
      </c>
    </row>
    <row r="58" spans="1:22" s="2" customFormat="1" ht="18" customHeight="1" x14ac:dyDescent="0.2">
      <c r="A58" s="28"/>
      <c r="B58" s="29"/>
      <c r="C58" s="29"/>
      <c r="D58" s="30"/>
      <c r="E58" s="30"/>
      <c r="F58" s="30"/>
      <c r="G58" s="30"/>
      <c r="H58" s="30"/>
      <c r="I58" s="29"/>
      <c r="J58" s="26"/>
      <c r="K58" s="31"/>
      <c r="L58" s="31"/>
      <c r="M58" s="34"/>
      <c r="N58" s="24"/>
      <c r="O58" s="25"/>
      <c r="P58" s="24"/>
      <c r="Q58" s="25"/>
      <c r="R58" s="22"/>
      <c r="S58" s="25"/>
      <c r="T58" s="25"/>
      <c r="U58" s="281"/>
      <c r="V58" s="284"/>
    </row>
    <row r="59" spans="1:22" s="2" customFormat="1" ht="30.75" customHeight="1" x14ac:dyDescent="0.2">
      <c r="A59" s="16">
        <v>1</v>
      </c>
      <c r="B59" s="17" t="s">
        <v>21</v>
      </c>
      <c r="C59" s="17" t="s">
        <v>22</v>
      </c>
      <c r="D59" s="18">
        <v>38</v>
      </c>
      <c r="E59" s="17" t="s">
        <v>23</v>
      </c>
      <c r="F59" s="18">
        <v>5</v>
      </c>
      <c r="G59" s="18">
        <v>2</v>
      </c>
      <c r="H59" s="18">
        <v>2</v>
      </c>
      <c r="I59" s="17">
        <v>17</v>
      </c>
      <c r="J59" s="42"/>
      <c r="K59" s="43" t="s">
        <v>68</v>
      </c>
      <c r="L59" s="44"/>
      <c r="M59" s="21">
        <f>M60+M61</f>
        <v>40000000</v>
      </c>
      <c r="N59" s="22">
        <f>SUM(N60:N61)</f>
        <v>15000000</v>
      </c>
      <c r="O59" s="23">
        <f>N59/M59*100</f>
        <v>37.5</v>
      </c>
      <c r="P59" s="22">
        <f>P60</f>
        <v>0</v>
      </c>
      <c r="Q59" s="23">
        <f>P59/M59*100</f>
        <v>0</v>
      </c>
      <c r="R59" s="22">
        <f t="shared" si="4"/>
        <v>15000000</v>
      </c>
      <c r="S59" s="23">
        <f>R59/M59*100</f>
        <v>37.5</v>
      </c>
      <c r="T59" s="23">
        <f>(T60+T61)/2</f>
        <v>37.5</v>
      </c>
      <c r="U59" s="279"/>
      <c r="V59" s="280"/>
    </row>
    <row r="60" spans="1:22" s="2" customFormat="1" ht="18" customHeight="1" x14ac:dyDescent="0.2">
      <c r="A60" s="28">
        <v>1</v>
      </c>
      <c r="B60" s="29" t="s">
        <v>21</v>
      </c>
      <c r="C60" s="29" t="s">
        <v>22</v>
      </c>
      <c r="D60" s="18">
        <v>38</v>
      </c>
      <c r="E60" s="17" t="s">
        <v>23</v>
      </c>
      <c r="F60" s="30">
        <v>5</v>
      </c>
      <c r="G60" s="30">
        <v>2</v>
      </c>
      <c r="H60" s="30">
        <v>2</v>
      </c>
      <c r="I60" s="29">
        <v>17</v>
      </c>
      <c r="J60" s="45" t="s">
        <v>22</v>
      </c>
      <c r="K60" s="46" t="s">
        <v>69</v>
      </c>
      <c r="L60" s="47"/>
      <c r="M60" s="48">
        <v>20000000</v>
      </c>
      <c r="N60" s="24">
        <v>15000000</v>
      </c>
      <c r="O60" s="25">
        <f>N60/M60*100</f>
        <v>75</v>
      </c>
      <c r="P60" s="24">
        <v>0</v>
      </c>
      <c r="Q60" s="25">
        <f>P60/M60*100</f>
        <v>0</v>
      </c>
      <c r="R60" s="33">
        <f t="shared" si="4"/>
        <v>15000000</v>
      </c>
      <c r="S60" s="25">
        <f>R60/M60*100</f>
        <v>75</v>
      </c>
      <c r="T60" s="25">
        <f>S60</f>
        <v>75</v>
      </c>
      <c r="U60" s="281" t="s">
        <v>316</v>
      </c>
      <c r="V60" s="280"/>
    </row>
    <row r="61" spans="1:22" s="2" customFormat="1" ht="18" customHeight="1" x14ac:dyDescent="0.2">
      <c r="A61" s="28">
        <v>1</v>
      </c>
      <c r="B61" s="29" t="s">
        <v>21</v>
      </c>
      <c r="C61" s="29" t="s">
        <v>22</v>
      </c>
      <c r="D61" s="18">
        <v>39</v>
      </c>
      <c r="E61" s="17" t="s">
        <v>23</v>
      </c>
      <c r="F61" s="30">
        <v>5</v>
      </c>
      <c r="G61" s="30">
        <v>2</v>
      </c>
      <c r="H61" s="30">
        <v>2</v>
      </c>
      <c r="I61" s="29">
        <v>17</v>
      </c>
      <c r="J61" s="45" t="s">
        <v>32</v>
      </c>
      <c r="K61" s="46" t="s">
        <v>70</v>
      </c>
      <c r="L61" s="47"/>
      <c r="M61" s="48">
        <v>20000000</v>
      </c>
      <c r="N61" s="24">
        <v>0</v>
      </c>
      <c r="O61" s="25">
        <f>N61/M61*100</f>
        <v>0</v>
      </c>
      <c r="P61" s="24">
        <v>0</v>
      </c>
      <c r="Q61" s="25">
        <f>P61/M61*100</f>
        <v>0</v>
      </c>
      <c r="R61" s="33">
        <f t="shared" si="4"/>
        <v>0</v>
      </c>
      <c r="S61" s="25">
        <f>R61/M61*100</f>
        <v>0</v>
      </c>
      <c r="T61" s="25">
        <f>S61</f>
        <v>0</v>
      </c>
      <c r="U61" s="281" t="s">
        <v>324</v>
      </c>
      <c r="V61" s="284" t="s">
        <v>332</v>
      </c>
    </row>
    <row r="62" spans="1:22" s="2" customFormat="1" ht="18" customHeight="1" x14ac:dyDescent="0.2">
      <c r="A62" s="28"/>
      <c r="B62" s="29"/>
      <c r="C62" s="29"/>
      <c r="D62" s="30"/>
      <c r="E62" s="30"/>
      <c r="F62" s="30"/>
      <c r="G62" s="30"/>
      <c r="H62" s="30"/>
      <c r="I62" s="29"/>
      <c r="J62" s="49"/>
      <c r="K62" s="46"/>
      <c r="L62" s="47"/>
      <c r="M62" s="48"/>
      <c r="N62" s="24"/>
      <c r="O62" s="25"/>
      <c r="P62" s="24"/>
      <c r="Q62" s="25"/>
      <c r="R62" s="22"/>
      <c r="S62" s="25"/>
      <c r="T62" s="25"/>
      <c r="U62" s="281"/>
      <c r="V62" s="284"/>
    </row>
    <row r="63" spans="1:22" s="2" customFormat="1" ht="19.5" customHeight="1" x14ac:dyDescent="0.2">
      <c r="A63" s="16">
        <v>1</v>
      </c>
      <c r="B63" s="17" t="s">
        <v>21</v>
      </c>
      <c r="C63" s="17" t="s">
        <v>22</v>
      </c>
      <c r="D63" s="18">
        <v>38</v>
      </c>
      <c r="E63" s="17" t="s">
        <v>23</v>
      </c>
      <c r="F63" s="18">
        <v>5</v>
      </c>
      <c r="G63" s="18">
        <v>2</v>
      </c>
      <c r="H63" s="18">
        <v>2</v>
      </c>
      <c r="I63" s="17">
        <v>20</v>
      </c>
      <c r="J63" s="49"/>
      <c r="K63" s="50" t="s">
        <v>71</v>
      </c>
      <c r="L63" s="51"/>
      <c r="M63" s="52">
        <f>SUM(M64:M67)</f>
        <v>91000000</v>
      </c>
      <c r="N63" s="53">
        <f>SUM(N64:N67)</f>
        <v>76930300</v>
      </c>
      <c r="O63" s="23">
        <f>N63/M63*100</f>
        <v>84.53879120879121</v>
      </c>
      <c r="P63" s="53">
        <f>SUM(P64:P67)</f>
        <v>0</v>
      </c>
      <c r="Q63" s="23">
        <f>P63/M63*100</f>
        <v>0</v>
      </c>
      <c r="R63" s="22">
        <f t="shared" si="4"/>
        <v>76930300</v>
      </c>
      <c r="S63" s="23">
        <f>R63/M63*100</f>
        <v>84.53879120879121</v>
      </c>
      <c r="T63" s="23">
        <f>SUM(T64:T67)/4</f>
        <v>77.275000000000006</v>
      </c>
      <c r="U63" s="281"/>
      <c r="V63" s="284"/>
    </row>
    <row r="64" spans="1:22" s="2" customFormat="1" ht="18" customHeight="1" x14ac:dyDescent="0.2">
      <c r="A64" s="28">
        <v>1</v>
      </c>
      <c r="B64" s="29" t="s">
        <v>21</v>
      </c>
      <c r="C64" s="29" t="s">
        <v>22</v>
      </c>
      <c r="D64" s="18">
        <v>38</v>
      </c>
      <c r="E64" s="17" t="s">
        <v>23</v>
      </c>
      <c r="F64" s="30">
        <v>5</v>
      </c>
      <c r="G64" s="30">
        <v>2</v>
      </c>
      <c r="H64" s="30">
        <v>2</v>
      </c>
      <c r="I64" s="29">
        <v>20</v>
      </c>
      <c r="J64" s="54" t="s">
        <v>32</v>
      </c>
      <c r="K64" s="46" t="s">
        <v>72</v>
      </c>
      <c r="L64" s="47"/>
      <c r="M64" s="48">
        <v>6000000</v>
      </c>
      <c r="N64" s="24">
        <v>5826000</v>
      </c>
      <c r="O64" s="25">
        <f>N64/M64*100</f>
        <v>97.1</v>
      </c>
      <c r="P64" s="24">
        <v>0</v>
      </c>
      <c r="Q64" s="25">
        <f>P64/M64*100</f>
        <v>0</v>
      </c>
      <c r="R64" s="33">
        <f t="shared" si="4"/>
        <v>5826000</v>
      </c>
      <c r="S64" s="25">
        <f>R64/M64*100</f>
        <v>97.1</v>
      </c>
      <c r="T64" s="25">
        <f>S64</f>
        <v>97.1</v>
      </c>
      <c r="U64" s="281" t="s">
        <v>315</v>
      </c>
      <c r="V64" s="288"/>
    </row>
    <row r="65" spans="1:22" s="2" customFormat="1" ht="18" customHeight="1" x14ac:dyDescent="0.2">
      <c r="A65" s="28">
        <v>1</v>
      </c>
      <c r="B65" s="29" t="s">
        <v>21</v>
      </c>
      <c r="C65" s="29" t="s">
        <v>22</v>
      </c>
      <c r="D65" s="18">
        <v>38</v>
      </c>
      <c r="E65" s="17" t="s">
        <v>23</v>
      </c>
      <c r="F65" s="30">
        <v>5</v>
      </c>
      <c r="G65" s="30">
        <v>2</v>
      </c>
      <c r="H65" s="30">
        <v>2</v>
      </c>
      <c r="I65" s="29">
        <v>20</v>
      </c>
      <c r="J65" s="54" t="s">
        <v>34</v>
      </c>
      <c r="K65" s="46" t="s">
        <v>73</v>
      </c>
      <c r="L65" s="47"/>
      <c r="M65" s="48">
        <v>70000000</v>
      </c>
      <c r="N65" s="24">
        <v>65145000</v>
      </c>
      <c r="O65" s="25">
        <f t="shared" ref="O65:O66" si="14">N65/M65*100</f>
        <v>93.064285714285717</v>
      </c>
      <c r="P65" s="24">
        <v>0</v>
      </c>
      <c r="Q65" s="25">
        <f t="shared" ref="Q65:Q66" si="15">P65/M65*100</f>
        <v>0</v>
      </c>
      <c r="R65" s="33">
        <f t="shared" si="4"/>
        <v>65145000</v>
      </c>
      <c r="S65" s="25">
        <f t="shared" ref="S65:S66" si="16">R65/M65*100</f>
        <v>93.064285714285717</v>
      </c>
      <c r="T65" s="25">
        <v>100</v>
      </c>
      <c r="U65" s="281" t="s">
        <v>315</v>
      </c>
      <c r="V65" s="280"/>
    </row>
    <row r="66" spans="1:22" s="2" customFormat="1" ht="18" customHeight="1" x14ac:dyDescent="0.2">
      <c r="A66" s="28">
        <v>1</v>
      </c>
      <c r="B66" s="29" t="s">
        <v>21</v>
      </c>
      <c r="C66" s="29" t="s">
        <v>22</v>
      </c>
      <c r="D66" s="18">
        <v>38</v>
      </c>
      <c r="E66" s="17" t="s">
        <v>23</v>
      </c>
      <c r="F66" s="30">
        <v>5</v>
      </c>
      <c r="G66" s="30">
        <v>2</v>
      </c>
      <c r="H66" s="30">
        <v>2</v>
      </c>
      <c r="I66" s="29">
        <v>20</v>
      </c>
      <c r="J66" s="54" t="s">
        <v>23</v>
      </c>
      <c r="K66" s="46" t="s">
        <v>74</v>
      </c>
      <c r="L66" s="47"/>
      <c r="M66" s="48">
        <v>10000000</v>
      </c>
      <c r="N66" s="24">
        <v>1200000</v>
      </c>
      <c r="O66" s="25">
        <f t="shared" si="14"/>
        <v>12</v>
      </c>
      <c r="P66" s="24">
        <v>0</v>
      </c>
      <c r="Q66" s="25">
        <f t="shared" si="15"/>
        <v>0</v>
      </c>
      <c r="R66" s="33">
        <f t="shared" si="4"/>
        <v>1200000</v>
      </c>
      <c r="S66" s="25">
        <f t="shared" si="16"/>
        <v>12</v>
      </c>
      <c r="T66" s="25">
        <f>S66</f>
        <v>12</v>
      </c>
      <c r="U66" s="287" t="s">
        <v>316</v>
      </c>
      <c r="V66" s="280"/>
    </row>
    <row r="67" spans="1:22" s="2" customFormat="1" ht="18" customHeight="1" x14ac:dyDescent="0.2">
      <c r="A67" s="28">
        <v>1</v>
      </c>
      <c r="B67" s="29" t="s">
        <v>21</v>
      </c>
      <c r="C67" s="29" t="s">
        <v>22</v>
      </c>
      <c r="D67" s="18">
        <v>38</v>
      </c>
      <c r="E67" s="17" t="s">
        <v>23</v>
      </c>
      <c r="F67" s="30">
        <v>5</v>
      </c>
      <c r="G67" s="30">
        <v>2</v>
      </c>
      <c r="H67" s="30">
        <v>2</v>
      </c>
      <c r="I67" s="29">
        <v>20</v>
      </c>
      <c r="J67" s="54" t="s">
        <v>40</v>
      </c>
      <c r="K67" s="55" t="s">
        <v>75</v>
      </c>
      <c r="L67" s="47"/>
      <c r="M67" s="48">
        <v>5000000</v>
      </c>
      <c r="N67" s="24">
        <v>4759300</v>
      </c>
      <c r="O67" s="25">
        <f>N67/M67*100</f>
        <v>95.186000000000007</v>
      </c>
      <c r="P67" s="24">
        <v>0</v>
      </c>
      <c r="Q67" s="25">
        <f>P67/M67*100</f>
        <v>0</v>
      </c>
      <c r="R67" s="33">
        <f t="shared" si="4"/>
        <v>4759300</v>
      </c>
      <c r="S67" s="25">
        <f>R67/M67*100</f>
        <v>95.186000000000007</v>
      </c>
      <c r="T67" s="25">
        <v>100</v>
      </c>
      <c r="U67" s="281" t="s">
        <v>315</v>
      </c>
      <c r="V67" s="284"/>
    </row>
    <row r="68" spans="1:22" s="2" customFormat="1" ht="18" customHeight="1" x14ac:dyDescent="0.2">
      <c r="A68" s="28"/>
      <c r="B68" s="29"/>
      <c r="C68" s="29"/>
      <c r="D68" s="30"/>
      <c r="E68" s="30"/>
      <c r="F68" s="30"/>
      <c r="G68" s="30"/>
      <c r="H68" s="30"/>
      <c r="I68" s="29"/>
      <c r="J68" s="26"/>
      <c r="K68" s="31"/>
      <c r="L68" s="31"/>
      <c r="M68" s="34"/>
      <c r="N68" s="24"/>
      <c r="O68" s="25"/>
      <c r="P68" s="24"/>
      <c r="Q68" s="25"/>
      <c r="R68" s="22"/>
      <c r="S68" s="25"/>
      <c r="T68" s="25"/>
      <c r="U68" s="281"/>
      <c r="V68" s="288"/>
    </row>
    <row r="69" spans="1:22" s="2" customFormat="1" ht="15.75" customHeight="1" x14ac:dyDescent="0.2">
      <c r="A69" s="16">
        <v>1</v>
      </c>
      <c r="B69" s="17" t="s">
        <v>21</v>
      </c>
      <c r="C69" s="17" t="s">
        <v>22</v>
      </c>
      <c r="D69" s="18">
        <v>38</v>
      </c>
      <c r="E69" s="17" t="s">
        <v>23</v>
      </c>
      <c r="F69" s="18">
        <v>5</v>
      </c>
      <c r="G69" s="18">
        <v>2</v>
      </c>
      <c r="H69" s="18">
        <v>2</v>
      </c>
      <c r="I69" s="17">
        <v>25</v>
      </c>
      <c r="J69" s="35"/>
      <c r="K69" s="27" t="s">
        <v>76</v>
      </c>
      <c r="L69" s="27"/>
      <c r="M69" s="21">
        <f>SUM(M70:M72)</f>
        <v>18000000</v>
      </c>
      <c r="N69" s="22">
        <f>SUM(N70:N72)</f>
        <v>1300000</v>
      </c>
      <c r="O69" s="23">
        <f>N69/M69*100</f>
        <v>7.2222222222222214</v>
      </c>
      <c r="P69" s="22">
        <f>SUM(P70:P72)</f>
        <v>5133582</v>
      </c>
      <c r="Q69" s="23">
        <f>P69/M69*100</f>
        <v>28.5199</v>
      </c>
      <c r="R69" s="22">
        <f t="shared" si="4"/>
        <v>6433582</v>
      </c>
      <c r="S69" s="23">
        <f>R69/M69*100</f>
        <v>35.742122222222221</v>
      </c>
      <c r="T69" s="23">
        <f>SUM(T70:T72)/3</f>
        <v>47.593283333333339</v>
      </c>
      <c r="U69" s="279"/>
      <c r="V69" s="280"/>
    </row>
    <row r="70" spans="1:22" s="2" customFormat="1" ht="15.75" customHeight="1" x14ac:dyDescent="0.2">
      <c r="A70" s="28">
        <v>1</v>
      </c>
      <c r="B70" s="29" t="s">
        <v>21</v>
      </c>
      <c r="C70" s="29" t="s">
        <v>22</v>
      </c>
      <c r="D70" s="18">
        <v>38</v>
      </c>
      <c r="E70" s="17" t="s">
        <v>23</v>
      </c>
      <c r="F70" s="30">
        <v>5</v>
      </c>
      <c r="G70" s="30">
        <v>2</v>
      </c>
      <c r="H70" s="30">
        <v>2</v>
      </c>
      <c r="I70" s="29">
        <v>25</v>
      </c>
      <c r="J70" s="26" t="s">
        <v>26</v>
      </c>
      <c r="K70" s="31" t="s">
        <v>77</v>
      </c>
      <c r="L70" s="31"/>
      <c r="M70" s="34">
        <v>3000000</v>
      </c>
      <c r="N70" s="33">
        <v>0</v>
      </c>
      <c r="O70" s="25">
        <f>N70/M70*100</f>
        <v>0</v>
      </c>
      <c r="P70" s="33">
        <v>0</v>
      </c>
      <c r="Q70" s="25">
        <f>P70/M70*100</f>
        <v>0</v>
      </c>
      <c r="R70" s="33">
        <f t="shared" si="4"/>
        <v>0</v>
      </c>
      <c r="S70" s="25">
        <f>R70/M70*100</f>
        <v>0</v>
      </c>
      <c r="T70" s="25">
        <f>S70</f>
        <v>0</v>
      </c>
      <c r="U70" s="287" t="s">
        <v>325</v>
      </c>
      <c r="V70" s="284" t="s">
        <v>332</v>
      </c>
    </row>
    <row r="71" spans="1:22" s="2" customFormat="1" ht="15.75" customHeight="1" x14ac:dyDescent="0.2">
      <c r="A71" s="28">
        <v>1</v>
      </c>
      <c r="B71" s="29" t="s">
        <v>21</v>
      </c>
      <c r="C71" s="29" t="s">
        <v>22</v>
      </c>
      <c r="D71" s="18">
        <v>38</v>
      </c>
      <c r="E71" s="17" t="s">
        <v>23</v>
      </c>
      <c r="F71" s="30">
        <v>5</v>
      </c>
      <c r="G71" s="30">
        <v>2</v>
      </c>
      <c r="H71" s="30">
        <v>2</v>
      </c>
      <c r="I71" s="29">
        <v>25</v>
      </c>
      <c r="J71" s="26" t="s">
        <v>52</v>
      </c>
      <c r="K71" s="31" t="s">
        <v>101</v>
      </c>
      <c r="L71" s="31"/>
      <c r="M71" s="34">
        <v>12000000</v>
      </c>
      <c r="N71" s="33">
        <v>0</v>
      </c>
      <c r="O71" s="25">
        <f>N71/M71*100</f>
        <v>0</v>
      </c>
      <c r="P71" s="33">
        <v>5133582</v>
      </c>
      <c r="Q71" s="25">
        <f>P71/M71*100</f>
        <v>42.779850000000003</v>
      </c>
      <c r="R71" s="33">
        <f t="shared" si="4"/>
        <v>5133582</v>
      </c>
      <c r="S71" s="25">
        <f>R71/M71*100</f>
        <v>42.779850000000003</v>
      </c>
      <c r="T71" s="25">
        <f>S71</f>
        <v>42.779850000000003</v>
      </c>
      <c r="U71" s="281" t="s">
        <v>338</v>
      </c>
      <c r="V71" s="284" t="s">
        <v>332</v>
      </c>
    </row>
    <row r="72" spans="1:22" s="2" customFormat="1" ht="21" customHeight="1" x14ac:dyDescent="0.2">
      <c r="A72" s="28">
        <v>1</v>
      </c>
      <c r="B72" s="29" t="s">
        <v>21</v>
      </c>
      <c r="C72" s="29" t="s">
        <v>22</v>
      </c>
      <c r="D72" s="18">
        <v>38</v>
      </c>
      <c r="E72" s="17" t="s">
        <v>23</v>
      </c>
      <c r="F72" s="30">
        <v>5</v>
      </c>
      <c r="G72" s="30">
        <v>2</v>
      </c>
      <c r="H72" s="30">
        <v>2</v>
      </c>
      <c r="I72" s="29">
        <v>25</v>
      </c>
      <c r="J72" s="26" t="s">
        <v>78</v>
      </c>
      <c r="K72" s="55" t="s">
        <v>79</v>
      </c>
      <c r="L72" s="47"/>
      <c r="M72" s="34">
        <v>3000000</v>
      </c>
      <c r="N72" s="33">
        <v>1300000</v>
      </c>
      <c r="O72" s="25">
        <f>N72/M72*100</f>
        <v>43.333333333333336</v>
      </c>
      <c r="P72" s="24">
        <v>0</v>
      </c>
      <c r="Q72" s="25">
        <f>P72/M72*100</f>
        <v>0</v>
      </c>
      <c r="R72" s="33">
        <f t="shared" si="4"/>
        <v>1300000</v>
      </c>
      <c r="S72" s="25">
        <f>R72/M72*100</f>
        <v>43.333333333333336</v>
      </c>
      <c r="T72" s="25">
        <v>100</v>
      </c>
      <c r="U72" s="281" t="s">
        <v>326</v>
      </c>
      <c r="V72" s="284" t="s">
        <v>332</v>
      </c>
    </row>
    <row r="73" spans="1:22" s="2" customFormat="1" ht="26.25" customHeight="1" x14ac:dyDescent="0.2">
      <c r="A73" s="28"/>
      <c r="B73" s="29"/>
      <c r="C73" s="29"/>
      <c r="D73" s="30"/>
      <c r="E73" s="30"/>
      <c r="F73" s="30"/>
      <c r="G73" s="30"/>
      <c r="H73" s="30"/>
      <c r="I73" s="29"/>
      <c r="J73" s="26"/>
      <c r="K73" s="31"/>
      <c r="L73" s="31"/>
      <c r="M73" s="34"/>
      <c r="N73" s="24"/>
      <c r="O73" s="25"/>
      <c r="P73" s="24"/>
      <c r="Q73" s="25"/>
      <c r="R73" s="22"/>
      <c r="S73" s="25"/>
      <c r="T73" s="25"/>
      <c r="U73" s="279"/>
      <c r="V73" s="280"/>
    </row>
    <row r="74" spans="1:22" s="2" customFormat="1" ht="15.75" customHeight="1" x14ac:dyDescent="0.2">
      <c r="A74" s="16">
        <v>1</v>
      </c>
      <c r="B74" s="17" t="s">
        <v>21</v>
      </c>
      <c r="C74" s="17" t="s">
        <v>22</v>
      </c>
      <c r="D74" s="18">
        <v>38</v>
      </c>
      <c r="E74" s="17" t="s">
        <v>23</v>
      </c>
      <c r="F74" s="18">
        <v>5</v>
      </c>
      <c r="G74" s="18">
        <v>2</v>
      </c>
      <c r="H74" s="18">
        <v>2</v>
      </c>
      <c r="I74" s="17">
        <v>31</v>
      </c>
      <c r="J74" s="35"/>
      <c r="K74" s="43" t="s">
        <v>80</v>
      </c>
      <c r="L74" s="51"/>
      <c r="M74" s="21">
        <f>SUM(M75:M76)</f>
        <v>13600000</v>
      </c>
      <c r="N74" s="22">
        <f>SUM(N75:N76)</f>
        <v>5600000</v>
      </c>
      <c r="O74" s="23">
        <f>N74/M74*100</f>
        <v>41.17647058823529</v>
      </c>
      <c r="P74" s="22">
        <f>SUM(P75:P76)</f>
        <v>5000000</v>
      </c>
      <c r="Q74" s="23">
        <f>P74/M74*100</f>
        <v>36.764705882352942</v>
      </c>
      <c r="R74" s="22">
        <f t="shared" ref="R74:R76" si="17">N74+P74</f>
        <v>10600000</v>
      </c>
      <c r="S74" s="23">
        <f>R74/M74*100</f>
        <v>77.941176470588232</v>
      </c>
      <c r="T74" s="23">
        <f>SUM(T75:T76)/2</f>
        <v>58.333333333333329</v>
      </c>
      <c r="U74" s="279"/>
      <c r="V74" s="280"/>
    </row>
    <row r="75" spans="1:22" s="56" customFormat="1" ht="26.25" customHeight="1" x14ac:dyDescent="0.2">
      <c r="A75" s="28">
        <v>1</v>
      </c>
      <c r="B75" s="29" t="s">
        <v>21</v>
      </c>
      <c r="C75" s="29" t="s">
        <v>22</v>
      </c>
      <c r="D75" s="18">
        <v>38</v>
      </c>
      <c r="E75" s="17" t="s">
        <v>23</v>
      </c>
      <c r="F75" s="30">
        <v>5</v>
      </c>
      <c r="G75" s="30">
        <v>2</v>
      </c>
      <c r="H75" s="30">
        <v>2</v>
      </c>
      <c r="I75" s="29">
        <v>31</v>
      </c>
      <c r="J75" s="26" t="s">
        <v>21</v>
      </c>
      <c r="K75" s="55" t="s">
        <v>81</v>
      </c>
      <c r="L75" s="47"/>
      <c r="M75" s="34">
        <v>3600000</v>
      </c>
      <c r="N75" s="24">
        <v>600000</v>
      </c>
      <c r="O75" s="25">
        <f>N75/M75*100</f>
        <v>16.666666666666664</v>
      </c>
      <c r="P75" s="24">
        <v>0</v>
      </c>
      <c r="Q75" s="25">
        <f>P75/M75*100</f>
        <v>0</v>
      </c>
      <c r="R75" s="33">
        <f t="shared" si="17"/>
        <v>600000</v>
      </c>
      <c r="S75" s="25">
        <f>R75/M75*100</f>
        <v>16.666666666666664</v>
      </c>
      <c r="T75" s="25">
        <f>S75</f>
        <v>16.666666666666664</v>
      </c>
      <c r="U75" s="281" t="s">
        <v>327</v>
      </c>
      <c r="V75" s="284" t="s">
        <v>332</v>
      </c>
    </row>
    <row r="76" spans="1:22" s="2" customFormat="1" ht="21.75" customHeight="1" x14ac:dyDescent="0.2">
      <c r="A76" s="28">
        <v>1</v>
      </c>
      <c r="B76" s="29" t="s">
        <v>21</v>
      </c>
      <c r="C76" s="29" t="s">
        <v>22</v>
      </c>
      <c r="D76" s="18">
        <v>38</v>
      </c>
      <c r="E76" s="17" t="s">
        <v>23</v>
      </c>
      <c r="F76" s="30">
        <v>5</v>
      </c>
      <c r="G76" s="30">
        <v>2</v>
      </c>
      <c r="H76" s="30">
        <v>2</v>
      </c>
      <c r="I76" s="29">
        <v>31</v>
      </c>
      <c r="J76" s="26" t="s">
        <v>32</v>
      </c>
      <c r="K76" s="55" t="s">
        <v>82</v>
      </c>
      <c r="L76" s="47"/>
      <c r="M76" s="34">
        <v>10000000</v>
      </c>
      <c r="N76" s="24">
        <v>5000000</v>
      </c>
      <c r="O76" s="25">
        <f>N76/M76*100</f>
        <v>50</v>
      </c>
      <c r="P76" s="24">
        <v>5000000</v>
      </c>
      <c r="Q76" s="25">
        <f>P76/M76*100</f>
        <v>50</v>
      </c>
      <c r="R76" s="33">
        <f t="shared" si="17"/>
        <v>10000000</v>
      </c>
      <c r="S76" s="25">
        <f>R76/M76*100</f>
        <v>100</v>
      </c>
      <c r="T76" s="25">
        <f>S76</f>
        <v>100</v>
      </c>
      <c r="U76" s="281" t="s">
        <v>339</v>
      </c>
      <c r="V76" s="280"/>
    </row>
    <row r="77" spans="1:22" s="2" customFormat="1" ht="15.75" customHeight="1" x14ac:dyDescent="0.2">
      <c r="A77" s="28"/>
      <c r="B77" s="29"/>
      <c r="C77" s="29"/>
      <c r="D77" s="30"/>
      <c r="E77" s="30"/>
      <c r="F77" s="30"/>
      <c r="G77" s="30"/>
      <c r="H77" s="30"/>
      <c r="I77" s="29"/>
      <c r="J77" s="26"/>
      <c r="K77" s="55"/>
      <c r="L77" s="47"/>
      <c r="M77" s="34"/>
      <c r="N77" s="40"/>
      <c r="O77" s="25"/>
      <c r="P77" s="40"/>
      <c r="Q77" s="25"/>
      <c r="R77" s="22"/>
      <c r="S77" s="25"/>
      <c r="T77" s="25"/>
      <c r="U77" s="279"/>
      <c r="V77" s="280"/>
    </row>
    <row r="78" spans="1:22" s="2" customFormat="1" ht="15.75" customHeight="1" x14ac:dyDescent="0.2">
      <c r="A78" s="16">
        <v>1</v>
      </c>
      <c r="B78" s="17" t="s">
        <v>21</v>
      </c>
      <c r="C78" s="17" t="s">
        <v>22</v>
      </c>
      <c r="D78" s="18">
        <v>38</v>
      </c>
      <c r="E78" s="17" t="s">
        <v>23</v>
      </c>
      <c r="F78" s="18">
        <v>5</v>
      </c>
      <c r="G78" s="18">
        <v>2</v>
      </c>
      <c r="H78" s="18">
        <v>2</v>
      </c>
      <c r="I78" s="17">
        <v>33</v>
      </c>
      <c r="J78" s="35"/>
      <c r="K78" s="43" t="s">
        <v>83</v>
      </c>
      <c r="L78" s="51"/>
      <c r="M78" s="21">
        <f>M79</f>
        <v>19275000</v>
      </c>
      <c r="N78" s="22">
        <f>SUM(N79)</f>
        <v>5250000</v>
      </c>
      <c r="O78" s="23">
        <f>N78/M78*100</f>
        <v>27.237354085603112</v>
      </c>
      <c r="P78" s="22">
        <f>SUM(P79:P79)</f>
        <v>11775000</v>
      </c>
      <c r="Q78" s="23">
        <f>P78/M78*100</f>
        <v>61.089494163424128</v>
      </c>
      <c r="R78" s="22">
        <f t="shared" si="4"/>
        <v>17025000</v>
      </c>
      <c r="S78" s="23">
        <f>R78/M78*100</f>
        <v>88.326848249027236</v>
      </c>
      <c r="T78" s="23">
        <f>T79</f>
        <v>88.326848249027236</v>
      </c>
      <c r="U78" s="281"/>
      <c r="V78" s="284"/>
    </row>
    <row r="79" spans="1:22" s="2" customFormat="1" ht="24.75" customHeight="1" x14ac:dyDescent="0.2">
      <c r="A79" s="28">
        <v>1</v>
      </c>
      <c r="B79" s="29" t="s">
        <v>21</v>
      </c>
      <c r="C79" s="29" t="s">
        <v>22</v>
      </c>
      <c r="D79" s="18">
        <v>38</v>
      </c>
      <c r="E79" s="17" t="s">
        <v>23</v>
      </c>
      <c r="F79" s="30">
        <v>5</v>
      </c>
      <c r="G79" s="30">
        <v>2</v>
      </c>
      <c r="H79" s="30">
        <v>2</v>
      </c>
      <c r="I79" s="29">
        <v>33</v>
      </c>
      <c r="J79" s="26" t="s">
        <v>22</v>
      </c>
      <c r="K79" s="55" t="s">
        <v>84</v>
      </c>
      <c r="L79" s="47"/>
      <c r="M79" s="34">
        <v>19275000</v>
      </c>
      <c r="N79" s="24">
        <v>5250000</v>
      </c>
      <c r="O79" s="25">
        <f>N79/M79*100</f>
        <v>27.237354085603112</v>
      </c>
      <c r="P79" s="24">
        <v>11775000</v>
      </c>
      <c r="Q79" s="25">
        <f>P79/M79*100</f>
        <v>61.089494163424128</v>
      </c>
      <c r="R79" s="33">
        <f t="shared" si="4"/>
        <v>17025000</v>
      </c>
      <c r="S79" s="25">
        <f>R79/M79*100</f>
        <v>88.326848249027236</v>
      </c>
      <c r="T79" s="25">
        <f>S79</f>
        <v>88.326848249027236</v>
      </c>
      <c r="U79" s="281" t="s">
        <v>340</v>
      </c>
      <c r="V79" s="284" t="s">
        <v>332</v>
      </c>
    </row>
    <row r="80" spans="1:22" s="2" customFormat="1" ht="30" customHeight="1" x14ac:dyDescent="0.2">
      <c r="A80" s="28"/>
      <c r="B80" s="29"/>
      <c r="C80" s="29"/>
      <c r="D80" s="18"/>
      <c r="E80" s="17"/>
      <c r="F80" s="30"/>
      <c r="G80" s="30"/>
      <c r="H80" s="30"/>
      <c r="I80" s="29"/>
      <c r="J80" s="26"/>
      <c r="K80" s="46"/>
      <c r="L80" s="47"/>
      <c r="M80" s="34"/>
      <c r="N80" s="24"/>
      <c r="O80" s="25"/>
      <c r="P80" s="24"/>
      <c r="Q80" s="25"/>
      <c r="R80" s="22"/>
      <c r="S80" s="25"/>
      <c r="T80" s="25"/>
      <c r="U80" s="279"/>
      <c r="V80" s="280"/>
    </row>
    <row r="81" spans="1:22" s="2" customFormat="1" ht="30" x14ac:dyDescent="0.2">
      <c r="A81" s="16">
        <v>1</v>
      </c>
      <c r="B81" s="17" t="s">
        <v>21</v>
      </c>
      <c r="C81" s="17" t="s">
        <v>22</v>
      </c>
      <c r="D81" s="18">
        <v>38</v>
      </c>
      <c r="E81" s="17" t="s">
        <v>23</v>
      </c>
      <c r="F81" s="18">
        <v>5</v>
      </c>
      <c r="G81" s="18">
        <v>2</v>
      </c>
      <c r="H81" s="18">
        <v>2</v>
      </c>
      <c r="I81" s="17">
        <v>35</v>
      </c>
      <c r="J81" s="35"/>
      <c r="K81" s="50" t="s">
        <v>85</v>
      </c>
      <c r="L81" s="47"/>
      <c r="M81" s="21">
        <f>M82</f>
        <v>5250000</v>
      </c>
      <c r="N81" s="58">
        <f>SUM(N82)</f>
        <v>0</v>
      </c>
      <c r="O81" s="23">
        <f>N81/M81*100</f>
        <v>0</v>
      </c>
      <c r="P81" s="58">
        <f>P82</f>
        <v>2250000</v>
      </c>
      <c r="Q81" s="23">
        <f>P81/M81*100</f>
        <v>42.857142857142854</v>
      </c>
      <c r="R81" s="22">
        <f>N81+P81</f>
        <v>2250000</v>
      </c>
      <c r="S81" s="23">
        <f>R81/M81*100</f>
        <v>42.857142857142854</v>
      </c>
      <c r="T81" s="23">
        <f>T82</f>
        <v>50</v>
      </c>
      <c r="U81" s="279"/>
      <c r="V81" s="280"/>
    </row>
    <row r="82" spans="1:22" ht="28.5" x14ac:dyDescent="0.25">
      <c r="A82" s="28">
        <v>1</v>
      </c>
      <c r="B82" s="29" t="s">
        <v>21</v>
      </c>
      <c r="C82" s="29" t="s">
        <v>22</v>
      </c>
      <c r="D82" s="30">
        <v>38</v>
      </c>
      <c r="E82" s="29" t="s">
        <v>23</v>
      </c>
      <c r="F82" s="30">
        <v>5</v>
      </c>
      <c r="G82" s="30">
        <v>2</v>
      </c>
      <c r="H82" s="30">
        <v>2</v>
      </c>
      <c r="I82" s="29">
        <v>35</v>
      </c>
      <c r="J82" s="26" t="s">
        <v>21</v>
      </c>
      <c r="K82" s="46" t="s">
        <v>86</v>
      </c>
      <c r="L82" s="47"/>
      <c r="M82" s="34">
        <v>5250000</v>
      </c>
      <c r="N82" s="24">
        <f>[1]AGUSTUS!R78</f>
        <v>0</v>
      </c>
      <c r="O82" s="25">
        <f>N82/M82*100</f>
        <v>0</v>
      </c>
      <c r="P82" s="24">
        <v>2250000</v>
      </c>
      <c r="Q82" s="25">
        <f>P82/M82*100</f>
        <v>42.857142857142854</v>
      </c>
      <c r="R82" s="33">
        <f>N82+P82</f>
        <v>2250000</v>
      </c>
      <c r="S82" s="25">
        <f>R82/M82*100</f>
        <v>42.857142857142854</v>
      </c>
      <c r="T82" s="25">
        <v>50</v>
      </c>
      <c r="U82" s="281" t="s">
        <v>341</v>
      </c>
      <c r="V82" s="284" t="s">
        <v>332</v>
      </c>
    </row>
    <row r="83" spans="1:22" s="57" customFormat="1" ht="14.25" x14ac:dyDescent="0.25">
      <c r="A83" s="28"/>
      <c r="B83" s="29"/>
      <c r="C83" s="29"/>
      <c r="D83" s="30"/>
      <c r="E83" s="30"/>
      <c r="F83" s="30"/>
      <c r="G83" s="30"/>
      <c r="H83" s="30"/>
      <c r="I83" s="29"/>
      <c r="J83" s="26"/>
      <c r="K83" s="31"/>
      <c r="L83" s="31"/>
      <c r="M83" s="34"/>
      <c r="N83" s="24"/>
      <c r="O83" s="25"/>
      <c r="P83" s="24"/>
      <c r="Q83" s="25"/>
      <c r="R83" s="22"/>
      <c r="S83" s="25"/>
      <c r="T83" s="25"/>
      <c r="U83" s="279"/>
      <c r="V83" s="280"/>
    </row>
    <row r="84" spans="1:22" s="57" customFormat="1" ht="15" x14ac:dyDescent="0.25">
      <c r="A84" s="16">
        <v>1</v>
      </c>
      <c r="B84" s="17" t="s">
        <v>21</v>
      </c>
      <c r="C84" s="17" t="s">
        <v>22</v>
      </c>
      <c r="D84" s="18">
        <v>38</v>
      </c>
      <c r="E84" s="17" t="s">
        <v>23</v>
      </c>
      <c r="F84" s="18">
        <v>5</v>
      </c>
      <c r="G84" s="18">
        <v>2</v>
      </c>
      <c r="H84" s="18">
        <v>3</v>
      </c>
      <c r="I84" s="17"/>
      <c r="J84" s="35"/>
      <c r="K84" s="27" t="s">
        <v>87</v>
      </c>
      <c r="L84" s="27"/>
      <c r="M84" s="21">
        <f>M85+M88+M91+M94+M97</f>
        <v>99000000</v>
      </c>
      <c r="N84" s="21">
        <f>N85+N88+N91+N94+N97</f>
        <v>0</v>
      </c>
      <c r="O84" s="23">
        <f>N84/M84*100</f>
        <v>0</v>
      </c>
      <c r="P84" s="21">
        <f>P85+P88+P91+P94+P97</f>
        <v>86599770</v>
      </c>
      <c r="Q84" s="23">
        <f>P84/M84*100</f>
        <v>87.474515151515149</v>
      </c>
      <c r="R84" s="21">
        <f>R85+R88+R91+R94+R97</f>
        <v>86599770</v>
      </c>
      <c r="S84" s="23">
        <f>R84/M84*100</f>
        <v>87.474515151515149</v>
      </c>
      <c r="T84" s="23">
        <f>(T85+T88+T91+T94+T97)/5</f>
        <v>80</v>
      </c>
      <c r="U84" s="285"/>
      <c r="V84" s="286"/>
    </row>
    <row r="85" spans="1:22" s="57" customFormat="1" ht="15" x14ac:dyDescent="0.25">
      <c r="A85" s="16">
        <v>1</v>
      </c>
      <c r="B85" s="17" t="s">
        <v>21</v>
      </c>
      <c r="C85" s="17" t="s">
        <v>22</v>
      </c>
      <c r="D85" s="18">
        <v>38</v>
      </c>
      <c r="E85" s="17" t="s">
        <v>23</v>
      </c>
      <c r="F85" s="18">
        <v>5</v>
      </c>
      <c r="G85" s="18">
        <v>2</v>
      </c>
      <c r="H85" s="18">
        <v>3</v>
      </c>
      <c r="I85" s="17" t="s">
        <v>48</v>
      </c>
      <c r="J85" s="35"/>
      <c r="K85" s="27" t="s">
        <v>102</v>
      </c>
      <c r="L85" s="27"/>
      <c r="M85" s="21">
        <f>M86</f>
        <v>5000000</v>
      </c>
      <c r="N85" s="58">
        <f>N86</f>
        <v>0</v>
      </c>
      <c r="O85" s="23">
        <f t="shared" ref="O85:O86" si="18">N85/M85*100</f>
        <v>0</v>
      </c>
      <c r="P85" s="58">
        <f>P86</f>
        <v>4860000</v>
      </c>
      <c r="Q85" s="23">
        <f t="shared" ref="Q85:Q86" si="19">P85/M85*100</f>
        <v>97.2</v>
      </c>
      <c r="R85" s="22">
        <f>N85+P85</f>
        <v>4860000</v>
      </c>
      <c r="S85" s="23">
        <f t="shared" ref="S85:S86" si="20">R85/M85*100</f>
        <v>97.2</v>
      </c>
      <c r="T85" s="23">
        <f>T86</f>
        <v>100</v>
      </c>
      <c r="U85" s="281"/>
      <c r="V85" s="284"/>
    </row>
    <row r="86" spans="1:22" s="57" customFormat="1" ht="15" x14ac:dyDescent="0.25">
      <c r="A86" s="28">
        <v>1</v>
      </c>
      <c r="B86" s="29" t="s">
        <v>21</v>
      </c>
      <c r="C86" s="29" t="s">
        <v>22</v>
      </c>
      <c r="D86" s="30">
        <v>38</v>
      </c>
      <c r="E86" s="29" t="s">
        <v>23</v>
      </c>
      <c r="F86" s="30">
        <v>5</v>
      </c>
      <c r="G86" s="30">
        <v>2</v>
      </c>
      <c r="H86" s="30">
        <v>3</v>
      </c>
      <c r="I86" s="29" t="s">
        <v>48</v>
      </c>
      <c r="J86" s="26" t="s">
        <v>36</v>
      </c>
      <c r="K86" s="31" t="s">
        <v>103</v>
      </c>
      <c r="L86" s="27"/>
      <c r="M86" s="34">
        <v>5000000</v>
      </c>
      <c r="N86" s="24">
        <v>0</v>
      </c>
      <c r="O86" s="25">
        <f t="shared" si="18"/>
        <v>0</v>
      </c>
      <c r="P86" s="24">
        <v>4860000</v>
      </c>
      <c r="Q86" s="25">
        <f t="shared" si="19"/>
        <v>97.2</v>
      </c>
      <c r="R86" s="33">
        <f>N86+P86</f>
        <v>4860000</v>
      </c>
      <c r="S86" s="25">
        <f t="shared" si="20"/>
        <v>97.2</v>
      </c>
      <c r="T86" s="25">
        <v>100</v>
      </c>
      <c r="U86" s="281" t="s">
        <v>315</v>
      </c>
      <c r="V86" s="287" t="s">
        <v>330</v>
      </c>
    </row>
    <row r="87" spans="1:22" s="57" customFormat="1" ht="15" x14ac:dyDescent="0.25">
      <c r="A87" s="16"/>
      <c r="B87" s="17"/>
      <c r="C87" s="17"/>
      <c r="D87" s="18"/>
      <c r="E87" s="17"/>
      <c r="F87" s="18"/>
      <c r="G87" s="18"/>
      <c r="H87" s="18"/>
      <c r="I87" s="17"/>
      <c r="J87" s="35"/>
      <c r="K87" s="31"/>
      <c r="L87" s="27"/>
      <c r="M87" s="21"/>
      <c r="N87" s="58"/>
      <c r="O87" s="23"/>
      <c r="P87" s="58"/>
      <c r="Q87" s="23"/>
      <c r="R87" s="22"/>
      <c r="S87" s="23"/>
      <c r="T87" s="23"/>
      <c r="U87" s="279"/>
      <c r="V87" s="287"/>
    </row>
    <row r="88" spans="1:22" s="57" customFormat="1" ht="15" x14ac:dyDescent="0.25">
      <c r="A88" s="16">
        <v>1</v>
      </c>
      <c r="B88" s="17" t="s">
        <v>21</v>
      </c>
      <c r="C88" s="17" t="s">
        <v>22</v>
      </c>
      <c r="D88" s="18">
        <v>38</v>
      </c>
      <c r="E88" s="17" t="s">
        <v>23</v>
      </c>
      <c r="F88" s="18">
        <v>5</v>
      </c>
      <c r="G88" s="18">
        <v>2</v>
      </c>
      <c r="H88" s="18">
        <v>3</v>
      </c>
      <c r="I88" s="17">
        <v>17</v>
      </c>
      <c r="J88" s="35"/>
      <c r="K88" s="27" t="s">
        <v>104</v>
      </c>
      <c r="L88" s="27"/>
      <c r="M88" s="21">
        <f>M89</f>
        <v>48000000</v>
      </c>
      <c r="N88" s="58">
        <f>N89</f>
        <v>0</v>
      </c>
      <c r="O88" s="23">
        <f>N88/M88*100</f>
        <v>0</v>
      </c>
      <c r="P88" s="58">
        <f>P89</f>
        <v>47400000</v>
      </c>
      <c r="Q88" s="23">
        <f>P88/M88*100</f>
        <v>98.75</v>
      </c>
      <c r="R88" s="22">
        <f>N88+P88</f>
        <v>47400000</v>
      </c>
      <c r="S88" s="23">
        <f>R88/M88*100</f>
        <v>98.75</v>
      </c>
      <c r="T88" s="23">
        <f>T89</f>
        <v>100</v>
      </c>
      <c r="U88" s="279"/>
      <c r="V88" s="287"/>
    </row>
    <row r="89" spans="1:22" s="57" customFormat="1" ht="15" x14ac:dyDescent="0.25">
      <c r="A89" s="28">
        <v>1</v>
      </c>
      <c r="B89" s="29" t="s">
        <v>21</v>
      </c>
      <c r="C89" s="29" t="s">
        <v>22</v>
      </c>
      <c r="D89" s="30">
        <v>38</v>
      </c>
      <c r="E89" s="29" t="s">
        <v>23</v>
      </c>
      <c r="F89" s="30">
        <v>5</v>
      </c>
      <c r="G89" s="30">
        <v>2</v>
      </c>
      <c r="H89" s="30">
        <v>3</v>
      </c>
      <c r="I89" s="29">
        <v>17</v>
      </c>
      <c r="J89" s="26" t="s">
        <v>22</v>
      </c>
      <c r="K89" s="31" t="s">
        <v>105</v>
      </c>
      <c r="L89" s="27"/>
      <c r="M89" s="34">
        <v>48000000</v>
      </c>
      <c r="N89" s="24">
        <v>0</v>
      </c>
      <c r="O89" s="25">
        <f>N89/M89*100</f>
        <v>0</v>
      </c>
      <c r="P89" s="24">
        <v>47400000</v>
      </c>
      <c r="Q89" s="25">
        <f>P89/M89*100</f>
        <v>98.75</v>
      </c>
      <c r="R89" s="33">
        <f>N89+P89</f>
        <v>47400000</v>
      </c>
      <c r="S89" s="25">
        <f>R89/M89*100</f>
        <v>98.75</v>
      </c>
      <c r="T89" s="25">
        <v>100</v>
      </c>
      <c r="U89" s="281" t="s">
        <v>315</v>
      </c>
      <c r="V89" s="287" t="s">
        <v>330</v>
      </c>
    </row>
    <row r="90" spans="1:22" s="57" customFormat="1" ht="15" x14ac:dyDescent="0.25">
      <c r="A90" s="16"/>
      <c r="B90" s="17"/>
      <c r="C90" s="17"/>
      <c r="D90" s="18"/>
      <c r="E90" s="17"/>
      <c r="F90" s="18"/>
      <c r="G90" s="18"/>
      <c r="H90" s="18"/>
      <c r="I90" s="17"/>
      <c r="J90" s="35"/>
      <c r="K90" s="31"/>
      <c r="L90" s="27"/>
      <c r="M90" s="21"/>
      <c r="N90" s="58"/>
      <c r="O90" s="23"/>
      <c r="P90" s="58"/>
      <c r="Q90" s="23"/>
      <c r="R90" s="22"/>
      <c r="S90" s="23"/>
      <c r="T90" s="23"/>
      <c r="U90" s="279"/>
      <c r="V90" s="287"/>
    </row>
    <row r="91" spans="1:22" s="57" customFormat="1" ht="15" x14ac:dyDescent="0.25">
      <c r="A91" s="16">
        <v>1</v>
      </c>
      <c r="B91" s="17" t="s">
        <v>21</v>
      </c>
      <c r="C91" s="17" t="s">
        <v>22</v>
      </c>
      <c r="D91" s="18">
        <v>38</v>
      </c>
      <c r="E91" s="17" t="s">
        <v>23</v>
      </c>
      <c r="F91" s="18">
        <v>5</v>
      </c>
      <c r="G91" s="18">
        <v>2</v>
      </c>
      <c r="H91" s="18">
        <v>3</v>
      </c>
      <c r="I91" s="17" t="s">
        <v>88</v>
      </c>
      <c r="J91" s="35"/>
      <c r="K91" s="27" t="s">
        <v>89</v>
      </c>
      <c r="L91" s="27"/>
      <c r="M91" s="21">
        <f>M92</f>
        <v>10000000</v>
      </c>
      <c r="N91" s="58">
        <f>N92</f>
        <v>0</v>
      </c>
      <c r="O91" s="23">
        <f>N91/M91*100</f>
        <v>0</v>
      </c>
      <c r="P91" s="58">
        <v>0</v>
      </c>
      <c r="Q91" s="23">
        <f>P91/M91*100</f>
        <v>0</v>
      </c>
      <c r="R91" s="22">
        <f t="shared" si="4"/>
        <v>0</v>
      </c>
      <c r="S91" s="23">
        <f>R91/M91*100</f>
        <v>0</v>
      </c>
      <c r="T91" s="23">
        <f>T92</f>
        <v>0</v>
      </c>
      <c r="U91" s="279"/>
      <c r="V91" s="287"/>
    </row>
    <row r="92" spans="1:22" s="57" customFormat="1" ht="25.5" x14ac:dyDescent="0.25">
      <c r="A92" s="28">
        <v>1</v>
      </c>
      <c r="B92" s="29" t="s">
        <v>21</v>
      </c>
      <c r="C92" s="29" t="s">
        <v>22</v>
      </c>
      <c r="D92" s="30">
        <v>38</v>
      </c>
      <c r="E92" s="29" t="s">
        <v>23</v>
      </c>
      <c r="F92" s="30">
        <v>5</v>
      </c>
      <c r="G92" s="30">
        <v>2</v>
      </c>
      <c r="H92" s="30">
        <v>3</v>
      </c>
      <c r="I92" s="29" t="s">
        <v>88</v>
      </c>
      <c r="J92" s="26" t="s">
        <v>90</v>
      </c>
      <c r="K92" s="31" t="s">
        <v>91</v>
      </c>
      <c r="L92" s="31"/>
      <c r="M92" s="34">
        <v>10000000</v>
      </c>
      <c r="N92" s="24">
        <f>[1]AGUSTUS!R82</f>
        <v>0</v>
      </c>
      <c r="O92" s="25">
        <f>N92/M92*100</f>
        <v>0</v>
      </c>
      <c r="P92" s="24">
        <v>0</v>
      </c>
      <c r="Q92" s="25">
        <f>P92/M92*100</f>
        <v>0</v>
      </c>
      <c r="R92" s="22">
        <f t="shared" si="4"/>
        <v>0</v>
      </c>
      <c r="S92" s="25">
        <f>R92/M92*100</f>
        <v>0</v>
      </c>
      <c r="T92" s="25">
        <f>S92</f>
        <v>0</v>
      </c>
      <c r="U92" s="281" t="s">
        <v>328</v>
      </c>
      <c r="V92" s="284" t="s">
        <v>332</v>
      </c>
    </row>
    <row r="93" spans="1:22" s="60" customFormat="1" ht="14.25" x14ac:dyDescent="0.25">
      <c r="A93" s="28"/>
      <c r="B93" s="29"/>
      <c r="C93" s="29"/>
      <c r="D93" s="30"/>
      <c r="E93" s="30"/>
      <c r="F93" s="30"/>
      <c r="G93" s="30"/>
      <c r="H93" s="30"/>
      <c r="I93" s="29"/>
      <c r="J93" s="26"/>
      <c r="K93" s="59"/>
      <c r="L93" s="59"/>
      <c r="M93" s="34"/>
      <c r="N93" s="24"/>
      <c r="O93" s="25"/>
      <c r="P93" s="24"/>
      <c r="Q93" s="25"/>
      <c r="R93" s="22"/>
      <c r="S93" s="25"/>
      <c r="T93" s="25"/>
      <c r="U93" s="279"/>
      <c r="V93" s="287"/>
    </row>
    <row r="94" spans="1:22" s="60" customFormat="1" ht="15" x14ac:dyDescent="0.25">
      <c r="A94" s="16">
        <v>1</v>
      </c>
      <c r="B94" s="17" t="s">
        <v>21</v>
      </c>
      <c r="C94" s="17" t="s">
        <v>22</v>
      </c>
      <c r="D94" s="18">
        <v>38</v>
      </c>
      <c r="E94" s="17" t="s">
        <v>23</v>
      </c>
      <c r="F94" s="18">
        <v>5</v>
      </c>
      <c r="G94" s="18">
        <v>2</v>
      </c>
      <c r="H94" s="18">
        <v>3</v>
      </c>
      <c r="I94" s="17">
        <v>38</v>
      </c>
      <c r="J94" s="26"/>
      <c r="K94" s="117" t="s">
        <v>106</v>
      </c>
      <c r="L94" s="59"/>
      <c r="M94" s="21">
        <f>M95</f>
        <v>30000000</v>
      </c>
      <c r="N94" s="58">
        <f>N95</f>
        <v>0</v>
      </c>
      <c r="O94" s="23">
        <f t="shared" ref="O94:O98" si="21">N94/M94*100</f>
        <v>0</v>
      </c>
      <c r="P94" s="58">
        <f>P95</f>
        <v>28987770</v>
      </c>
      <c r="Q94" s="23">
        <f t="shared" ref="Q94:Q98" si="22">P94/M94*100</f>
        <v>96.625900000000001</v>
      </c>
      <c r="R94" s="22">
        <f t="shared" ref="R94:R98" si="23">N94+P94</f>
        <v>28987770</v>
      </c>
      <c r="S94" s="23">
        <f t="shared" ref="S94:S98" si="24">R94/M94*100</f>
        <v>96.625900000000001</v>
      </c>
      <c r="T94" s="23">
        <f>T95</f>
        <v>100</v>
      </c>
      <c r="U94" s="279"/>
      <c r="V94" s="287"/>
    </row>
    <row r="95" spans="1:22" s="60" customFormat="1" ht="14.25" x14ac:dyDescent="0.25">
      <c r="A95" s="28">
        <v>1</v>
      </c>
      <c r="B95" s="29" t="s">
        <v>21</v>
      </c>
      <c r="C95" s="29" t="s">
        <v>22</v>
      </c>
      <c r="D95" s="30">
        <v>38</v>
      </c>
      <c r="E95" s="29" t="s">
        <v>23</v>
      </c>
      <c r="F95" s="30">
        <v>5</v>
      </c>
      <c r="G95" s="30">
        <v>2</v>
      </c>
      <c r="H95" s="30">
        <v>3</v>
      </c>
      <c r="I95" s="29">
        <v>38</v>
      </c>
      <c r="J95" s="26" t="s">
        <v>21</v>
      </c>
      <c r="K95" s="59" t="s">
        <v>107</v>
      </c>
      <c r="L95" s="59"/>
      <c r="M95" s="34">
        <v>30000000</v>
      </c>
      <c r="N95" s="24">
        <v>0</v>
      </c>
      <c r="O95" s="25">
        <f t="shared" si="21"/>
        <v>0</v>
      </c>
      <c r="P95" s="24">
        <v>28987770</v>
      </c>
      <c r="Q95" s="25">
        <f t="shared" si="22"/>
        <v>96.625900000000001</v>
      </c>
      <c r="R95" s="33">
        <f t="shared" si="23"/>
        <v>28987770</v>
      </c>
      <c r="S95" s="25">
        <f t="shared" si="24"/>
        <v>96.625900000000001</v>
      </c>
      <c r="T95" s="25">
        <v>100</v>
      </c>
      <c r="U95" s="281" t="s">
        <v>315</v>
      </c>
      <c r="V95" s="287" t="s">
        <v>330</v>
      </c>
    </row>
    <row r="96" spans="1:22" s="60" customFormat="1" ht="15" x14ac:dyDescent="0.25">
      <c r="A96" s="28"/>
      <c r="B96" s="29"/>
      <c r="C96" s="29"/>
      <c r="D96" s="18"/>
      <c r="E96" s="17"/>
      <c r="F96" s="30"/>
      <c r="G96" s="30"/>
      <c r="H96" s="30"/>
      <c r="I96" s="29"/>
      <c r="J96" s="26"/>
      <c r="K96" s="59"/>
      <c r="L96" s="59"/>
      <c r="M96" s="34"/>
      <c r="N96" s="24"/>
      <c r="O96" s="25"/>
      <c r="P96" s="24"/>
      <c r="Q96" s="25"/>
      <c r="R96" s="22"/>
      <c r="S96" s="25"/>
      <c r="T96" s="25"/>
      <c r="U96" s="279"/>
      <c r="V96" s="287"/>
    </row>
    <row r="97" spans="1:22" s="60" customFormat="1" ht="15" x14ac:dyDescent="0.25">
      <c r="A97" s="16">
        <v>1</v>
      </c>
      <c r="B97" s="17" t="s">
        <v>21</v>
      </c>
      <c r="C97" s="17" t="s">
        <v>22</v>
      </c>
      <c r="D97" s="18">
        <v>38</v>
      </c>
      <c r="E97" s="17" t="s">
        <v>23</v>
      </c>
      <c r="F97" s="18">
        <v>5</v>
      </c>
      <c r="G97" s="18">
        <v>2</v>
      </c>
      <c r="H97" s="18">
        <v>3</v>
      </c>
      <c r="I97" s="17">
        <v>39</v>
      </c>
      <c r="J97" s="26"/>
      <c r="K97" s="117" t="s">
        <v>108</v>
      </c>
      <c r="L97" s="59"/>
      <c r="M97" s="21">
        <f>M98</f>
        <v>6000000</v>
      </c>
      <c r="N97" s="58">
        <f>N98</f>
        <v>0</v>
      </c>
      <c r="O97" s="23">
        <f t="shared" si="21"/>
        <v>0</v>
      </c>
      <c r="P97" s="58">
        <f>P98</f>
        <v>5352000</v>
      </c>
      <c r="Q97" s="23">
        <f t="shared" si="22"/>
        <v>89.2</v>
      </c>
      <c r="R97" s="22">
        <f t="shared" si="23"/>
        <v>5352000</v>
      </c>
      <c r="S97" s="23">
        <f t="shared" si="24"/>
        <v>89.2</v>
      </c>
      <c r="T97" s="23">
        <f>T98</f>
        <v>100</v>
      </c>
      <c r="U97" s="279"/>
      <c r="V97" s="287"/>
    </row>
    <row r="98" spans="1:22" s="60" customFormat="1" ht="14.25" x14ac:dyDescent="0.25">
      <c r="A98" s="28">
        <v>1</v>
      </c>
      <c r="B98" s="29" t="s">
        <v>21</v>
      </c>
      <c r="C98" s="29" t="s">
        <v>22</v>
      </c>
      <c r="D98" s="30">
        <v>38</v>
      </c>
      <c r="E98" s="29" t="s">
        <v>23</v>
      </c>
      <c r="F98" s="30">
        <v>5</v>
      </c>
      <c r="G98" s="30">
        <v>2</v>
      </c>
      <c r="H98" s="30">
        <v>3</v>
      </c>
      <c r="I98" s="29">
        <v>39</v>
      </c>
      <c r="J98" s="26" t="s">
        <v>36</v>
      </c>
      <c r="K98" s="59" t="s">
        <v>109</v>
      </c>
      <c r="L98" s="59"/>
      <c r="M98" s="34">
        <v>6000000</v>
      </c>
      <c r="N98" s="24">
        <v>0</v>
      </c>
      <c r="O98" s="25">
        <f t="shared" si="21"/>
        <v>0</v>
      </c>
      <c r="P98" s="24">
        <v>5352000</v>
      </c>
      <c r="Q98" s="25">
        <f t="shared" si="22"/>
        <v>89.2</v>
      </c>
      <c r="R98" s="33">
        <f t="shared" si="23"/>
        <v>5352000</v>
      </c>
      <c r="S98" s="25">
        <f t="shared" si="24"/>
        <v>89.2</v>
      </c>
      <c r="T98" s="25">
        <v>100</v>
      </c>
      <c r="U98" s="281" t="s">
        <v>315</v>
      </c>
      <c r="V98" s="287" t="s">
        <v>330</v>
      </c>
    </row>
    <row r="99" spans="1:22" ht="14.25" x14ac:dyDescent="0.25">
      <c r="A99" s="28"/>
      <c r="B99" s="29"/>
      <c r="C99" s="29"/>
      <c r="D99" s="30"/>
      <c r="E99" s="30"/>
      <c r="F99" s="30"/>
      <c r="G99" s="30"/>
      <c r="H99" s="30"/>
      <c r="I99" s="29"/>
      <c r="J99" s="26"/>
      <c r="K99" s="31"/>
      <c r="L99" s="31"/>
      <c r="M99" s="34"/>
      <c r="N99" s="61"/>
      <c r="O99" s="62"/>
      <c r="P99" s="61"/>
      <c r="Q99" s="63"/>
      <c r="R99" s="22"/>
      <c r="S99" s="63"/>
      <c r="T99" s="62"/>
      <c r="U99" s="279"/>
      <c r="V99" s="287"/>
    </row>
    <row r="100" spans="1:22" ht="61.5" customHeight="1" x14ac:dyDescent="0.2">
      <c r="A100" s="64"/>
      <c r="B100" s="65"/>
      <c r="C100" s="65"/>
      <c r="D100" s="64"/>
      <c r="E100" s="64"/>
      <c r="F100" s="64"/>
      <c r="G100" s="64"/>
      <c r="H100" s="64"/>
      <c r="I100" s="65"/>
      <c r="J100" s="66"/>
      <c r="K100" s="67"/>
      <c r="L100" s="67"/>
      <c r="M100" s="68"/>
      <c r="N100" s="69"/>
      <c r="O100" s="70"/>
      <c r="P100" s="69"/>
      <c r="Q100" s="71"/>
      <c r="R100" s="324" t="s">
        <v>342</v>
      </c>
      <c r="S100" s="325"/>
      <c r="T100" s="326"/>
      <c r="U100" s="354" t="s">
        <v>346</v>
      </c>
      <c r="V100" s="333" t="s">
        <v>348</v>
      </c>
    </row>
    <row r="101" spans="1:22" ht="38.25" x14ac:dyDescent="0.2">
      <c r="A101" s="64"/>
      <c r="B101" s="65"/>
      <c r="C101" s="65"/>
      <c r="D101" s="64"/>
      <c r="E101" s="64"/>
      <c r="F101" s="64"/>
      <c r="G101" s="64"/>
      <c r="H101" s="64"/>
      <c r="I101" s="65"/>
      <c r="J101" s="66"/>
      <c r="K101" s="67"/>
      <c r="L101" s="67"/>
      <c r="M101" s="68"/>
      <c r="N101" s="69"/>
      <c r="O101" s="70"/>
      <c r="P101" s="69"/>
      <c r="Q101" s="71"/>
      <c r="R101" s="327"/>
      <c r="S101" s="328"/>
      <c r="T101" s="329"/>
      <c r="U101" s="354" t="s">
        <v>347</v>
      </c>
      <c r="V101" s="334"/>
    </row>
    <row r="102" spans="1:22" ht="25.5" x14ac:dyDescent="0.2">
      <c r="A102" s="64"/>
      <c r="B102" s="65"/>
      <c r="C102" s="65"/>
      <c r="D102" s="64"/>
      <c r="E102" s="64"/>
      <c r="F102" s="64"/>
      <c r="G102" s="64"/>
      <c r="H102" s="64"/>
      <c r="I102" s="65"/>
      <c r="J102" s="66"/>
      <c r="K102" s="67"/>
      <c r="L102" s="67"/>
      <c r="M102" s="68"/>
      <c r="N102" s="69"/>
      <c r="O102" s="70"/>
      <c r="P102" s="69"/>
      <c r="Q102" s="71"/>
      <c r="R102" s="327"/>
      <c r="S102" s="328"/>
      <c r="T102" s="329"/>
      <c r="U102" s="355" t="s">
        <v>343</v>
      </c>
      <c r="V102" s="334"/>
    </row>
    <row r="103" spans="1:22" ht="25.5" x14ac:dyDescent="0.25">
      <c r="A103" s="64"/>
      <c r="B103" s="65"/>
      <c r="C103" s="65"/>
      <c r="D103" s="64"/>
      <c r="E103" s="64"/>
      <c r="F103" s="64"/>
      <c r="G103" s="64"/>
      <c r="H103" s="64"/>
      <c r="I103" s="65"/>
      <c r="J103" s="66"/>
      <c r="K103" s="67"/>
      <c r="L103" s="67"/>
      <c r="M103" s="68"/>
      <c r="N103" s="69"/>
      <c r="O103" s="70"/>
      <c r="P103" s="69"/>
      <c r="Q103" s="71"/>
      <c r="R103" s="327"/>
      <c r="S103" s="328"/>
      <c r="T103" s="329"/>
      <c r="U103" s="284" t="s">
        <v>344</v>
      </c>
      <c r="V103" s="334"/>
    </row>
    <row r="104" spans="1:22" ht="25.5" x14ac:dyDescent="0.25">
      <c r="A104" s="64"/>
      <c r="B104" s="65"/>
      <c r="C104" s="65"/>
      <c r="D104" s="64"/>
      <c r="E104" s="64"/>
      <c r="F104" s="64"/>
      <c r="G104" s="64"/>
      <c r="H104" s="64"/>
      <c r="I104" s="65"/>
      <c r="J104" s="66"/>
      <c r="K104" s="67"/>
      <c r="L104" s="67"/>
      <c r="M104" s="68"/>
      <c r="N104" s="69"/>
      <c r="O104" s="70"/>
      <c r="P104" s="69"/>
      <c r="Q104" s="71"/>
      <c r="R104" s="330"/>
      <c r="S104" s="331"/>
      <c r="T104" s="332"/>
      <c r="U104" s="284" t="s">
        <v>345</v>
      </c>
      <c r="V104" s="335"/>
    </row>
    <row r="105" spans="1:22" ht="14.25" x14ac:dyDescent="0.25">
      <c r="A105" s="64"/>
      <c r="B105" s="65"/>
      <c r="C105" s="65"/>
      <c r="D105" s="64"/>
      <c r="E105" s="64"/>
      <c r="F105" s="64"/>
      <c r="G105" s="64"/>
      <c r="H105" s="64"/>
      <c r="I105" s="65"/>
      <c r="J105" s="66"/>
      <c r="K105" s="67"/>
      <c r="L105" s="67"/>
      <c r="M105" s="68"/>
      <c r="N105" s="69"/>
      <c r="O105" s="70"/>
      <c r="P105" s="69"/>
      <c r="Q105" s="71"/>
      <c r="R105" s="72"/>
      <c r="S105" s="71"/>
      <c r="T105" s="70"/>
      <c r="U105" s="73"/>
      <c r="V105" s="73"/>
    </row>
    <row r="106" spans="1:22" ht="14.25" x14ac:dyDescent="0.25">
      <c r="A106" s="74"/>
      <c r="B106" s="75"/>
      <c r="C106" s="75"/>
      <c r="D106" s="74"/>
      <c r="E106" s="74"/>
      <c r="F106" s="74"/>
      <c r="G106" s="74"/>
      <c r="H106" s="74"/>
      <c r="I106" s="76"/>
      <c r="J106" s="77"/>
      <c r="K106" s="78"/>
      <c r="L106" s="79"/>
      <c r="M106" s="80"/>
      <c r="N106" s="81"/>
      <c r="O106" s="71"/>
      <c r="P106" s="81"/>
      <c r="Q106" s="71"/>
      <c r="R106" s="81"/>
      <c r="S106" s="71"/>
      <c r="T106" s="71"/>
      <c r="U106" s="82"/>
      <c r="V106" s="82"/>
    </row>
    <row r="107" spans="1:22" ht="16.5" x14ac:dyDescent="0.25">
      <c r="A107" s="322" t="s">
        <v>92</v>
      </c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83"/>
      <c r="N107" s="84"/>
      <c r="O107" s="85"/>
      <c r="P107" s="323" t="s">
        <v>312</v>
      </c>
      <c r="Q107" s="323"/>
      <c r="R107" s="323"/>
      <c r="S107" s="323"/>
      <c r="T107" s="323"/>
      <c r="U107" s="323"/>
      <c r="V107" s="85"/>
    </row>
    <row r="108" spans="1:22" ht="16.5" x14ac:dyDescent="0.3">
      <c r="A108" s="338" t="s">
        <v>93</v>
      </c>
      <c r="B108" s="338"/>
      <c r="C108" s="338"/>
      <c r="D108" s="338"/>
      <c r="E108" s="338"/>
      <c r="F108" s="338"/>
      <c r="G108" s="338"/>
      <c r="H108" s="338"/>
      <c r="I108" s="338"/>
      <c r="J108" s="338"/>
      <c r="K108" s="338"/>
      <c r="L108" s="86"/>
      <c r="M108" s="83"/>
      <c r="N108" s="84"/>
      <c r="O108" s="85"/>
      <c r="P108" s="323" t="s">
        <v>94</v>
      </c>
      <c r="Q108" s="323"/>
      <c r="R108" s="323"/>
      <c r="S108" s="323"/>
      <c r="T108" s="323"/>
      <c r="U108" s="323"/>
      <c r="V108" s="85"/>
    </row>
    <row r="109" spans="1:22" ht="16.5" x14ac:dyDescent="0.3">
      <c r="A109" s="87"/>
      <c r="B109" s="88"/>
      <c r="C109" s="88"/>
      <c r="D109" s="87"/>
      <c r="E109" s="89"/>
      <c r="F109" s="90"/>
      <c r="G109" s="90"/>
      <c r="H109" s="90"/>
      <c r="I109" s="90"/>
      <c r="J109" s="90"/>
      <c r="K109" s="91"/>
      <c r="L109" s="86"/>
      <c r="M109" s="83"/>
      <c r="N109" s="84"/>
      <c r="O109" s="85"/>
      <c r="P109" s="92"/>
      <c r="Q109" s="93"/>
      <c r="R109" s="92"/>
      <c r="S109" s="94"/>
      <c r="T109" s="95"/>
      <c r="U109" s="96"/>
      <c r="V109" s="97"/>
    </row>
    <row r="110" spans="1:22" ht="16.5" x14ac:dyDescent="0.3">
      <c r="A110" s="87"/>
      <c r="B110" s="88"/>
      <c r="C110" s="88"/>
      <c r="D110" s="87"/>
      <c r="E110" s="87"/>
      <c r="F110" s="90"/>
      <c r="G110" s="90"/>
      <c r="H110" s="90"/>
      <c r="I110" s="90"/>
      <c r="J110" s="90"/>
      <c r="K110" s="91"/>
      <c r="L110" s="86"/>
      <c r="M110" s="83"/>
      <c r="N110" s="98"/>
      <c r="O110" s="99"/>
      <c r="P110" s="92"/>
      <c r="Q110" s="100"/>
      <c r="R110" s="92"/>
      <c r="S110" s="94"/>
      <c r="T110" s="95"/>
      <c r="U110" s="96"/>
      <c r="V110" s="97"/>
    </row>
    <row r="111" spans="1:22" ht="16.5" x14ac:dyDescent="0.3">
      <c r="A111" s="87"/>
      <c r="B111" s="88"/>
      <c r="C111" s="88"/>
      <c r="D111" s="87"/>
      <c r="E111" s="87"/>
      <c r="F111" s="90"/>
      <c r="G111" s="90"/>
      <c r="H111" s="90"/>
      <c r="I111" s="90"/>
      <c r="J111" s="90"/>
      <c r="K111" s="91"/>
      <c r="L111" s="86"/>
      <c r="M111" s="83"/>
      <c r="N111" s="98"/>
      <c r="O111" s="99"/>
      <c r="P111" s="92"/>
      <c r="Q111" s="100"/>
      <c r="R111" s="92"/>
      <c r="S111" s="94"/>
      <c r="T111" s="95"/>
      <c r="U111" s="96"/>
      <c r="V111" s="97"/>
    </row>
    <row r="112" spans="1:22" ht="16.5" x14ac:dyDescent="0.3">
      <c r="A112" s="87"/>
      <c r="B112" s="88"/>
      <c r="C112" s="88"/>
      <c r="D112" s="87"/>
      <c r="E112" s="87"/>
      <c r="F112" s="101"/>
      <c r="G112" s="101"/>
      <c r="H112" s="101"/>
      <c r="I112" s="101"/>
      <c r="J112" s="101"/>
      <c r="K112" s="102"/>
      <c r="L112" s="103"/>
      <c r="M112" s="104"/>
      <c r="N112" s="98"/>
      <c r="O112" s="99"/>
      <c r="P112" s="92"/>
      <c r="Q112" s="100"/>
      <c r="R112" s="92"/>
      <c r="S112" s="94"/>
      <c r="T112" s="100"/>
      <c r="U112" s="96"/>
      <c r="V112" s="97"/>
    </row>
    <row r="113" spans="1:22" ht="15" x14ac:dyDescent="0.25">
      <c r="A113" s="336" t="s">
        <v>95</v>
      </c>
      <c r="B113" s="336"/>
      <c r="C113" s="336"/>
      <c r="D113" s="336"/>
      <c r="E113" s="336"/>
      <c r="F113" s="336"/>
      <c r="G113" s="336"/>
      <c r="H113" s="336"/>
      <c r="I113" s="336"/>
      <c r="J113" s="336"/>
      <c r="K113" s="336"/>
      <c r="L113" s="105"/>
      <c r="M113" s="106"/>
      <c r="N113" s="107"/>
      <c r="O113" s="108"/>
      <c r="P113" s="337" t="s">
        <v>96</v>
      </c>
      <c r="Q113" s="337"/>
      <c r="R113" s="337"/>
      <c r="S113" s="337"/>
      <c r="T113" s="337"/>
      <c r="U113" s="337"/>
      <c r="V113" s="109"/>
    </row>
    <row r="114" spans="1:22" ht="16.5" x14ac:dyDescent="0.25">
      <c r="A114" s="338" t="s">
        <v>97</v>
      </c>
      <c r="B114" s="338"/>
      <c r="C114" s="338"/>
      <c r="D114" s="338"/>
      <c r="E114" s="338"/>
      <c r="F114" s="338"/>
      <c r="G114" s="338"/>
      <c r="H114" s="338"/>
      <c r="I114" s="338"/>
      <c r="J114" s="338"/>
      <c r="K114" s="338"/>
      <c r="L114" s="110"/>
      <c r="M114" s="83"/>
      <c r="N114" s="84"/>
      <c r="O114" s="85"/>
      <c r="P114" s="339" t="s">
        <v>98</v>
      </c>
      <c r="Q114" s="339"/>
      <c r="R114" s="339"/>
      <c r="S114" s="339"/>
      <c r="T114" s="339"/>
      <c r="U114" s="339"/>
      <c r="V114" s="97"/>
    </row>
  </sheetData>
  <mergeCells count="31">
    <mergeCell ref="V100:V104"/>
    <mergeCell ref="A113:K113"/>
    <mergeCell ref="P113:U113"/>
    <mergeCell ref="A114:K114"/>
    <mergeCell ref="P114:U114"/>
    <mergeCell ref="A108:K108"/>
    <mergeCell ref="P108:U108"/>
    <mergeCell ref="A10:J10"/>
    <mergeCell ref="L10:L11"/>
    <mergeCell ref="A11:J11"/>
    <mergeCell ref="A107:L107"/>
    <mergeCell ref="P107:U107"/>
    <mergeCell ref="R100:T104"/>
    <mergeCell ref="U6:U9"/>
    <mergeCell ref="V6:V9"/>
    <mergeCell ref="N7:O7"/>
    <mergeCell ref="P7:Q7"/>
    <mergeCell ref="R7:T7"/>
    <mergeCell ref="N8:O8"/>
    <mergeCell ref="P8:Q8"/>
    <mergeCell ref="R8:S8"/>
    <mergeCell ref="A1:V1"/>
    <mergeCell ref="A2:V2"/>
    <mergeCell ref="A3:V3"/>
    <mergeCell ref="A4:V4"/>
    <mergeCell ref="A5:V5"/>
    <mergeCell ref="A6:J9"/>
    <mergeCell ref="K6:K9"/>
    <mergeCell ref="L6:L9"/>
    <mergeCell ref="M6:M9"/>
    <mergeCell ref="N6:T6"/>
  </mergeCells>
  <phoneticPr fontId="32" type="noConversion"/>
  <pageMargins left="0.31496062992125984" right="0.31496062992125984" top="0.74803149606299213" bottom="0.74803149606299213" header="0.31496062992125984" footer="0.31496062992125984"/>
  <pageSetup paperSize="256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359"/>
  <sheetViews>
    <sheetView view="pageBreakPreview" topLeftCell="L190" zoomScale="85" zoomScaleSheetLayoutView="85" workbookViewId="0">
      <selection activeCell="M14" sqref="M14"/>
    </sheetView>
  </sheetViews>
  <sheetFormatPr defaultColWidth="9.140625" defaultRowHeight="15.75" customHeight="1" x14ac:dyDescent="0.25"/>
  <cols>
    <col min="1" max="1" width="5.85546875" style="265" customWidth="1"/>
    <col min="2" max="5" width="3.28515625" style="264" customWidth="1"/>
    <col min="6" max="6" width="3.28515625" style="263" customWidth="1"/>
    <col min="7" max="10" width="3.28515625" style="179" customWidth="1"/>
    <col min="11" max="11" width="3.7109375" style="259" customWidth="1"/>
    <col min="12" max="12" width="70.42578125" style="179" customWidth="1"/>
    <col min="13" max="13" width="16.42578125" style="179" customWidth="1"/>
    <col min="14" max="14" width="16.5703125" style="260" customWidth="1"/>
    <col min="15" max="15" width="15.28515625" style="179" customWidth="1"/>
    <col min="16" max="16" width="6.7109375" style="179" customWidth="1"/>
    <col min="17" max="17" width="13.28515625" style="179" customWidth="1"/>
    <col min="18" max="18" width="9.140625" style="179"/>
    <col min="19" max="19" width="16.7109375" style="179" customWidth="1"/>
    <col min="20" max="20" width="10.5703125" style="179" customWidth="1"/>
    <col min="21" max="16384" width="9.140625" style="179"/>
  </cols>
  <sheetData>
    <row r="1" spans="1:16" s="118" customFormat="1" ht="18.75" customHeight="1" x14ac:dyDescent="0.2">
      <c r="A1" s="346" t="s">
        <v>110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</row>
    <row r="2" spans="1:16" s="118" customFormat="1" ht="18.75" customHeight="1" x14ac:dyDescent="0.2">
      <c r="A2" s="346" t="s">
        <v>111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</row>
    <row r="3" spans="1:16" s="118" customFormat="1" ht="12" customHeight="1" x14ac:dyDescent="0.2">
      <c r="B3" s="119"/>
      <c r="C3" s="119"/>
      <c r="D3" s="119"/>
      <c r="E3" s="119"/>
      <c r="F3" s="119"/>
      <c r="G3" s="119"/>
      <c r="H3" s="119"/>
      <c r="I3" s="119"/>
      <c r="J3" s="119"/>
      <c r="K3" s="120"/>
      <c r="L3" s="121"/>
      <c r="M3" s="121"/>
      <c r="N3" s="122"/>
      <c r="O3" s="123"/>
    </row>
    <row r="4" spans="1:16" s="118" customFormat="1" ht="16.5" customHeight="1" x14ac:dyDescent="0.2">
      <c r="A4" s="350" t="s">
        <v>311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</row>
    <row r="5" spans="1:16" s="118" customFormat="1" ht="16.5" customHeight="1" x14ac:dyDescent="0.2">
      <c r="A5" s="118" t="s">
        <v>112</v>
      </c>
      <c r="B5" s="119"/>
      <c r="C5" s="119"/>
      <c r="D5" s="119"/>
      <c r="E5" s="119"/>
      <c r="F5" s="119"/>
      <c r="G5" s="124"/>
      <c r="H5" s="124"/>
      <c r="I5" s="124"/>
      <c r="J5" s="124"/>
      <c r="K5" s="125"/>
      <c r="N5" s="126"/>
      <c r="O5" s="127"/>
    </row>
    <row r="6" spans="1:16" s="118" customFormat="1" ht="12.75" hidden="1" x14ac:dyDescent="0.2">
      <c r="B6" s="128"/>
      <c r="C6" s="128"/>
      <c r="D6" s="128"/>
      <c r="E6" s="128"/>
      <c r="F6" s="128"/>
      <c r="G6" s="128"/>
      <c r="H6" s="128"/>
      <c r="I6" s="128"/>
      <c r="J6" s="128"/>
      <c r="K6" s="129"/>
      <c r="L6" s="130"/>
      <c r="M6" s="130"/>
      <c r="N6" s="122"/>
      <c r="O6" s="123"/>
    </row>
    <row r="7" spans="1:16" s="135" customFormat="1" ht="54.75" customHeight="1" x14ac:dyDescent="0.25">
      <c r="A7" s="131" t="s">
        <v>113</v>
      </c>
      <c r="B7" s="347" t="s">
        <v>3</v>
      </c>
      <c r="C7" s="348"/>
      <c r="D7" s="348"/>
      <c r="E7" s="348"/>
      <c r="F7" s="348"/>
      <c r="G7" s="348"/>
      <c r="H7" s="348"/>
      <c r="I7" s="348"/>
      <c r="J7" s="348"/>
      <c r="K7" s="349"/>
      <c r="L7" s="132" t="s">
        <v>114</v>
      </c>
      <c r="M7" s="132" t="s">
        <v>115</v>
      </c>
      <c r="N7" s="133" t="s">
        <v>116</v>
      </c>
      <c r="O7" s="134" t="s">
        <v>117</v>
      </c>
    </row>
    <row r="8" spans="1:16" s="118" customFormat="1" ht="12.75" x14ac:dyDescent="0.2">
      <c r="A8" s="136"/>
      <c r="B8" s="137"/>
      <c r="C8" s="137"/>
      <c r="D8" s="137"/>
      <c r="E8" s="137"/>
      <c r="F8" s="138"/>
      <c r="G8" s="137"/>
      <c r="H8" s="137" t="s">
        <v>118</v>
      </c>
      <c r="I8" s="137" t="s">
        <v>119</v>
      </c>
      <c r="J8" s="137"/>
      <c r="K8" s="139"/>
      <c r="L8" s="140"/>
      <c r="M8" s="141"/>
      <c r="N8" s="142"/>
      <c r="O8" s="143"/>
    </row>
    <row r="9" spans="1:16" s="118" customFormat="1" ht="12.75" x14ac:dyDescent="0.2">
      <c r="A9" s="136"/>
      <c r="B9" s="144"/>
      <c r="C9" s="144"/>
      <c r="D9" s="144"/>
      <c r="E9" s="144"/>
      <c r="F9" s="144"/>
      <c r="G9" s="144"/>
      <c r="H9" s="144"/>
      <c r="I9" s="144"/>
      <c r="J9" s="144"/>
      <c r="K9" s="145"/>
      <c r="L9" s="146" t="s">
        <v>120</v>
      </c>
      <c r="M9" s="166">
        <f>'[2]3.Realisasi'!$O$207</f>
        <v>367097060</v>
      </c>
      <c r="N9" s="147"/>
      <c r="O9" s="148"/>
    </row>
    <row r="10" spans="1:16" s="118" customFormat="1" ht="12.75" x14ac:dyDescent="0.2">
      <c r="A10" s="136"/>
      <c r="B10" s="149" t="s">
        <v>121</v>
      </c>
      <c r="C10" s="149" t="s">
        <v>122</v>
      </c>
      <c r="D10" s="149" t="s">
        <v>121</v>
      </c>
      <c r="E10" s="144"/>
      <c r="F10" s="144"/>
      <c r="G10" s="144"/>
      <c r="H10" s="144"/>
      <c r="I10" s="144"/>
      <c r="J10" s="144"/>
      <c r="K10" s="145"/>
      <c r="L10" s="146" t="s">
        <v>123</v>
      </c>
      <c r="M10" s="150">
        <f>+M11</f>
        <v>132429600</v>
      </c>
      <c r="N10" s="151"/>
      <c r="O10" s="148"/>
    </row>
    <row r="11" spans="1:16" s="118" customFormat="1" ht="14.25" customHeight="1" x14ac:dyDescent="0.2">
      <c r="A11" s="136"/>
      <c r="B11" s="149" t="s">
        <v>121</v>
      </c>
      <c r="C11" s="149" t="s">
        <v>122</v>
      </c>
      <c r="D11" s="149" t="s">
        <v>121</v>
      </c>
      <c r="E11" s="149" t="s">
        <v>44</v>
      </c>
      <c r="F11" s="144"/>
      <c r="G11" s="144"/>
      <c r="H11" s="144"/>
      <c r="I11" s="144"/>
      <c r="J11" s="144"/>
      <c r="K11" s="145"/>
      <c r="L11" s="146" t="s">
        <v>124</v>
      </c>
      <c r="M11" s="150">
        <v>132429600</v>
      </c>
      <c r="N11" s="151"/>
      <c r="O11" s="148"/>
    </row>
    <row r="12" spans="1:16" s="118" customFormat="1" ht="14.25" customHeight="1" x14ac:dyDescent="0.2">
      <c r="A12" s="136"/>
      <c r="B12" s="149" t="s">
        <v>121</v>
      </c>
      <c r="C12" s="149" t="s">
        <v>122</v>
      </c>
      <c r="D12" s="149" t="s">
        <v>121</v>
      </c>
      <c r="E12" s="149" t="s">
        <v>44</v>
      </c>
      <c r="F12" s="149" t="s">
        <v>26</v>
      </c>
      <c r="G12" s="137"/>
      <c r="H12" s="137" t="s">
        <v>118</v>
      </c>
      <c r="I12" s="137" t="s">
        <v>119</v>
      </c>
      <c r="J12" s="137"/>
      <c r="K12" s="139"/>
      <c r="L12" s="146" t="s">
        <v>125</v>
      </c>
      <c r="M12" s="150">
        <v>132429600</v>
      </c>
      <c r="N12" s="152"/>
      <c r="O12" s="148"/>
    </row>
    <row r="13" spans="1:16" s="118" customFormat="1" ht="14.25" customHeight="1" x14ac:dyDescent="0.2">
      <c r="A13" s="136"/>
      <c r="B13" s="137"/>
      <c r="C13" s="137"/>
      <c r="D13" s="137"/>
      <c r="E13" s="137"/>
      <c r="F13" s="138"/>
      <c r="G13" s="137"/>
      <c r="H13" s="137"/>
      <c r="I13" s="137"/>
      <c r="J13" s="137"/>
      <c r="K13" s="139"/>
      <c r="L13" s="146" t="s">
        <v>126</v>
      </c>
      <c r="M13" s="153">
        <f>+M12+M9</f>
        <v>499526660</v>
      </c>
      <c r="N13" s="154"/>
      <c r="O13" s="143"/>
      <c r="P13" s="155"/>
    </row>
    <row r="14" spans="1:16" s="118" customFormat="1" ht="14.25" customHeight="1" x14ac:dyDescent="0.2">
      <c r="A14" s="136"/>
      <c r="B14" s="137"/>
      <c r="C14" s="137"/>
      <c r="D14" s="137"/>
      <c r="E14" s="137"/>
      <c r="F14" s="138"/>
      <c r="G14" s="137"/>
      <c r="H14" s="137"/>
      <c r="I14" s="137"/>
      <c r="J14" s="137"/>
      <c r="K14" s="139"/>
      <c r="L14" s="146"/>
      <c r="M14" s="153"/>
      <c r="N14" s="154"/>
      <c r="O14" s="156"/>
      <c r="P14" s="155"/>
    </row>
    <row r="15" spans="1:16" s="167" customFormat="1" ht="12.75" x14ac:dyDescent="0.25">
      <c r="A15" s="157"/>
      <c r="B15" s="158">
        <v>1</v>
      </c>
      <c r="C15" s="159" t="s">
        <v>21</v>
      </c>
      <c r="D15" s="159" t="s">
        <v>22</v>
      </c>
      <c r="E15" s="158">
        <v>38</v>
      </c>
      <c r="F15" s="160" t="s">
        <v>23</v>
      </c>
      <c r="G15" s="161">
        <v>5</v>
      </c>
      <c r="H15" s="162">
        <v>2</v>
      </c>
      <c r="I15" s="162"/>
      <c r="J15" s="162"/>
      <c r="K15" s="163"/>
      <c r="L15" s="164" t="s">
        <v>24</v>
      </c>
      <c r="M15" s="165"/>
      <c r="N15" s="166">
        <f>SUM(N16:N18)</f>
        <v>283158562</v>
      </c>
      <c r="O15" s="165"/>
    </row>
    <row r="16" spans="1:16" s="167" customFormat="1" ht="12.75" x14ac:dyDescent="0.25">
      <c r="A16" s="157"/>
      <c r="B16" s="158">
        <v>1</v>
      </c>
      <c r="C16" s="159" t="s">
        <v>21</v>
      </c>
      <c r="D16" s="159" t="s">
        <v>22</v>
      </c>
      <c r="E16" s="158">
        <v>38</v>
      </c>
      <c r="F16" s="160" t="s">
        <v>23</v>
      </c>
      <c r="G16" s="161">
        <v>5</v>
      </c>
      <c r="H16" s="162">
        <v>2</v>
      </c>
      <c r="I16" s="168">
        <v>1</v>
      </c>
      <c r="J16" s="162"/>
      <c r="K16" s="163"/>
      <c r="L16" s="164" t="s">
        <v>25</v>
      </c>
      <c r="M16" s="165"/>
      <c r="N16" s="169">
        <f>N20</f>
        <v>79457760</v>
      </c>
      <c r="O16" s="165"/>
    </row>
    <row r="17" spans="1:15" s="174" customFormat="1" ht="12.75" x14ac:dyDescent="0.25">
      <c r="A17" s="170"/>
      <c r="B17" s="158">
        <v>1</v>
      </c>
      <c r="C17" s="159" t="s">
        <v>21</v>
      </c>
      <c r="D17" s="159" t="s">
        <v>22</v>
      </c>
      <c r="E17" s="158">
        <v>38</v>
      </c>
      <c r="F17" s="160" t="s">
        <v>23</v>
      </c>
      <c r="G17" s="171" t="s">
        <v>127</v>
      </c>
      <c r="H17" s="172" t="s">
        <v>128</v>
      </c>
      <c r="I17" s="172" t="s">
        <v>128</v>
      </c>
      <c r="J17" s="172"/>
      <c r="K17" s="172"/>
      <c r="L17" s="173" t="s">
        <v>29</v>
      </c>
      <c r="M17" s="165"/>
      <c r="N17" s="150">
        <f>N25</f>
        <v>117101032</v>
      </c>
      <c r="O17" s="165"/>
    </row>
    <row r="18" spans="1:15" s="174" customFormat="1" ht="12.75" x14ac:dyDescent="0.25">
      <c r="A18" s="170"/>
      <c r="B18" s="158">
        <v>1</v>
      </c>
      <c r="C18" s="159" t="s">
        <v>21</v>
      </c>
      <c r="D18" s="159" t="s">
        <v>22</v>
      </c>
      <c r="E18" s="158">
        <v>38</v>
      </c>
      <c r="F18" s="160" t="s">
        <v>23</v>
      </c>
      <c r="G18" s="171" t="s">
        <v>127</v>
      </c>
      <c r="H18" s="172" t="s">
        <v>128</v>
      </c>
      <c r="I18" s="172" t="s">
        <v>129</v>
      </c>
      <c r="J18" s="172"/>
      <c r="K18" s="172"/>
      <c r="L18" s="173" t="s">
        <v>87</v>
      </c>
      <c r="M18" s="165"/>
      <c r="N18" s="175">
        <f>N202</f>
        <v>86599770</v>
      </c>
      <c r="O18" s="165"/>
    </row>
    <row r="19" spans="1:15" s="174" customFormat="1" ht="14.25" customHeight="1" x14ac:dyDescent="0.25">
      <c r="A19" s="170"/>
      <c r="B19" s="158"/>
      <c r="C19" s="159"/>
      <c r="D19" s="159"/>
      <c r="E19" s="158"/>
      <c r="F19" s="158"/>
      <c r="G19" s="171"/>
      <c r="H19" s="172"/>
      <c r="I19" s="172"/>
      <c r="J19" s="172"/>
      <c r="K19" s="172"/>
      <c r="L19" s="173"/>
      <c r="M19" s="165"/>
      <c r="N19" s="176"/>
      <c r="O19" s="165"/>
    </row>
    <row r="20" spans="1:15" ht="12.75" x14ac:dyDescent="0.25">
      <c r="A20" s="177"/>
      <c r="B20" s="158">
        <v>1</v>
      </c>
      <c r="C20" s="159" t="s">
        <v>21</v>
      </c>
      <c r="D20" s="159" t="s">
        <v>22</v>
      </c>
      <c r="E20" s="158">
        <v>38</v>
      </c>
      <c r="F20" s="160" t="s">
        <v>23</v>
      </c>
      <c r="G20" s="171" t="s">
        <v>127</v>
      </c>
      <c r="H20" s="172" t="s">
        <v>128</v>
      </c>
      <c r="I20" s="172" t="s">
        <v>122</v>
      </c>
      <c r="J20" s="172"/>
      <c r="K20" s="172"/>
      <c r="L20" s="173" t="s">
        <v>25</v>
      </c>
      <c r="M20" s="165"/>
      <c r="N20" s="178">
        <f>N21</f>
        <v>79457760</v>
      </c>
      <c r="O20" s="165"/>
    </row>
    <row r="21" spans="1:15" s="167" customFormat="1" ht="12.75" x14ac:dyDescent="0.25">
      <c r="A21" s="157"/>
      <c r="B21" s="158">
        <v>1</v>
      </c>
      <c r="C21" s="159" t="s">
        <v>21</v>
      </c>
      <c r="D21" s="159" t="s">
        <v>22</v>
      </c>
      <c r="E21" s="158">
        <v>38</v>
      </c>
      <c r="F21" s="160" t="s">
        <v>23</v>
      </c>
      <c r="G21" s="161">
        <v>5</v>
      </c>
      <c r="H21" s="162">
        <v>2</v>
      </c>
      <c r="I21" s="162">
        <v>1</v>
      </c>
      <c r="J21" s="172" t="s">
        <v>26</v>
      </c>
      <c r="K21" s="180"/>
      <c r="L21" s="173" t="s">
        <v>27</v>
      </c>
      <c r="M21" s="165"/>
      <c r="N21" s="178">
        <f>N22</f>
        <v>79457760</v>
      </c>
      <c r="O21" s="165"/>
    </row>
    <row r="22" spans="1:15" s="167" customFormat="1" ht="12.75" x14ac:dyDescent="0.25">
      <c r="A22" s="157"/>
      <c r="B22" s="157"/>
      <c r="C22" s="157"/>
      <c r="D22" s="157"/>
      <c r="E22" s="157"/>
      <c r="F22" s="157"/>
      <c r="G22" s="161"/>
      <c r="H22" s="162"/>
      <c r="I22" s="162"/>
      <c r="J22" s="168"/>
      <c r="K22" s="180" t="s">
        <v>22</v>
      </c>
      <c r="L22" s="173" t="s">
        <v>130</v>
      </c>
      <c r="M22" s="165"/>
      <c r="N22" s="178">
        <f>N23</f>
        <v>79457760</v>
      </c>
      <c r="O22" s="165"/>
    </row>
    <row r="23" spans="1:15" s="167" customFormat="1" ht="13.9" customHeight="1" x14ac:dyDescent="0.25">
      <c r="A23" s="157"/>
      <c r="B23" s="157"/>
      <c r="C23" s="157"/>
      <c r="D23" s="157"/>
      <c r="E23" s="157"/>
      <c r="F23" s="157"/>
      <c r="G23" s="161"/>
      <c r="H23" s="162"/>
      <c r="I23" s="162"/>
      <c r="J23" s="168"/>
      <c r="K23" s="180"/>
      <c r="L23" s="181" t="s">
        <v>131</v>
      </c>
      <c r="M23" s="165"/>
      <c r="N23" s="182">
        <v>79457760</v>
      </c>
      <c r="O23" s="165"/>
    </row>
    <row r="24" spans="1:15" s="167" customFormat="1" ht="12.75" x14ac:dyDescent="0.25">
      <c r="A24" s="157"/>
      <c r="B24" s="157"/>
      <c r="C24" s="157"/>
      <c r="D24" s="157"/>
      <c r="E24" s="157"/>
      <c r="F24" s="157"/>
      <c r="G24" s="161"/>
      <c r="H24" s="162"/>
      <c r="I24" s="162"/>
      <c r="J24" s="168"/>
      <c r="K24" s="180"/>
      <c r="L24" s="181"/>
      <c r="M24" s="165"/>
      <c r="N24" s="176"/>
      <c r="O24" s="165"/>
    </row>
    <row r="25" spans="1:15" s="174" customFormat="1" ht="12.75" x14ac:dyDescent="0.25">
      <c r="A25" s="170"/>
      <c r="B25" s="158">
        <v>1</v>
      </c>
      <c r="C25" s="159" t="s">
        <v>21</v>
      </c>
      <c r="D25" s="159" t="s">
        <v>22</v>
      </c>
      <c r="E25" s="158">
        <v>38</v>
      </c>
      <c r="F25" s="160" t="s">
        <v>23</v>
      </c>
      <c r="G25" s="171" t="s">
        <v>127</v>
      </c>
      <c r="H25" s="172" t="s">
        <v>128</v>
      </c>
      <c r="I25" s="172" t="s">
        <v>128</v>
      </c>
      <c r="J25" s="172"/>
      <c r="K25" s="172"/>
      <c r="L25" s="173" t="s">
        <v>29</v>
      </c>
      <c r="M25" s="183">
        <v>0</v>
      </c>
      <c r="N25" s="178">
        <f>N26+N97+N103+N112+N117+N124+N140+N154+N159+N165+N175+N185+N192+N197+N150</f>
        <v>117101032</v>
      </c>
      <c r="O25" s="165"/>
    </row>
    <row r="26" spans="1:15" s="174" customFormat="1" ht="12.75" x14ac:dyDescent="0.25">
      <c r="A26" s="170"/>
      <c r="B26" s="158">
        <v>1</v>
      </c>
      <c r="C26" s="159" t="s">
        <v>21</v>
      </c>
      <c r="D26" s="159" t="s">
        <v>22</v>
      </c>
      <c r="E26" s="158">
        <v>38</v>
      </c>
      <c r="F26" s="160" t="s">
        <v>23</v>
      </c>
      <c r="G26" s="171" t="s">
        <v>127</v>
      </c>
      <c r="H26" s="172" t="s">
        <v>128</v>
      </c>
      <c r="I26" s="172" t="s">
        <v>128</v>
      </c>
      <c r="J26" s="172" t="s">
        <v>22</v>
      </c>
      <c r="K26" s="172"/>
      <c r="L26" s="173" t="s">
        <v>132</v>
      </c>
      <c r="M26" s="183">
        <v>0</v>
      </c>
      <c r="N26" s="178">
        <f>N27+N56+N60+N63+N80+N82+N86+N91+N93</f>
        <v>51526500</v>
      </c>
      <c r="O26" s="165"/>
    </row>
    <row r="27" spans="1:15" ht="12.75" x14ac:dyDescent="0.25">
      <c r="A27" s="177"/>
      <c r="B27" s="177"/>
      <c r="C27" s="177"/>
      <c r="D27" s="177"/>
      <c r="E27" s="177"/>
      <c r="F27" s="177"/>
      <c r="G27" s="171"/>
      <c r="H27" s="172"/>
      <c r="I27" s="172"/>
      <c r="J27" s="172"/>
      <c r="K27" s="184" t="s">
        <v>22</v>
      </c>
      <c r="L27" s="185" t="s">
        <v>133</v>
      </c>
      <c r="M27" s="183">
        <v>0</v>
      </c>
      <c r="N27" s="178">
        <f>SUM(N28:N55)</f>
        <v>0</v>
      </c>
      <c r="O27" s="165"/>
    </row>
    <row r="28" spans="1:15" ht="12.75" x14ac:dyDescent="0.25">
      <c r="A28" s="177"/>
      <c r="B28" s="177"/>
      <c r="C28" s="177"/>
      <c r="D28" s="177"/>
      <c r="E28" s="177"/>
      <c r="F28" s="177"/>
      <c r="G28" s="161"/>
      <c r="H28" s="162"/>
      <c r="I28" s="162"/>
      <c r="J28" s="162"/>
      <c r="K28" s="163"/>
      <c r="L28" s="186" t="s">
        <v>134</v>
      </c>
      <c r="M28" s="183">
        <v>0</v>
      </c>
      <c r="N28" s="176"/>
      <c r="O28" s="165"/>
    </row>
    <row r="29" spans="1:15" ht="12.75" x14ac:dyDescent="0.25">
      <c r="A29" s="177"/>
      <c r="B29" s="177"/>
      <c r="C29" s="177"/>
      <c r="D29" s="177"/>
      <c r="E29" s="177"/>
      <c r="F29" s="177"/>
      <c r="G29" s="161"/>
      <c r="H29" s="162"/>
      <c r="I29" s="162"/>
      <c r="J29" s="162"/>
      <c r="K29" s="163"/>
      <c r="L29" s="186" t="s">
        <v>135</v>
      </c>
      <c r="M29" s="183">
        <v>0</v>
      </c>
      <c r="N29" s="176"/>
      <c r="O29" s="165"/>
    </row>
    <row r="30" spans="1:15" ht="12.75" x14ac:dyDescent="0.25">
      <c r="A30" s="177"/>
      <c r="B30" s="177"/>
      <c r="C30" s="177"/>
      <c r="D30" s="177"/>
      <c r="E30" s="177"/>
      <c r="F30" s="177"/>
      <c r="G30" s="161"/>
      <c r="H30" s="162"/>
      <c r="I30" s="162"/>
      <c r="J30" s="162"/>
      <c r="K30" s="163"/>
      <c r="L30" s="186" t="s">
        <v>136</v>
      </c>
      <c r="M30" s="187"/>
      <c r="N30" s="188"/>
      <c r="O30" s="189"/>
    </row>
    <row r="31" spans="1:15" ht="12.75" x14ac:dyDescent="0.25">
      <c r="A31" s="177"/>
      <c r="B31" s="177"/>
      <c r="C31" s="177"/>
      <c r="D31" s="177"/>
      <c r="E31" s="177"/>
      <c r="F31" s="177"/>
      <c r="G31" s="161"/>
      <c r="H31" s="162"/>
      <c r="I31" s="162"/>
      <c r="J31" s="162"/>
      <c r="K31" s="163"/>
      <c r="L31" s="186" t="s">
        <v>137</v>
      </c>
      <c r="M31" s="187">
        <v>0</v>
      </c>
      <c r="N31" s="188"/>
      <c r="O31" s="189"/>
    </row>
    <row r="32" spans="1:15" ht="12.75" x14ac:dyDescent="0.25">
      <c r="A32" s="177"/>
      <c r="B32" s="177"/>
      <c r="C32" s="177"/>
      <c r="D32" s="177"/>
      <c r="E32" s="177"/>
      <c r="F32" s="177"/>
      <c r="G32" s="161"/>
      <c r="H32" s="162"/>
      <c r="I32" s="162"/>
      <c r="J32" s="162"/>
      <c r="K32" s="163"/>
      <c r="L32" s="186" t="s">
        <v>138</v>
      </c>
      <c r="M32" s="187">
        <v>0</v>
      </c>
      <c r="N32" s="188"/>
      <c r="O32" s="189"/>
    </row>
    <row r="33" spans="1:15" s="167" customFormat="1" ht="12.75" x14ac:dyDescent="0.25">
      <c r="A33" s="157"/>
      <c r="B33" s="157"/>
      <c r="C33" s="157"/>
      <c r="D33" s="157"/>
      <c r="E33" s="157"/>
      <c r="F33" s="157"/>
      <c r="G33" s="190"/>
      <c r="H33" s="191"/>
      <c r="I33" s="191"/>
      <c r="J33" s="191"/>
      <c r="K33" s="192"/>
      <c r="L33" s="186" t="s">
        <v>139</v>
      </c>
      <c r="M33" s="183"/>
      <c r="N33" s="176"/>
      <c r="O33" s="165"/>
    </row>
    <row r="34" spans="1:15" ht="12.75" x14ac:dyDescent="0.25">
      <c r="A34" s="177"/>
      <c r="B34" s="177"/>
      <c r="C34" s="177"/>
      <c r="D34" s="177"/>
      <c r="E34" s="177"/>
      <c r="F34" s="177"/>
      <c r="G34" s="161"/>
      <c r="H34" s="162"/>
      <c r="I34" s="162"/>
      <c r="J34" s="162"/>
      <c r="K34" s="163"/>
      <c r="L34" s="193" t="s">
        <v>140</v>
      </c>
      <c r="M34" s="183"/>
      <c r="N34" s="176"/>
      <c r="O34" s="165"/>
    </row>
    <row r="35" spans="1:15" ht="12.75" x14ac:dyDescent="0.25">
      <c r="A35" s="177"/>
      <c r="B35" s="177"/>
      <c r="C35" s="177"/>
      <c r="D35" s="177"/>
      <c r="E35" s="177"/>
      <c r="F35" s="177"/>
      <c r="G35" s="161"/>
      <c r="H35" s="162"/>
      <c r="I35" s="162"/>
      <c r="J35" s="162"/>
      <c r="K35" s="163"/>
      <c r="L35" s="194" t="s">
        <v>141</v>
      </c>
      <c r="M35" s="183"/>
      <c r="N35" s="176"/>
      <c r="O35" s="165"/>
    </row>
    <row r="36" spans="1:15" ht="12.75" x14ac:dyDescent="0.25">
      <c r="A36" s="177"/>
      <c r="B36" s="177"/>
      <c r="C36" s="177"/>
      <c r="D36" s="177"/>
      <c r="E36" s="177"/>
      <c r="F36" s="177"/>
      <c r="G36" s="161"/>
      <c r="H36" s="162"/>
      <c r="I36" s="162"/>
      <c r="J36" s="162"/>
      <c r="K36" s="163"/>
      <c r="L36" s="195" t="s">
        <v>142</v>
      </c>
      <c r="M36" s="183">
        <v>0</v>
      </c>
      <c r="N36" s="176"/>
      <c r="O36" s="165"/>
    </row>
    <row r="37" spans="1:15" ht="12.75" x14ac:dyDescent="0.25">
      <c r="A37" s="177"/>
      <c r="B37" s="177"/>
      <c r="C37" s="177"/>
      <c r="D37" s="177"/>
      <c r="E37" s="177"/>
      <c r="F37" s="177"/>
      <c r="G37" s="161"/>
      <c r="H37" s="162"/>
      <c r="I37" s="162"/>
      <c r="J37" s="162"/>
      <c r="K37" s="163"/>
      <c r="L37" s="186" t="s">
        <v>143</v>
      </c>
      <c r="M37" s="183">
        <v>0</v>
      </c>
      <c r="N37" s="176"/>
      <c r="O37" s="165"/>
    </row>
    <row r="38" spans="1:15" s="174" customFormat="1" ht="12.75" x14ac:dyDescent="0.25">
      <c r="A38" s="170"/>
      <c r="B38" s="170"/>
      <c r="C38" s="170"/>
      <c r="D38" s="170"/>
      <c r="E38" s="170"/>
      <c r="F38" s="170"/>
      <c r="G38" s="161"/>
      <c r="H38" s="162"/>
      <c r="I38" s="162"/>
      <c r="J38" s="162"/>
      <c r="K38" s="163"/>
      <c r="L38" s="195" t="s">
        <v>144</v>
      </c>
      <c r="M38" s="183">
        <v>0</v>
      </c>
      <c r="N38" s="176"/>
      <c r="O38" s="165"/>
    </row>
    <row r="39" spans="1:15" s="174" customFormat="1" ht="12.75" x14ac:dyDescent="0.25">
      <c r="A39" s="170"/>
      <c r="B39" s="170"/>
      <c r="C39" s="170"/>
      <c r="D39" s="170"/>
      <c r="E39" s="170"/>
      <c r="F39" s="170"/>
      <c r="G39" s="161"/>
      <c r="H39" s="162"/>
      <c r="I39" s="162"/>
      <c r="J39" s="162"/>
      <c r="K39" s="163"/>
      <c r="L39" s="186" t="s">
        <v>145</v>
      </c>
      <c r="M39" s="183">
        <v>0</v>
      </c>
      <c r="N39" s="176"/>
      <c r="O39" s="165"/>
    </row>
    <row r="40" spans="1:15" ht="12.75" x14ac:dyDescent="0.25">
      <c r="A40" s="177"/>
      <c r="B40" s="177"/>
      <c r="C40" s="177"/>
      <c r="D40" s="177"/>
      <c r="E40" s="177"/>
      <c r="F40" s="177"/>
      <c r="G40" s="161"/>
      <c r="H40" s="162"/>
      <c r="I40" s="162"/>
      <c r="J40" s="162"/>
      <c r="K40" s="163"/>
      <c r="L40" s="186" t="s">
        <v>146</v>
      </c>
      <c r="M40" s="183">
        <v>0</v>
      </c>
      <c r="N40" s="176"/>
      <c r="O40" s="165"/>
    </row>
    <row r="41" spans="1:15" ht="12.75" x14ac:dyDescent="0.25">
      <c r="A41" s="177"/>
      <c r="B41" s="177"/>
      <c r="C41" s="177"/>
      <c r="D41" s="177"/>
      <c r="E41" s="177"/>
      <c r="F41" s="177"/>
      <c r="G41" s="161"/>
      <c r="H41" s="162"/>
      <c r="I41" s="162"/>
      <c r="J41" s="162"/>
      <c r="K41" s="163"/>
      <c r="L41" s="186" t="s">
        <v>147</v>
      </c>
      <c r="M41" s="183">
        <v>0</v>
      </c>
      <c r="N41" s="176"/>
      <c r="O41" s="165"/>
    </row>
    <row r="42" spans="1:15" ht="12.75" x14ac:dyDescent="0.25">
      <c r="A42" s="177"/>
      <c r="B42" s="177"/>
      <c r="C42" s="177"/>
      <c r="D42" s="177"/>
      <c r="E42" s="177"/>
      <c r="F42" s="177"/>
      <c r="G42" s="161"/>
      <c r="H42" s="162"/>
      <c r="I42" s="162"/>
      <c r="J42" s="162"/>
      <c r="K42" s="163"/>
      <c r="L42" s="196" t="s">
        <v>148</v>
      </c>
      <c r="M42" s="183"/>
      <c r="N42" s="176"/>
      <c r="O42" s="165"/>
    </row>
    <row r="43" spans="1:15" s="174" customFormat="1" ht="12.75" x14ac:dyDescent="0.25">
      <c r="A43" s="170"/>
      <c r="B43" s="170"/>
      <c r="C43" s="170"/>
      <c r="D43" s="170"/>
      <c r="E43" s="170"/>
      <c r="F43" s="170"/>
      <c r="G43" s="161"/>
      <c r="H43" s="162"/>
      <c r="I43" s="162"/>
      <c r="J43" s="162"/>
      <c r="K43" s="163"/>
      <c r="L43" s="181" t="s">
        <v>149</v>
      </c>
      <c r="M43" s="183">
        <v>0</v>
      </c>
      <c r="N43" s="176"/>
      <c r="O43" s="165"/>
    </row>
    <row r="44" spans="1:15" s="174" customFormat="1" ht="12.75" x14ac:dyDescent="0.25">
      <c r="A44" s="170"/>
      <c r="B44" s="170"/>
      <c r="C44" s="170"/>
      <c r="D44" s="170"/>
      <c r="E44" s="170"/>
      <c r="F44" s="170"/>
      <c r="G44" s="161"/>
      <c r="H44" s="162"/>
      <c r="I44" s="162"/>
      <c r="J44" s="162"/>
      <c r="K44" s="163"/>
      <c r="L44" s="181" t="s">
        <v>150</v>
      </c>
      <c r="M44" s="183"/>
      <c r="N44" s="176"/>
      <c r="O44" s="165"/>
    </row>
    <row r="45" spans="1:15" s="174" customFormat="1" ht="12.75" x14ac:dyDescent="0.25">
      <c r="A45" s="170"/>
      <c r="B45" s="170"/>
      <c r="C45" s="170"/>
      <c r="D45" s="170"/>
      <c r="E45" s="170"/>
      <c r="F45" s="170"/>
      <c r="G45" s="161"/>
      <c r="H45" s="162"/>
      <c r="I45" s="162"/>
      <c r="J45" s="162"/>
      <c r="K45" s="163"/>
      <c r="L45" s="181" t="s">
        <v>151</v>
      </c>
      <c r="M45" s="183"/>
      <c r="N45" s="176"/>
      <c r="O45" s="165"/>
    </row>
    <row r="46" spans="1:15" s="174" customFormat="1" ht="12.75" x14ac:dyDescent="0.25">
      <c r="A46" s="170"/>
      <c r="B46" s="170"/>
      <c r="C46" s="170"/>
      <c r="D46" s="170"/>
      <c r="E46" s="170"/>
      <c r="F46" s="170"/>
      <c r="G46" s="161"/>
      <c r="H46" s="162"/>
      <c r="I46" s="162"/>
      <c r="J46" s="162"/>
      <c r="K46" s="163"/>
      <c r="L46" s="181" t="s">
        <v>152</v>
      </c>
      <c r="M46" s="183"/>
      <c r="N46" s="176"/>
      <c r="O46" s="165"/>
    </row>
    <row r="47" spans="1:15" s="174" customFormat="1" ht="12.75" x14ac:dyDescent="0.25">
      <c r="A47" s="170"/>
      <c r="B47" s="170"/>
      <c r="C47" s="170"/>
      <c r="D47" s="170"/>
      <c r="E47" s="170"/>
      <c r="F47" s="170"/>
      <c r="G47" s="161"/>
      <c r="H47" s="162"/>
      <c r="I47" s="162"/>
      <c r="J47" s="162"/>
      <c r="K47" s="163"/>
      <c r="L47" s="181" t="s">
        <v>153</v>
      </c>
      <c r="M47" s="183"/>
      <c r="N47" s="176"/>
      <c r="O47" s="165"/>
    </row>
    <row r="48" spans="1:15" s="174" customFormat="1" ht="15.75" customHeight="1" x14ac:dyDescent="0.25">
      <c r="A48" s="170"/>
      <c r="B48" s="170"/>
      <c r="C48" s="170"/>
      <c r="D48" s="170"/>
      <c r="E48" s="170"/>
      <c r="F48" s="170"/>
      <c r="G48" s="161"/>
      <c r="H48" s="162"/>
      <c r="I48" s="162"/>
      <c r="J48" s="162"/>
      <c r="K48" s="163"/>
      <c r="L48" s="181" t="s">
        <v>154</v>
      </c>
      <c r="M48" s="183"/>
      <c r="N48" s="176"/>
      <c r="O48" s="165"/>
    </row>
    <row r="49" spans="1:15" s="174" customFormat="1" ht="12.75" x14ac:dyDescent="0.25">
      <c r="A49" s="170"/>
      <c r="B49" s="170"/>
      <c r="C49" s="170"/>
      <c r="D49" s="170"/>
      <c r="E49" s="170"/>
      <c r="F49" s="170"/>
      <c r="G49" s="161"/>
      <c r="H49" s="162"/>
      <c r="I49" s="162"/>
      <c r="J49" s="162"/>
      <c r="K49" s="163"/>
      <c r="L49" s="181" t="s">
        <v>155</v>
      </c>
      <c r="M49" s="183">
        <v>0</v>
      </c>
      <c r="N49" s="176"/>
      <c r="O49" s="165"/>
    </row>
    <row r="50" spans="1:15" s="174" customFormat="1" ht="12.75" x14ac:dyDescent="0.25">
      <c r="A50" s="170"/>
      <c r="B50" s="170"/>
      <c r="C50" s="170"/>
      <c r="D50" s="170"/>
      <c r="E50" s="170"/>
      <c r="F50" s="170"/>
      <c r="G50" s="161"/>
      <c r="H50" s="162"/>
      <c r="I50" s="162"/>
      <c r="J50" s="162"/>
      <c r="K50" s="163"/>
      <c r="L50" s="181" t="s">
        <v>156</v>
      </c>
      <c r="M50" s="183"/>
      <c r="N50" s="176"/>
      <c r="O50" s="165"/>
    </row>
    <row r="51" spans="1:15" s="174" customFormat="1" ht="12.75" x14ac:dyDescent="0.25">
      <c r="A51" s="170"/>
      <c r="B51" s="170"/>
      <c r="C51" s="170"/>
      <c r="D51" s="170"/>
      <c r="E51" s="170"/>
      <c r="F51" s="170"/>
      <c r="G51" s="161"/>
      <c r="H51" s="162"/>
      <c r="I51" s="162"/>
      <c r="J51" s="162"/>
      <c r="K51" s="163"/>
      <c r="L51" s="181" t="s">
        <v>157</v>
      </c>
      <c r="M51" s="183"/>
      <c r="N51" s="176"/>
      <c r="O51" s="165"/>
    </row>
    <row r="52" spans="1:15" s="174" customFormat="1" ht="12.75" x14ac:dyDescent="0.25">
      <c r="A52" s="170"/>
      <c r="B52" s="170"/>
      <c r="C52" s="170"/>
      <c r="D52" s="170"/>
      <c r="E52" s="170"/>
      <c r="F52" s="170"/>
      <c r="G52" s="161"/>
      <c r="H52" s="162"/>
      <c r="I52" s="162"/>
      <c r="J52" s="162"/>
      <c r="K52" s="163"/>
      <c r="L52" s="181" t="s">
        <v>158</v>
      </c>
      <c r="M52" s="183"/>
      <c r="N52" s="176"/>
      <c r="O52" s="165"/>
    </row>
    <row r="53" spans="1:15" s="174" customFormat="1" ht="12.75" x14ac:dyDescent="0.25">
      <c r="A53" s="170"/>
      <c r="B53" s="170"/>
      <c r="C53" s="170"/>
      <c r="D53" s="170"/>
      <c r="E53" s="170"/>
      <c r="F53" s="170"/>
      <c r="G53" s="161"/>
      <c r="H53" s="162"/>
      <c r="I53" s="162"/>
      <c r="J53" s="162"/>
      <c r="K53" s="163"/>
      <c r="L53" s="181" t="s">
        <v>159</v>
      </c>
      <c r="M53" s="183"/>
      <c r="N53" s="176"/>
      <c r="O53" s="165"/>
    </row>
    <row r="54" spans="1:15" s="174" customFormat="1" ht="12.75" x14ac:dyDescent="0.25">
      <c r="A54" s="170"/>
      <c r="B54" s="170"/>
      <c r="C54" s="170"/>
      <c r="D54" s="170"/>
      <c r="E54" s="170"/>
      <c r="F54" s="170"/>
      <c r="G54" s="161"/>
      <c r="H54" s="162"/>
      <c r="I54" s="162"/>
      <c r="J54" s="162"/>
      <c r="K54" s="163"/>
      <c r="L54" s="181" t="s">
        <v>160</v>
      </c>
      <c r="M54" s="183"/>
      <c r="N54" s="176"/>
      <c r="O54" s="165"/>
    </row>
    <row r="55" spans="1:15" s="174" customFormat="1" ht="12.75" x14ac:dyDescent="0.25">
      <c r="A55" s="170"/>
      <c r="B55" s="170"/>
      <c r="C55" s="170"/>
      <c r="D55" s="170"/>
      <c r="E55" s="170"/>
      <c r="F55" s="170"/>
      <c r="G55" s="161"/>
      <c r="H55" s="162"/>
      <c r="I55" s="162"/>
      <c r="J55" s="162"/>
      <c r="K55" s="163"/>
      <c r="L55" s="181" t="s">
        <v>161</v>
      </c>
      <c r="M55" s="183"/>
      <c r="N55" s="176"/>
      <c r="O55" s="165"/>
    </row>
    <row r="56" spans="1:15" s="174" customFormat="1" ht="17.25" customHeight="1" x14ac:dyDescent="0.25">
      <c r="A56" s="170"/>
      <c r="B56" s="170"/>
      <c r="C56" s="170"/>
      <c r="D56" s="170"/>
      <c r="E56" s="170"/>
      <c r="F56" s="170"/>
      <c r="G56" s="161"/>
      <c r="H56" s="162"/>
      <c r="I56" s="162"/>
      <c r="J56" s="162"/>
      <c r="K56" s="180" t="s">
        <v>32</v>
      </c>
      <c r="L56" s="173" t="s">
        <v>162</v>
      </c>
      <c r="M56" s="165"/>
      <c r="N56" s="178">
        <f>SUM(N57:N59)</f>
        <v>2070000</v>
      </c>
      <c r="O56" s="165"/>
    </row>
    <row r="57" spans="1:15" s="174" customFormat="1" ht="12.75" x14ac:dyDescent="0.25">
      <c r="A57" s="170"/>
      <c r="B57" s="170"/>
      <c r="C57" s="170"/>
      <c r="D57" s="170"/>
      <c r="E57" s="170"/>
      <c r="F57" s="170"/>
      <c r="G57" s="161"/>
      <c r="H57" s="162"/>
      <c r="I57" s="162"/>
      <c r="J57" s="162"/>
      <c r="K57" s="180"/>
      <c r="L57" s="181" t="s">
        <v>163</v>
      </c>
      <c r="M57" s="183">
        <v>0</v>
      </c>
      <c r="N57" s="176">
        <v>720000</v>
      </c>
      <c r="O57" s="165"/>
    </row>
    <row r="58" spans="1:15" s="174" customFormat="1" ht="12.75" x14ac:dyDescent="0.25">
      <c r="A58" s="170"/>
      <c r="B58" s="170"/>
      <c r="C58" s="170"/>
      <c r="D58" s="170"/>
      <c r="E58" s="170"/>
      <c r="F58" s="170"/>
      <c r="G58" s="161"/>
      <c r="H58" s="162"/>
      <c r="I58" s="162"/>
      <c r="J58" s="162"/>
      <c r="K58" s="180"/>
      <c r="L58" s="181" t="s">
        <v>310</v>
      </c>
      <c r="M58" s="183">
        <v>0</v>
      </c>
      <c r="N58" s="176">
        <v>500000</v>
      </c>
      <c r="O58" s="165"/>
    </row>
    <row r="59" spans="1:15" s="174" customFormat="1" ht="12.75" x14ac:dyDescent="0.25">
      <c r="A59" s="170"/>
      <c r="B59" s="170"/>
      <c r="C59" s="170"/>
      <c r="D59" s="170"/>
      <c r="E59" s="170"/>
      <c r="F59" s="170"/>
      <c r="G59" s="161"/>
      <c r="H59" s="162"/>
      <c r="I59" s="162"/>
      <c r="J59" s="162"/>
      <c r="K59" s="180"/>
      <c r="L59" s="181" t="s">
        <v>309</v>
      </c>
      <c r="M59" s="183">
        <v>0</v>
      </c>
      <c r="N59" s="176">
        <v>850000</v>
      </c>
      <c r="O59" s="165"/>
    </row>
    <row r="60" spans="1:15" s="174" customFormat="1" ht="12.75" x14ac:dyDescent="0.25">
      <c r="A60" s="170"/>
      <c r="B60" s="170"/>
      <c r="C60" s="170"/>
      <c r="D60" s="170"/>
      <c r="E60" s="170"/>
      <c r="F60" s="170"/>
      <c r="G60" s="161"/>
      <c r="H60" s="162"/>
      <c r="I60" s="162"/>
      <c r="J60" s="162"/>
      <c r="K60" s="180" t="s">
        <v>34</v>
      </c>
      <c r="L60" s="173" t="s">
        <v>35</v>
      </c>
      <c r="M60" s="183"/>
      <c r="N60" s="178">
        <f>SUM(N61:N62)</f>
        <v>0</v>
      </c>
      <c r="O60" s="165"/>
    </row>
    <row r="61" spans="1:15" s="174" customFormat="1" ht="12.75" x14ac:dyDescent="0.25">
      <c r="A61" s="170"/>
      <c r="B61" s="170"/>
      <c r="C61" s="170"/>
      <c r="D61" s="170"/>
      <c r="E61" s="170"/>
      <c r="F61" s="170"/>
      <c r="G61" s="161"/>
      <c r="H61" s="162"/>
      <c r="I61" s="162"/>
      <c r="J61" s="162"/>
      <c r="K61" s="180"/>
      <c r="L61" s="181" t="s">
        <v>164</v>
      </c>
      <c r="M61" s="183">
        <v>0</v>
      </c>
      <c r="N61" s="176"/>
      <c r="O61" s="165"/>
    </row>
    <row r="62" spans="1:15" s="174" customFormat="1" ht="12.75" x14ac:dyDescent="0.25">
      <c r="A62" s="170"/>
      <c r="B62" s="170"/>
      <c r="C62" s="170"/>
      <c r="D62" s="170"/>
      <c r="E62" s="170"/>
      <c r="F62" s="170"/>
      <c r="G62" s="161"/>
      <c r="H62" s="162"/>
      <c r="I62" s="162"/>
      <c r="J62" s="162"/>
      <c r="K62" s="180"/>
      <c r="L62" s="181" t="s">
        <v>165</v>
      </c>
      <c r="M62" s="183">
        <v>0</v>
      </c>
      <c r="N62" s="176"/>
      <c r="O62" s="165"/>
    </row>
    <row r="63" spans="1:15" s="174" customFormat="1" ht="12.75" x14ac:dyDescent="0.25">
      <c r="A63" s="170"/>
      <c r="B63" s="170"/>
      <c r="C63" s="170"/>
      <c r="D63" s="170"/>
      <c r="E63" s="170"/>
      <c r="F63" s="170"/>
      <c r="G63" s="161"/>
      <c r="H63" s="162"/>
      <c r="I63" s="162"/>
      <c r="J63" s="162"/>
      <c r="K63" s="180" t="s">
        <v>36</v>
      </c>
      <c r="L63" s="197" t="s">
        <v>166</v>
      </c>
      <c r="M63" s="183"/>
      <c r="N63" s="198">
        <f>SUM(N64:N79)</f>
        <v>0</v>
      </c>
      <c r="O63" s="165"/>
    </row>
    <row r="64" spans="1:15" s="174" customFormat="1" ht="14.25" x14ac:dyDescent="0.25">
      <c r="A64" s="170"/>
      <c r="B64" s="170"/>
      <c r="C64" s="170"/>
      <c r="D64" s="170"/>
      <c r="E64" s="170"/>
      <c r="F64" s="170"/>
      <c r="G64" s="161"/>
      <c r="H64" s="162"/>
      <c r="I64" s="162"/>
      <c r="J64" s="162"/>
      <c r="K64" s="199"/>
      <c r="L64" s="200" t="s">
        <v>167</v>
      </c>
      <c r="M64" s="201">
        <v>0</v>
      </c>
      <c r="N64" s="202"/>
      <c r="O64" s="203"/>
    </row>
    <row r="65" spans="1:15" s="174" customFormat="1" ht="14.25" x14ac:dyDescent="0.25">
      <c r="A65" s="170"/>
      <c r="B65" s="170"/>
      <c r="C65" s="170"/>
      <c r="D65" s="170"/>
      <c r="E65" s="170"/>
      <c r="F65" s="170"/>
      <c r="G65" s="161"/>
      <c r="H65" s="162"/>
      <c r="I65" s="162"/>
      <c r="J65" s="162"/>
      <c r="K65" s="199"/>
      <c r="L65" s="200" t="s">
        <v>168</v>
      </c>
      <c r="M65" s="201">
        <v>0</v>
      </c>
      <c r="N65" s="202"/>
      <c r="O65" s="203"/>
    </row>
    <row r="66" spans="1:15" s="174" customFormat="1" ht="14.25" x14ac:dyDescent="0.25">
      <c r="A66" s="170"/>
      <c r="B66" s="170"/>
      <c r="C66" s="170"/>
      <c r="D66" s="170"/>
      <c r="E66" s="170"/>
      <c r="F66" s="170"/>
      <c r="G66" s="161"/>
      <c r="H66" s="162"/>
      <c r="I66" s="162"/>
      <c r="J66" s="162"/>
      <c r="K66" s="199"/>
      <c r="L66" s="200" t="s">
        <v>169</v>
      </c>
      <c r="M66" s="201"/>
      <c r="N66" s="202"/>
      <c r="O66" s="203"/>
    </row>
    <row r="67" spans="1:15" s="174" customFormat="1" ht="14.25" x14ac:dyDescent="0.25">
      <c r="A67" s="170"/>
      <c r="B67" s="170"/>
      <c r="C67" s="170"/>
      <c r="D67" s="170"/>
      <c r="E67" s="170"/>
      <c r="F67" s="170"/>
      <c r="G67" s="161"/>
      <c r="H67" s="162"/>
      <c r="I67" s="162"/>
      <c r="J67" s="162"/>
      <c r="K67" s="199"/>
      <c r="L67" s="200" t="s">
        <v>170</v>
      </c>
      <c r="M67" s="201"/>
      <c r="N67" s="202"/>
      <c r="O67" s="203"/>
    </row>
    <row r="68" spans="1:15" s="174" customFormat="1" ht="14.25" x14ac:dyDescent="0.25">
      <c r="A68" s="170"/>
      <c r="B68" s="170"/>
      <c r="C68" s="170"/>
      <c r="D68" s="170"/>
      <c r="E68" s="170"/>
      <c r="F68" s="170"/>
      <c r="G68" s="161"/>
      <c r="H68" s="162"/>
      <c r="I68" s="162"/>
      <c r="J68" s="162"/>
      <c r="K68" s="199"/>
      <c r="L68" s="200" t="s">
        <v>171</v>
      </c>
      <c r="M68" s="201"/>
      <c r="N68" s="202"/>
      <c r="O68" s="203"/>
    </row>
    <row r="69" spans="1:15" s="174" customFormat="1" ht="14.25" x14ac:dyDescent="0.25">
      <c r="A69" s="170"/>
      <c r="B69" s="170"/>
      <c r="C69" s="170"/>
      <c r="D69" s="170"/>
      <c r="E69" s="170"/>
      <c r="F69" s="170"/>
      <c r="G69" s="161"/>
      <c r="H69" s="162"/>
      <c r="I69" s="162"/>
      <c r="J69" s="162"/>
      <c r="K69" s="199"/>
      <c r="L69" s="200" t="s">
        <v>172</v>
      </c>
      <c r="M69" s="201"/>
      <c r="N69" s="202"/>
      <c r="O69" s="203"/>
    </row>
    <row r="70" spans="1:15" s="174" customFormat="1" ht="14.25" x14ac:dyDescent="0.25">
      <c r="A70" s="170"/>
      <c r="B70" s="170"/>
      <c r="C70" s="170"/>
      <c r="D70" s="170"/>
      <c r="E70" s="170"/>
      <c r="F70" s="170"/>
      <c r="G70" s="161"/>
      <c r="H70" s="162"/>
      <c r="I70" s="162"/>
      <c r="J70" s="162"/>
      <c r="K70" s="199"/>
      <c r="L70" s="200" t="s">
        <v>173</v>
      </c>
      <c r="M70" s="201"/>
      <c r="N70" s="202"/>
      <c r="O70" s="203"/>
    </row>
    <row r="71" spans="1:15" s="174" customFormat="1" ht="14.25" x14ac:dyDescent="0.25">
      <c r="A71" s="170"/>
      <c r="B71" s="170"/>
      <c r="C71" s="170"/>
      <c r="D71" s="170"/>
      <c r="E71" s="170"/>
      <c r="F71" s="170"/>
      <c r="G71" s="161"/>
      <c r="H71" s="162"/>
      <c r="I71" s="162"/>
      <c r="J71" s="162"/>
      <c r="K71" s="199"/>
      <c r="L71" s="200" t="s">
        <v>174</v>
      </c>
      <c r="M71" s="201"/>
      <c r="N71" s="202"/>
      <c r="O71" s="203"/>
    </row>
    <row r="72" spans="1:15" s="174" customFormat="1" ht="14.25" x14ac:dyDescent="0.25">
      <c r="A72" s="170"/>
      <c r="B72" s="170"/>
      <c r="C72" s="170"/>
      <c r="D72" s="170"/>
      <c r="E72" s="170"/>
      <c r="F72" s="170"/>
      <c r="G72" s="161"/>
      <c r="H72" s="162"/>
      <c r="I72" s="162"/>
      <c r="J72" s="162"/>
      <c r="K72" s="199"/>
      <c r="L72" s="200" t="s">
        <v>175</v>
      </c>
      <c r="M72" s="201"/>
      <c r="N72" s="202"/>
      <c r="O72" s="203"/>
    </row>
    <row r="73" spans="1:15" s="174" customFormat="1" ht="14.25" x14ac:dyDescent="0.25">
      <c r="A73" s="170"/>
      <c r="B73" s="170"/>
      <c r="C73" s="170"/>
      <c r="D73" s="170"/>
      <c r="E73" s="170"/>
      <c r="F73" s="170"/>
      <c r="G73" s="161"/>
      <c r="H73" s="162"/>
      <c r="I73" s="162"/>
      <c r="J73" s="162"/>
      <c r="K73" s="199"/>
      <c r="L73" s="200" t="s">
        <v>176</v>
      </c>
      <c r="M73" s="201"/>
      <c r="N73" s="202"/>
      <c r="O73" s="203"/>
    </row>
    <row r="74" spans="1:15" s="174" customFormat="1" ht="14.25" x14ac:dyDescent="0.25">
      <c r="A74" s="170"/>
      <c r="B74" s="170"/>
      <c r="C74" s="170"/>
      <c r="D74" s="170"/>
      <c r="E74" s="170"/>
      <c r="F74" s="170"/>
      <c r="G74" s="161"/>
      <c r="H74" s="162"/>
      <c r="I74" s="162"/>
      <c r="J74" s="162"/>
      <c r="K74" s="199"/>
      <c r="L74" s="200" t="s">
        <v>177</v>
      </c>
      <c r="M74" s="201"/>
      <c r="N74" s="202"/>
      <c r="O74" s="203"/>
    </row>
    <row r="75" spans="1:15" s="174" customFormat="1" ht="14.25" x14ac:dyDescent="0.25">
      <c r="A75" s="170"/>
      <c r="B75" s="170"/>
      <c r="C75" s="170"/>
      <c r="D75" s="170"/>
      <c r="E75" s="170"/>
      <c r="F75" s="170"/>
      <c r="G75" s="161"/>
      <c r="H75" s="162"/>
      <c r="I75" s="162"/>
      <c r="J75" s="162"/>
      <c r="K75" s="199"/>
      <c r="L75" s="200" t="s">
        <v>178</v>
      </c>
      <c r="M75" s="201"/>
      <c r="N75" s="202"/>
      <c r="O75" s="203"/>
    </row>
    <row r="76" spans="1:15" s="174" customFormat="1" ht="14.25" x14ac:dyDescent="0.25">
      <c r="A76" s="170"/>
      <c r="B76" s="170"/>
      <c r="C76" s="170"/>
      <c r="D76" s="170"/>
      <c r="E76" s="170"/>
      <c r="F76" s="170"/>
      <c r="G76" s="161"/>
      <c r="H76" s="162"/>
      <c r="I76" s="162"/>
      <c r="J76" s="162"/>
      <c r="K76" s="199"/>
      <c r="L76" s="200" t="s">
        <v>179</v>
      </c>
      <c r="M76" s="201"/>
      <c r="N76" s="202"/>
      <c r="O76" s="203"/>
    </row>
    <row r="77" spans="1:15" s="174" customFormat="1" ht="14.25" x14ac:dyDescent="0.25">
      <c r="A77" s="170"/>
      <c r="B77" s="170"/>
      <c r="C77" s="170"/>
      <c r="D77" s="170"/>
      <c r="E77" s="170"/>
      <c r="F77" s="170"/>
      <c r="G77" s="161"/>
      <c r="H77" s="162"/>
      <c r="I77" s="162"/>
      <c r="J77" s="162"/>
      <c r="K77" s="199"/>
      <c r="L77" s="200" t="s">
        <v>180</v>
      </c>
      <c r="M77" s="201"/>
      <c r="N77" s="202"/>
      <c r="O77" s="203"/>
    </row>
    <row r="78" spans="1:15" s="174" customFormat="1" ht="14.25" x14ac:dyDescent="0.25">
      <c r="A78" s="170"/>
      <c r="B78" s="170"/>
      <c r="C78" s="170"/>
      <c r="D78" s="170"/>
      <c r="E78" s="170"/>
      <c r="F78" s="170"/>
      <c r="G78" s="161"/>
      <c r="H78" s="162"/>
      <c r="I78" s="162"/>
      <c r="J78" s="162"/>
      <c r="K78" s="199"/>
      <c r="L78" s="200" t="s">
        <v>181</v>
      </c>
      <c r="M78" s="201"/>
      <c r="N78" s="202"/>
      <c r="O78" s="203"/>
    </row>
    <row r="79" spans="1:15" s="174" customFormat="1" ht="14.25" x14ac:dyDescent="0.25">
      <c r="A79" s="170"/>
      <c r="B79" s="170"/>
      <c r="C79" s="170"/>
      <c r="D79" s="170"/>
      <c r="E79" s="170"/>
      <c r="F79" s="170"/>
      <c r="G79" s="161"/>
      <c r="H79" s="162"/>
      <c r="I79" s="162"/>
      <c r="J79" s="162"/>
      <c r="K79" s="199"/>
      <c r="L79" s="200" t="s">
        <v>182</v>
      </c>
      <c r="M79" s="201"/>
      <c r="N79" s="202"/>
      <c r="O79" s="203"/>
    </row>
    <row r="80" spans="1:15" s="174" customFormat="1" ht="12.75" x14ac:dyDescent="0.25">
      <c r="A80" s="170"/>
      <c r="B80" s="170"/>
      <c r="C80" s="170"/>
      <c r="D80" s="170"/>
      <c r="E80" s="170"/>
      <c r="F80" s="170"/>
      <c r="G80" s="161"/>
      <c r="H80" s="162"/>
      <c r="I80" s="162"/>
      <c r="J80" s="162"/>
      <c r="K80" s="180" t="s">
        <v>23</v>
      </c>
      <c r="L80" s="204" t="s">
        <v>183</v>
      </c>
      <c r="M80" s="183"/>
      <c r="N80" s="205">
        <f>N81</f>
        <v>1400000</v>
      </c>
      <c r="O80" s="165"/>
    </row>
    <row r="81" spans="1:15" s="212" customFormat="1" ht="12.75" x14ac:dyDescent="0.25">
      <c r="A81" s="206"/>
      <c r="B81" s="206"/>
      <c r="C81" s="206"/>
      <c r="D81" s="206"/>
      <c r="E81" s="206"/>
      <c r="F81" s="206"/>
      <c r="G81" s="207"/>
      <c r="H81" s="208"/>
      <c r="I81" s="208"/>
      <c r="J81" s="208"/>
      <c r="K81" s="209"/>
      <c r="L81" s="210" t="s">
        <v>184</v>
      </c>
      <c r="M81" s="211"/>
      <c r="N81" s="176">
        <v>1400000</v>
      </c>
      <c r="O81" s="165"/>
    </row>
    <row r="82" spans="1:15" s="174" customFormat="1" ht="12.75" x14ac:dyDescent="0.25">
      <c r="A82" s="170"/>
      <c r="B82" s="170"/>
      <c r="C82" s="170"/>
      <c r="D82" s="170"/>
      <c r="E82" s="170"/>
      <c r="F82" s="170"/>
      <c r="G82" s="161"/>
      <c r="H82" s="162"/>
      <c r="I82" s="162"/>
      <c r="J82" s="162"/>
      <c r="K82" s="180" t="s">
        <v>26</v>
      </c>
      <c r="L82" s="173" t="s">
        <v>185</v>
      </c>
      <c r="M82" s="183"/>
      <c r="N82" s="178">
        <f>SUM(N83:N85)</f>
        <v>0</v>
      </c>
      <c r="O82" s="165"/>
    </row>
    <row r="83" spans="1:15" s="212" customFormat="1" ht="12.75" x14ac:dyDescent="0.25">
      <c r="A83" s="206"/>
      <c r="B83" s="206"/>
      <c r="C83" s="206"/>
      <c r="D83" s="206"/>
      <c r="E83" s="206"/>
      <c r="F83" s="206"/>
      <c r="G83" s="207"/>
      <c r="H83" s="208"/>
      <c r="I83" s="208"/>
      <c r="J83" s="208"/>
      <c r="K83" s="209"/>
      <c r="L83" s="210" t="s">
        <v>186</v>
      </c>
      <c r="M83" s="211"/>
      <c r="N83" s="176"/>
      <c r="O83" s="165"/>
    </row>
    <row r="84" spans="1:15" s="212" customFormat="1" ht="12.75" x14ac:dyDescent="0.25">
      <c r="A84" s="206"/>
      <c r="B84" s="206"/>
      <c r="C84" s="206"/>
      <c r="D84" s="206"/>
      <c r="E84" s="206"/>
      <c r="F84" s="206"/>
      <c r="G84" s="207"/>
      <c r="H84" s="208"/>
      <c r="I84" s="208"/>
      <c r="J84" s="208"/>
      <c r="K84" s="209"/>
      <c r="L84" s="210" t="s">
        <v>187</v>
      </c>
      <c r="M84" s="211"/>
      <c r="N84" s="176"/>
      <c r="O84" s="165"/>
    </row>
    <row r="85" spans="1:15" s="212" customFormat="1" ht="12.75" x14ac:dyDescent="0.25">
      <c r="A85" s="206"/>
      <c r="B85" s="206"/>
      <c r="C85" s="206"/>
      <c r="D85" s="206"/>
      <c r="E85" s="206"/>
      <c r="F85" s="206"/>
      <c r="G85" s="207"/>
      <c r="H85" s="208"/>
      <c r="I85" s="208"/>
      <c r="J85" s="208"/>
      <c r="K85" s="209"/>
      <c r="L85" s="210" t="s">
        <v>188</v>
      </c>
      <c r="M85" s="211"/>
      <c r="N85" s="176"/>
      <c r="O85" s="165"/>
    </row>
    <row r="86" spans="1:15" s="174" customFormat="1" ht="12.75" x14ac:dyDescent="0.25">
      <c r="A86" s="170"/>
      <c r="B86" s="170"/>
      <c r="C86" s="170"/>
      <c r="D86" s="170"/>
      <c r="E86" s="170"/>
      <c r="F86" s="170"/>
      <c r="G86" s="161"/>
      <c r="H86" s="162"/>
      <c r="I86" s="162"/>
      <c r="J86" s="162"/>
      <c r="K86" s="180" t="s">
        <v>40</v>
      </c>
      <c r="L86" s="173" t="s">
        <v>41</v>
      </c>
      <c r="M86" s="183"/>
      <c r="N86" s="178">
        <f>SUM(N87:N90)</f>
        <v>740000</v>
      </c>
      <c r="O86" s="165"/>
    </row>
    <row r="87" spans="1:15" s="212" customFormat="1" ht="12.75" x14ac:dyDescent="0.25">
      <c r="A87" s="206"/>
      <c r="B87" s="206"/>
      <c r="C87" s="206"/>
      <c r="D87" s="206"/>
      <c r="E87" s="206"/>
      <c r="F87" s="206"/>
      <c r="G87" s="207"/>
      <c r="H87" s="208"/>
      <c r="I87" s="208"/>
      <c r="J87" s="208"/>
      <c r="K87" s="209"/>
      <c r="L87" s="210" t="s">
        <v>189</v>
      </c>
      <c r="M87" s="211"/>
      <c r="N87" s="176">
        <v>600000</v>
      </c>
      <c r="O87" s="165"/>
    </row>
    <row r="88" spans="1:15" s="212" customFormat="1" ht="12.75" x14ac:dyDescent="0.25">
      <c r="A88" s="206"/>
      <c r="B88" s="206"/>
      <c r="C88" s="206"/>
      <c r="D88" s="206"/>
      <c r="E88" s="206"/>
      <c r="F88" s="206"/>
      <c r="G88" s="207"/>
      <c r="H88" s="208"/>
      <c r="I88" s="208"/>
      <c r="J88" s="208"/>
      <c r="K88" s="209"/>
      <c r="L88" s="210" t="s">
        <v>190</v>
      </c>
      <c r="M88" s="211"/>
      <c r="N88" s="176">
        <v>140000</v>
      </c>
      <c r="O88" s="165"/>
    </row>
    <row r="89" spans="1:15" s="212" customFormat="1" ht="12.75" x14ac:dyDescent="0.25">
      <c r="A89" s="206"/>
      <c r="B89" s="206"/>
      <c r="C89" s="206"/>
      <c r="D89" s="206"/>
      <c r="E89" s="206"/>
      <c r="F89" s="206"/>
      <c r="G89" s="207"/>
      <c r="H89" s="208"/>
      <c r="I89" s="208"/>
      <c r="J89" s="208"/>
      <c r="K89" s="209"/>
      <c r="L89" s="210" t="s">
        <v>191</v>
      </c>
      <c r="M89" s="211"/>
      <c r="N89" s="176"/>
      <c r="O89" s="165"/>
    </row>
    <row r="90" spans="1:15" s="212" customFormat="1" ht="12.75" x14ac:dyDescent="0.25">
      <c r="A90" s="206"/>
      <c r="B90" s="206"/>
      <c r="C90" s="206"/>
      <c r="D90" s="206"/>
      <c r="E90" s="206"/>
      <c r="F90" s="206"/>
      <c r="G90" s="207"/>
      <c r="H90" s="208"/>
      <c r="I90" s="208"/>
      <c r="J90" s="208"/>
      <c r="K90" s="209"/>
      <c r="L90" s="210" t="s">
        <v>192</v>
      </c>
      <c r="M90" s="211"/>
      <c r="N90" s="176"/>
      <c r="O90" s="165"/>
    </row>
    <row r="91" spans="1:15" s="174" customFormat="1" ht="12.75" x14ac:dyDescent="0.25">
      <c r="A91" s="170"/>
      <c r="B91" s="170"/>
      <c r="C91" s="170"/>
      <c r="D91" s="170"/>
      <c r="E91" s="170"/>
      <c r="F91" s="170"/>
      <c r="G91" s="161"/>
      <c r="H91" s="162"/>
      <c r="I91" s="162"/>
      <c r="J91" s="162"/>
      <c r="K91" s="180" t="s">
        <v>42</v>
      </c>
      <c r="L91" s="213" t="s">
        <v>193</v>
      </c>
      <c r="M91" s="183"/>
      <c r="N91" s="178">
        <f>N92</f>
        <v>47316500</v>
      </c>
      <c r="O91" s="165"/>
    </row>
    <row r="92" spans="1:15" s="174" customFormat="1" ht="12.75" x14ac:dyDescent="0.25">
      <c r="A92" s="170"/>
      <c r="B92" s="170"/>
      <c r="C92" s="170"/>
      <c r="D92" s="170"/>
      <c r="E92" s="170"/>
      <c r="F92" s="170"/>
      <c r="G92" s="161"/>
      <c r="H92" s="162"/>
      <c r="I92" s="162"/>
      <c r="J92" s="162"/>
      <c r="K92" s="180"/>
      <c r="L92" s="214" t="s">
        <v>194</v>
      </c>
      <c r="M92" s="183">
        <v>0</v>
      </c>
      <c r="N92" s="176">
        <v>47316500</v>
      </c>
      <c r="O92" s="165"/>
    </row>
    <row r="93" spans="1:15" s="174" customFormat="1" ht="12.75" x14ac:dyDescent="0.25">
      <c r="A93" s="170"/>
      <c r="B93" s="170"/>
      <c r="C93" s="170"/>
      <c r="D93" s="170"/>
      <c r="E93" s="170"/>
      <c r="F93" s="170"/>
      <c r="G93" s="161"/>
      <c r="H93" s="162"/>
      <c r="I93" s="162"/>
      <c r="J93" s="162"/>
      <c r="K93" s="180" t="s">
        <v>44</v>
      </c>
      <c r="L93" s="213" t="s">
        <v>45</v>
      </c>
      <c r="M93" s="183"/>
      <c r="N93" s="178">
        <f>SUM(N94:N95)</f>
        <v>0</v>
      </c>
      <c r="O93" s="165"/>
    </row>
    <row r="94" spans="1:15" s="174" customFormat="1" ht="12.75" x14ac:dyDescent="0.25">
      <c r="A94" s="170"/>
      <c r="B94" s="170"/>
      <c r="C94" s="170"/>
      <c r="D94" s="170"/>
      <c r="E94" s="170"/>
      <c r="F94" s="170"/>
      <c r="G94" s="161"/>
      <c r="H94" s="162"/>
      <c r="I94" s="162"/>
      <c r="J94" s="162"/>
      <c r="K94" s="180"/>
      <c r="L94" s="214" t="s">
        <v>195</v>
      </c>
      <c r="M94" s="183">
        <v>0</v>
      </c>
      <c r="N94" s="176"/>
      <c r="O94" s="165"/>
    </row>
    <row r="95" spans="1:15" s="174" customFormat="1" ht="12.75" x14ac:dyDescent="0.25">
      <c r="A95" s="170"/>
      <c r="B95" s="170"/>
      <c r="C95" s="170"/>
      <c r="D95" s="170"/>
      <c r="E95" s="170"/>
      <c r="F95" s="170"/>
      <c r="G95" s="161"/>
      <c r="H95" s="162"/>
      <c r="I95" s="162"/>
      <c r="J95" s="162"/>
      <c r="K95" s="180"/>
      <c r="L95" s="214" t="s">
        <v>196</v>
      </c>
      <c r="M95" s="183">
        <v>0</v>
      </c>
      <c r="N95" s="176"/>
      <c r="O95" s="165"/>
    </row>
    <row r="96" spans="1:15" s="174" customFormat="1" ht="15.75" customHeight="1" x14ac:dyDescent="0.25">
      <c r="A96" s="170"/>
      <c r="B96" s="170"/>
      <c r="C96" s="170"/>
      <c r="D96" s="170"/>
      <c r="E96" s="170"/>
      <c r="F96" s="170"/>
      <c r="G96" s="161"/>
      <c r="H96" s="162"/>
      <c r="I96" s="162"/>
      <c r="J96" s="162"/>
      <c r="K96" s="163"/>
      <c r="L96" s="214"/>
      <c r="M96" s="183"/>
      <c r="N96" s="176"/>
      <c r="O96" s="165"/>
    </row>
    <row r="97" spans="1:24" ht="12.75" x14ac:dyDescent="0.25">
      <c r="A97" s="177"/>
      <c r="B97" s="158">
        <v>1</v>
      </c>
      <c r="C97" s="159" t="s">
        <v>21</v>
      </c>
      <c r="D97" s="159" t="s">
        <v>22</v>
      </c>
      <c r="E97" s="158">
        <v>38</v>
      </c>
      <c r="F97" s="160" t="s">
        <v>23</v>
      </c>
      <c r="G97" s="161">
        <v>5</v>
      </c>
      <c r="H97" s="162">
        <v>2</v>
      </c>
      <c r="I97" s="162">
        <v>2</v>
      </c>
      <c r="J97" s="168" t="s">
        <v>21</v>
      </c>
      <c r="K97" s="163"/>
      <c r="L97" s="215" t="s">
        <v>197</v>
      </c>
      <c r="M97" s="183">
        <v>0</v>
      </c>
      <c r="N97" s="178">
        <f>N98+N100</f>
        <v>810000</v>
      </c>
      <c r="O97" s="165"/>
      <c r="X97" s="260">
        <f>LRA!N5</f>
        <v>0</v>
      </c>
    </row>
    <row r="98" spans="1:24" s="174" customFormat="1" ht="12.75" x14ac:dyDescent="0.25">
      <c r="A98" s="170"/>
      <c r="B98" s="170"/>
      <c r="C98" s="170"/>
      <c r="D98" s="170"/>
      <c r="E98" s="170"/>
      <c r="F98" s="170"/>
      <c r="G98" s="161"/>
      <c r="H98" s="162"/>
      <c r="I98" s="162"/>
      <c r="J98" s="162"/>
      <c r="K98" s="180" t="s">
        <v>34</v>
      </c>
      <c r="L98" s="215" t="s">
        <v>47</v>
      </c>
      <c r="M98" s="183">
        <v>0</v>
      </c>
      <c r="N98" s="178">
        <f>N99</f>
        <v>0</v>
      </c>
      <c r="O98" s="165"/>
    </row>
    <row r="99" spans="1:24" ht="12.75" x14ac:dyDescent="0.25">
      <c r="A99" s="177"/>
      <c r="B99" s="177"/>
      <c r="C99" s="177"/>
      <c r="D99" s="177"/>
      <c r="E99" s="177"/>
      <c r="F99" s="177"/>
      <c r="G99" s="161"/>
      <c r="H99" s="162"/>
      <c r="I99" s="162"/>
      <c r="J99" s="162"/>
      <c r="K99" s="163"/>
      <c r="L99" s="186" t="s">
        <v>198</v>
      </c>
      <c r="M99" s="183">
        <v>0</v>
      </c>
      <c r="N99" s="176"/>
      <c r="O99" s="165"/>
    </row>
    <row r="100" spans="1:24" ht="12.75" x14ac:dyDescent="0.25">
      <c r="A100" s="177"/>
      <c r="B100" s="177"/>
      <c r="C100" s="177"/>
      <c r="D100" s="177"/>
      <c r="E100" s="177"/>
      <c r="F100" s="177"/>
      <c r="G100" s="161"/>
      <c r="H100" s="162"/>
      <c r="I100" s="162"/>
      <c r="J100" s="168"/>
      <c r="K100" s="180" t="s">
        <v>48</v>
      </c>
      <c r="L100" s="215" t="s">
        <v>199</v>
      </c>
      <c r="M100" s="183"/>
      <c r="N100" s="178">
        <f>N101</f>
        <v>810000</v>
      </c>
      <c r="O100" s="165"/>
    </row>
    <row r="101" spans="1:24" ht="12.75" x14ac:dyDescent="0.25">
      <c r="A101" s="177"/>
      <c r="B101" s="177"/>
      <c r="C101" s="177"/>
      <c r="D101" s="177"/>
      <c r="E101" s="177"/>
      <c r="F101" s="177"/>
      <c r="G101" s="161"/>
      <c r="H101" s="162"/>
      <c r="I101" s="162"/>
      <c r="J101" s="168"/>
      <c r="K101" s="180"/>
      <c r="L101" s="186" t="s">
        <v>200</v>
      </c>
      <c r="M101" s="183"/>
      <c r="N101" s="176">
        <v>810000</v>
      </c>
      <c r="O101" s="165"/>
    </row>
    <row r="102" spans="1:24" ht="12.75" x14ac:dyDescent="0.25">
      <c r="A102" s="177"/>
      <c r="B102" s="177"/>
      <c r="C102" s="177"/>
      <c r="D102" s="177"/>
      <c r="E102" s="177"/>
      <c r="F102" s="177"/>
      <c r="G102" s="161"/>
      <c r="H102" s="162"/>
      <c r="I102" s="162"/>
      <c r="J102" s="168"/>
      <c r="K102" s="180"/>
      <c r="L102" s="186"/>
      <c r="M102" s="183"/>
      <c r="N102" s="176"/>
      <c r="O102" s="165"/>
    </row>
    <row r="103" spans="1:24" ht="12.75" x14ac:dyDescent="0.25">
      <c r="A103" s="177"/>
      <c r="B103" s="158">
        <v>1</v>
      </c>
      <c r="C103" s="159" t="s">
        <v>21</v>
      </c>
      <c r="D103" s="159" t="s">
        <v>22</v>
      </c>
      <c r="E103" s="158">
        <v>38</v>
      </c>
      <c r="F103" s="160" t="s">
        <v>23</v>
      </c>
      <c r="G103" s="161">
        <v>5</v>
      </c>
      <c r="H103" s="162">
        <v>2</v>
      </c>
      <c r="I103" s="162">
        <v>2</v>
      </c>
      <c r="J103" s="168" t="s">
        <v>32</v>
      </c>
      <c r="K103" s="180"/>
      <c r="L103" s="215" t="s">
        <v>50</v>
      </c>
      <c r="M103" s="183"/>
      <c r="N103" s="178">
        <f>N104+N106+N109</f>
        <v>2086500</v>
      </c>
      <c r="O103" s="165"/>
    </row>
    <row r="104" spans="1:24" ht="12.75" x14ac:dyDescent="0.25">
      <c r="A104" s="177"/>
      <c r="B104" s="177"/>
      <c r="C104" s="177"/>
      <c r="D104" s="177"/>
      <c r="E104" s="177"/>
      <c r="F104" s="177"/>
      <c r="G104" s="161"/>
      <c r="H104" s="162"/>
      <c r="I104" s="162"/>
      <c r="J104" s="168"/>
      <c r="K104" s="180" t="s">
        <v>48</v>
      </c>
      <c r="L104" s="215" t="s">
        <v>201</v>
      </c>
      <c r="M104" s="183"/>
      <c r="N104" s="178">
        <f>N105</f>
        <v>759300</v>
      </c>
      <c r="O104" s="165"/>
      <c r="X104" s="179" t="e">
        <f>LRA!N165\</f>
        <v>#NAME?</v>
      </c>
    </row>
    <row r="105" spans="1:24" ht="12.75" x14ac:dyDescent="0.25">
      <c r="A105" s="177"/>
      <c r="B105" s="177"/>
      <c r="C105" s="177"/>
      <c r="D105" s="177"/>
      <c r="E105" s="177"/>
      <c r="F105" s="177"/>
      <c r="G105" s="161"/>
      <c r="H105" s="162"/>
      <c r="I105" s="162"/>
      <c r="J105" s="168"/>
      <c r="K105" s="180"/>
      <c r="L105" s="186" t="s">
        <v>202</v>
      </c>
      <c r="M105" s="183"/>
      <c r="N105" s="176">
        <v>759300</v>
      </c>
      <c r="O105" s="165"/>
    </row>
    <row r="106" spans="1:24" ht="12.75" x14ac:dyDescent="0.25">
      <c r="A106" s="177"/>
      <c r="B106" s="177"/>
      <c r="C106" s="177"/>
      <c r="D106" s="177"/>
      <c r="E106" s="177"/>
      <c r="F106" s="177"/>
      <c r="G106" s="161"/>
      <c r="H106" s="162"/>
      <c r="I106" s="162"/>
      <c r="J106" s="168"/>
      <c r="K106" s="180" t="s">
        <v>52</v>
      </c>
      <c r="L106" s="215" t="s">
        <v>53</v>
      </c>
      <c r="M106" s="183"/>
      <c r="N106" s="178">
        <f>SUM(N107:N108)</f>
        <v>48700</v>
      </c>
      <c r="O106" s="165"/>
    </row>
    <row r="107" spans="1:24" ht="12.75" x14ac:dyDescent="0.25">
      <c r="A107" s="177"/>
      <c r="B107" s="177"/>
      <c r="C107" s="177"/>
      <c r="D107" s="177"/>
      <c r="E107" s="177"/>
      <c r="F107" s="177"/>
      <c r="G107" s="161"/>
      <c r="H107" s="162"/>
      <c r="I107" s="162"/>
      <c r="J107" s="162"/>
      <c r="K107" s="180"/>
      <c r="L107" s="186" t="s">
        <v>203</v>
      </c>
      <c r="M107" s="183"/>
      <c r="N107" s="176">
        <v>40000</v>
      </c>
      <c r="O107" s="165"/>
    </row>
    <row r="108" spans="1:24" ht="12.75" x14ac:dyDescent="0.25">
      <c r="A108" s="177"/>
      <c r="B108" s="177"/>
      <c r="C108" s="177"/>
      <c r="D108" s="177"/>
      <c r="E108" s="177"/>
      <c r="F108" s="177"/>
      <c r="G108" s="161"/>
      <c r="H108" s="162"/>
      <c r="I108" s="162"/>
      <c r="J108" s="162"/>
      <c r="K108" s="163"/>
      <c r="L108" s="195" t="s">
        <v>204</v>
      </c>
      <c r="M108" s="183"/>
      <c r="N108" s="176">
        <v>8700</v>
      </c>
      <c r="O108" s="165"/>
    </row>
    <row r="109" spans="1:24" ht="12.75" x14ac:dyDescent="0.25">
      <c r="A109" s="177"/>
      <c r="B109" s="177"/>
      <c r="C109" s="177"/>
      <c r="D109" s="177"/>
      <c r="E109" s="177"/>
      <c r="F109" s="177"/>
      <c r="G109" s="161"/>
      <c r="H109" s="162"/>
      <c r="I109" s="162"/>
      <c r="J109" s="168"/>
      <c r="K109" s="180" t="s">
        <v>54</v>
      </c>
      <c r="L109" s="213" t="s">
        <v>205</v>
      </c>
      <c r="M109" s="183"/>
      <c r="N109" s="178">
        <f>N110</f>
        <v>1278500</v>
      </c>
      <c r="O109" s="165"/>
    </row>
    <row r="110" spans="1:24" ht="12.75" x14ac:dyDescent="0.25">
      <c r="A110" s="177"/>
      <c r="B110" s="177"/>
      <c r="C110" s="177"/>
      <c r="D110" s="177"/>
      <c r="E110" s="177"/>
      <c r="F110" s="177"/>
      <c r="G110" s="161"/>
      <c r="H110" s="162"/>
      <c r="I110" s="162"/>
      <c r="J110" s="168"/>
      <c r="K110" s="180"/>
      <c r="L110" s="214" t="s">
        <v>206</v>
      </c>
      <c r="M110" s="183"/>
      <c r="N110" s="176">
        <v>1278500</v>
      </c>
      <c r="O110" s="165"/>
    </row>
    <row r="111" spans="1:24" ht="12.75" x14ac:dyDescent="0.25">
      <c r="A111" s="177"/>
      <c r="B111" s="177"/>
      <c r="C111" s="177"/>
      <c r="D111" s="177"/>
      <c r="E111" s="177"/>
      <c r="F111" s="177"/>
      <c r="G111" s="161"/>
      <c r="H111" s="162"/>
      <c r="I111" s="162"/>
      <c r="J111" s="168"/>
      <c r="K111" s="180"/>
      <c r="L111" s="214"/>
      <c r="M111" s="183"/>
      <c r="N111" s="176"/>
      <c r="O111" s="165"/>
    </row>
    <row r="112" spans="1:24" ht="12.75" x14ac:dyDescent="0.25">
      <c r="A112" s="177"/>
      <c r="B112" s="158">
        <v>1</v>
      </c>
      <c r="C112" s="159" t="s">
        <v>21</v>
      </c>
      <c r="D112" s="159" t="s">
        <v>22</v>
      </c>
      <c r="E112" s="158">
        <v>38</v>
      </c>
      <c r="F112" s="160" t="s">
        <v>23</v>
      </c>
      <c r="G112" s="161">
        <v>5</v>
      </c>
      <c r="H112" s="162">
        <v>2</v>
      </c>
      <c r="I112" s="162">
        <v>2</v>
      </c>
      <c r="J112" s="180" t="s">
        <v>34</v>
      </c>
      <c r="K112" s="180"/>
      <c r="L112" s="215" t="s">
        <v>50</v>
      </c>
      <c r="M112" s="183"/>
      <c r="N112" s="178">
        <f>N113</f>
        <v>4182550</v>
      </c>
      <c r="O112" s="165"/>
    </row>
    <row r="113" spans="1:15" ht="12.75" x14ac:dyDescent="0.25">
      <c r="A113" s="177"/>
      <c r="B113" s="177"/>
      <c r="C113" s="177"/>
      <c r="D113" s="177"/>
      <c r="E113" s="177"/>
      <c r="F113" s="177"/>
      <c r="G113" s="161"/>
      <c r="H113" s="162"/>
      <c r="I113" s="162"/>
      <c r="J113" s="168"/>
      <c r="K113" s="180" t="s">
        <v>21</v>
      </c>
      <c r="L113" s="215" t="s">
        <v>57</v>
      </c>
      <c r="M113" s="183"/>
      <c r="N113" s="178">
        <f>SUM(N114:N115)</f>
        <v>4182550</v>
      </c>
      <c r="O113" s="165"/>
    </row>
    <row r="114" spans="1:15" ht="12.75" x14ac:dyDescent="0.25">
      <c r="A114" s="177"/>
      <c r="B114" s="177"/>
      <c r="C114" s="177"/>
      <c r="D114" s="177"/>
      <c r="E114" s="177"/>
      <c r="F114" s="177"/>
      <c r="G114" s="161"/>
      <c r="H114" s="162"/>
      <c r="I114" s="162"/>
      <c r="J114" s="168"/>
      <c r="K114" s="180"/>
      <c r="L114" s="186" t="s">
        <v>207</v>
      </c>
      <c r="M114" s="183"/>
      <c r="N114" s="176">
        <v>3698550</v>
      </c>
      <c r="O114" s="165"/>
    </row>
    <row r="115" spans="1:15" ht="12.75" x14ac:dyDescent="0.25">
      <c r="A115" s="177"/>
      <c r="B115" s="177"/>
      <c r="C115" s="177"/>
      <c r="D115" s="177"/>
      <c r="E115" s="177"/>
      <c r="F115" s="177"/>
      <c r="G115" s="161"/>
      <c r="H115" s="162"/>
      <c r="I115" s="162"/>
      <c r="J115" s="168"/>
      <c r="K115" s="180"/>
      <c r="L115" s="186" t="s">
        <v>208</v>
      </c>
      <c r="M115" s="183"/>
      <c r="N115" s="176">
        <v>484000</v>
      </c>
      <c r="O115" s="165"/>
    </row>
    <row r="116" spans="1:15" ht="12.75" x14ac:dyDescent="0.25">
      <c r="A116" s="177"/>
      <c r="B116" s="177"/>
      <c r="C116" s="177"/>
      <c r="D116" s="177"/>
      <c r="E116" s="177"/>
      <c r="F116" s="177"/>
      <c r="G116" s="161"/>
      <c r="H116" s="162"/>
      <c r="I116" s="162"/>
      <c r="J116" s="168"/>
      <c r="K116" s="180"/>
      <c r="L116" s="186"/>
      <c r="M116" s="183"/>
      <c r="N116" s="176"/>
      <c r="O116" s="165"/>
    </row>
    <row r="117" spans="1:15" ht="12.75" x14ac:dyDescent="0.25">
      <c r="A117" s="177"/>
      <c r="B117" s="158">
        <v>1</v>
      </c>
      <c r="C117" s="159" t="s">
        <v>21</v>
      </c>
      <c r="D117" s="159" t="s">
        <v>22</v>
      </c>
      <c r="E117" s="158">
        <v>38</v>
      </c>
      <c r="F117" s="160" t="s">
        <v>23</v>
      </c>
      <c r="G117" s="161">
        <v>5</v>
      </c>
      <c r="H117" s="162">
        <v>2</v>
      </c>
      <c r="I117" s="162">
        <v>2</v>
      </c>
      <c r="J117" s="180" t="s">
        <v>36</v>
      </c>
      <c r="K117" s="180"/>
      <c r="L117" s="215" t="s">
        <v>58</v>
      </c>
      <c r="M117" s="183"/>
      <c r="N117" s="178">
        <f>N118+N120</f>
        <v>852700</v>
      </c>
      <c r="O117" s="165"/>
    </row>
    <row r="118" spans="1:15" ht="12.75" x14ac:dyDescent="0.25">
      <c r="A118" s="177"/>
      <c r="B118" s="177"/>
      <c r="C118" s="177"/>
      <c r="D118" s="177"/>
      <c r="E118" s="177"/>
      <c r="F118" s="177"/>
      <c r="G118" s="161"/>
      <c r="H118" s="162"/>
      <c r="I118" s="162"/>
      <c r="J118" s="168"/>
      <c r="K118" s="180" t="s">
        <v>22</v>
      </c>
      <c r="L118" s="215" t="s">
        <v>59</v>
      </c>
      <c r="M118" s="183"/>
      <c r="N118" s="178">
        <f>N119</f>
        <v>0</v>
      </c>
      <c r="O118" s="165"/>
    </row>
    <row r="119" spans="1:15" ht="12.75" x14ac:dyDescent="0.25">
      <c r="A119" s="177"/>
      <c r="B119" s="177"/>
      <c r="C119" s="177"/>
      <c r="D119" s="177"/>
      <c r="E119" s="177"/>
      <c r="F119" s="177"/>
      <c r="G119" s="161"/>
      <c r="H119" s="162"/>
      <c r="I119" s="162"/>
      <c r="J119" s="168"/>
      <c r="K119" s="180"/>
      <c r="L119" s="186" t="s">
        <v>209</v>
      </c>
      <c r="M119" s="183"/>
      <c r="N119" s="176"/>
      <c r="O119" s="165"/>
    </row>
    <row r="120" spans="1:15" ht="12.75" x14ac:dyDescent="0.25">
      <c r="A120" s="177"/>
      <c r="B120" s="177"/>
      <c r="C120" s="177"/>
      <c r="D120" s="177"/>
      <c r="E120" s="177"/>
      <c r="F120" s="177"/>
      <c r="G120" s="161"/>
      <c r="H120" s="162"/>
      <c r="I120" s="162"/>
      <c r="J120" s="168"/>
      <c r="K120" s="180" t="s">
        <v>34</v>
      </c>
      <c r="L120" s="215" t="s">
        <v>210</v>
      </c>
      <c r="M120" s="183"/>
      <c r="N120" s="178">
        <f>SUM(N121:N122)</f>
        <v>852700</v>
      </c>
      <c r="O120" s="165"/>
    </row>
    <row r="121" spans="1:15" ht="12.75" x14ac:dyDescent="0.25">
      <c r="A121" s="177"/>
      <c r="B121" s="177"/>
      <c r="C121" s="177"/>
      <c r="D121" s="177"/>
      <c r="E121" s="177"/>
      <c r="F121" s="177"/>
      <c r="G121" s="161"/>
      <c r="H121" s="162"/>
      <c r="I121" s="162"/>
      <c r="J121" s="168"/>
      <c r="K121" s="180"/>
      <c r="L121" s="186" t="s">
        <v>209</v>
      </c>
      <c r="M121" s="183"/>
      <c r="N121" s="176">
        <v>643500</v>
      </c>
      <c r="O121" s="165"/>
    </row>
    <row r="122" spans="1:15" ht="12.75" x14ac:dyDescent="0.25">
      <c r="A122" s="177"/>
      <c r="B122" s="177"/>
      <c r="C122" s="177"/>
      <c r="D122" s="177"/>
      <c r="E122" s="177"/>
      <c r="F122" s="177"/>
      <c r="G122" s="161"/>
      <c r="H122" s="162"/>
      <c r="I122" s="162"/>
      <c r="J122" s="168"/>
      <c r="K122" s="180"/>
      <c r="L122" s="186" t="s">
        <v>211</v>
      </c>
      <c r="M122" s="183"/>
      <c r="N122" s="176">
        <v>209200</v>
      </c>
      <c r="O122" s="165"/>
    </row>
    <row r="123" spans="1:15" ht="12.75" x14ac:dyDescent="0.25">
      <c r="A123" s="177"/>
      <c r="B123" s="177"/>
      <c r="C123" s="177"/>
      <c r="D123" s="177"/>
      <c r="E123" s="177"/>
      <c r="F123" s="177"/>
      <c r="G123" s="161"/>
      <c r="H123" s="162"/>
      <c r="I123" s="162"/>
      <c r="J123" s="168"/>
      <c r="K123" s="180"/>
      <c r="L123" s="186"/>
      <c r="M123" s="183"/>
      <c r="N123" s="176"/>
      <c r="O123" s="165"/>
    </row>
    <row r="124" spans="1:15" ht="15.75" customHeight="1" x14ac:dyDescent="0.25">
      <c r="A124" s="177"/>
      <c r="B124" s="158">
        <v>1</v>
      </c>
      <c r="C124" s="159" t="s">
        <v>21</v>
      </c>
      <c r="D124" s="159" t="s">
        <v>22</v>
      </c>
      <c r="E124" s="158">
        <v>38</v>
      </c>
      <c r="F124" s="160" t="s">
        <v>23</v>
      </c>
      <c r="G124" s="161">
        <v>5</v>
      </c>
      <c r="H124" s="162">
        <v>2</v>
      </c>
      <c r="I124" s="162">
        <v>2</v>
      </c>
      <c r="J124" s="172" t="s">
        <v>48</v>
      </c>
      <c r="K124" s="172"/>
      <c r="L124" s="213" t="s">
        <v>212</v>
      </c>
      <c r="M124" s="216"/>
      <c r="N124" s="217">
        <f>N125+N136</f>
        <v>984200</v>
      </c>
      <c r="O124" s="216"/>
    </row>
    <row r="125" spans="1:15" ht="12.75" x14ac:dyDescent="0.25">
      <c r="A125" s="177"/>
      <c r="B125" s="177"/>
      <c r="C125" s="177"/>
      <c r="D125" s="177"/>
      <c r="E125" s="177"/>
      <c r="F125" s="177"/>
      <c r="G125" s="161"/>
      <c r="H125" s="162"/>
      <c r="I125" s="162"/>
      <c r="J125" s="168"/>
      <c r="K125" s="180" t="s">
        <v>22</v>
      </c>
      <c r="L125" s="215" t="s">
        <v>213</v>
      </c>
      <c r="M125" s="183">
        <v>0</v>
      </c>
      <c r="N125" s="178">
        <f>SUM(N126:N135)</f>
        <v>0</v>
      </c>
      <c r="O125" s="165"/>
    </row>
    <row r="126" spans="1:15" ht="12.75" x14ac:dyDescent="0.25">
      <c r="A126" s="177"/>
      <c r="B126" s="177"/>
      <c r="C126" s="177"/>
      <c r="D126" s="177"/>
      <c r="E126" s="177"/>
      <c r="F126" s="177"/>
      <c r="G126" s="161"/>
      <c r="H126" s="162"/>
      <c r="I126" s="162"/>
      <c r="J126" s="168"/>
      <c r="K126" s="180"/>
      <c r="L126" s="186" t="s">
        <v>214</v>
      </c>
      <c r="M126" s="183"/>
      <c r="N126" s="176"/>
      <c r="O126" s="165"/>
    </row>
    <row r="127" spans="1:15" ht="12.75" x14ac:dyDescent="0.25">
      <c r="A127" s="177"/>
      <c r="B127" s="177"/>
      <c r="C127" s="177"/>
      <c r="D127" s="177"/>
      <c r="E127" s="177"/>
      <c r="F127" s="177"/>
      <c r="G127" s="161"/>
      <c r="H127" s="162"/>
      <c r="I127" s="162"/>
      <c r="J127" s="168"/>
      <c r="K127" s="180"/>
      <c r="L127" s="186" t="s">
        <v>215</v>
      </c>
      <c r="M127" s="183">
        <v>0</v>
      </c>
      <c r="N127" s="176"/>
      <c r="O127" s="165"/>
    </row>
    <row r="128" spans="1:15" s="174" customFormat="1" ht="12.75" x14ac:dyDescent="0.25">
      <c r="A128" s="170"/>
      <c r="B128" s="170"/>
      <c r="C128" s="170"/>
      <c r="D128" s="170"/>
      <c r="E128" s="170"/>
      <c r="F128" s="170"/>
      <c r="G128" s="161"/>
      <c r="H128" s="162"/>
      <c r="I128" s="162"/>
      <c r="J128" s="168"/>
      <c r="K128" s="180"/>
      <c r="L128" s="218" t="s">
        <v>216</v>
      </c>
      <c r="M128" s="183"/>
      <c r="N128" s="176"/>
      <c r="O128" s="165"/>
    </row>
    <row r="129" spans="1:15" s="174" customFormat="1" ht="15.75" customHeight="1" x14ac:dyDescent="0.25">
      <c r="A129" s="170"/>
      <c r="B129" s="170"/>
      <c r="C129" s="170"/>
      <c r="D129" s="170"/>
      <c r="E129" s="170"/>
      <c r="F129" s="170"/>
      <c r="G129" s="161"/>
      <c r="H129" s="162"/>
      <c r="I129" s="162"/>
      <c r="J129" s="168"/>
      <c r="K129" s="180"/>
      <c r="L129" s="214" t="s">
        <v>217</v>
      </c>
      <c r="M129" s="219"/>
      <c r="N129" s="220"/>
      <c r="O129" s="219"/>
    </row>
    <row r="130" spans="1:15" s="174" customFormat="1" ht="12.75" x14ac:dyDescent="0.25">
      <c r="A130" s="170"/>
      <c r="B130" s="170"/>
      <c r="C130" s="170"/>
      <c r="D130" s="170"/>
      <c r="E130" s="170"/>
      <c r="F130" s="170"/>
      <c r="G130" s="161"/>
      <c r="H130" s="162"/>
      <c r="I130" s="162"/>
      <c r="J130" s="168"/>
      <c r="K130" s="180"/>
      <c r="L130" s="218" t="s">
        <v>218</v>
      </c>
      <c r="M130" s="183"/>
      <c r="N130" s="176"/>
      <c r="O130" s="165"/>
    </row>
    <row r="131" spans="1:15" s="174" customFormat="1" ht="12.75" x14ac:dyDescent="0.25">
      <c r="A131" s="170"/>
      <c r="B131" s="170"/>
      <c r="C131" s="170"/>
      <c r="D131" s="170"/>
      <c r="E131" s="170"/>
      <c r="F131" s="170"/>
      <c r="G131" s="161"/>
      <c r="H131" s="162"/>
      <c r="I131" s="162"/>
      <c r="J131" s="168"/>
      <c r="K131" s="180"/>
      <c r="L131" s="218" t="s">
        <v>219</v>
      </c>
      <c r="M131" s="183"/>
      <c r="N131" s="176"/>
      <c r="O131" s="165"/>
    </row>
    <row r="132" spans="1:15" s="174" customFormat="1" ht="12.75" x14ac:dyDescent="0.25">
      <c r="A132" s="170"/>
      <c r="B132" s="170"/>
      <c r="C132" s="170"/>
      <c r="D132" s="170"/>
      <c r="E132" s="170"/>
      <c r="F132" s="170"/>
      <c r="G132" s="161"/>
      <c r="H132" s="162"/>
      <c r="I132" s="162"/>
      <c r="J132" s="168"/>
      <c r="K132" s="180"/>
      <c r="L132" s="218" t="s">
        <v>220</v>
      </c>
      <c r="M132" s="183"/>
      <c r="N132" s="176"/>
      <c r="O132" s="165"/>
    </row>
    <row r="133" spans="1:15" s="174" customFormat="1" ht="12.75" x14ac:dyDescent="0.25">
      <c r="A133" s="170"/>
      <c r="B133" s="170"/>
      <c r="C133" s="170"/>
      <c r="D133" s="170"/>
      <c r="E133" s="170"/>
      <c r="F133" s="170"/>
      <c r="G133" s="161"/>
      <c r="H133" s="162"/>
      <c r="I133" s="162"/>
      <c r="J133" s="168"/>
      <c r="K133" s="180"/>
      <c r="L133" s="218" t="s">
        <v>221</v>
      </c>
      <c r="M133" s="183"/>
      <c r="N133" s="176"/>
      <c r="O133" s="165"/>
    </row>
    <row r="134" spans="1:15" ht="12.75" x14ac:dyDescent="0.25">
      <c r="A134" s="177"/>
      <c r="B134" s="177"/>
      <c r="C134" s="177"/>
      <c r="D134" s="177"/>
      <c r="E134" s="177"/>
      <c r="F134" s="177"/>
      <c r="G134" s="161"/>
      <c r="H134" s="162"/>
      <c r="I134" s="162"/>
      <c r="J134" s="168"/>
      <c r="K134" s="180"/>
      <c r="L134" s="186" t="s">
        <v>222</v>
      </c>
      <c r="M134" s="183"/>
      <c r="N134" s="176"/>
      <c r="O134" s="165"/>
    </row>
    <row r="135" spans="1:15" s="174" customFormat="1" ht="12.75" x14ac:dyDescent="0.25">
      <c r="A135" s="170"/>
      <c r="B135" s="170"/>
      <c r="C135" s="170"/>
      <c r="D135" s="170"/>
      <c r="E135" s="170"/>
      <c r="F135" s="170"/>
      <c r="G135" s="161"/>
      <c r="H135" s="162"/>
      <c r="I135" s="162"/>
      <c r="J135" s="168"/>
      <c r="K135" s="180"/>
      <c r="L135" s="218" t="s">
        <v>223</v>
      </c>
      <c r="M135" s="183"/>
      <c r="N135" s="176"/>
      <c r="O135" s="165"/>
    </row>
    <row r="136" spans="1:15" ht="12.75" x14ac:dyDescent="0.25">
      <c r="A136" s="177"/>
      <c r="B136" s="177"/>
      <c r="C136" s="177"/>
      <c r="D136" s="177"/>
      <c r="E136" s="177"/>
      <c r="F136" s="177"/>
      <c r="G136" s="161"/>
      <c r="H136" s="162"/>
      <c r="I136" s="162"/>
      <c r="J136" s="168"/>
      <c r="K136" s="180" t="s">
        <v>21</v>
      </c>
      <c r="L136" s="215" t="s">
        <v>224</v>
      </c>
      <c r="M136" s="183">
        <v>0</v>
      </c>
      <c r="N136" s="178">
        <f>SUM(N137:N138)</f>
        <v>984200</v>
      </c>
      <c r="O136" s="165"/>
    </row>
    <row r="137" spans="1:15" ht="15.75" customHeight="1" x14ac:dyDescent="0.25">
      <c r="A137" s="177"/>
      <c r="B137" s="177"/>
      <c r="C137" s="177"/>
      <c r="D137" s="177"/>
      <c r="E137" s="177"/>
      <c r="F137" s="177"/>
      <c r="G137" s="161"/>
      <c r="H137" s="162"/>
      <c r="I137" s="162"/>
      <c r="J137" s="168"/>
      <c r="K137" s="180"/>
      <c r="L137" s="186" t="s">
        <v>225</v>
      </c>
      <c r="M137" s="221"/>
      <c r="N137" s="222">
        <v>918200</v>
      </c>
      <c r="O137" s="222"/>
    </row>
    <row r="138" spans="1:15" ht="12.75" x14ac:dyDescent="0.25">
      <c r="A138" s="177"/>
      <c r="B138" s="177"/>
      <c r="C138" s="177"/>
      <c r="D138" s="177"/>
      <c r="E138" s="177"/>
      <c r="F138" s="177"/>
      <c r="G138" s="161"/>
      <c r="H138" s="162"/>
      <c r="I138" s="162"/>
      <c r="J138" s="168"/>
      <c r="K138" s="180"/>
      <c r="L138" s="186" t="s">
        <v>226</v>
      </c>
      <c r="M138" s="183"/>
      <c r="N138" s="176">
        <v>66000</v>
      </c>
      <c r="O138" s="165"/>
    </row>
    <row r="139" spans="1:15" ht="12.75" x14ac:dyDescent="0.25">
      <c r="A139" s="177"/>
      <c r="B139" s="177"/>
      <c r="C139" s="177"/>
      <c r="D139" s="177"/>
      <c r="E139" s="177"/>
      <c r="F139" s="177"/>
      <c r="G139" s="161"/>
      <c r="H139" s="162"/>
      <c r="I139" s="162"/>
      <c r="J139" s="168"/>
      <c r="K139" s="180"/>
      <c r="L139" s="186"/>
      <c r="M139" s="183"/>
      <c r="N139" s="176"/>
      <c r="O139" s="165"/>
    </row>
    <row r="140" spans="1:15" s="174" customFormat="1" ht="12.75" x14ac:dyDescent="0.25">
      <c r="A140" s="170"/>
      <c r="B140" s="158">
        <v>1</v>
      </c>
      <c r="C140" s="159" t="s">
        <v>21</v>
      </c>
      <c r="D140" s="159" t="s">
        <v>22</v>
      </c>
      <c r="E140" s="158">
        <v>38</v>
      </c>
      <c r="F140" s="160" t="s">
        <v>23</v>
      </c>
      <c r="G140" s="161">
        <v>5</v>
      </c>
      <c r="H140" s="162">
        <v>2</v>
      </c>
      <c r="I140" s="162">
        <v>2</v>
      </c>
      <c r="J140" s="168" t="s">
        <v>42</v>
      </c>
      <c r="K140" s="180"/>
      <c r="L140" s="173" t="s">
        <v>227</v>
      </c>
      <c r="M140" s="183"/>
      <c r="N140" s="178">
        <f>N141</f>
        <v>25500000</v>
      </c>
      <c r="O140" s="165"/>
    </row>
    <row r="141" spans="1:15" s="174" customFormat="1" ht="12.75" x14ac:dyDescent="0.25">
      <c r="A141" s="170"/>
      <c r="B141" s="170"/>
      <c r="C141" s="170"/>
      <c r="D141" s="170"/>
      <c r="E141" s="170"/>
      <c r="F141" s="170"/>
      <c r="G141" s="161"/>
      <c r="H141" s="162"/>
      <c r="I141" s="162"/>
      <c r="J141" s="168"/>
      <c r="K141" s="180" t="s">
        <v>21</v>
      </c>
      <c r="L141" s="173" t="s">
        <v>228</v>
      </c>
      <c r="M141" s="183"/>
      <c r="N141" s="178">
        <f>SUM(N142:N148)</f>
        <v>25500000</v>
      </c>
      <c r="O141" s="165"/>
    </row>
    <row r="142" spans="1:15" s="174" customFormat="1" ht="12.75" x14ac:dyDescent="0.25">
      <c r="A142" s="170"/>
      <c r="B142" s="170"/>
      <c r="C142" s="170"/>
      <c r="D142" s="170"/>
      <c r="E142" s="170"/>
      <c r="F142" s="170"/>
      <c r="G142" s="161"/>
      <c r="H142" s="162"/>
      <c r="I142" s="162"/>
      <c r="J142" s="168"/>
      <c r="K142" s="180"/>
      <c r="L142" s="181" t="s">
        <v>229</v>
      </c>
      <c r="M142" s="183"/>
      <c r="N142" s="176"/>
      <c r="O142" s="165"/>
    </row>
    <row r="143" spans="1:15" s="174" customFormat="1" ht="12.75" x14ac:dyDescent="0.25">
      <c r="A143" s="170"/>
      <c r="B143" s="170"/>
      <c r="C143" s="170"/>
      <c r="D143" s="170"/>
      <c r="E143" s="170"/>
      <c r="F143" s="170"/>
      <c r="G143" s="161"/>
      <c r="H143" s="162"/>
      <c r="I143" s="162"/>
      <c r="J143" s="168"/>
      <c r="K143" s="180"/>
      <c r="L143" s="181" t="s">
        <v>230</v>
      </c>
      <c r="M143" s="183"/>
      <c r="N143" s="176">
        <v>13650000</v>
      </c>
      <c r="O143" s="165"/>
    </row>
    <row r="144" spans="1:15" ht="12.75" x14ac:dyDescent="0.25">
      <c r="A144" s="177"/>
      <c r="B144" s="177"/>
      <c r="C144" s="177"/>
      <c r="D144" s="177"/>
      <c r="E144" s="177"/>
      <c r="F144" s="177"/>
      <c r="G144" s="171"/>
      <c r="H144" s="172"/>
      <c r="I144" s="172"/>
      <c r="J144" s="172"/>
      <c r="K144" s="172"/>
      <c r="L144" s="214" t="s">
        <v>231</v>
      </c>
      <c r="M144" s="183"/>
      <c r="N144" s="176">
        <v>5850000</v>
      </c>
      <c r="O144" s="165"/>
    </row>
    <row r="145" spans="1:15" ht="15" customHeight="1" x14ac:dyDescent="0.25">
      <c r="A145" s="177"/>
      <c r="B145" s="177"/>
      <c r="C145" s="177"/>
      <c r="D145" s="177"/>
      <c r="E145" s="177"/>
      <c r="F145" s="177"/>
      <c r="G145" s="171"/>
      <c r="H145" s="172"/>
      <c r="I145" s="172"/>
      <c r="J145" s="172"/>
      <c r="K145" s="172"/>
      <c r="L145" s="214" t="s">
        <v>232</v>
      </c>
      <c r="M145" s="183"/>
      <c r="N145" s="176">
        <v>1800000</v>
      </c>
      <c r="O145" s="165"/>
    </row>
    <row r="146" spans="1:15" ht="15" customHeight="1" x14ac:dyDescent="0.25">
      <c r="A146" s="177"/>
      <c r="B146" s="177"/>
      <c r="C146" s="177"/>
      <c r="D146" s="177"/>
      <c r="E146" s="177"/>
      <c r="F146" s="177"/>
      <c r="G146" s="171"/>
      <c r="H146" s="172"/>
      <c r="I146" s="172"/>
      <c r="J146" s="172"/>
      <c r="K146" s="172"/>
      <c r="L146" s="214" t="s">
        <v>233</v>
      </c>
      <c r="M146" s="183"/>
      <c r="N146" s="176">
        <v>4200000</v>
      </c>
      <c r="O146" s="165"/>
    </row>
    <row r="147" spans="1:15" ht="12.75" x14ac:dyDescent="0.25">
      <c r="A147" s="177"/>
      <c r="B147" s="177"/>
      <c r="C147" s="177"/>
      <c r="D147" s="177"/>
      <c r="E147" s="177"/>
      <c r="F147" s="177"/>
      <c r="G147" s="171"/>
      <c r="H147" s="172"/>
      <c r="I147" s="172"/>
      <c r="J147" s="172"/>
      <c r="K147" s="172"/>
      <c r="L147" s="214" t="s">
        <v>234</v>
      </c>
      <c r="M147" s="183"/>
      <c r="N147" s="176"/>
      <c r="O147" s="165"/>
    </row>
    <row r="148" spans="1:15" ht="12.75" x14ac:dyDescent="0.25">
      <c r="A148" s="177"/>
      <c r="B148" s="177"/>
      <c r="C148" s="177"/>
      <c r="D148" s="177"/>
      <c r="E148" s="177"/>
      <c r="F148" s="177"/>
      <c r="G148" s="171"/>
      <c r="H148" s="172"/>
      <c r="I148" s="172"/>
      <c r="J148" s="172"/>
      <c r="K148" s="172"/>
      <c r="L148" s="214" t="s">
        <v>235</v>
      </c>
      <c r="M148" s="183"/>
      <c r="N148" s="176"/>
      <c r="O148" s="165"/>
    </row>
    <row r="149" spans="1:15" ht="12.75" x14ac:dyDescent="0.25">
      <c r="A149" s="177"/>
      <c r="B149" s="177"/>
      <c r="C149" s="177"/>
      <c r="D149" s="177"/>
      <c r="E149" s="177"/>
      <c r="F149" s="177"/>
      <c r="G149" s="171"/>
      <c r="H149" s="172"/>
      <c r="I149" s="172"/>
      <c r="J149" s="172"/>
      <c r="K149" s="172"/>
      <c r="L149" s="214"/>
      <c r="M149" s="183"/>
      <c r="N149" s="176"/>
      <c r="O149" s="165"/>
    </row>
    <row r="150" spans="1:15" ht="12.75" x14ac:dyDescent="0.25">
      <c r="A150" s="177"/>
      <c r="B150" s="158">
        <v>1</v>
      </c>
      <c r="C150" s="159" t="s">
        <v>21</v>
      </c>
      <c r="D150" s="159" t="s">
        <v>22</v>
      </c>
      <c r="E150" s="158">
        <v>38</v>
      </c>
      <c r="F150" s="160" t="s">
        <v>23</v>
      </c>
      <c r="G150" s="161">
        <v>5</v>
      </c>
      <c r="H150" s="162">
        <v>2</v>
      </c>
      <c r="I150" s="162">
        <v>2</v>
      </c>
      <c r="J150" s="223" t="s">
        <v>78</v>
      </c>
      <c r="K150" s="172"/>
      <c r="L150" s="213" t="s">
        <v>308</v>
      </c>
      <c r="M150" s="183"/>
      <c r="N150" s="178">
        <f>N151</f>
        <v>7000000</v>
      </c>
      <c r="O150" s="165"/>
    </row>
    <row r="151" spans="1:15" ht="12.75" x14ac:dyDescent="0.25">
      <c r="A151" s="177"/>
      <c r="B151" s="177"/>
      <c r="C151" s="177"/>
      <c r="D151" s="177"/>
      <c r="E151" s="177"/>
      <c r="F151" s="177"/>
      <c r="G151" s="171"/>
      <c r="H151" s="172"/>
      <c r="I151" s="172"/>
      <c r="J151" s="172"/>
      <c r="K151" s="223" t="s">
        <v>34</v>
      </c>
      <c r="L151" s="213" t="s">
        <v>307</v>
      </c>
      <c r="M151" s="183"/>
      <c r="N151" s="178">
        <f>N152</f>
        <v>7000000</v>
      </c>
      <c r="O151" s="165"/>
    </row>
    <row r="152" spans="1:15" ht="12" customHeight="1" x14ac:dyDescent="0.25">
      <c r="A152" s="177"/>
      <c r="B152" s="177"/>
      <c r="C152" s="177"/>
      <c r="D152" s="177"/>
      <c r="E152" s="177"/>
      <c r="F152" s="177"/>
      <c r="G152" s="171"/>
      <c r="H152" s="172"/>
      <c r="I152" s="172"/>
      <c r="J152" s="172"/>
      <c r="K152" s="223"/>
      <c r="L152" s="214" t="s">
        <v>306</v>
      </c>
      <c r="M152" s="183"/>
      <c r="N152" s="176">
        <v>7000000</v>
      </c>
      <c r="O152" s="165"/>
    </row>
    <row r="153" spans="1:15" ht="12" customHeight="1" x14ac:dyDescent="0.25">
      <c r="A153" s="177"/>
      <c r="B153" s="177"/>
      <c r="C153" s="177"/>
      <c r="D153" s="177"/>
      <c r="E153" s="177"/>
      <c r="F153" s="177"/>
      <c r="G153" s="171"/>
      <c r="H153" s="172"/>
      <c r="I153" s="172"/>
      <c r="J153" s="172"/>
      <c r="K153" s="223"/>
      <c r="L153" s="214"/>
      <c r="M153" s="183"/>
      <c r="N153" s="176"/>
      <c r="O153" s="165"/>
    </row>
    <row r="154" spans="1:15" ht="12.75" x14ac:dyDescent="0.25">
      <c r="A154" s="177"/>
      <c r="B154" s="158">
        <v>1</v>
      </c>
      <c r="C154" s="159" t="s">
        <v>21</v>
      </c>
      <c r="D154" s="159" t="s">
        <v>22</v>
      </c>
      <c r="E154" s="158">
        <v>38</v>
      </c>
      <c r="F154" s="160" t="s">
        <v>23</v>
      </c>
      <c r="G154" s="161">
        <v>5</v>
      </c>
      <c r="H154" s="162">
        <v>2</v>
      </c>
      <c r="I154" s="162">
        <v>2</v>
      </c>
      <c r="J154" s="223" t="s">
        <v>236</v>
      </c>
      <c r="K154" s="172"/>
      <c r="L154" s="213" t="s">
        <v>237</v>
      </c>
      <c r="M154" s="183"/>
      <c r="N154" s="178">
        <f>N155</f>
        <v>0</v>
      </c>
      <c r="O154" s="165"/>
    </row>
    <row r="155" spans="1:15" ht="12.75" x14ac:dyDescent="0.25">
      <c r="A155" s="177"/>
      <c r="B155" s="177"/>
      <c r="C155" s="177"/>
      <c r="D155" s="177"/>
      <c r="E155" s="177"/>
      <c r="F155" s="177"/>
      <c r="G155" s="171"/>
      <c r="H155" s="172"/>
      <c r="I155" s="172"/>
      <c r="J155" s="172"/>
      <c r="K155" s="223" t="s">
        <v>21</v>
      </c>
      <c r="L155" s="213" t="s">
        <v>238</v>
      </c>
      <c r="M155" s="183"/>
      <c r="N155" s="178">
        <f>SUM(N156:N157)</f>
        <v>0</v>
      </c>
      <c r="O155" s="165"/>
    </row>
    <row r="156" spans="1:15" ht="32.25" customHeight="1" x14ac:dyDescent="0.25">
      <c r="A156" s="177"/>
      <c r="B156" s="177"/>
      <c r="C156" s="177"/>
      <c r="D156" s="177"/>
      <c r="E156" s="177"/>
      <c r="F156" s="177"/>
      <c r="G156" s="171"/>
      <c r="H156" s="172"/>
      <c r="I156" s="172"/>
      <c r="J156" s="172"/>
      <c r="K156" s="223"/>
      <c r="L156" s="214" t="s">
        <v>239</v>
      </c>
      <c r="M156" s="183"/>
      <c r="N156" s="176"/>
      <c r="O156" s="165"/>
    </row>
    <row r="157" spans="1:15" ht="12.75" x14ac:dyDescent="0.25">
      <c r="A157" s="177"/>
      <c r="B157" s="177"/>
      <c r="C157" s="177"/>
      <c r="D157" s="177"/>
      <c r="E157" s="177"/>
      <c r="F157" s="177"/>
      <c r="G157" s="171"/>
      <c r="H157" s="172"/>
      <c r="I157" s="172"/>
      <c r="J157" s="172"/>
      <c r="K157" s="223"/>
      <c r="L157" s="214" t="s">
        <v>240</v>
      </c>
      <c r="M157" s="183"/>
      <c r="N157" s="176"/>
      <c r="O157" s="165"/>
    </row>
    <row r="158" spans="1:15" ht="12.75" x14ac:dyDescent="0.25">
      <c r="A158" s="177"/>
      <c r="B158" s="177"/>
      <c r="C158" s="177"/>
      <c r="D158" s="177"/>
      <c r="E158" s="177"/>
      <c r="F158" s="177"/>
      <c r="G158" s="171"/>
      <c r="H158" s="172"/>
      <c r="I158" s="172"/>
      <c r="J158" s="172"/>
      <c r="K158" s="223"/>
      <c r="L158" s="214"/>
      <c r="M158" s="183"/>
      <c r="N158" s="176"/>
      <c r="O158" s="165"/>
    </row>
    <row r="159" spans="1:15" ht="12.75" x14ac:dyDescent="0.25">
      <c r="A159" s="177"/>
      <c r="B159" s="158">
        <v>1</v>
      </c>
      <c r="C159" s="159" t="s">
        <v>21</v>
      </c>
      <c r="D159" s="159" t="s">
        <v>22</v>
      </c>
      <c r="E159" s="158">
        <v>38</v>
      </c>
      <c r="F159" s="160" t="s">
        <v>23</v>
      </c>
      <c r="G159" s="171" t="s">
        <v>127</v>
      </c>
      <c r="H159" s="172" t="s">
        <v>128</v>
      </c>
      <c r="I159" s="172" t="s">
        <v>128</v>
      </c>
      <c r="J159" s="172" t="s">
        <v>241</v>
      </c>
      <c r="K159" s="223"/>
      <c r="L159" s="216" t="s">
        <v>242</v>
      </c>
      <c r="M159" s="216"/>
      <c r="N159" s="217">
        <f>N160+N162</f>
        <v>0</v>
      </c>
      <c r="O159" s="216"/>
    </row>
    <row r="160" spans="1:15" ht="12.75" x14ac:dyDescent="0.25">
      <c r="A160" s="177"/>
      <c r="B160" s="177"/>
      <c r="C160" s="177"/>
      <c r="D160" s="177"/>
      <c r="E160" s="177"/>
      <c r="F160" s="177"/>
      <c r="G160" s="171"/>
      <c r="H160" s="172"/>
      <c r="I160" s="172"/>
      <c r="J160" s="172"/>
      <c r="K160" s="223" t="s">
        <v>22</v>
      </c>
      <c r="L160" s="213" t="s">
        <v>243</v>
      </c>
      <c r="M160" s="216"/>
      <c r="N160" s="217">
        <f>N161</f>
        <v>0</v>
      </c>
      <c r="O160" s="216"/>
    </row>
    <row r="161" spans="1:15" ht="12.75" x14ac:dyDescent="0.25">
      <c r="A161" s="177"/>
      <c r="B161" s="177"/>
      <c r="C161" s="177"/>
      <c r="D161" s="177"/>
      <c r="E161" s="177"/>
      <c r="F161" s="177"/>
      <c r="G161" s="171"/>
      <c r="H161" s="172"/>
      <c r="I161" s="172"/>
      <c r="J161" s="172"/>
      <c r="K161" s="223"/>
      <c r="L161" s="214" t="s">
        <v>244</v>
      </c>
      <c r="M161" s="216"/>
      <c r="N161" s="220"/>
      <c r="O161" s="216"/>
    </row>
    <row r="162" spans="1:15" ht="12.75" x14ac:dyDescent="0.25">
      <c r="A162" s="177"/>
      <c r="B162" s="177"/>
      <c r="C162" s="177"/>
      <c r="D162" s="177"/>
      <c r="E162" s="177"/>
      <c r="F162" s="177"/>
      <c r="G162" s="171"/>
      <c r="H162" s="172"/>
      <c r="I162" s="172"/>
      <c r="J162" s="172"/>
      <c r="K162" s="223" t="s">
        <v>32</v>
      </c>
      <c r="L162" s="213" t="s">
        <v>70</v>
      </c>
      <c r="M162" s="216"/>
      <c r="N162" s="217">
        <f>N163</f>
        <v>0</v>
      </c>
      <c r="O162" s="216"/>
    </row>
    <row r="163" spans="1:15" ht="12.75" x14ac:dyDescent="0.25">
      <c r="A163" s="177"/>
      <c r="B163" s="177"/>
      <c r="C163" s="177"/>
      <c r="D163" s="177"/>
      <c r="E163" s="177"/>
      <c r="F163" s="177"/>
      <c r="G163" s="171"/>
      <c r="H163" s="172"/>
      <c r="I163" s="172"/>
      <c r="J163" s="172"/>
      <c r="K163" s="223"/>
      <c r="L163" s="214" t="s">
        <v>70</v>
      </c>
      <c r="M163" s="216"/>
      <c r="N163" s="220"/>
      <c r="O163" s="216"/>
    </row>
    <row r="164" spans="1:15" ht="12.75" x14ac:dyDescent="0.25">
      <c r="A164" s="177"/>
      <c r="B164" s="177"/>
      <c r="C164" s="177"/>
      <c r="D164" s="177"/>
      <c r="E164" s="177"/>
      <c r="F164" s="177"/>
      <c r="G164" s="171"/>
      <c r="H164" s="172"/>
      <c r="I164" s="172"/>
      <c r="J164" s="172"/>
      <c r="K164" s="223"/>
      <c r="L164" s="214"/>
      <c r="M164" s="216"/>
      <c r="N164" s="217"/>
      <c r="O164" s="216"/>
    </row>
    <row r="165" spans="1:15" s="234" customFormat="1" ht="19.5" customHeight="1" x14ac:dyDescent="0.25">
      <c r="A165" s="224"/>
      <c r="B165" s="225">
        <v>1</v>
      </c>
      <c r="C165" s="226" t="s">
        <v>21</v>
      </c>
      <c r="D165" s="226" t="s">
        <v>22</v>
      </c>
      <c r="E165" s="225">
        <v>38</v>
      </c>
      <c r="F165" s="227" t="s">
        <v>23</v>
      </c>
      <c r="G165" s="228" t="s">
        <v>127</v>
      </c>
      <c r="H165" s="229" t="s">
        <v>128</v>
      </c>
      <c r="I165" s="229" t="s">
        <v>128</v>
      </c>
      <c r="J165" s="229" t="s">
        <v>245</v>
      </c>
      <c r="K165" s="230"/>
      <c r="L165" s="231" t="s">
        <v>71</v>
      </c>
      <c r="M165" s="232"/>
      <c r="N165" s="233">
        <f>N166+N168+N170+N172</f>
        <v>0</v>
      </c>
      <c r="O165" s="232"/>
    </row>
    <row r="166" spans="1:15" ht="19.5" customHeight="1" x14ac:dyDescent="0.25">
      <c r="A166" s="177"/>
      <c r="B166" s="225"/>
      <c r="C166" s="226"/>
      <c r="D166" s="226"/>
      <c r="E166" s="225"/>
      <c r="F166" s="225"/>
      <c r="G166" s="228"/>
      <c r="H166" s="229"/>
      <c r="I166" s="229"/>
      <c r="J166" s="229"/>
      <c r="K166" s="223" t="s">
        <v>32</v>
      </c>
      <c r="L166" s="213" t="s">
        <v>246</v>
      </c>
      <c r="M166" s="219"/>
      <c r="N166" s="217">
        <f>N167</f>
        <v>0</v>
      </c>
      <c r="O166" s="219"/>
    </row>
    <row r="167" spans="1:15" ht="12.75" x14ac:dyDescent="0.25">
      <c r="A167" s="177"/>
      <c r="B167" s="177"/>
      <c r="C167" s="177"/>
      <c r="D167" s="177"/>
      <c r="E167" s="177"/>
      <c r="F167" s="177"/>
      <c r="G167" s="171"/>
      <c r="H167" s="172"/>
      <c r="I167" s="172"/>
      <c r="J167" s="172"/>
      <c r="K167" s="223"/>
      <c r="L167" s="214" t="s">
        <v>246</v>
      </c>
      <c r="M167" s="219"/>
      <c r="N167" s="220"/>
      <c r="O167" s="219"/>
    </row>
    <row r="168" spans="1:15" ht="16.899999999999999" customHeight="1" x14ac:dyDescent="0.25">
      <c r="A168" s="177"/>
      <c r="B168" s="225"/>
      <c r="C168" s="226"/>
      <c r="D168" s="226"/>
      <c r="E168" s="225"/>
      <c r="F168" s="225"/>
      <c r="G168" s="228"/>
      <c r="H168" s="229"/>
      <c r="I168" s="229"/>
      <c r="J168" s="229"/>
      <c r="K168" s="223" t="s">
        <v>34</v>
      </c>
      <c r="L168" s="213" t="s">
        <v>247</v>
      </c>
      <c r="M168" s="219"/>
      <c r="N168" s="217">
        <f>N169</f>
        <v>0</v>
      </c>
      <c r="O168" s="219"/>
    </row>
    <row r="169" spans="1:15" ht="12.75" x14ac:dyDescent="0.25">
      <c r="A169" s="177"/>
      <c r="B169" s="177"/>
      <c r="C169" s="177"/>
      <c r="D169" s="177"/>
      <c r="E169" s="177"/>
      <c r="F169" s="177"/>
      <c r="G169" s="171"/>
      <c r="H169" s="172"/>
      <c r="I169" s="172"/>
      <c r="J169" s="172"/>
      <c r="K169" s="223"/>
      <c r="L169" s="214" t="s">
        <v>248</v>
      </c>
      <c r="M169" s="219"/>
      <c r="N169" s="220"/>
      <c r="O169" s="219"/>
    </row>
    <row r="170" spans="1:15" ht="16.899999999999999" customHeight="1" x14ac:dyDescent="0.25">
      <c r="A170" s="177"/>
      <c r="B170" s="225"/>
      <c r="C170" s="226"/>
      <c r="D170" s="226"/>
      <c r="E170" s="225"/>
      <c r="F170" s="225"/>
      <c r="G170" s="228"/>
      <c r="H170" s="229"/>
      <c r="I170" s="229"/>
      <c r="J170" s="229"/>
      <c r="K170" s="223" t="s">
        <v>23</v>
      </c>
      <c r="L170" s="213" t="s">
        <v>249</v>
      </c>
      <c r="M170" s="219"/>
      <c r="N170" s="217">
        <f>N171</f>
        <v>0</v>
      </c>
      <c r="O170" s="219"/>
    </row>
    <row r="171" spans="1:15" ht="12.75" x14ac:dyDescent="0.25">
      <c r="A171" s="177"/>
      <c r="B171" s="177"/>
      <c r="C171" s="177"/>
      <c r="D171" s="177"/>
      <c r="E171" s="177"/>
      <c r="F171" s="177"/>
      <c r="G171" s="171"/>
      <c r="H171" s="172"/>
      <c r="I171" s="172"/>
      <c r="J171" s="172"/>
      <c r="K171" s="223"/>
      <c r="L171" s="214" t="s">
        <v>250</v>
      </c>
      <c r="M171" s="219"/>
      <c r="N171" s="220"/>
      <c r="O171" s="219"/>
    </row>
    <row r="172" spans="1:15" ht="19.5" customHeight="1" x14ac:dyDescent="0.25">
      <c r="A172" s="177"/>
      <c r="B172" s="225"/>
      <c r="C172" s="226"/>
      <c r="D172" s="226"/>
      <c r="E172" s="225"/>
      <c r="F172" s="225"/>
      <c r="G172" s="228"/>
      <c r="H172" s="229"/>
      <c r="I172" s="229"/>
      <c r="J172" s="229"/>
      <c r="K172" s="223" t="s">
        <v>40</v>
      </c>
      <c r="L172" s="213" t="s">
        <v>251</v>
      </c>
      <c r="M172" s="219"/>
      <c r="N172" s="217">
        <f>N173</f>
        <v>0</v>
      </c>
      <c r="O172" s="219"/>
    </row>
    <row r="173" spans="1:15" ht="12.75" x14ac:dyDescent="0.25">
      <c r="A173" s="177"/>
      <c r="B173" s="177"/>
      <c r="C173" s="177"/>
      <c r="D173" s="177"/>
      <c r="E173" s="177"/>
      <c r="F173" s="177"/>
      <c r="G173" s="171"/>
      <c r="H173" s="172"/>
      <c r="I173" s="172"/>
      <c r="J173" s="172"/>
      <c r="K173" s="223"/>
      <c r="L173" s="214" t="s">
        <v>252</v>
      </c>
      <c r="M173" s="219"/>
      <c r="N173" s="220"/>
      <c r="O173" s="219"/>
    </row>
    <row r="174" spans="1:15" ht="12.75" x14ac:dyDescent="0.25">
      <c r="A174" s="177"/>
      <c r="B174" s="177"/>
      <c r="C174" s="177"/>
      <c r="D174" s="177"/>
      <c r="E174" s="177"/>
      <c r="F174" s="177"/>
      <c r="G174" s="171"/>
      <c r="H174" s="172"/>
      <c r="I174" s="172"/>
      <c r="J174" s="172"/>
      <c r="K174" s="223"/>
      <c r="L174" s="214"/>
      <c r="M174" s="219"/>
      <c r="N174" s="220"/>
      <c r="O174" s="219"/>
    </row>
    <row r="175" spans="1:15" ht="12.75" x14ac:dyDescent="0.25">
      <c r="A175" s="177"/>
      <c r="B175" s="158">
        <v>1</v>
      </c>
      <c r="C175" s="159" t="s">
        <v>21</v>
      </c>
      <c r="D175" s="159" t="s">
        <v>22</v>
      </c>
      <c r="E175" s="158">
        <v>38</v>
      </c>
      <c r="F175" s="160" t="s">
        <v>23</v>
      </c>
      <c r="G175" s="171" t="s">
        <v>127</v>
      </c>
      <c r="H175" s="172" t="s">
        <v>128</v>
      </c>
      <c r="I175" s="172" t="s">
        <v>128</v>
      </c>
      <c r="J175" s="172" t="s">
        <v>253</v>
      </c>
      <c r="K175" s="223"/>
      <c r="L175" s="213" t="s">
        <v>254</v>
      </c>
      <c r="M175" s="219"/>
      <c r="N175" s="217">
        <f>N176+N182+N178</f>
        <v>5133582</v>
      </c>
      <c r="O175" s="219"/>
    </row>
    <row r="176" spans="1:15" ht="12.75" x14ac:dyDescent="0.25">
      <c r="A176" s="177"/>
      <c r="B176" s="177"/>
      <c r="C176" s="177"/>
      <c r="D176" s="177"/>
      <c r="E176" s="177"/>
      <c r="F176" s="177"/>
      <c r="G176" s="171"/>
      <c r="H176" s="172"/>
      <c r="I176" s="172"/>
      <c r="J176" s="172"/>
      <c r="K176" s="223" t="s">
        <v>26</v>
      </c>
      <c r="L176" s="213" t="s">
        <v>255</v>
      </c>
      <c r="M176" s="219"/>
      <c r="N176" s="217">
        <f>N177</f>
        <v>0</v>
      </c>
      <c r="O176" s="219"/>
    </row>
    <row r="177" spans="1:15" ht="12.75" x14ac:dyDescent="0.25">
      <c r="A177" s="177"/>
      <c r="B177" s="177"/>
      <c r="C177" s="177"/>
      <c r="D177" s="177"/>
      <c r="E177" s="177"/>
      <c r="F177" s="177"/>
      <c r="G177" s="171"/>
      <c r="H177" s="172"/>
      <c r="I177" s="172"/>
      <c r="J177" s="172"/>
      <c r="K177" s="223"/>
      <c r="L177" s="214" t="s">
        <v>256</v>
      </c>
      <c r="M177" s="219"/>
      <c r="N177" s="220"/>
      <c r="O177" s="219"/>
    </row>
    <row r="178" spans="1:15" ht="12.75" x14ac:dyDescent="0.25">
      <c r="A178" s="177"/>
      <c r="B178" s="177"/>
      <c r="C178" s="177"/>
      <c r="D178" s="177"/>
      <c r="E178" s="177"/>
      <c r="F178" s="177"/>
      <c r="G178" s="171"/>
      <c r="H178" s="172"/>
      <c r="I178" s="172"/>
      <c r="J178" s="172"/>
      <c r="K178" s="223" t="s">
        <v>52</v>
      </c>
      <c r="L178" s="213" t="s">
        <v>305</v>
      </c>
      <c r="M178" s="219"/>
      <c r="N178" s="217">
        <f>SUM(N179:N181)</f>
        <v>5133582</v>
      </c>
      <c r="O178" s="219"/>
    </row>
    <row r="179" spans="1:15" ht="12.75" x14ac:dyDescent="0.25">
      <c r="A179" s="177"/>
      <c r="B179" s="177"/>
      <c r="C179" s="177"/>
      <c r="D179" s="177"/>
      <c r="E179" s="177"/>
      <c r="F179" s="177"/>
      <c r="G179" s="171"/>
      <c r="H179" s="172"/>
      <c r="I179" s="172"/>
      <c r="J179" s="172"/>
      <c r="K179" s="223"/>
      <c r="L179" s="214" t="s">
        <v>304</v>
      </c>
      <c r="M179" s="219"/>
      <c r="N179" s="220"/>
      <c r="O179" s="219"/>
    </row>
    <row r="180" spans="1:15" ht="12.75" x14ac:dyDescent="0.25">
      <c r="A180" s="177"/>
      <c r="B180" s="177"/>
      <c r="C180" s="177"/>
      <c r="D180" s="177"/>
      <c r="E180" s="177"/>
      <c r="F180" s="177"/>
      <c r="G180" s="171"/>
      <c r="H180" s="172"/>
      <c r="I180" s="172"/>
      <c r="J180" s="172"/>
      <c r="K180" s="223"/>
      <c r="L180" s="214" t="s">
        <v>303</v>
      </c>
      <c r="M180" s="219"/>
      <c r="N180" s="220">
        <v>1000000</v>
      </c>
      <c r="O180" s="219"/>
    </row>
    <row r="181" spans="1:15" ht="12.75" x14ac:dyDescent="0.25">
      <c r="A181" s="177"/>
      <c r="B181" s="177"/>
      <c r="C181" s="177"/>
      <c r="D181" s="177"/>
      <c r="E181" s="177"/>
      <c r="F181" s="177"/>
      <c r="G181" s="171"/>
      <c r="H181" s="172"/>
      <c r="I181" s="172"/>
      <c r="J181" s="172"/>
      <c r="K181" s="223"/>
      <c r="L181" s="214" t="s">
        <v>302</v>
      </c>
      <c r="M181" s="219"/>
      <c r="N181" s="220">
        <v>4133582</v>
      </c>
      <c r="O181" s="219"/>
    </row>
    <row r="182" spans="1:15" ht="12.75" x14ac:dyDescent="0.25">
      <c r="A182" s="177"/>
      <c r="B182" s="177"/>
      <c r="C182" s="177"/>
      <c r="D182" s="177"/>
      <c r="E182" s="177"/>
      <c r="F182" s="177"/>
      <c r="G182" s="171"/>
      <c r="H182" s="172"/>
      <c r="I182" s="172"/>
      <c r="J182" s="172"/>
      <c r="K182" s="223" t="s">
        <v>78</v>
      </c>
      <c r="L182" s="213" t="s">
        <v>257</v>
      </c>
      <c r="M182" s="219"/>
      <c r="N182" s="217">
        <f>N183</f>
        <v>0</v>
      </c>
      <c r="O182" s="219"/>
    </row>
    <row r="183" spans="1:15" ht="12.75" x14ac:dyDescent="0.25">
      <c r="A183" s="177"/>
      <c r="B183" s="177"/>
      <c r="C183" s="177"/>
      <c r="D183" s="177"/>
      <c r="E183" s="177"/>
      <c r="F183" s="177"/>
      <c r="G183" s="171"/>
      <c r="H183" s="172"/>
      <c r="I183" s="172"/>
      <c r="J183" s="172"/>
      <c r="K183" s="223"/>
      <c r="L183" s="214" t="s">
        <v>258</v>
      </c>
      <c r="M183" s="219"/>
      <c r="N183" s="220"/>
      <c r="O183" s="219"/>
    </row>
    <row r="184" spans="1:15" ht="12.75" x14ac:dyDescent="0.25">
      <c r="A184" s="177"/>
      <c r="B184" s="177"/>
      <c r="C184" s="177"/>
      <c r="D184" s="177"/>
      <c r="E184" s="177"/>
      <c r="F184" s="177"/>
      <c r="G184" s="171"/>
      <c r="H184" s="172"/>
      <c r="I184" s="172"/>
      <c r="J184" s="172"/>
      <c r="K184" s="223"/>
      <c r="L184" s="214"/>
      <c r="M184" s="219"/>
      <c r="N184" s="220"/>
      <c r="O184" s="219"/>
    </row>
    <row r="185" spans="1:15" ht="12.75" x14ac:dyDescent="0.25">
      <c r="A185" s="177"/>
      <c r="B185" s="158">
        <v>1</v>
      </c>
      <c r="C185" s="159" t="s">
        <v>21</v>
      </c>
      <c r="D185" s="159" t="s">
        <v>22</v>
      </c>
      <c r="E185" s="158">
        <v>38</v>
      </c>
      <c r="F185" s="160" t="s">
        <v>23</v>
      </c>
      <c r="G185" s="171" t="s">
        <v>127</v>
      </c>
      <c r="H185" s="172" t="s">
        <v>128</v>
      </c>
      <c r="I185" s="172" t="s">
        <v>128</v>
      </c>
      <c r="J185" s="223" t="s">
        <v>259</v>
      </c>
      <c r="K185" s="223"/>
      <c r="L185" s="213" t="s">
        <v>80</v>
      </c>
      <c r="M185" s="219"/>
      <c r="N185" s="217">
        <f>N186+N188</f>
        <v>5000000</v>
      </c>
      <c r="O185" s="219"/>
    </row>
    <row r="186" spans="1:15" ht="12.75" x14ac:dyDescent="0.25">
      <c r="A186" s="177"/>
      <c r="B186" s="177"/>
      <c r="C186" s="177"/>
      <c r="D186" s="177"/>
      <c r="E186" s="177"/>
      <c r="F186" s="177"/>
      <c r="G186" s="171"/>
      <c r="H186" s="172"/>
      <c r="I186" s="172"/>
      <c r="J186" s="172"/>
      <c r="K186" s="223" t="s">
        <v>21</v>
      </c>
      <c r="L186" s="213" t="s">
        <v>260</v>
      </c>
      <c r="M186" s="219"/>
      <c r="N186" s="217">
        <f>N187</f>
        <v>0</v>
      </c>
      <c r="O186" s="219"/>
    </row>
    <row r="187" spans="1:15" ht="12.75" x14ac:dyDescent="0.25">
      <c r="A187" s="177"/>
      <c r="B187" s="177"/>
      <c r="C187" s="177"/>
      <c r="D187" s="177"/>
      <c r="E187" s="177"/>
      <c r="F187" s="177"/>
      <c r="G187" s="171"/>
      <c r="H187" s="172"/>
      <c r="I187" s="172"/>
      <c r="J187" s="172"/>
      <c r="K187" s="223"/>
      <c r="L187" s="214" t="s">
        <v>261</v>
      </c>
      <c r="M187" s="219"/>
      <c r="N187" s="220"/>
      <c r="O187" s="219"/>
    </row>
    <row r="188" spans="1:15" ht="12.75" x14ac:dyDescent="0.25">
      <c r="A188" s="177"/>
      <c r="B188" s="177"/>
      <c r="C188" s="177"/>
      <c r="D188" s="177"/>
      <c r="E188" s="177"/>
      <c r="F188" s="177"/>
      <c r="G188" s="171"/>
      <c r="H188" s="172"/>
      <c r="I188" s="172"/>
      <c r="J188" s="172"/>
      <c r="K188" s="223" t="s">
        <v>32</v>
      </c>
      <c r="L188" s="213" t="s">
        <v>82</v>
      </c>
      <c r="M188" s="219"/>
      <c r="N188" s="217">
        <f>SUM(N189:N190)</f>
        <v>5000000</v>
      </c>
      <c r="O188" s="219"/>
    </row>
    <row r="189" spans="1:15" ht="12.75" x14ac:dyDescent="0.25">
      <c r="A189" s="177"/>
      <c r="B189" s="177"/>
      <c r="C189" s="177"/>
      <c r="D189" s="177"/>
      <c r="E189" s="177"/>
      <c r="F189" s="177"/>
      <c r="G189" s="171"/>
      <c r="H189" s="172"/>
      <c r="I189" s="172"/>
      <c r="J189" s="172"/>
      <c r="K189" s="223"/>
      <c r="L189" s="214" t="s">
        <v>262</v>
      </c>
      <c r="M189" s="219"/>
      <c r="N189" s="220">
        <v>5000000</v>
      </c>
      <c r="O189" s="219"/>
    </row>
    <row r="190" spans="1:15" ht="12.75" x14ac:dyDescent="0.25">
      <c r="A190" s="177"/>
      <c r="B190" s="177"/>
      <c r="C190" s="177"/>
      <c r="D190" s="177"/>
      <c r="E190" s="177"/>
      <c r="F190" s="177"/>
      <c r="G190" s="171"/>
      <c r="H190" s="172"/>
      <c r="I190" s="172"/>
      <c r="J190" s="172"/>
      <c r="K190" s="223"/>
      <c r="L190" s="214" t="s">
        <v>263</v>
      </c>
      <c r="M190" s="219"/>
      <c r="N190" s="220"/>
      <c r="O190" s="219"/>
    </row>
    <row r="191" spans="1:15" ht="12.75" x14ac:dyDescent="0.25">
      <c r="A191" s="177"/>
      <c r="B191" s="177"/>
      <c r="C191" s="177"/>
      <c r="D191" s="177"/>
      <c r="E191" s="177"/>
      <c r="F191" s="177"/>
      <c r="G191" s="171"/>
      <c r="H191" s="172"/>
      <c r="I191" s="172"/>
      <c r="J191" s="172"/>
      <c r="K191" s="223"/>
      <c r="L191" s="214"/>
      <c r="M191" s="219"/>
      <c r="N191" s="220"/>
      <c r="O191" s="219"/>
    </row>
    <row r="192" spans="1:15" ht="12.75" x14ac:dyDescent="0.25">
      <c r="A192" s="177"/>
      <c r="B192" s="158">
        <v>1</v>
      </c>
      <c r="C192" s="159" t="s">
        <v>21</v>
      </c>
      <c r="D192" s="159" t="s">
        <v>22</v>
      </c>
      <c r="E192" s="158">
        <v>38</v>
      </c>
      <c r="F192" s="160" t="s">
        <v>23</v>
      </c>
      <c r="G192" s="171" t="s">
        <v>127</v>
      </c>
      <c r="H192" s="172" t="s">
        <v>128</v>
      </c>
      <c r="I192" s="172" t="s">
        <v>128</v>
      </c>
      <c r="J192" s="223" t="s">
        <v>264</v>
      </c>
      <c r="K192" s="223"/>
      <c r="L192" s="213" t="s">
        <v>265</v>
      </c>
      <c r="M192" s="219"/>
      <c r="N192" s="217">
        <f>N193</f>
        <v>11775000</v>
      </c>
      <c r="O192" s="219"/>
    </row>
    <row r="193" spans="1:15" ht="12.75" x14ac:dyDescent="0.25">
      <c r="A193" s="177"/>
      <c r="B193" s="177"/>
      <c r="C193" s="177"/>
      <c r="D193" s="177"/>
      <c r="E193" s="177"/>
      <c r="F193" s="177"/>
      <c r="G193" s="171"/>
      <c r="H193" s="172"/>
      <c r="I193" s="172"/>
      <c r="J193" s="172"/>
      <c r="K193" s="223" t="s">
        <v>22</v>
      </c>
      <c r="L193" s="213" t="s">
        <v>84</v>
      </c>
      <c r="M193" s="219"/>
      <c r="N193" s="217">
        <f>SUM(N194:N195)</f>
        <v>11775000</v>
      </c>
      <c r="O193" s="219"/>
    </row>
    <row r="194" spans="1:15" ht="12.75" x14ac:dyDescent="0.25">
      <c r="A194" s="177"/>
      <c r="B194" s="177"/>
      <c r="C194" s="177"/>
      <c r="D194" s="177"/>
      <c r="E194" s="177"/>
      <c r="F194" s="177"/>
      <c r="G194" s="171"/>
      <c r="H194" s="172"/>
      <c r="I194" s="172"/>
      <c r="J194" s="172"/>
      <c r="K194" s="223"/>
      <c r="L194" s="214" t="s">
        <v>266</v>
      </c>
      <c r="M194" s="219"/>
      <c r="N194" s="220">
        <v>8775000</v>
      </c>
      <c r="O194" s="219"/>
    </row>
    <row r="195" spans="1:15" ht="12.75" x14ac:dyDescent="0.25">
      <c r="A195" s="177"/>
      <c r="B195" s="177"/>
      <c r="C195" s="177"/>
      <c r="D195" s="177"/>
      <c r="E195" s="177"/>
      <c r="F195" s="177"/>
      <c r="G195" s="171"/>
      <c r="H195" s="172"/>
      <c r="I195" s="172"/>
      <c r="J195" s="172"/>
      <c r="K195" s="223"/>
      <c r="L195" s="214" t="s">
        <v>267</v>
      </c>
      <c r="M195" s="219"/>
      <c r="N195" s="220">
        <v>3000000</v>
      </c>
      <c r="O195" s="219"/>
    </row>
    <row r="196" spans="1:15" ht="12.75" x14ac:dyDescent="0.25">
      <c r="A196" s="177"/>
      <c r="B196" s="177"/>
      <c r="C196" s="177"/>
      <c r="D196" s="177"/>
      <c r="E196" s="177"/>
      <c r="F196" s="177"/>
      <c r="G196" s="171"/>
      <c r="H196" s="172"/>
      <c r="I196" s="172"/>
      <c r="J196" s="172"/>
      <c r="K196" s="223"/>
      <c r="L196" s="214"/>
      <c r="M196" s="219"/>
      <c r="N196" s="220"/>
      <c r="O196" s="219"/>
    </row>
    <row r="197" spans="1:15" ht="12.75" x14ac:dyDescent="0.25">
      <c r="A197" s="177"/>
      <c r="B197" s="158">
        <v>1</v>
      </c>
      <c r="C197" s="159" t="s">
        <v>21</v>
      </c>
      <c r="D197" s="159" t="s">
        <v>22</v>
      </c>
      <c r="E197" s="158">
        <v>38</v>
      </c>
      <c r="F197" s="160" t="s">
        <v>23</v>
      </c>
      <c r="G197" s="171" t="s">
        <v>127</v>
      </c>
      <c r="H197" s="172" t="s">
        <v>128</v>
      </c>
      <c r="I197" s="172" t="s">
        <v>128</v>
      </c>
      <c r="J197" s="223" t="s">
        <v>268</v>
      </c>
      <c r="K197" s="223"/>
      <c r="L197" s="213" t="s">
        <v>269</v>
      </c>
      <c r="M197" s="219"/>
      <c r="N197" s="217">
        <f>N198</f>
        <v>2250000</v>
      </c>
      <c r="O197" s="219"/>
    </row>
    <row r="198" spans="1:15" ht="12.75" x14ac:dyDescent="0.25">
      <c r="A198" s="177"/>
      <c r="B198" s="177"/>
      <c r="C198" s="177"/>
      <c r="D198" s="177"/>
      <c r="E198" s="177"/>
      <c r="F198" s="177"/>
      <c r="G198" s="171"/>
      <c r="H198" s="172"/>
      <c r="I198" s="172"/>
      <c r="J198" s="172"/>
      <c r="K198" s="223" t="s">
        <v>22</v>
      </c>
      <c r="L198" s="213" t="s">
        <v>86</v>
      </c>
      <c r="M198" s="219"/>
      <c r="N198" s="217">
        <f>SUM(N199:N200)</f>
        <v>2250000</v>
      </c>
      <c r="O198" s="219"/>
    </row>
    <row r="199" spans="1:15" ht="12.75" x14ac:dyDescent="0.25">
      <c r="A199" s="177"/>
      <c r="B199" s="177"/>
      <c r="C199" s="177"/>
      <c r="D199" s="177"/>
      <c r="E199" s="177"/>
      <c r="F199" s="177"/>
      <c r="G199" s="171"/>
      <c r="H199" s="172"/>
      <c r="I199" s="172"/>
      <c r="J199" s="172"/>
      <c r="K199" s="223"/>
      <c r="L199" s="214" t="s">
        <v>270</v>
      </c>
      <c r="M199" s="219"/>
      <c r="N199" s="220">
        <v>2250000</v>
      </c>
      <c r="O199" s="219"/>
    </row>
    <row r="200" spans="1:15" ht="12.75" x14ac:dyDescent="0.25">
      <c r="A200" s="177"/>
      <c r="B200" s="177"/>
      <c r="C200" s="177"/>
      <c r="D200" s="177"/>
      <c r="E200" s="177"/>
      <c r="F200" s="177"/>
      <c r="G200" s="171"/>
      <c r="H200" s="172"/>
      <c r="I200" s="172"/>
      <c r="J200" s="172"/>
      <c r="K200" s="223"/>
      <c r="L200" s="214" t="s">
        <v>271</v>
      </c>
      <c r="M200" s="219"/>
      <c r="N200" s="220"/>
      <c r="O200" s="219"/>
    </row>
    <row r="201" spans="1:15" ht="12.75" x14ac:dyDescent="0.25">
      <c r="A201" s="177"/>
      <c r="B201" s="177"/>
      <c r="C201" s="177"/>
      <c r="D201" s="177"/>
      <c r="E201" s="177"/>
      <c r="F201" s="177"/>
      <c r="G201" s="171"/>
      <c r="H201" s="172"/>
      <c r="I201" s="172"/>
      <c r="J201" s="172"/>
      <c r="K201" s="223"/>
      <c r="L201" s="214"/>
      <c r="M201" s="219"/>
      <c r="N201" s="220"/>
      <c r="O201" s="219"/>
    </row>
    <row r="202" spans="1:15" s="174" customFormat="1" ht="12.75" x14ac:dyDescent="0.25">
      <c r="A202" s="170"/>
      <c r="B202" s="158">
        <v>1</v>
      </c>
      <c r="C202" s="159" t="s">
        <v>21</v>
      </c>
      <c r="D202" s="159" t="s">
        <v>22</v>
      </c>
      <c r="E202" s="158">
        <v>38</v>
      </c>
      <c r="F202" s="160" t="s">
        <v>23</v>
      </c>
      <c r="G202" s="171" t="s">
        <v>127</v>
      </c>
      <c r="H202" s="172" t="s">
        <v>128</v>
      </c>
      <c r="I202" s="172" t="s">
        <v>129</v>
      </c>
      <c r="J202" s="223"/>
      <c r="K202" s="172"/>
      <c r="L202" s="173" t="s">
        <v>87</v>
      </c>
      <c r="M202" s="183">
        <v>0</v>
      </c>
      <c r="N202" s="178">
        <f>N211+N220+N225+N229+N207+N203</f>
        <v>86599770</v>
      </c>
      <c r="O202" s="165"/>
    </row>
    <row r="203" spans="1:15" s="167" customFormat="1" ht="12.75" x14ac:dyDescent="0.25">
      <c r="A203" s="157"/>
      <c r="B203" s="158">
        <v>1</v>
      </c>
      <c r="C203" s="159" t="s">
        <v>21</v>
      </c>
      <c r="D203" s="159" t="s">
        <v>22</v>
      </c>
      <c r="E203" s="158">
        <v>38</v>
      </c>
      <c r="F203" s="160" t="s">
        <v>23</v>
      </c>
      <c r="G203" s="240" t="s">
        <v>127</v>
      </c>
      <c r="H203" s="223" t="s">
        <v>128</v>
      </c>
      <c r="I203" s="223" t="s">
        <v>129</v>
      </c>
      <c r="J203" s="223" t="s">
        <v>48</v>
      </c>
      <c r="K203" s="172"/>
      <c r="L203" s="173" t="s">
        <v>301</v>
      </c>
      <c r="M203" s="183"/>
      <c r="N203" s="178">
        <f>N204</f>
        <v>4860000</v>
      </c>
      <c r="O203" s="165"/>
    </row>
    <row r="204" spans="1:15" s="167" customFormat="1" ht="12.75" x14ac:dyDescent="0.25">
      <c r="A204" s="157"/>
      <c r="B204" s="157"/>
      <c r="C204" s="157"/>
      <c r="D204" s="157"/>
      <c r="E204" s="157"/>
      <c r="F204" s="157"/>
      <c r="G204" s="171"/>
      <c r="H204" s="172"/>
      <c r="I204" s="172"/>
      <c r="J204" s="223"/>
      <c r="K204" s="172" t="s">
        <v>36</v>
      </c>
      <c r="L204" s="173" t="s">
        <v>103</v>
      </c>
      <c r="M204" s="183"/>
      <c r="N204" s="178">
        <f>N205</f>
        <v>4860000</v>
      </c>
      <c r="O204" s="165"/>
    </row>
    <row r="205" spans="1:15" s="167" customFormat="1" ht="12.75" x14ac:dyDescent="0.25">
      <c r="A205" s="157"/>
      <c r="B205" s="157"/>
      <c r="C205" s="157"/>
      <c r="D205" s="157"/>
      <c r="E205" s="157"/>
      <c r="F205" s="157"/>
      <c r="G205" s="171"/>
      <c r="H205" s="172"/>
      <c r="I205" s="172"/>
      <c r="J205" s="223"/>
      <c r="K205" s="172"/>
      <c r="L205" s="181" t="s">
        <v>300</v>
      </c>
      <c r="M205" s="183"/>
      <c r="N205" s="176">
        <v>4860000</v>
      </c>
      <c r="O205" s="165"/>
    </row>
    <row r="206" spans="1:15" s="167" customFormat="1" ht="12.75" x14ac:dyDescent="0.25">
      <c r="A206" s="157"/>
      <c r="B206" s="157"/>
      <c r="C206" s="157"/>
      <c r="D206" s="157"/>
      <c r="E206" s="157"/>
      <c r="F206" s="157"/>
      <c r="G206" s="237"/>
      <c r="H206" s="238"/>
      <c r="I206" s="238"/>
      <c r="J206" s="239"/>
      <c r="K206" s="238"/>
      <c r="L206" s="181"/>
      <c r="M206" s="183"/>
      <c r="N206" s="176"/>
      <c r="O206" s="165"/>
    </row>
    <row r="207" spans="1:15" s="167" customFormat="1" ht="12.75" x14ac:dyDescent="0.25">
      <c r="A207" s="157"/>
      <c r="B207" s="158">
        <v>1</v>
      </c>
      <c r="C207" s="159" t="s">
        <v>21</v>
      </c>
      <c r="D207" s="159" t="s">
        <v>22</v>
      </c>
      <c r="E207" s="158">
        <v>38</v>
      </c>
      <c r="F207" s="160" t="s">
        <v>23</v>
      </c>
      <c r="G207" s="240" t="s">
        <v>127</v>
      </c>
      <c r="H207" s="223" t="s">
        <v>128</v>
      </c>
      <c r="I207" s="223" t="s">
        <v>129</v>
      </c>
      <c r="J207" s="223" t="s">
        <v>241</v>
      </c>
      <c r="K207" s="172"/>
      <c r="L207" s="173" t="s">
        <v>299</v>
      </c>
      <c r="M207" s="183"/>
      <c r="N207" s="178">
        <f>N208</f>
        <v>47400000</v>
      </c>
      <c r="O207" s="165"/>
    </row>
    <row r="208" spans="1:15" s="167" customFormat="1" ht="12.75" x14ac:dyDescent="0.25">
      <c r="A208" s="157"/>
      <c r="B208" s="157"/>
      <c r="C208" s="157"/>
      <c r="D208" s="157"/>
      <c r="E208" s="157"/>
      <c r="F208" s="157"/>
      <c r="G208" s="171"/>
      <c r="H208" s="172"/>
      <c r="I208" s="172"/>
      <c r="J208" s="223"/>
      <c r="K208" s="172" t="s">
        <v>22</v>
      </c>
      <c r="L208" s="173" t="s">
        <v>105</v>
      </c>
      <c r="M208" s="183"/>
      <c r="N208" s="178">
        <f>N209</f>
        <v>47400000</v>
      </c>
      <c r="O208" s="165"/>
    </row>
    <row r="209" spans="1:15" s="167" customFormat="1" ht="12.75" x14ac:dyDescent="0.25">
      <c r="A209" s="157"/>
      <c r="B209" s="157"/>
      <c r="C209" s="157"/>
      <c r="D209" s="157"/>
      <c r="E209" s="157"/>
      <c r="F209" s="157"/>
      <c r="G209" s="171"/>
      <c r="H209" s="172"/>
      <c r="I209" s="172"/>
      <c r="J209" s="223"/>
      <c r="K209" s="172"/>
      <c r="L209" s="181" t="s">
        <v>298</v>
      </c>
      <c r="M209" s="183"/>
      <c r="N209" s="176">
        <v>47400000</v>
      </c>
      <c r="O209" s="165"/>
    </row>
    <row r="210" spans="1:15" s="167" customFormat="1" ht="12.75" x14ac:dyDescent="0.25">
      <c r="A210" s="157"/>
      <c r="B210" s="157"/>
      <c r="C210" s="157"/>
      <c r="D210" s="157"/>
      <c r="E210" s="157"/>
      <c r="F210" s="157"/>
      <c r="G210" s="237"/>
      <c r="H210" s="238"/>
      <c r="I210" s="238"/>
      <c r="J210" s="239"/>
      <c r="K210" s="238"/>
      <c r="L210" s="181"/>
      <c r="M210" s="183"/>
      <c r="N210" s="176"/>
      <c r="O210" s="165"/>
    </row>
    <row r="211" spans="1:15" ht="12.75" x14ac:dyDescent="0.25">
      <c r="A211" s="177"/>
      <c r="B211" s="158">
        <v>1</v>
      </c>
      <c r="C211" s="159" t="s">
        <v>21</v>
      </c>
      <c r="D211" s="159" t="s">
        <v>22</v>
      </c>
      <c r="E211" s="158">
        <v>38</v>
      </c>
      <c r="F211" s="160" t="s">
        <v>23</v>
      </c>
      <c r="G211" s="171" t="s">
        <v>127</v>
      </c>
      <c r="H211" s="172" t="s">
        <v>128</v>
      </c>
      <c r="I211" s="172" t="s">
        <v>129</v>
      </c>
      <c r="J211" s="223" t="s">
        <v>88</v>
      </c>
      <c r="K211" s="172"/>
      <c r="L211" s="173" t="s">
        <v>272</v>
      </c>
      <c r="M211" s="183">
        <v>0</v>
      </c>
      <c r="N211" s="178">
        <f>N212</f>
        <v>0</v>
      </c>
      <c r="O211" s="165"/>
    </row>
    <row r="212" spans="1:15" ht="15.75" customHeight="1" x14ac:dyDescent="0.25">
      <c r="A212" s="177"/>
      <c r="B212" s="177"/>
      <c r="C212" s="177"/>
      <c r="D212" s="177"/>
      <c r="E212" s="177"/>
      <c r="F212" s="177"/>
      <c r="G212" s="171"/>
      <c r="H212" s="172"/>
      <c r="I212" s="172"/>
      <c r="J212" s="223"/>
      <c r="K212" s="172" t="s">
        <v>90</v>
      </c>
      <c r="L212" s="235" t="s">
        <v>91</v>
      </c>
      <c r="M212" s="183"/>
      <c r="N212" s="178">
        <f>SUM(N213:N218)</f>
        <v>0</v>
      </c>
      <c r="O212" s="165"/>
    </row>
    <row r="213" spans="1:15" ht="12.75" x14ac:dyDescent="0.25">
      <c r="A213" s="177"/>
      <c r="B213" s="177"/>
      <c r="C213" s="177"/>
      <c r="D213" s="177"/>
      <c r="E213" s="177"/>
      <c r="F213" s="177"/>
      <c r="G213" s="171"/>
      <c r="H213" s="172"/>
      <c r="I213" s="172"/>
      <c r="J213" s="223"/>
      <c r="K213" s="172"/>
      <c r="L213" s="181" t="s">
        <v>273</v>
      </c>
      <c r="M213" s="183"/>
      <c r="N213" s="176"/>
      <c r="O213" s="165"/>
    </row>
    <row r="214" spans="1:15" ht="12.75" x14ac:dyDescent="0.25">
      <c r="A214" s="177"/>
      <c r="B214" s="158"/>
      <c r="C214" s="159"/>
      <c r="D214" s="159"/>
      <c r="E214" s="158"/>
      <c r="F214" s="160"/>
      <c r="G214" s="171"/>
      <c r="H214" s="172"/>
      <c r="I214" s="172"/>
      <c r="J214" s="223"/>
      <c r="K214" s="172"/>
      <c r="L214" s="181" t="s">
        <v>274</v>
      </c>
      <c r="M214" s="183">
        <v>0</v>
      </c>
      <c r="N214" s="176"/>
      <c r="O214" s="165"/>
    </row>
    <row r="215" spans="1:15" ht="15.75" customHeight="1" x14ac:dyDescent="0.25">
      <c r="A215" s="177"/>
      <c r="B215" s="177"/>
      <c r="C215" s="177"/>
      <c r="D215" s="177"/>
      <c r="E215" s="177"/>
      <c r="F215" s="177"/>
      <c r="G215" s="171"/>
      <c r="H215" s="172"/>
      <c r="I215" s="172"/>
      <c r="J215" s="223"/>
      <c r="K215" s="172"/>
      <c r="L215" s="181" t="s">
        <v>275</v>
      </c>
      <c r="M215" s="183"/>
      <c r="N215" s="176"/>
      <c r="O215" s="165"/>
    </row>
    <row r="216" spans="1:15" ht="12.75" x14ac:dyDescent="0.25">
      <c r="A216" s="177"/>
      <c r="B216" s="177"/>
      <c r="C216" s="177"/>
      <c r="D216" s="177"/>
      <c r="E216" s="177"/>
      <c r="F216" s="177"/>
      <c r="G216" s="171"/>
      <c r="H216" s="172"/>
      <c r="I216" s="172"/>
      <c r="J216" s="223"/>
      <c r="K216" s="172"/>
      <c r="L216" s="181" t="s">
        <v>276</v>
      </c>
      <c r="M216" s="183"/>
      <c r="N216" s="176"/>
      <c r="O216" s="165"/>
    </row>
    <row r="217" spans="1:15" ht="12.75" x14ac:dyDescent="0.25">
      <c r="A217" s="177"/>
      <c r="B217" s="177"/>
      <c r="C217" s="177"/>
      <c r="D217" s="177"/>
      <c r="E217" s="177"/>
      <c r="F217" s="177"/>
      <c r="G217" s="171"/>
      <c r="H217" s="172"/>
      <c r="I217" s="172"/>
      <c r="J217" s="223"/>
      <c r="K217" s="223"/>
      <c r="L217" s="181" t="s">
        <v>277</v>
      </c>
      <c r="M217" s="183">
        <v>0</v>
      </c>
      <c r="N217" s="176"/>
      <c r="O217" s="165"/>
    </row>
    <row r="218" spans="1:15" ht="12.75" x14ac:dyDescent="0.25">
      <c r="A218" s="177"/>
      <c r="B218" s="177"/>
      <c r="C218" s="177"/>
      <c r="D218" s="177"/>
      <c r="E218" s="177"/>
      <c r="F218" s="177"/>
      <c r="G218" s="171"/>
      <c r="H218" s="172"/>
      <c r="I218" s="172"/>
      <c r="J218" s="223"/>
      <c r="K218" s="236"/>
      <c r="L218" s="181" t="s">
        <v>278</v>
      </c>
      <c r="M218" s="183"/>
      <c r="N218" s="176"/>
      <c r="O218" s="165"/>
    </row>
    <row r="219" spans="1:15" s="167" customFormat="1" ht="12.75" x14ac:dyDescent="0.25">
      <c r="A219" s="157"/>
      <c r="B219" s="157"/>
      <c r="C219" s="157"/>
      <c r="D219" s="157"/>
      <c r="E219" s="157"/>
      <c r="F219" s="157"/>
      <c r="G219" s="237"/>
      <c r="H219" s="238"/>
      <c r="I219" s="238"/>
      <c r="J219" s="239"/>
      <c r="K219" s="238"/>
      <c r="L219" s="181"/>
      <c r="M219" s="183"/>
      <c r="N219" s="176"/>
      <c r="O219" s="165"/>
    </row>
    <row r="220" spans="1:15" s="167" customFormat="1" ht="12.75" x14ac:dyDescent="0.25">
      <c r="A220" s="157"/>
      <c r="B220" s="158">
        <v>1</v>
      </c>
      <c r="C220" s="159" t="s">
        <v>21</v>
      </c>
      <c r="D220" s="159" t="s">
        <v>22</v>
      </c>
      <c r="E220" s="158">
        <v>38</v>
      </c>
      <c r="F220" s="160" t="s">
        <v>23</v>
      </c>
      <c r="G220" s="240" t="s">
        <v>127</v>
      </c>
      <c r="H220" s="223" t="s">
        <v>128</v>
      </c>
      <c r="I220" s="223" t="s">
        <v>129</v>
      </c>
      <c r="J220" s="223" t="s">
        <v>253</v>
      </c>
      <c r="K220" s="172"/>
      <c r="L220" s="173" t="s">
        <v>279</v>
      </c>
      <c r="M220" s="183"/>
      <c r="N220" s="178">
        <f>N221</f>
        <v>0</v>
      </c>
      <c r="O220" s="165"/>
    </row>
    <row r="221" spans="1:15" s="167" customFormat="1" ht="12.75" x14ac:dyDescent="0.25">
      <c r="A221" s="157"/>
      <c r="B221" s="157"/>
      <c r="C221" s="157"/>
      <c r="D221" s="157"/>
      <c r="E221" s="157"/>
      <c r="F221" s="157"/>
      <c r="G221" s="171"/>
      <c r="H221" s="172"/>
      <c r="I221" s="172"/>
      <c r="J221" s="223"/>
      <c r="K221" s="172" t="s">
        <v>280</v>
      </c>
      <c r="L221" s="173" t="s">
        <v>281</v>
      </c>
      <c r="M221" s="183"/>
      <c r="N221" s="178">
        <f>SUM(N222:N223)</f>
        <v>0</v>
      </c>
      <c r="O221" s="165"/>
    </row>
    <row r="222" spans="1:15" s="167" customFormat="1" ht="12.75" x14ac:dyDescent="0.25">
      <c r="A222" s="157"/>
      <c r="B222" s="157"/>
      <c r="C222" s="157"/>
      <c r="D222" s="157"/>
      <c r="E222" s="157"/>
      <c r="F222" s="157"/>
      <c r="G222" s="171"/>
      <c r="H222" s="172"/>
      <c r="I222" s="172"/>
      <c r="J222" s="223"/>
      <c r="K222" s="172"/>
      <c r="L222" s="181" t="s">
        <v>282</v>
      </c>
      <c r="M222" s="183"/>
      <c r="N222" s="176"/>
      <c r="O222" s="165"/>
    </row>
    <row r="223" spans="1:15" ht="12.75" x14ac:dyDescent="0.25">
      <c r="A223" s="177"/>
      <c r="B223" s="177"/>
      <c r="C223" s="177"/>
      <c r="D223" s="177"/>
      <c r="E223" s="177"/>
      <c r="F223" s="177"/>
      <c r="G223" s="161"/>
      <c r="H223" s="162"/>
      <c r="I223" s="162"/>
      <c r="J223" s="162"/>
      <c r="K223" s="163"/>
      <c r="L223" s="181" t="s">
        <v>283</v>
      </c>
      <c r="M223" s="183">
        <v>0</v>
      </c>
      <c r="N223" s="176"/>
      <c r="O223" s="165"/>
    </row>
    <row r="224" spans="1:15" s="167" customFormat="1" ht="12.75" x14ac:dyDescent="0.25">
      <c r="A224" s="157"/>
      <c r="B224" s="157"/>
      <c r="C224" s="157"/>
      <c r="D224" s="157"/>
      <c r="E224" s="157"/>
      <c r="F224" s="157"/>
      <c r="G224" s="237"/>
      <c r="H224" s="238"/>
      <c r="I224" s="238"/>
      <c r="J224" s="239"/>
      <c r="K224" s="238"/>
      <c r="L224" s="181"/>
      <c r="M224" s="183"/>
      <c r="N224" s="176"/>
      <c r="O224" s="165"/>
    </row>
    <row r="225" spans="1:15" s="167" customFormat="1" ht="12.75" x14ac:dyDescent="0.25">
      <c r="A225" s="157"/>
      <c r="B225" s="158">
        <v>1</v>
      </c>
      <c r="C225" s="159" t="s">
        <v>21</v>
      </c>
      <c r="D225" s="159" t="s">
        <v>22</v>
      </c>
      <c r="E225" s="158">
        <v>38</v>
      </c>
      <c r="F225" s="160" t="s">
        <v>23</v>
      </c>
      <c r="G225" s="240" t="s">
        <v>127</v>
      </c>
      <c r="H225" s="223" t="s">
        <v>128</v>
      </c>
      <c r="I225" s="223" t="s">
        <v>129</v>
      </c>
      <c r="J225" s="223" t="s">
        <v>297</v>
      </c>
      <c r="K225" s="172"/>
      <c r="L225" s="173" t="s">
        <v>296</v>
      </c>
      <c r="M225" s="183"/>
      <c r="N225" s="178">
        <f>N226</f>
        <v>28987770</v>
      </c>
      <c r="O225" s="165"/>
    </row>
    <row r="226" spans="1:15" s="167" customFormat="1" ht="12.75" x14ac:dyDescent="0.25">
      <c r="A226" s="157"/>
      <c r="B226" s="157"/>
      <c r="C226" s="157"/>
      <c r="D226" s="157"/>
      <c r="E226" s="157"/>
      <c r="F226" s="157"/>
      <c r="G226" s="171"/>
      <c r="H226" s="172"/>
      <c r="I226" s="172"/>
      <c r="J226" s="223"/>
      <c r="K226" s="172" t="s">
        <v>21</v>
      </c>
      <c r="L226" s="173" t="s">
        <v>107</v>
      </c>
      <c r="M226" s="183"/>
      <c r="N226" s="178">
        <f>N227</f>
        <v>28987770</v>
      </c>
      <c r="O226" s="165"/>
    </row>
    <row r="227" spans="1:15" s="167" customFormat="1" ht="12.75" x14ac:dyDescent="0.25">
      <c r="A227" s="157"/>
      <c r="B227" s="157"/>
      <c r="C227" s="157"/>
      <c r="D227" s="157"/>
      <c r="E227" s="157"/>
      <c r="F227" s="157"/>
      <c r="G227" s="171"/>
      <c r="H227" s="172"/>
      <c r="I227" s="172"/>
      <c r="J227" s="223"/>
      <c r="K227" s="172"/>
      <c r="L227" s="181" t="s">
        <v>295</v>
      </c>
      <c r="M227" s="183"/>
      <c r="N227" s="176">
        <v>28987770</v>
      </c>
      <c r="O227" s="165"/>
    </row>
    <row r="228" spans="1:15" s="167" customFormat="1" ht="12.75" x14ac:dyDescent="0.25">
      <c r="A228" s="157"/>
      <c r="B228" s="157"/>
      <c r="C228" s="157"/>
      <c r="D228" s="157"/>
      <c r="E228" s="157"/>
      <c r="F228" s="157"/>
      <c r="G228" s="237"/>
      <c r="H228" s="238"/>
      <c r="I228" s="238"/>
      <c r="J228" s="239"/>
      <c r="K228" s="238"/>
      <c r="L228" s="181"/>
      <c r="M228" s="183"/>
      <c r="N228" s="176"/>
      <c r="O228" s="165"/>
    </row>
    <row r="229" spans="1:15" s="167" customFormat="1" ht="12.75" x14ac:dyDescent="0.25">
      <c r="A229" s="157"/>
      <c r="B229" s="158">
        <v>1</v>
      </c>
      <c r="C229" s="159" t="s">
        <v>21</v>
      </c>
      <c r="D229" s="159" t="s">
        <v>22</v>
      </c>
      <c r="E229" s="158">
        <v>38</v>
      </c>
      <c r="F229" s="160" t="s">
        <v>23</v>
      </c>
      <c r="G229" s="240" t="s">
        <v>127</v>
      </c>
      <c r="H229" s="223" t="s">
        <v>128</v>
      </c>
      <c r="I229" s="223" t="s">
        <v>129</v>
      </c>
      <c r="J229" s="223" t="s">
        <v>294</v>
      </c>
      <c r="K229" s="172"/>
      <c r="L229" s="173" t="s">
        <v>293</v>
      </c>
      <c r="M229" s="183"/>
      <c r="N229" s="178">
        <f>N230</f>
        <v>5352000</v>
      </c>
      <c r="O229" s="165"/>
    </row>
    <row r="230" spans="1:15" s="167" customFormat="1" ht="12.75" x14ac:dyDescent="0.25">
      <c r="A230" s="157"/>
      <c r="B230" s="157"/>
      <c r="C230" s="157"/>
      <c r="D230" s="157"/>
      <c r="E230" s="157"/>
      <c r="F230" s="157"/>
      <c r="G230" s="171"/>
      <c r="H230" s="172"/>
      <c r="I230" s="172"/>
      <c r="J230" s="223"/>
      <c r="K230" s="172" t="s">
        <v>36</v>
      </c>
      <c r="L230" s="173" t="s">
        <v>109</v>
      </c>
      <c r="M230" s="183"/>
      <c r="N230" s="178">
        <f>N231</f>
        <v>5352000</v>
      </c>
      <c r="O230" s="165"/>
    </row>
    <row r="231" spans="1:15" s="167" customFormat="1" ht="13.5" thickBot="1" x14ac:dyDescent="0.3">
      <c r="A231" s="157"/>
      <c r="B231" s="157"/>
      <c r="C231" s="157"/>
      <c r="D231" s="157"/>
      <c r="E231" s="157"/>
      <c r="F231" s="157"/>
      <c r="G231" s="171"/>
      <c r="H231" s="172"/>
      <c r="I231" s="172"/>
      <c r="J231" s="223"/>
      <c r="K231" s="172"/>
      <c r="L231" s="181" t="s">
        <v>292</v>
      </c>
      <c r="M231" s="183"/>
      <c r="N231" s="176">
        <v>5352000</v>
      </c>
      <c r="O231" s="165"/>
    </row>
    <row r="232" spans="1:15" ht="24" customHeight="1" x14ac:dyDescent="0.25">
      <c r="A232" s="341" t="s">
        <v>284</v>
      </c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3"/>
      <c r="M232" s="241">
        <f>+M13</f>
        <v>499526660</v>
      </c>
      <c r="N232" s="242">
        <f>N15</f>
        <v>283158562</v>
      </c>
      <c r="O232" s="243">
        <f>M232-N232</f>
        <v>216368098</v>
      </c>
    </row>
    <row r="233" spans="1:15" s="174" customFormat="1" ht="6" customHeight="1" x14ac:dyDescent="0.2">
      <c r="A233" s="344"/>
      <c r="B233" s="345"/>
      <c r="C233" s="345"/>
      <c r="D233" s="345"/>
      <c r="E233" s="345"/>
      <c r="F233" s="244"/>
      <c r="G233" s="245"/>
      <c r="H233" s="245"/>
      <c r="I233" s="245"/>
      <c r="J233" s="245"/>
      <c r="K233" s="246"/>
      <c r="N233" s="247"/>
    </row>
    <row r="234" spans="1:15" s="135" customFormat="1" ht="32.25" customHeight="1" x14ac:dyDescent="0.25">
      <c r="A234" s="351" t="s">
        <v>285</v>
      </c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</row>
    <row r="235" spans="1:15" s="135" customFormat="1" ht="8.25" customHeight="1" x14ac:dyDescent="0.25">
      <c r="A235" s="261"/>
      <c r="B235" s="248"/>
      <c r="C235" s="248"/>
      <c r="D235" s="248"/>
      <c r="E235" s="248"/>
      <c r="F235" s="248"/>
      <c r="G235" s="248"/>
      <c r="H235" s="248"/>
      <c r="I235" s="248"/>
      <c r="J235" s="248"/>
      <c r="K235" s="249"/>
      <c r="L235" s="261"/>
      <c r="M235" s="261"/>
      <c r="N235" s="261"/>
      <c r="O235" s="261"/>
    </row>
    <row r="236" spans="1:15" s="118" customFormat="1" ht="12.75" x14ac:dyDescent="0.2">
      <c r="B236" s="124"/>
      <c r="C236" s="124"/>
      <c r="D236" s="124"/>
      <c r="E236" s="124"/>
      <c r="F236" s="124"/>
      <c r="G236" s="124"/>
      <c r="H236" s="124"/>
      <c r="I236" s="124"/>
      <c r="J236" s="124"/>
      <c r="K236" s="125"/>
      <c r="M236" s="352" t="s">
        <v>291</v>
      </c>
      <c r="N236" s="352"/>
      <c r="O236" s="352"/>
    </row>
    <row r="237" spans="1:15" s="118" customFormat="1" ht="12.75" x14ac:dyDescent="0.2">
      <c r="A237" s="262"/>
      <c r="B237" s="250"/>
      <c r="C237" s="250"/>
      <c r="D237" s="250"/>
      <c r="E237" s="250"/>
      <c r="F237" s="250"/>
      <c r="G237" s="250"/>
      <c r="H237" s="250"/>
      <c r="I237" s="250"/>
      <c r="J237" s="250"/>
      <c r="K237" s="251"/>
      <c r="L237" s="118" t="s">
        <v>202</v>
      </c>
      <c r="M237" s="340" t="s">
        <v>286</v>
      </c>
      <c r="N237" s="340"/>
      <c r="O237" s="340"/>
    </row>
    <row r="238" spans="1:15" s="118" customFormat="1" ht="12.75" x14ac:dyDescent="0.2">
      <c r="B238" s="124"/>
      <c r="C238" s="124"/>
      <c r="D238" s="124"/>
      <c r="E238" s="124"/>
      <c r="F238" s="124"/>
      <c r="G238" s="124"/>
      <c r="H238" s="124"/>
      <c r="I238" s="124"/>
      <c r="J238" s="124"/>
      <c r="K238" s="125"/>
      <c r="M238" s="340" t="s">
        <v>287</v>
      </c>
      <c r="N238" s="340"/>
      <c r="O238" s="340"/>
    </row>
    <row r="239" spans="1:15" s="118" customFormat="1" ht="12.75" hidden="1" x14ac:dyDescent="0.2">
      <c r="B239" s="124"/>
      <c r="C239" s="124"/>
      <c r="D239" s="124"/>
      <c r="E239" s="124"/>
      <c r="F239" s="124"/>
      <c r="G239" s="124"/>
      <c r="H239" s="124"/>
      <c r="I239" s="124"/>
      <c r="J239" s="124"/>
      <c r="K239" s="125"/>
      <c r="M239" s="252"/>
      <c r="N239" s="252"/>
      <c r="O239" s="252"/>
    </row>
    <row r="240" spans="1:15" s="118" customFormat="1" ht="12.75" x14ac:dyDescent="0.2">
      <c r="B240" s="124"/>
      <c r="C240" s="124"/>
      <c r="D240" s="124"/>
      <c r="E240" s="124"/>
      <c r="F240" s="124"/>
      <c r="G240" s="124"/>
      <c r="H240" s="124"/>
      <c r="I240" s="124"/>
      <c r="J240" s="124"/>
      <c r="K240" s="125"/>
      <c r="M240" s="252"/>
      <c r="N240" s="252"/>
      <c r="O240" s="252"/>
    </row>
    <row r="241" spans="1:15" s="118" customFormat="1" ht="12.75" x14ac:dyDescent="0.2">
      <c r="B241" s="124"/>
      <c r="C241" s="124"/>
      <c r="D241" s="124"/>
      <c r="E241" s="124"/>
      <c r="F241" s="124"/>
      <c r="G241" s="124"/>
      <c r="H241" s="124"/>
      <c r="I241" s="124"/>
      <c r="J241" s="124"/>
      <c r="K241" s="125"/>
      <c r="M241" s="252"/>
      <c r="N241" s="252"/>
      <c r="O241" s="252"/>
    </row>
    <row r="242" spans="1:15" s="118" customFormat="1" ht="12.75" x14ac:dyDescent="0.2">
      <c r="B242" s="124"/>
      <c r="C242" s="124"/>
      <c r="D242" s="124"/>
      <c r="E242" s="124"/>
      <c r="F242" s="124"/>
      <c r="G242" s="124"/>
      <c r="H242" s="124"/>
      <c r="I242" s="124"/>
      <c r="J242" s="124"/>
      <c r="K242" s="125"/>
      <c r="M242" s="252"/>
      <c r="N242" s="252"/>
      <c r="O242" s="252"/>
    </row>
    <row r="243" spans="1:15" s="118" customFormat="1" ht="12.75" x14ac:dyDescent="0.2">
      <c r="B243" s="124"/>
      <c r="C243" s="124"/>
      <c r="D243" s="124"/>
      <c r="E243" s="124"/>
      <c r="F243" s="124"/>
      <c r="G243" s="124"/>
      <c r="H243" s="124"/>
      <c r="I243" s="124"/>
      <c r="J243" s="124"/>
      <c r="K243" s="125"/>
      <c r="L243" s="253"/>
      <c r="M243" s="252"/>
      <c r="N243" s="252"/>
      <c r="O243" s="252"/>
    </row>
    <row r="244" spans="1:15" s="118" customFormat="1" ht="12.75" x14ac:dyDescent="0.2">
      <c r="A244" s="254"/>
      <c r="B244" s="255"/>
      <c r="C244" s="255"/>
      <c r="D244" s="255"/>
      <c r="E244" s="255"/>
      <c r="F244" s="255"/>
      <c r="G244" s="255"/>
      <c r="H244" s="255"/>
      <c r="I244" s="255"/>
      <c r="J244" s="255"/>
      <c r="K244" s="256"/>
      <c r="M244" s="353" t="s">
        <v>288</v>
      </c>
      <c r="N244" s="353"/>
      <c r="O244" s="353"/>
    </row>
    <row r="245" spans="1:15" s="118" customFormat="1" ht="12.75" x14ac:dyDescent="0.2">
      <c r="A245" s="262"/>
      <c r="B245" s="250"/>
      <c r="C245" s="250"/>
      <c r="D245" s="250"/>
      <c r="E245" s="250"/>
      <c r="F245" s="250"/>
      <c r="G245" s="250"/>
      <c r="H245" s="250"/>
      <c r="I245" s="250"/>
      <c r="J245" s="250"/>
      <c r="K245" s="251"/>
      <c r="M245" s="340" t="s">
        <v>289</v>
      </c>
      <c r="N245" s="340"/>
      <c r="O245" s="340"/>
    </row>
    <row r="246" spans="1:15" ht="12.75" x14ac:dyDescent="0.25">
      <c r="A246" s="257"/>
      <c r="B246" s="257"/>
      <c r="C246" s="257"/>
      <c r="D246" s="257"/>
      <c r="E246" s="257"/>
      <c r="F246" s="258"/>
    </row>
    <row r="247" spans="1:15" ht="12.75" x14ac:dyDescent="0.25">
      <c r="A247" s="257"/>
      <c r="B247" s="257"/>
      <c r="C247" s="257"/>
      <c r="D247" s="257"/>
      <c r="E247" s="257"/>
      <c r="F247" s="258"/>
    </row>
    <row r="248" spans="1:15" ht="12.75" x14ac:dyDescent="0.25">
      <c r="A248" s="257"/>
      <c r="B248" s="257"/>
      <c r="C248" s="257"/>
      <c r="D248" s="257"/>
      <c r="E248" s="257"/>
      <c r="F248" s="258"/>
    </row>
    <row r="249" spans="1:15" s="167" customFormat="1" ht="12.75" x14ac:dyDescent="0.25">
      <c r="A249" s="257"/>
      <c r="B249" s="257"/>
      <c r="C249" s="257"/>
      <c r="D249" s="257"/>
      <c r="E249" s="257"/>
      <c r="F249" s="258"/>
      <c r="K249" s="266"/>
      <c r="N249" s="277"/>
    </row>
    <row r="250" spans="1:15" s="167" customFormat="1" ht="12.75" x14ac:dyDescent="0.25">
      <c r="A250" s="257"/>
      <c r="B250" s="257"/>
      <c r="C250" s="257"/>
      <c r="D250" s="257"/>
      <c r="E250" s="257"/>
      <c r="F250" s="258"/>
      <c r="K250" s="266"/>
      <c r="N250" s="277"/>
    </row>
    <row r="251" spans="1:15" s="167" customFormat="1" ht="12.75" x14ac:dyDescent="0.25">
      <c r="A251" s="257"/>
      <c r="B251" s="257"/>
      <c r="C251" s="257"/>
      <c r="D251" s="257"/>
      <c r="E251" s="257"/>
      <c r="F251" s="258"/>
      <c r="K251" s="266"/>
      <c r="N251" s="277"/>
    </row>
    <row r="252" spans="1:15" s="167" customFormat="1" ht="12.75" x14ac:dyDescent="0.25">
      <c r="A252" s="257"/>
      <c r="B252" s="257"/>
      <c r="C252" s="257"/>
      <c r="D252" s="257"/>
      <c r="E252" s="257"/>
      <c r="F252" s="258"/>
      <c r="K252" s="266"/>
      <c r="N252" s="277"/>
    </row>
    <row r="253" spans="1:15" s="167" customFormat="1" ht="12.75" x14ac:dyDescent="0.25">
      <c r="A253" s="257"/>
      <c r="B253" s="257"/>
      <c r="C253" s="257"/>
      <c r="D253" s="257"/>
      <c r="E253" s="257"/>
      <c r="F253" s="258"/>
      <c r="K253" s="266"/>
      <c r="N253" s="277"/>
    </row>
    <row r="254" spans="1:15" s="167" customFormat="1" ht="12.75" x14ac:dyDescent="0.25">
      <c r="A254" s="257"/>
      <c r="B254" s="257"/>
      <c r="C254" s="257"/>
      <c r="D254" s="257"/>
      <c r="E254" s="257"/>
      <c r="F254" s="258"/>
      <c r="K254" s="266"/>
      <c r="N254" s="277"/>
    </row>
    <row r="255" spans="1:15" s="167" customFormat="1" ht="12.75" x14ac:dyDescent="0.25">
      <c r="A255" s="257"/>
      <c r="B255" s="257"/>
      <c r="C255" s="257"/>
      <c r="D255" s="257"/>
      <c r="E255" s="257"/>
      <c r="F255" s="258"/>
      <c r="K255" s="266"/>
      <c r="N255" s="277"/>
    </row>
    <row r="256" spans="1:15" s="167" customFormat="1" ht="12.75" x14ac:dyDescent="0.25">
      <c r="A256" s="257"/>
      <c r="B256" s="257"/>
      <c r="C256" s="257"/>
      <c r="D256" s="257"/>
      <c r="E256" s="257"/>
      <c r="F256" s="258"/>
      <c r="K256" s="266"/>
      <c r="N256" s="277"/>
    </row>
    <row r="257" spans="1:15" s="167" customFormat="1" ht="12.75" x14ac:dyDescent="0.25">
      <c r="A257" s="257"/>
      <c r="B257" s="257"/>
      <c r="C257" s="257"/>
      <c r="D257" s="257"/>
      <c r="E257" s="257"/>
      <c r="F257" s="258"/>
      <c r="K257" s="266"/>
      <c r="N257" s="277"/>
    </row>
    <row r="258" spans="1:15" s="167" customFormat="1" ht="12.75" x14ac:dyDescent="0.25">
      <c r="A258" s="257"/>
      <c r="B258" s="257"/>
      <c r="C258" s="257"/>
      <c r="D258" s="257"/>
      <c r="E258" s="257"/>
      <c r="F258" s="258"/>
      <c r="K258" s="266"/>
      <c r="N258" s="277"/>
    </row>
    <row r="259" spans="1:15" s="167" customFormat="1" ht="12.75" x14ac:dyDescent="0.25">
      <c r="A259" s="257"/>
      <c r="B259" s="257"/>
      <c r="C259" s="257"/>
      <c r="D259" s="257"/>
      <c r="E259" s="257"/>
      <c r="F259" s="258"/>
      <c r="K259" s="266"/>
      <c r="N259" s="277"/>
    </row>
    <row r="260" spans="1:15" s="167" customFormat="1" ht="12.75" x14ac:dyDescent="0.25">
      <c r="A260" s="257"/>
      <c r="B260" s="257"/>
      <c r="C260" s="257"/>
      <c r="D260" s="257"/>
      <c r="E260" s="257"/>
      <c r="F260" s="258"/>
      <c r="K260" s="266"/>
      <c r="N260" s="277"/>
    </row>
    <row r="261" spans="1:15" s="167" customFormat="1" ht="12.75" x14ac:dyDescent="0.25">
      <c r="A261" s="257"/>
      <c r="B261" s="257"/>
      <c r="C261" s="257"/>
      <c r="D261" s="257"/>
      <c r="E261" s="257"/>
      <c r="F261" s="258"/>
      <c r="K261" s="266"/>
      <c r="N261" s="277"/>
    </row>
    <row r="262" spans="1:15" s="167" customFormat="1" ht="12.75" x14ac:dyDescent="0.25">
      <c r="A262" s="257"/>
      <c r="B262" s="257"/>
      <c r="C262" s="257"/>
      <c r="D262" s="257"/>
      <c r="E262" s="257"/>
      <c r="F262" s="258"/>
      <c r="K262" s="266"/>
      <c r="N262" s="277"/>
    </row>
    <row r="263" spans="1:15" s="167" customFormat="1" ht="12.75" x14ac:dyDescent="0.25">
      <c r="A263" s="257"/>
      <c r="B263" s="257"/>
      <c r="C263" s="257"/>
      <c r="D263" s="257"/>
      <c r="E263" s="257"/>
      <c r="F263" s="258"/>
      <c r="K263" s="266"/>
      <c r="N263" s="277"/>
    </row>
    <row r="264" spans="1:15" s="167" customFormat="1" ht="18.75" customHeight="1" x14ac:dyDescent="0.25">
      <c r="A264" s="257"/>
      <c r="B264" s="257"/>
      <c r="C264" s="257"/>
      <c r="D264" s="257"/>
      <c r="E264" s="257"/>
      <c r="F264" s="258"/>
      <c r="K264" s="266"/>
      <c r="N264" s="277"/>
    </row>
    <row r="265" spans="1:15" s="276" customFormat="1" ht="12.75" x14ac:dyDescent="0.25">
      <c r="A265" s="272"/>
      <c r="B265" s="272"/>
      <c r="C265" s="272"/>
      <c r="D265" s="272"/>
      <c r="E265" s="272"/>
      <c r="F265" s="274"/>
      <c r="K265" s="271"/>
      <c r="N265" s="277"/>
      <c r="O265" s="167"/>
    </row>
    <row r="266" spans="1:15" s="276" customFormat="1" ht="12.75" x14ac:dyDescent="0.25">
      <c r="A266" s="272"/>
      <c r="B266" s="272"/>
      <c r="C266" s="272"/>
      <c r="D266" s="278"/>
      <c r="E266" s="275"/>
      <c r="F266" s="274"/>
      <c r="K266" s="271"/>
      <c r="N266" s="277"/>
      <c r="O266" s="167"/>
    </row>
    <row r="267" spans="1:15" s="276" customFormat="1" ht="12.75" x14ac:dyDescent="0.25">
      <c r="A267" s="272"/>
      <c r="B267" s="272"/>
      <c r="C267" s="272"/>
      <c r="D267" s="272"/>
      <c r="E267" s="272"/>
      <c r="F267" s="268"/>
      <c r="K267" s="271"/>
      <c r="N267" s="277"/>
      <c r="O267" s="167"/>
    </row>
    <row r="268" spans="1:15" s="270" customFormat="1" ht="12.75" x14ac:dyDescent="0.25">
      <c r="A268" s="272"/>
      <c r="B268" s="272"/>
      <c r="C268" s="272"/>
      <c r="D268" s="272"/>
      <c r="E268" s="272"/>
      <c r="F268" s="268"/>
      <c r="K268" s="273"/>
      <c r="N268" s="260"/>
      <c r="O268" s="179"/>
    </row>
    <row r="269" spans="1:15" s="270" customFormat="1" ht="12.75" x14ac:dyDescent="0.25">
      <c r="A269" s="272"/>
      <c r="B269" s="272"/>
      <c r="C269" s="272"/>
      <c r="D269" s="272"/>
      <c r="E269" s="275"/>
      <c r="F269" s="274"/>
      <c r="K269" s="273"/>
      <c r="N269" s="260"/>
      <c r="O269" s="179"/>
    </row>
    <row r="270" spans="1:15" s="245" customFormat="1" ht="12.75" x14ac:dyDescent="0.25">
      <c r="A270" s="272"/>
      <c r="B270" s="272"/>
      <c r="C270" s="272"/>
      <c r="D270" s="272"/>
      <c r="E270" s="272"/>
      <c r="F270" s="268"/>
      <c r="K270" s="267"/>
      <c r="N270" s="247"/>
      <c r="O270" s="174"/>
    </row>
    <row r="271" spans="1:15" s="270" customFormat="1" ht="12.75" x14ac:dyDescent="0.25">
      <c r="A271" s="272"/>
      <c r="B271" s="272"/>
      <c r="C271" s="272"/>
      <c r="D271" s="272"/>
      <c r="E271" s="272"/>
      <c r="F271" s="268"/>
      <c r="K271" s="271"/>
      <c r="N271" s="260"/>
      <c r="O271" s="179"/>
    </row>
    <row r="272" spans="1:15" s="245" customFormat="1" ht="12.75" x14ac:dyDescent="0.25">
      <c r="A272" s="269"/>
      <c r="B272" s="269"/>
      <c r="C272" s="269"/>
      <c r="D272" s="269"/>
      <c r="E272" s="269"/>
      <c r="F272" s="268"/>
      <c r="K272" s="267"/>
      <c r="N272" s="247"/>
      <c r="O272" s="174"/>
    </row>
    <row r="273" spans="1:14" s="174" customFormat="1" ht="12.75" x14ac:dyDescent="0.25">
      <c r="A273" s="257"/>
      <c r="B273" s="257"/>
      <c r="C273" s="257"/>
      <c r="D273" s="257"/>
      <c r="E273" s="257"/>
      <c r="F273" s="258"/>
      <c r="K273" s="246"/>
      <c r="N273" s="247"/>
    </row>
    <row r="274" spans="1:14" s="174" customFormat="1" ht="12.75" x14ac:dyDescent="0.25">
      <c r="A274" s="257"/>
      <c r="B274" s="257"/>
      <c r="C274" s="257"/>
      <c r="D274" s="257"/>
      <c r="E274" s="257"/>
      <c r="F274" s="258"/>
      <c r="K274" s="246"/>
      <c r="N274" s="247"/>
    </row>
    <row r="275" spans="1:14" s="174" customFormat="1" ht="12.75" x14ac:dyDescent="0.25">
      <c r="A275" s="257"/>
      <c r="B275" s="257"/>
      <c r="C275" s="257"/>
      <c r="D275" s="257"/>
      <c r="E275" s="257"/>
      <c r="F275" s="258"/>
      <c r="K275" s="246"/>
      <c r="N275" s="247"/>
    </row>
    <row r="276" spans="1:14" s="174" customFormat="1" ht="12.75" x14ac:dyDescent="0.25">
      <c r="A276" s="257"/>
      <c r="B276" s="257"/>
      <c r="C276" s="257"/>
      <c r="D276" s="257"/>
      <c r="E276" s="257"/>
      <c r="F276" s="258"/>
      <c r="K276" s="246"/>
      <c r="N276" s="247"/>
    </row>
    <row r="277" spans="1:14" s="174" customFormat="1" ht="12.75" x14ac:dyDescent="0.25">
      <c r="A277" s="257"/>
      <c r="B277" s="257"/>
      <c r="C277" s="257"/>
      <c r="D277" s="257"/>
      <c r="E277" s="257"/>
      <c r="F277" s="258"/>
      <c r="K277" s="246"/>
      <c r="N277" s="247"/>
    </row>
    <row r="278" spans="1:14" s="174" customFormat="1" ht="12.75" x14ac:dyDescent="0.25">
      <c r="A278" s="257"/>
      <c r="B278" s="257"/>
      <c r="C278" s="257"/>
      <c r="D278" s="257"/>
      <c r="E278" s="257"/>
      <c r="F278" s="258"/>
      <c r="K278" s="246"/>
      <c r="N278" s="247"/>
    </row>
    <row r="279" spans="1:14" ht="12.75" x14ac:dyDescent="0.25">
      <c r="A279" s="257"/>
      <c r="B279" s="257"/>
      <c r="C279" s="257"/>
      <c r="D279" s="257"/>
      <c r="E279" s="257"/>
      <c r="F279" s="258"/>
      <c r="K279" s="266"/>
    </row>
    <row r="280" spans="1:14" ht="12.75" x14ac:dyDescent="0.25">
      <c r="A280" s="257"/>
      <c r="B280" s="257"/>
      <c r="C280" s="257"/>
      <c r="D280" s="257"/>
      <c r="E280" s="257"/>
      <c r="F280" s="258"/>
      <c r="K280" s="266"/>
    </row>
    <row r="281" spans="1:14" ht="12.75" x14ac:dyDescent="0.25">
      <c r="A281" s="257"/>
      <c r="B281" s="257"/>
      <c r="C281" s="257"/>
      <c r="D281" s="257"/>
      <c r="E281" s="257"/>
      <c r="F281" s="258"/>
      <c r="K281" s="266"/>
    </row>
    <row r="282" spans="1:14" ht="12.75" x14ac:dyDescent="0.25">
      <c r="A282" s="257"/>
      <c r="B282" s="257"/>
      <c r="C282" s="257"/>
      <c r="D282" s="257"/>
      <c r="E282" s="257"/>
      <c r="F282" s="258"/>
      <c r="K282" s="266"/>
    </row>
    <row r="283" spans="1:14" ht="12.75" x14ac:dyDescent="0.25">
      <c r="A283" s="257"/>
      <c r="B283" s="257"/>
      <c r="C283" s="257"/>
      <c r="D283" s="257"/>
      <c r="E283" s="257"/>
      <c r="F283" s="258"/>
      <c r="K283" s="266"/>
    </row>
    <row r="284" spans="1:14" ht="12.75" x14ac:dyDescent="0.25">
      <c r="A284" s="257"/>
      <c r="B284" s="257"/>
      <c r="C284" s="257"/>
      <c r="D284" s="257"/>
      <c r="E284" s="257"/>
      <c r="F284" s="258"/>
      <c r="K284" s="266"/>
    </row>
    <row r="285" spans="1:14" ht="12.75" x14ac:dyDescent="0.25">
      <c r="A285" s="257"/>
      <c r="B285" s="257"/>
      <c r="C285" s="257"/>
      <c r="D285" s="257"/>
      <c r="E285" s="257"/>
      <c r="F285" s="258"/>
      <c r="K285" s="266"/>
    </row>
    <row r="286" spans="1:14" ht="12.75" x14ac:dyDescent="0.25">
      <c r="A286" s="257"/>
      <c r="B286" s="257"/>
      <c r="C286" s="257"/>
      <c r="D286" s="257"/>
      <c r="E286" s="257"/>
      <c r="F286" s="258"/>
      <c r="K286" s="266"/>
    </row>
    <row r="287" spans="1:14" ht="12.75" x14ac:dyDescent="0.25">
      <c r="A287" s="257"/>
      <c r="B287" s="257"/>
      <c r="C287" s="257"/>
      <c r="D287" s="257"/>
      <c r="E287" s="257"/>
      <c r="F287" s="258"/>
      <c r="K287" s="266"/>
    </row>
    <row r="288" spans="1:14" ht="12.75" x14ac:dyDescent="0.25">
      <c r="A288" s="257"/>
      <c r="B288" s="257"/>
      <c r="C288" s="257"/>
      <c r="D288" s="257"/>
      <c r="E288" s="257"/>
      <c r="F288" s="258"/>
      <c r="K288" s="266"/>
    </row>
    <row r="289" spans="1:11" ht="12.75" x14ac:dyDescent="0.25">
      <c r="A289" s="257"/>
      <c r="B289" s="257"/>
      <c r="C289" s="257"/>
      <c r="D289" s="257"/>
      <c r="E289" s="257"/>
      <c r="F289" s="258"/>
      <c r="K289" s="266"/>
    </row>
    <row r="290" spans="1:11" ht="12.75" x14ac:dyDescent="0.25">
      <c r="A290" s="257"/>
      <c r="B290" s="257"/>
      <c r="C290" s="257"/>
      <c r="D290" s="257"/>
      <c r="E290" s="257"/>
      <c r="F290" s="258"/>
      <c r="K290" s="266"/>
    </row>
    <row r="291" spans="1:11" ht="12.75" x14ac:dyDescent="0.25">
      <c r="A291" s="257"/>
      <c r="B291" s="257"/>
      <c r="C291" s="257"/>
      <c r="D291" s="257"/>
      <c r="E291" s="257"/>
      <c r="F291" s="258"/>
      <c r="K291" s="266"/>
    </row>
    <row r="292" spans="1:11" ht="12.75" x14ac:dyDescent="0.25">
      <c r="A292" s="257"/>
      <c r="B292" s="257"/>
      <c r="C292" s="257"/>
      <c r="D292" s="257"/>
      <c r="E292" s="257"/>
      <c r="F292" s="258"/>
      <c r="K292" s="266"/>
    </row>
    <row r="293" spans="1:11" ht="12.75" x14ac:dyDescent="0.25">
      <c r="A293" s="257"/>
      <c r="B293" s="257"/>
      <c r="C293" s="257"/>
      <c r="D293" s="257"/>
      <c r="E293" s="257"/>
      <c r="F293" s="258"/>
      <c r="K293" s="266"/>
    </row>
    <row r="294" spans="1:11" ht="12.75" x14ac:dyDescent="0.25">
      <c r="A294" s="257"/>
      <c r="B294" s="257"/>
      <c r="C294" s="257"/>
      <c r="D294" s="257"/>
      <c r="E294" s="257"/>
      <c r="F294" s="258"/>
      <c r="K294" s="266"/>
    </row>
    <row r="295" spans="1:11" ht="12.75" x14ac:dyDescent="0.25">
      <c r="A295" s="257"/>
      <c r="B295" s="257"/>
      <c r="C295" s="257"/>
      <c r="D295" s="257"/>
      <c r="E295" s="257"/>
      <c r="F295" s="258"/>
      <c r="K295" s="266"/>
    </row>
    <row r="296" spans="1:11" ht="12.75" x14ac:dyDescent="0.25">
      <c r="A296" s="257"/>
      <c r="B296" s="257"/>
      <c r="C296" s="257"/>
      <c r="D296" s="257"/>
      <c r="E296" s="257"/>
      <c r="F296" s="258"/>
      <c r="K296" s="266"/>
    </row>
    <row r="297" spans="1:11" ht="12.75" x14ac:dyDescent="0.25">
      <c r="A297" s="257"/>
      <c r="B297" s="257"/>
      <c r="C297" s="257"/>
      <c r="D297" s="257"/>
      <c r="E297" s="257"/>
      <c r="F297" s="258"/>
      <c r="K297" s="266"/>
    </row>
    <row r="298" spans="1:11" ht="12.75" x14ac:dyDescent="0.25">
      <c r="A298" s="257"/>
      <c r="B298" s="257"/>
      <c r="C298" s="257"/>
      <c r="D298" s="257"/>
      <c r="E298" s="257"/>
      <c r="F298" s="258"/>
      <c r="K298" s="266"/>
    </row>
    <row r="299" spans="1:11" ht="12.75" x14ac:dyDescent="0.25">
      <c r="A299" s="257"/>
      <c r="B299" s="257"/>
      <c r="C299" s="257"/>
      <c r="D299" s="257"/>
      <c r="E299" s="257"/>
      <c r="F299" s="258"/>
      <c r="K299" s="266"/>
    </row>
    <row r="300" spans="1:11" ht="12.75" x14ac:dyDescent="0.25">
      <c r="A300" s="257"/>
      <c r="B300" s="257"/>
      <c r="C300" s="257"/>
      <c r="D300" s="257"/>
      <c r="E300" s="257"/>
      <c r="F300" s="258"/>
      <c r="K300" s="266"/>
    </row>
    <row r="301" spans="1:11" ht="12.75" x14ac:dyDescent="0.25">
      <c r="A301" s="257"/>
      <c r="B301" s="257"/>
      <c r="C301" s="257"/>
      <c r="D301" s="257"/>
      <c r="E301" s="257"/>
      <c r="F301" s="258"/>
      <c r="K301" s="266"/>
    </row>
    <row r="302" spans="1:11" ht="12.75" x14ac:dyDescent="0.25">
      <c r="A302" s="257"/>
      <c r="B302" s="257"/>
      <c r="C302" s="257"/>
      <c r="D302" s="257"/>
      <c r="E302" s="257"/>
      <c r="F302" s="258"/>
      <c r="K302" s="266"/>
    </row>
    <row r="303" spans="1:11" ht="12.75" x14ac:dyDescent="0.25">
      <c r="A303" s="257"/>
      <c r="B303" s="257"/>
      <c r="C303" s="257"/>
      <c r="D303" s="257"/>
      <c r="E303" s="257"/>
      <c r="F303" s="258"/>
      <c r="K303" s="266"/>
    </row>
    <row r="304" spans="1:11" ht="12.75" x14ac:dyDescent="0.25">
      <c r="A304" s="257"/>
      <c r="B304" s="257"/>
      <c r="C304" s="257"/>
      <c r="D304" s="257"/>
      <c r="E304" s="257"/>
      <c r="F304" s="258"/>
      <c r="K304" s="266"/>
    </row>
    <row r="305" spans="1:35" ht="12.75" x14ac:dyDescent="0.25">
      <c r="A305" s="257"/>
      <c r="B305" s="257"/>
      <c r="C305" s="257"/>
      <c r="D305" s="257"/>
      <c r="E305" s="257"/>
      <c r="F305" s="258"/>
      <c r="K305" s="266"/>
    </row>
    <row r="306" spans="1:35" ht="12.75" x14ac:dyDescent="0.25">
      <c r="A306" s="257"/>
      <c r="B306" s="257"/>
      <c r="C306" s="257"/>
      <c r="D306" s="257"/>
      <c r="E306" s="257"/>
      <c r="F306" s="258"/>
      <c r="K306" s="266"/>
    </row>
    <row r="307" spans="1:35" ht="12.75" x14ac:dyDescent="0.25">
      <c r="A307" s="257"/>
      <c r="B307" s="257"/>
      <c r="C307" s="257"/>
      <c r="D307" s="257"/>
      <c r="E307" s="257"/>
      <c r="F307" s="258"/>
      <c r="K307" s="266"/>
    </row>
    <row r="308" spans="1:35" ht="12.75" x14ac:dyDescent="0.25">
      <c r="A308" s="257"/>
      <c r="B308" s="257"/>
      <c r="C308" s="257"/>
      <c r="D308" s="257"/>
      <c r="E308" s="257"/>
      <c r="F308" s="258"/>
      <c r="K308" s="266"/>
    </row>
    <row r="309" spans="1:35" ht="12.75" x14ac:dyDescent="0.25">
      <c r="A309" s="257"/>
      <c r="B309" s="257"/>
      <c r="C309" s="257"/>
      <c r="D309" s="257"/>
      <c r="E309" s="257"/>
      <c r="F309" s="258"/>
    </row>
    <row r="310" spans="1:35" ht="12.75" x14ac:dyDescent="0.25">
      <c r="A310" s="257"/>
      <c r="B310" s="257"/>
      <c r="C310" s="257"/>
      <c r="D310" s="257"/>
      <c r="E310" s="257"/>
      <c r="F310" s="258"/>
    </row>
    <row r="311" spans="1:35" ht="12.75" x14ac:dyDescent="0.25">
      <c r="A311" s="257"/>
      <c r="B311" s="257"/>
      <c r="C311" s="257"/>
      <c r="D311" s="257"/>
      <c r="E311" s="257"/>
      <c r="F311" s="258"/>
    </row>
    <row r="312" spans="1:35" ht="12.75" x14ac:dyDescent="0.25">
      <c r="A312" s="257"/>
      <c r="B312" s="257"/>
      <c r="C312" s="257"/>
      <c r="D312" s="257"/>
      <c r="E312" s="257"/>
      <c r="F312" s="258"/>
    </row>
    <row r="313" spans="1:35" ht="12.75" x14ac:dyDescent="0.25">
      <c r="A313" s="257"/>
      <c r="B313" s="257"/>
      <c r="C313" s="257"/>
      <c r="D313" s="257"/>
      <c r="E313" s="257"/>
      <c r="F313" s="258"/>
    </row>
    <row r="314" spans="1:35" s="259" customFormat="1" ht="12.75" x14ac:dyDescent="0.25">
      <c r="A314" s="257"/>
      <c r="B314" s="257"/>
      <c r="C314" s="257"/>
      <c r="D314" s="257"/>
      <c r="E314" s="257"/>
      <c r="F314" s="258"/>
      <c r="L314" s="179"/>
      <c r="M314" s="179"/>
      <c r="N314" s="260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</row>
    <row r="315" spans="1:35" s="259" customFormat="1" ht="12.75" x14ac:dyDescent="0.25">
      <c r="A315" s="265"/>
      <c r="B315" s="264"/>
      <c r="C315" s="264"/>
      <c r="D315" s="264"/>
      <c r="E315" s="264"/>
      <c r="F315" s="263"/>
      <c r="L315" s="179"/>
      <c r="M315" s="179"/>
      <c r="N315" s="260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</row>
    <row r="316" spans="1:35" s="259" customFormat="1" ht="12.75" x14ac:dyDescent="0.25">
      <c r="A316" s="265"/>
      <c r="B316" s="264"/>
      <c r="C316" s="264"/>
      <c r="D316" s="264"/>
      <c r="E316" s="264"/>
      <c r="F316" s="263"/>
      <c r="L316" s="179"/>
      <c r="M316" s="179"/>
      <c r="N316" s="260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</row>
    <row r="317" spans="1:35" s="259" customFormat="1" ht="12.75" x14ac:dyDescent="0.25">
      <c r="A317" s="265"/>
      <c r="B317" s="264"/>
      <c r="C317" s="264"/>
      <c r="D317" s="264"/>
      <c r="E317" s="264"/>
      <c r="F317" s="263"/>
      <c r="L317" s="179"/>
      <c r="M317" s="179"/>
      <c r="N317" s="260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</row>
    <row r="318" spans="1:35" s="259" customFormat="1" ht="12.75" x14ac:dyDescent="0.25">
      <c r="A318" s="265"/>
      <c r="B318" s="264"/>
      <c r="C318" s="264"/>
      <c r="D318" s="264"/>
      <c r="E318" s="264"/>
      <c r="F318" s="263"/>
      <c r="L318" s="179"/>
      <c r="M318" s="179"/>
      <c r="N318" s="260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</row>
    <row r="319" spans="1:35" s="259" customFormat="1" ht="12.75" x14ac:dyDescent="0.25">
      <c r="A319" s="265"/>
      <c r="B319" s="264"/>
      <c r="C319" s="264"/>
      <c r="D319" s="264"/>
      <c r="E319" s="264"/>
      <c r="F319" s="263"/>
      <c r="L319" s="179"/>
      <c r="M319" s="179"/>
      <c r="N319" s="260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</row>
    <row r="320" spans="1:35" s="259" customFormat="1" ht="12.75" x14ac:dyDescent="0.25">
      <c r="A320" s="265"/>
      <c r="B320" s="264"/>
      <c r="C320" s="264"/>
      <c r="D320" s="264"/>
      <c r="E320" s="264"/>
      <c r="F320" s="263"/>
      <c r="L320" s="179"/>
      <c r="M320" s="179"/>
      <c r="N320" s="260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</row>
    <row r="321" spans="1:35" s="259" customFormat="1" ht="12.75" x14ac:dyDescent="0.25">
      <c r="A321" s="265"/>
      <c r="B321" s="264"/>
      <c r="C321" s="264"/>
      <c r="D321" s="264"/>
      <c r="E321" s="264"/>
      <c r="F321" s="263"/>
      <c r="L321" s="179"/>
      <c r="M321" s="179"/>
      <c r="N321" s="260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  <c r="AA321" s="179"/>
      <c r="AB321" s="179"/>
      <c r="AC321" s="179"/>
      <c r="AD321" s="179"/>
      <c r="AE321" s="179"/>
      <c r="AF321" s="179"/>
      <c r="AG321" s="179"/>
      <c r="AH321" s="179"/>
      <c r="AI321" s="179"/>
    </row>
    <row r="322" spans="1:35" s="259" customFormat="1" ht="12.75" x14ac:dyDescent="0.25">
      <c r="A322" s="265"/>
      <c r="B322" s="264"/>
      <c r="C322" s="264"/>
      <c r="D322" s="264"/>
      <c r="E322" s="264"/>
      <c r="F322" s="263"/>
      <c r="L322" s="179"/>
      <c r="M322" s="179"/>
      <c r="N322" s="260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  <c r="AA322" s="179"/>
      <c r="AB322" s="179"/>
      <c r="AC322" s="179"/>
      <c r="AD322" s="179"/>
      <c r="AE322" s="179"/>
      <c r="AF322" s="179"/>
      <c r="AG322" s="179"/>
      <c r="AH322" s="179"/>
      <c r="AI322" s="179"/>
    </row>
    <row r="323" spans="1:35" s="259" customFormat="1" ht="12.75" x14ac:dyDescent="0.25">
      <c r="A323" s="265"/>
      <c r="B323" s="264"/>
      <c r="C323" s="264"/>
      <c r="D323" s="264"/>
      <c r="E323" s="264"/>
      <c r="F323" s="263"/>
      <c r="L323" s="179"/>
      <c r="M323" s="179"/>
      <c r="N323" s="260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  <c r="AA323" s="179"/>
      <c r="AB323" s="179"/>
      <c r="AC323" s="179"/>
      <c r="AD323" s="179"/>
      <c r="AE323" s="179"/>
      <c r="AF323" s="179"/>
      <c r="AG323" s="179"/>
      <c r="AH323" s="179"/>
      <c r="AI323" s="179"/>
    </row>
    <row r="324" spans="1:35" s="259" customFormat="1" ht="12.75" x14ac:dyDescent="0.25">
      <c r="A324" s="265"/>
      <c r="B324" s="264"/>
      <c r="C324" s="264"/>
      <c r="D324" s="264"/>
      <c r="E324" s="264"/>
      <c r="F324" s="263"/>
      <c r="L324" s="179"/>
      <c r="M324" s="179"/>
      <c r="N324" s="260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  <c r="AA324" s="179"/>
      <c r="AB324" s="179"/>
      <c r="AC324" s="179"/>
      <c r="AD324" s="179"/>
      <c r="AE324" s="179"/>
      <c r="AF324" s="179"/>
      <c r="AG324" s="179"/>
      <c r="AH324" s="179"/>
      <c r="AI324" s="179"/>
    </row>
    <row r="325" spans="1:35" s="259" customFormat="1" ht="12.75" x14ac:dyDescent="0.25">
      <c r="A325" s="265"/>
      <c r="B325" s="264"/>
      <c r="C325" s="264"/>
      <c r="D325" s="264"/>
      <c r="E325" s="264"/>
      <c r="F325" s="263"/>
      <c r="L325" s="179"/>
      <c r="M325" s="179"/>
      <c r="N325" s="260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  <c r="AG325" s="179"/>
      <c r="AH325" s="179"/>
      <c r="AI325" s="179"/>
    </row>
    <row r="326" spans="1:35" s="259" customFormat="1" ht="12.75" x14ac:dyDescent="0.25">
      <c r="A326" s="265"/>
      <c r="B326" s="264"/>
      <c r="C326" s="264"/>
      <c r="D326" s="264"/>
      <c r="E326" s="264"/>
      <c r="F326" s="263"/>
      <c r="L326" s="179"/>
      <c r="M326" s="179"/>
      <c r="N326" s="260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79"/>
    </row>
    <row r="327" spans="1:35" s="259" customFormat="1" ht="12.75" x14ac:dyDescent="0.25">
      <c r="A327" s="265"/>
      <c r="B327" s="264"/>
      <c r="C327" s="264"/>
      <c r="D327" s="264"/>
      <c r="E327" s="264"/>
      <c r="F327" s="263"/>
      <c r="L327" s="179"/>
      <c r="M327" s="179"/>
      <c r="N327" s="260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79"/>
    </row>
    <row r="328" spans="1:35" s="259" customFormat="1" ht="12.75" x14ac:dyDescent="0.25">
      <c r="A328" s="265"/>
      <c r="B328" s="264"/>
      <c r="C328" s="264"/>
      <c r="D328" s="264"/>
      <c r="E328" s="264"/>
      <c r="F328" s="263"/>
      <c r="L328" s="179"/>
      <c r="M328" s="179"/>
      <c r="N328" s="260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79"/>
    </row>
    <row r="329" spans="1:35" s="259" customFormat="1" ht="12.75" x14ac:dyDescent="0.25">
      <c r="A329" s="265"/>
      <c r="B329" s="264"/>
      <c r="C329" s="264"/>
      <c r="D329" s="264"/>
      <c r="E329" s="264"/>
      <c r="F329" s="263"/>
      <c r="L329" s="179"/>
      <c r="M329" s="179"/>
      <c r="N329" s="260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</row>
    <row r="330" spans="1:35" ht="12.75" x14ac:dyDescent="0.25"/>
    <row r="331" spans="1:35" ht="12.75" x14ac:dyDescent="0.25"/>
    <row r="332" spans="1:35" ht="12.75" x14ac:dyDescent="0.25"/>
    <row r="333" spans="1:35" ht="12.75" x14ac:dyDescent="0.25"/>
    <row r="334" spans="1:35" ht="12.75" x14ac:dyDescent="0.25"/>
    <row r="335" spans="1:35" ht="12.75" x14ac:dyDescent="0.25">
      <c r="B335" s="265"/>
      <c r="C335" s="265"/>
      <c r="D335" s="265"/>
      <c r="E335" s="265"/>
    </row>
    <row r="336" spans="1:35" ht="12.75" x14ac:dyDescent="0.25">
      <c r="B336" s="265"/>
      <c r="C336" s="265"/>
      <c r="D336" s="265"/>
      <c r="E336" s="265"/>
    </row>
    <row r="337" spans="2:6" ht="12.75" x14ac:dyDescent="0.25">
      <c r="B337" s="265"/>
      <c r="C337" s="265"/>
      <c r="D337" s="265"/>
      <c r="E337" s="265"/>
    </row>
    <row r="338" spans="2:6" ht="12.75" x14ac:dyDescent="0.25">
      <c r="B338" s="265"/>
      <c r="C338" s="265"/>
      <c r="D338" s="265"/>
      <c r="E338" s="265"/>
    </row>
    <row r="339" spans="2:6" ht="12.75" x14ac:dyDescent="0.25">
      <c r="B339" s="265"/>
      <c r="C339" s="265"/>
      <c r="D339" s="265"/>
      <c r="E339" s="265"/>
    </row>
    <row r="340" spans="2:6" ht="12.75" x14ac:dyDescent="0.25">
      <c r="B340" s="265"/>
      <c r="C340" s="265"/>
      <c r="D340" s="265"/>
      <c r="E340" s="265"/>
    </row>
    <row r="341" spans="2:6" ht="12.75" x14ac:dyDescent="0.25">
      <c r="B341" s="265"/>
      <c r="C341" s="265"/>
      <c r="D341" s="265"/>
      <c r="E341" s="265"/>
    </row>
    <row r="342" spans="2:6" ht="12.75" x14ac:dyDescent="0.25">
      <c r="B342" s="265"/>
      <c r="C342" s="265"/>
      <c r="D342" s="265"/>
      <c r="E342" s="265"/>
    </row>
    <row r="343" spans="2:6" ht="12.75" x14ac:dyDescent="0.25">
      <c r="B343" s="265"/>
      <c r="C343" s="265"/>
      <c r="D343" s="265"/>
      <c r="E343" s="265"/>
    </row>
    <row r="344" spans="2:6" ht="12.75" x14ac:dyDescent="0.25">
      <c r="B344" s="265"/>
      <c r="C344" s="265"/>
      <c r="D344" s="265"/>
      <c r="E344" s="265"/>
    </row>
    <row r="345" spans="2:6" ht="12.75" x14ac:dyDescent="0.25">
      <c r="B345" s="265"/>
      <c r="C345" s="265"/>
      <c r="D345" s="265"/>
      <c r="E345" s="265"/>
      <c r="F345" s="179"/>
    </row>
    <row r="346" spans="2:6" ht="12.75" x14ac:dyDescent="0.25">
      <c r="B346" s="265"/>
      <c r="C346" s="265"/>
      <c r="D346" s="265"/>
      <c r="E346" s="265"/>
      <c r="F346" s="179"/>
    </row>
    <row r="347" spans="2:6" ht="12.75" x14ac:dyDescent="0.25">
      <c r="B347" s="265"/>
      <c r="C347" s="265"/>
      <c r="D347" s="265"/>
      <c r="E347" s="265"/>
      <c r="F347" s="179"/>
    </row>
    <row r="348" spans="2:6" ht="12.75" x14ac:dyDescent="0.25">
      <c r="B348" s="265"/>
      <c r="C348" s="265"/>
      <c r="D348" s="265"/>
      <c r="E348" s="265"/>
      <c r="F348" s="179"/>
    </row>
    <row r="349" spans="2:6" ht="12.75" x14ac:dyDescent="0.25">
      <c r="B349" s="265"/>
      <c r="C349" s="265"/>
      <c r="D349" s="265"/>
      <c r="E349" s="265"/>
      <c r="F349" s="179"/>
    </row>
    <row r="350" spans="2:6" ht="12.75" x14ac:dyDescent="0.25">
      <c r="B350" s="265"/>
      <c r="C350" s="265"/>
      <c r="D350" s="265"/>
      <c r="E350" s="265"/>
      <c r="F350" s="179"/>
    </row>
    <row r="351" spans="2:6" ht="12.75" x14ac:dyDescent="0.25">
      <c r="B351" s="265"/>
      <c r="C351" s="265"/>
      <c r="D351" s="265"/>
      <c r="E351" s="265"/>
      <c r="F351" s="179"/>
    </row>
    <row r="352" spans="2:6" ht="12.75" x14ac:dyDescent="0.25">
      <c r="B352" s="265"/>
      <c r="C352" s="265"/>
      <c r="D352" s="265"/>
      <c r="E352" s="265"/>
      <c r="F352" s="179"/>
    </row>
    <row r="353" spans="2:6" ht="12.75" x14ac:dyDescent="0.25">
      <c r="B353" s="265"/>
      <c r="C353" s="265"/>
      <c r="D353" s="265"/>
      <c r="E353" s="265"/>
      <c r="F353" s="179"/>
    </row>
    <row r="354" spans="2:6" ht="12.75" x14ac:dyDescent="0.25">
      <c r="B354" s="265"/>
      <c r="C354" s="265"/>
      <c r="D354" s="265"/>
      <c r="E354" s="265"/>
      <c r="F354" s="179"/>
    </row>
    <row r="355" spans="2:6" ht="12.75" x14ac:dyDescent="0.25">
      <c r="B355" s="265"/>
      <c r="C355" s="265"/>
      <c r="D355" s="265"/>
      <c r="E355" s="265"/>
      <c r="F355" s="179"/>
    </row>
    <row r="356" spans="2:6" ht="12.75" x14ac:dyDescent="0.25">
      <c r="B356" s="265"/>
      <c r="C356" s="265"/>
      <c r="D356" s="265"/>
      <c r="E356" s="265"/>
      <c r="F356" s="179"/>
    </row>
    <row r="357" spans="2:6" ht="12.75" x14ac:dyDescent="0.25">
      <c r="B357" s="265"/>
      <c r="C357" s="265"/>
      <c r="D357" s="265"/>
      <c r="E357" s="265"/>
      <c r="F357" s="179"/>
    </row>
    <row r="358" spans="2:6" ht="12.75" x14ac:dyDescent="0.25">
      <c r="B358" s="265"/>
      <c r="C358" s="265"/>
      <c r="D358" s="265"/>
      <c r="E358" s="265"/>
      <c r="F358" s="179"/>
    </row>
    <row r="359" spans="2:6" ht="12.75" x14ac:dyDescent="0.25">
      <c r="B359" s="265"/>
      <c r="C359" s="265"/>
      <c r="D359" s="265"/>
      <c r="E359" s="265"/>
      <c r="F359" s="179"/>
    </row>
  </sheetData>
  <mergeCells count="12">
    <mergeCell ref="M245:O245"/>
    <mergeCell ref="A232:L232"/>
    <mergeCell ref="A233:E233"/>
    <mergeCell ref="A1:O1"/>
    <mergeCell ref="B7:K7"/>
    <mergeCell ref="A4:O4"/>
    <mergeCell ref="A2:O2"/>
    <mergeCell ref="A234:O234"/>
    <mergeCell ref="M236:O236"/>
    <mergeCell ref="M237:O237"/>
    <mergeCell ref="M238:O238"/>
    <mergeCell ref="M244:O244"/>
  </mergeCells>
  <pageMargins left="0.39370078740157483" right="0.39370078740157483" top="0.78740157480314965" bottom="0.62992125984251968" header="0.31496062992125984" footer="0.27559055118110237"/>
  <pageSetup paperSize="5" scale="90" fitToHeight="0" orientation="landscape" r:id="rId1"/>
  <rowBreaks count="6" manualBreakCount="6">
    <brk id="33" max="16383" man="1"/>
    <brk id="67" max="15" man="1"/>
    <brk id="101" max="16383" man="1"/>
    <brk id="134" max="16383" man="1"/>
    <brk id="166" max="16383" man="1"/>
    <brk id="20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LAP. FISIK</vt:lpstr>
      <vt:lpstr>LRA</vt:lpstr>
      <vt:lpstr>LRA!Print_Area</vt:lpstr>
      <vt:lpstr>'LAP. FISIK'!Print_Titles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RizkyNPratama_</dc:creator>
  <cp:lastModifiedBy>Ka.TU-Padasuka</cp:lastModifiedBy>
  <dcterms:created xsi:type="dcterms:W3CDTF">2020-10-03T02:11:17Z</dcterms:created>
  <dcterms:modified xsi:type="dcterms:W3CDTF">2021-01-05T01:51:20Z</dcterms:modified>
</cp:coreProperties>
</file>