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JKN 2020\"/>
    </mc:Choice>
  </mc:AlternateContent>
  <xr:revisionPtr revIDLastSave="0" documentId="13_ncr:1_{9F2B3755-57F1-40FB-AFFB-396CC8F6474B}" xr6:coauthVersionLast="41" xr6:coauthVersionMax="41" xr10:uidLastSave="{00000000-0000-0000-0000-000000000000}"/>
  <bookViews>
    <workbookView xWindow="-120" yWindow="-120" windowWidth="24240" windowHeight="13140" activeTab="3" xr2:uid="{00000000-000D-0000-FFFF-FFFF00000000}"/>
  </bookViews>
  <sheets>
    <sheet name="tw 1" sheetId="1" r:id="rId1"/>
    <sheet name="tw2" sheetId="2" r:id="rId2"/>
    <sheet name="tw3" sheetId="3" r:id="rId3"/>
    <sheet name="tw 4" sheetId="4" r:id="rId4"/>
  </sheets>
  <definedNames>
    <definedName name="_xlnm.Print_Titles" localSheetId="0">'tw 1'!$6:$7</definedName>
    <definedName name="_xlnm.Print_Titles" localSheetId="3">'tw 4'!$6:$7</definedName>
    <definedName name="_xlnm.Print_Titles" localSheetId="1">'tw2'!$6:$7</definedName>
    <definedName name="_xlnm.Print_Titles" localSheetId="2">'tw3'!$6:$7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4" l="1"/>
  <c r="L8" i="4"/>
  <c r="AC81" i="4" l="1"/>
  <c r="AB81" i="4"/>
  <c r="AA81" i="4"/>
  <c r="Z81" i="4"/>
  <c r="Y81" i="4"/>
  <c r="X81" i="4"/>
  <c r="W81" i="4"/>
  <c r="V81" i="4"/>
  <c r="U81" i="4"/>
  <c r="T81" i="4"/>
  <c r="R81" i="4"/>
  <c r="AD80" i="4"/>
  <c r="AD79" i="4"/>
  <c r="AD78" i="4"/>
  <c r="S77" i="4"/>
  <c r="AD77" i="4" s="1"/>
  <c r="AE37" i="4" s="1"/>
  <c r="AG37" i="4" s="1"/>
  <c r="AD76" i="4"/>
  <c r="S75" i="4"/>
  <c r="AC73" i="4"/>
  <c r="AB73" i="4"/>
  <c r="AA73" i="4"/>
  <c r="Z73" i="4"/>
  <c r="Y73" i="4"/>
  <c r="X73" i="4"/>
  <c r="W73" i="4"/>
  <c r="V73" i="4"/>
  <c r="T73" i="4"/>
  <c r="R73" i="4"/>
  <c r="AD72" i="4"/>
  <c r="AD71" i="4"/>
  <c r="AD70" i="4"/>
  <c r="AD69" i="4"/>
  <c r="AD68" i="4"/>
  <c r="AD67" i="4"/>
  <c r="AD73" i="4" s="1"/>
  <c r="U67" i="4"/>
  <c r="U73" i="4" s="1"/>
  <c r="S67" i="4"/>
  <c r="S73" i="4" s="1"/>
  <c r="AC65" i="4"/>
  <c r="AB65" i="4"/>
  <c r="AA65" i="4"/>
  <c r="Z65" i="4"/>
  <c r="Y65" i="4"/>
  <c r="X65" i="4"/>
  <c r="W65" i="4"/>
  <c r="V65" i="4"/>
  <c r="U65" i="4"/>
  <c r="T65" i="4"/>
  <c r="S65" i="4"/>
  <c r="R65" i="4"/>
  <c r="AD64" i="4"/>
  <c r="AD63" i="4"/>
  <c r="AD62" i="4"/>
  <c r="AD61" i="4"/>
  <c r="AD60" i="4"/>
  <c r="AD59" i="4"/>
  <c r="AD65" i="4" s="1"/>
  <c r="AC57" i="4"/>
  <c r="AB57" i="4"/>
  <c r="AA57" i="4"/>
  <c r="Z57" i="4"/>
  <c r="Y57" i="4"/>
  <c r="X57" i="4"/>
  <c r="W57" i="4"/>
  <c r="V57" i="4"/>
  <c r="T57" i="4"/>
  <c r="R57" i="4"/>
  <c r="AD56" i="4"/>
  <c r="AD55" i="4"/>
  <c r="AD54" i="4"/>
  <c r="AD53" i="4"/>
  <c r="AD52" i="4"/>
  <c r="U51" i="4"/>
  <c r="U57" i="4" s="1"/>
  <c r="S51" i="4"/>
  <c r="AD51" i="4" s="1"/>
  <c r="AD57" i="4" s="1"/>
  <c r="AC49" i="4"/>
  <c r="AB49" i="4"/>
  <c r="AA49" i="4"/>
  <c r="Z49" i="4"/>
  <c r="Y49" i="4"/>
  <c r="X49" i="4"/>
  <c r="W49" i="4"/>
  <c r="V49" i="4"/>
  <c r="U49" i="4"/>
  <c r="S49" i="4"/>
  <c r="AD48" i="4"/>
  <c r="AD47" i="4"/>
  <c r="AD46" i="4"/>
  <c r="AD45" i="4"/>
  <c r="AD44" i="4"/>
  <c r="T43" i="4"/>
  <c r="T49" i="4" s="1"/>
  <c r="AC41" i="4"/>
  <c r="AB41" i="4"/>
  <c r="AA41" i="4"/>
  <c r="Z41" i="4"/>
  <c r="Y41" i="4"/>
  <c r="X41" i="4"/>
  <c r="W41" i="4"/>
  <c r="V41" i="4"/>
  <c r="T41" i="4"/>
  <c r="AD40" i="4"/>
  <c r="AF39" i="4"/>
  <c r="AD39" i="4"/>
  <c r="AF38" i="4"/>
  <c r="AD38" i="4"/>
  <c r="AE38" i="4" s="1"/>
  <c r="AG38" i="4" s="1"/>
  <c r="AF37" i="4"/>
  <c r="AD37" i="4"/>
  <c r="AF36" i="4"/>
  <c r="AD36" i="4"/>
  <c r="AF35" i="4"/>
  <c r="U35" i="4"/>
  <c r="U41" i="4" s="1"/>
  <c r="S35" i="4"/>
  <c r="S41" i="4" s="1"/>
  <c r="AC32" i="4"/>
  <c r="AB32" i="4"/>
  <c r="AA32" i="4"/>
  <c r="Z32" i="4"/>
  <c r="Y32" i="4"/>
  <c r="X32" i="4"/>
  <c r="W32" i="4"/>
  <c r="V32" i="4"/>
  <c r="U32" i="4"/>
  <c r="T32" i="4"/>
  <c r="S32" i="4"/>
  <c r="AD31" i="4"/>
  <c r="AD30" i="4"/>
  <c r="AD29" i="4"/>
  <c r="AG28" i="4"/>
  <c r="AD28" i="4"/>
  <c r="AD27" i="4"/>
  <c r="AG26" i="4"/>
  <c r="AD26" i="4"/>
  <c r="O20" i="4"/>
  <c r="M14" i="4"/>
  <c r="M13" i="4"/>
  <c r="M11" i="4"/>
  <c r="M10" i="4"/>
  <c r="P9" i="4"/>
  <c r="M9" i="4"/>
  <c r="M8" i="4"/>
  <c r="F7" i="4" s="1"/>
  <c r="AE39" i="4" l="1"/>
  <c r="AG39" i="4" s="1"/>
  <c r="S81" i="4"/>
  <c r="S57" i="4"/>
  <c r="AD75" i="4"/>
  <c r="AD81" i="4" s="1"/>
  <c r="AD43" i="4"/>
  <c r="AD49" i="4" s="1"/>
  <c r="AE36" i="4"/>
  <c r="AG36" i="4" s="1"/>
  <c r="AD32" i="4"/>
  <c r="O9" i="4"/>
  <c r="O4" i="4"/>
  <c r="AD35" i="4"/>
  <c r="AF75" i="4"/>
  <c r="L14" i="3"/>
  <c r="AE35" i="4" l="1"/>
  <c r="AG35" i="4" s="1"/>
  <c r="AD41" i="4"/>
  <c r="L8" i="3"/>
  <c r="O8" i="3" s="1"/>
  <c r="AC81" i="3"/>
  <c r="AB81" i="3"/>
  <c r="AA81" i="3"/>
  <c r="Z81" i="3"/>
  <c r="Y81" i="3"/>
  <c r="X81" i="3"/>
  <c r="W81" i="3"/>
  <c r="V81" i="3"/>
  <c r="U81" i="3"/>
  <c r="T81" i="3"/>
  <c r="R81" i="3"/>
  <c r="AD80" i="3"/>
  <c r="AD79" i="3"/>
  <c r="AD78" i="3"/>
  <c r="S77" i="3"/>
  <c r="AD77" i="3" s="1"/>
  <c r="AD76" i="3"/>
  <c r="AD75" i="3"/>
  <c r="S75" i="3"/>
  <c r="AC73" i="3"/>
  <c r="AB73" i="3"/>
  <c r="AA73" i="3"/>
  <c r="Z73" i="3"/>
  <c r="Y73" i="3"/>
  <c r="X73" i="3"/>
  <c r="W73" i="3"/>
  <c r="V73" i="3"/>
  <c r="T73" i="3"/>
  <c r="R73" i="3"/>
  <c r="AD72" i="3"/>
  <c r="AD71" i="3"/>
  <c r="AD70" i="3"/>
  <c r="AD69" i="3"/>
  <c r="AD68" i="3"/>
  <c r="U67" i="3"/>
  <c r="U73" i="3" s="1"/>
  <c r="S67" i="3"/>
  <c r="AD67" i="3" s="1"/>
  <c r="AC65" i="3"/>
  <c r="AB65" i="3"/>
  <c r="AA65" i="3"/>
  <c r="Z65" i="3"/>
  <c r="Y65" i="3"/>
  <c r="X65" i="3"/>
  <c r="W65" i="3"/>
  <c r="V65" i="3"/>
  <c r="U65" i="3"/>
  <c r="T65" i="3"/>
  <c r="S65" i="3"/>
  <c r="R65" i="3"/>
  <c r="AD64" i="3"/>
  <c r="AD63" i="3"/>
  <c r="AD62" i="3"/>
  <c r="AD61" i="3"/>
  <c r="AD60" i="3"/>
  <c r="AD59" i="3"/>
  <c r="AC57" i="3"/>
  <c r="AB57" i="3"/>
  <c r="AA57" i="3"/>
  <c r="Z57" i="3"/>
  <c r="Y57" i="3"/>
  <c r="X57" i="3"/>
  <c r="W57" i="3"/>
  <c r="V57" i="3"/>
  <c r="T57" i="3"/>
  <c r="R57" i="3"/>
  <c r="AD56" i="3"/>
  <c r="AD55" i="3"/>
  <c r="AD54" i="3"/>
  <c r="AD53" i="3"/>
  <c r="AD52" i="3"/>
  <c r="U51" i="3"/>
  <c r="U57" i="3" s="1"/>
  <c r="S51" i="3"/>
  <c r="S57" i="3" s="1"/>
  <c r="AC49" i="3"/>
  <c r="AB49" i="3"/>
  <c r="AA49" i="3"/>
  <c r="Z49" i="3"/>
  <c r="Y49" i="3"/>
  <c r="X49" i="3"/>
  <c r="W49" i="3"/>
  <c r="V49" i="3"/>
  <c r="U49" i="3"/>
  <c r="S49" i="3"/>
  <c r="AD48" i="3"/>
  <c r="AD47" i="3"/>
  <c r="AD46" i="3"/>
  <c r="AD45" i="3"/>
  <c r="AD44" i="3"/>
  <c r="T43" i="3"/>
  <c r="T49" i="3" s="1"/>
  <c r="AC41" i="3"/>
  <c r="AB41" i="3"/>
  <c r="AA41" i="3"/>
  <c r="Z41" i="3"/>
  <c r="Y41" i="3"/>
  <c r="X41" i="3"/>
  <c r="W41" i="3"/>
  <c r="V41" i="3"/>
  <c r="T41" i="3"/>
  <c r="AD40" i="3"/>
  <c r="AF39" i="3"/>
  <c r="AD39" i="3"/>
  <c r="AF38" i="3"/>
  <c r="AE38" i="3"/>
  <c r="AG38" i="3" s="1"/>
  <c r="AD38" i="3"/>
  <c r="AF37" i="3"/>
  <c r="AD37" i="3"/>
  <c r="AF36" i="3"/>
  <c r="AD36" i="3"/>
  <c r="AF35" i="3"/>
  <c r="U35" i="3"/>
  <c r="U41" i="3" s="1"/>
  <c r="S35" i="3"/>
  <c r="AD35" i="3" s="1"/>
  <c r="AC32" i="3"/>
  <c r="AB32" i="3"/>
  <c r="AA32" i="3"/>
  <c r="Z32" i="3"/>
  <c r="Y32" i="3"/>
  <c r="X32" i="3"/>
  <c r="W32" i="3"/>
  <c r="V32" i="3"/>
  <c r="U32" i="3"/>
  <c r="T32" i="3"/>
  <c r="S32" i="3"/>
  <c r="AD31" i="3"/>
  <c r="AD30" i="3"/>
  <c r="AD29" i="3"/>
  <c r="AG28" i="3"/>
  <c r="AD28" i="3"/>
  <c r="AD27" i="3"/>
  <c r="AG26" i="3"/>
  <c r="AD26" i="3"/>
  <c r="O20" i="3"/>
  <c r="M14" i="3"/>
  <c r="M13" i="3"/>
  <c r="M11" i="3"/>
  <c r="M10" i="3"/>
  <c r="P9" i="3"/>
  <c r="M9" i="3"/>
  <c r="M8" i="3"/>
  <c r="F7" i="3" s="1"/>
  <c r="AD73" i="3" l="1"/>
  <c r="AE37" i="3"/>
  <c r="AG37" i="3" s="1"/>
  <c r="AD81" i="3"/>
  <c r="AD32" i="3"/>
  <c r="AD51" i="3"/>
  <c r="AD57" i="3" s="1"/>
  <c r="S73" i="3"/>
  <c r="AD65" i="3"/>
  <c r="AD43" i="3"/>
  <c r="AD49" i="3" s="1"/>
  <c r="AE39" i="3"/>
  <c r="AG39" i="3" s="1"/>
  <c r="AE36" i="3"/>
  <c r="AG36" i="3" s="1"/>
  <c r="S81" i="3"/>
  <c r="AD41" i="3"/>
  <c r="S41" i="3"/>
  <c r="O4" i="3"/>
  <c r="O9" i="3"/>
  <c r="AF75" i="3"/>
  <c r="L14" i="2"/>
  <c r="AE35" i="3" l="1"/>
  <c r="AG35" i="3" s="1"/>
  <c r="L8" i="2"/>
  <c r="O4" i="2" s="1"/>
  <c r="AC81" i="2"/>
  <c r="AB81" i="2"/>
  <c r="AA81" i="2"/>
  <c r="Z81" i="2"/>
  <c r="Y81" i="2"/>
  <c r="X81" i="2"/>
  <c r="W81" i="2"/>
  <c r="V81" i="2"/>
  <c r="U81" i="2"/>
  <c r="T81" i="2"/>
  <c r="R81" i="2"/>
  <c r="AD80" i="2"/>
  <c r="AD79" i="2"/>
  <c r="AD78" i="2"/>
  <c r="S77" i="2"/>
  <c r="AD77" i="2" s="1"/>
  <c r="AD76" i="2"/>
  <c r="AD75" i="2"/>
  <c r="S75" i="2"/>
  <c r="S81" i="2" s="1"/>
  <c r="AC73" i="2"/>
  <c r="AB73" i="2"/>
  <c r="AA73" i="2"/>
  <c r="Z73" i="2"/>
  <c r="Y73" i="2"/>
  <c r="X73" i="2"/>
  <c r="W73" i="2"/>
  <c r="V73" i="2"/>
  <c r="T73" i="2"/>
  <c r="R73" i="2"/>
  <c r="AD72" i="2"/>
  <c r="AD71" i="2"/>
  <c r="AD70" i="2"/>
  <c r="AD69" i="2"/>
  <c r="AD68" i="2"/>
  <c r="U67" i="2"/>
  <c r="U73" i="2" s="1"/>
  <c r="S67" i="2"/>
  <c r="S73" i="2" s="1"/>
  <c r="AC65" i="2"/>
  <c r="AB65" i="2"/>
  <c r="AA65" i="2"/>
  <c r="Z65" i="2"/>
  <c r="Y65" i="2"/>
  <c r="X65" i="2"/>
  <c r="W65" i="2"/>
  <c r="V65" i="2"/>
  <c r="U65" i="2"/>
  <c r="T65" i="2"/>
  <c r="S65" i="2"/>
  <c r="R65" i="2"/>
  <c r="AD64" i="2"/>
  <c r="AD63" i="2"/>
  <c r="AD62" i="2"/>
  <c r="AD61" i="2"/>
  <c r="AD60" i="2"/>
  <c r="AD59" i="2"/>
  <c r="AC57" i="2"/>
  <c r="AB57" i="2"/>
  <c r="AA57" i="2"/>
  <c r="Z57" i="2"/>
  <c r="Y57" i="2"/>
  <c r="X57" i="2"/>
  <c r="W57" i="2"/>
  <c r="V57" i="2"/>
  <c r="T57" i="2"/>
  <c r="R57" i="2"/>
  <c r="AD56" i="2"/>
  <c r="AD55" i="2"/>
  <c r="AD54" i="2"/>
  <c r="AD53" i="2"/>
  <c r="AD52" i="2"/>
  <c r="U51" i="2"/>
  <c r="U57" i="2" s="1"/>
  <c r="S51" i="2"/>
  <c r="S57" i="2" s="1"/>
  <c r="AC49" i="2"/>
  <c r="AB49" i="2"/>
  <c r="AA49" i="2"/>
  <c r="Z49" i="2"/>
  <c r="Y49" i="2"/>
  <c r="X49" i="2"/>
  <c r="W49" i="2"/>
  <c r="V49" i="2"/>
  <c r="U49" i="2"/>
  <c r="S49" i="2"/>
  <c r="AD48" i="2"/>
  <c r="AD47" i="2"/>
  <c r="AD46" i="2"/>
  <c r="AD45" i="2"/>
  <c r="AD44" i="2"/>
  <c r="T43" i="2"/>
  <c r="T49" i="2" s="1"/>
  <c r="AC41" i="2"/>
  <c r="AB41" i="2"/>
  <c r="AA41" i="2"/>
  <c r="Z41" i="2"/>
  <c r="Y41" i="2"/>
  <c r="X41" i="2"/>
  <c r="W41" i="2"/>
  <c r="V41" i="2"/>
  <c r="T41" i="2"/>
  <c r="AD40" i="2"/>
  <c r="AF39" i="2"/>
  <c r="AD39" i="2"/>
  <c r="AF38" i="2"/>
  <c r="AD38" i="2"/>
  <c r="AF37" i="2"/>
  <c r="AD37" i="2"/>
  <c r="AF36" i="2"/>
  <c r="AD36" i="2"/>
  <c r="AF35" i="2"/>
  <c r="U35" i="2"/>
  <c r="U41" i="2" s="1"/>
  <c r="S35" i="2"/>
  <c r="S41" i="2" s="1"/>
  <c r="AC32" i="2"/>
  <c r="AB32" i="2"/>
  <c r="AA32" i="2"/>
  <c r="Z32" i="2"/>
  <c r="Y32" i="2"/>
  <c r="X32" i="2"/>
  <c r="W32" i="2"/>
  <c r="V32" i="2"/>
  <c r="U32" i="2"/>
  <c r="T32" i="2"/>
  <c r="S32" i="2"/>
  <c r="AD31" i="2"/>
  <c r="AD30" i="2"/>
  <c r="AD29" i="2"/>
  <c r="AG28" i="2"/>
  <c r="AD28" i="2"/>
  <c r="AD27" i="2"/>
  <c r="AG26" i="2"/>
  <c r="AD26" i="2"/>
  <c r="O20" i="2"/>
  <c r="M14" i="2"/>
  <c r="M13" i="2"/>
  <c r="M11" i="2"/>
  <c r="M10" i="2"/>
  <c r="P9" i="2"/>
  <c r="M9" i="2"/>
  <c r="O8" i="2"/>
  <c r="O9" i="2" s="1"/>
  <c r="M8" i="2"/>
  <c r="F7" i="2" s="1"/>
  <c r="AD43" i="2" l="1"/>
  <c r="AE37" i="2"/>
  <c r="AG37" i="2" s="1"/>
  <c r="AD81" i="2"/>
  <c r="AD32" i="2"/>
  <c r="AD67" i="2"/>
  <c r="AD73" i="2" s="1"/>
  <c r="AE36" i="2"/>
  <c r="AG36" i="2" s="1"/>
  <c r="AE38" i="2"/>
  <c r="AG38" i="2" s="1"/>
  <c r="AD51" i="2"/>
  <c r="AD57" i="2" s="1"/>
  <c r="AD49" i="2"/>
  <c r="AE39" i="2"/>
  <c r="AG39" i="2" s="1"/>
  <c r="AD65" i="2"/>
  <c r="AF75" i="2"/>
  <c r="AD35" i="2"/>
  <c r="M14" i="1"/>
  <c r="AE35" i="2" l="1"/>
  <c r="AG35" i="2" s="1"/>
  <c r="AD41" i="2"/>
  <c r="AC81" i="1"/>
  <c r="AB81" i="1"/>
  <c r="AA81" i="1"/>
  <c r="Z81" i="1"/>
  <c r="Y81" i="1"/>
  <c r="X81" i="1"/>
  <c r="W81" i="1"/>
  <c r="V81" i="1"/>
  <c r="U81" i="1"/>
  <c r="T81" i="1"/>
  <c r="R81" i="1"/>
  <c r="AD80" i="1"/>
  <c r="AD79" i="1"/>
  <c r="AD78" i="1"/>
  <c r="S77" i="1"/>
  <c r="AD77" i="1" s="1"/>
  <c r="AD76" i="1"/>
  <c r="S75" i="1"/>
  <c r="AC73" i="1"/>
  <c r="AB73" i="1"/>
  <c r="AA73" i="1"/>
  <c r="Z73" i="1"/>
  <c r="Y73" i="1"/>
  <c r="X73" i="1"/>
  <c r="W73" i="1"/>
  <c r="V73" i="1"/>
  <c r="T73" i="1"/>
  <c r="R73" i="1"/>
  <c r="AD72" i="1"/>
  <c r="AD71" i="1"/>
  <c r="AD70" i="1"/>
  <c r="AD69" i="1"/>
  <c r="AD68" i="1"/>
  <c r="U67" i="1"/>
  <c r="S67" i="1"/>
  <c r="S73" i="1" s="1"/>
  <c r="AC65" i="1"/>
  <c r="AB65" i="1"/>
  <c r="AA65" i="1"/>
  <c r="Z65" i="1"/>
  <c r="Y65" i="1"/>
  <c r="X65" i="1"/>
  <c r="W65" i="1"/>
  <c r="V65" i="1"/>
  <c r="U65" i="1"/>
  <c r="T65" i="1"/>
  <c r="S65" i="1"/>
  <c r="R65" i="1"/>
  <c r="AD64" i="1"/>
  <c r="AD63" i="1"/>
  <c r="AD62" i="1"/>
  <c r="AD61" i="1"/>
  <c r="AD60" i="1"/>
  <c r="AD59" i="1"/>
  <c r="AC57" i="1"/>
  <c r="AB57" i="1"/>
  <c r="AA57" i="1"/>
  <c r="Z57" i="1"/>
  <c r="Y57" i="1"/>
  <c r="X57" i="1"/>
  <c r="W57" i="1"/>
  <c r="V57" i="1"/>
  <c r="T57" i="1"/>
  <c r="R57" i="1"/>
  <c r="AD56" i="1"/>
  <c r="AD55" i="1"/>
  <c r="AD54" i="1"/>
  <c r="AD53" i="1"/>
  <c r="AD52" i="1"/>
  <c r="U51" i="1"/>
  <c r="AD51" i="1" s="1"/>
  <c r="AD57" i="1" s="1"/>
  <c r="S51" i="1"/>
  <c r="S57" i="1" s="1"/>
  <c r="AC49" i="1"/>
  <c r="AB49" i="1"/>
  <c r="AA49" i="1"/>
  <c r="Z49" i="1"/>
  <c r="Y49" i="1"/>
  <c r="X49" i="1"/>
  <c r="W49" i="1"/>
  <c r="V49" i="1"/>
  <c r="U49" i="1"/>
  <c r="S49" i="1"/>
  <c r="AD48" i="1"/>
  <c r="AD47" i="1"/>
  <c r="AD46" i="1"/>
  <c r="AD45" i="1"/>
  <c r="AD44" i="1"/>
  <c r="T43" i="1"/>
  <c r="T49" i="1" s="1"/>
  <c r="AC41" i="1"/>
  <c r="AB41" i="1"/>
  <c r="AA41" i="1"/>
  <c r="Z41" i="1"/>
  <c r="Y41" i="1"/>
  <c r="X41" i="1"/>
  <c r="W41" i="1"/>
  <c r="V41" i="1"/>
  <c r="T41" i="1"/>
  <c r="AD40" i="1"/>
  <c r="AF39" i="1"/>
  <c r="AD39" i="1"/>
  <c r="AF38" i="1"/>
  <c r="AD38" i="1"/>
  <c r="AE38" i="1" s="1"/>
  <c r="AG38" i="1" s="1"/>
  <c r="AF37" i="1"/>
  <c r="AD37" i="1"/>
  <c r="AF36" i="1"/>
  <c r="AD36" i="1"/>
  <c r="AF35" i="1"/>
  <c r="U35" i="1"/>
  <c r="U41" i="1" s="1"/>
  <c r="S35" i="1"/>
  <c r="AD35" i="1" s="1"/>
  <c r="AC32" i="1"/>
  <c r="AB32" i="1"/>
  <c r="AA32" i="1"/>
  <c r="Z32" i="1"/>
  <c r="Y32" i="1"/>
  <c r="X32" i="1"/>
  <c r="W32" i="1"/>
  <c r="V32" i="1"/>
  <c r="U32" i="1"/>
  <c r="T32" i="1"/>
  <c r="S32" i="1"/>
  <c r="AD31" i="1"/>
  <c r="AD30" i="1"/>
  <c r="AD29" i="1"/>
  <c r="AG28" i="1"/>
  <c r="AD28" i="1"/>
  <c r="AD27" i="1"/>
  <c r="AG26" i="1"/>
  <c r="AD26" i="1"/>
  <c r="O20" i="1"/>
  <c r="M13" i="1"/>
  <c r="M11" i="1"/>
  <c r="M10" i="1"/>
  <c r="P9" i="1"/>
  <c r="M9" i="1"/>
  <c r="O8" i="1"/>
  <c r="O9" i="1" s="1"/>
  <c r="M8" i="1"/>
  <c r="F7" i="1" s="1"/>
  <c r="O4" i="1"/>
  <c r="AE36" i="1" l="1"/>
  <c r="AG36" i="1" s="1"/>
  <c r="S41" i="1"/>
  <c r="AE39" i="1"/>
  <c r="AG39" i="1" s="1"/>
  <c r="AD67" i="1"/>
  <c r="AD73" i="1" s="1"/>
  <c r="S81" i="1"/>
  <c r="AD65" i="1"/>
  <c r="AD32" i="1"/>
  <c r="AE37" i="1"/>
  <c r="AG37" i="1" s="1"/>
  <c r="AD41" i="1"/>
  <c r="AD43" i="1"/>
  <c r="AD49" i="1" s="1"/>
  <c r="AD75" i="1"/>
  <c r="AD81" i="1" s="1"/>
  <c r="U57" i="1"/>
  <c r="U73" i="1"/>
  <c r="AF75" i="1"/>
  <c r="AE35" i="1" l="1"/>
  <c r="AG35" i="1" s="1"/>
</calcChain>
</file>

<file path=xl/sharedStrings.xml><?xml version="1.0" encoding="utf-8"?>
<sst xmlns="http://schemas.openxmlformats.org/spreadsheetml/2006/main" count="732" uniqueCount="89">
  <si>
    <t>PENGUKURAN KINERJA KEGIATAN</t>
  </si>
  <si>
    <t xml:space="preserve">Rp. 798.624.000,-  SDM   19 orang, waktu pelaksanaan 12 bulan. Perpres No 12/th 2013, Perpres 32 tahun 2014, Permenkes 19 </t>
  </si>
  <si>
    <t>-.terbayarnya jasa pelayanan kesehatan bagi 19 pegawai</t>
  </si>
  <si>
    <t>tahun 2014, Permenkes No 28 tahun 2014, SE Mendagri No 900/2280/SJ</t>
  </si>
  <si>
    <t xml:space="preserve">-.tersedianya 1 paket obat-obatan, 1 paket reagen, 1 paket bahan habis pakai, 1 paket alat kedokteran umum, 1 paket alat </t>
  </si>
  <si>
    <t>NAMA PUSKESMAS  : PASIRKALIKI</t>
  </si>
  <si>
    <t>kedokteran gigi, 2 jenis pemeliharaan alat kesehatan.</t>
  </si>
  <si>
    <t>NO</t>
  </si>
  <si>
    <t>PROGRAM DAN KEGIATAN</t>
  </si>
  <si>
    <t>REALISASI</t>
  </si>
  <si>
    <t>KET.</t>
  </si>
  <si>
    <t xml:space="preserve">-.terlaksananya 10 kali sosialisasi JKN, 12 kali kegiatan Prolanis, 7 kali kunjungan rumah balita gizi kurang, 7 kali kunjungan 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</si>
  <si>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</si>
  <si>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</si>
  <si>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</si>
  <si>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</si>
  <si>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</si>
  <si>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</si>
  <si>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</si>
  <si>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 xml:space="preserve">rumah penderita TB, 7 kali kunjungan rumah penderita Hipertensi,7 kali kunjungan rumah penderita DM, 14 kali kunjungan rumah </t>
  </si>
  <si>
    <t>ibu hamil resti, pemberian PMT untuk 4 orang selama 90 hari bahan pokok/natura.</t>
  </si>
  <si>
    <t>16</t>
  </si>
  <si>
    <t>PROGRAM UPAYA KESEHATAN MASYARAKAT</t>
  </si>
  <si>
    <t>Kegiatan Pelayanan Kesehatan Dasar Jaminan Kesehatan Nasional di Puskesmas Pasirkaliki</t>
  </si>
  <si>
    <t xml:space="preserve">-.tersedianya 1 paket ATK, 1 paket alat kebersihan, 130 buah materai, 12 bulan layanan speedy, 6 buah buku cek, 12 bulan RTGS, </t>
  </si>
  <si>
    <t>Masukan</t>
  </si>
  <si>
    <t>1</t>
  </si>
  <si>
    <t>Tesedianya Dana</t>
  </si>
  <si>
    <t>Rupiah</t>
  </si>
  <si>
    <t xml:space="preserve">9 jenis cetak, 8500 lbr penggandaan, 2 buah cetak spanduk promosi kesehatan, 1 buah genset, 3 buah kursi tunggu, 1 buah </t>
  </si>
  <si>
    <t>2</t>
  </si>
  <si>
    <t>Tersedianya Sumber Daya Manusia</t>
  </si>
  <si>
    <t>Orang</t>
  </si>
  <si>
    <t>dekstop, 1 buah printer dot matrix</t>
  </si>
  <si>
    <t>3</t>
  </si>
  <si>
    <t>Tersedianya Waktu</t>
  </si>
  <si>
    <t>Bulan</t>
  </si>
  <si>
    <t>4</t>
  </si>
  <si>
    <t>Tersedianya Peraturan</t>
  </si>
  <si>
    <t>Dokumen</t>
  </si>
  <si>
    <t>Keluaran</t>
  </si>
  <si>
    <t>Terlayaninya peserta JKN yang memerlukan pelayanan kesehatan dasar di Puskesmas Pasirkaliki</t>
  </si>
  <si>
    <t>%</t>
  </si>
  <si>
    <t>Kalimat di Indikator Keluaran disesuaikan dengan DPA, untuk jaspel satuannya bulan aja</t>
  </si>
  <si>
    <t>Hasil</t>
  </si>
  <si>
    <t>Meningkatnya cakupan kepesertaan JKN di wilayah kerja Puskesmas Pasirkaliki</t>
  </si>
  <si>
    <t>Honorarium PPK</t>
  </si>
  <si>
    <t>MENGETAHUI:</t>
  </si>
  <si>
    <t>KUASA PENGGUNA ANGGARAN</t>
  </si>
  <si>
    <t>PEJABAT PELAKSANA TEKNIS KEGIATAN</t>
  </si>
  <si>
    <t>Pengadaan Alat Kesehatan</t>
  </si>
  <si>
    <t>dr Rayya Nilam Nuri</t>
  </si>
  <si>
    <t>Enny Erawati, SE</t>
  </si>
  <si>
    <t>NIP : 19791103 201001 2 009</t>
  </si>
  <si>
    <t>NIP. 19680111 198903 2 007</t>
  </si>
  <si>
    <t>JAN</t>
  </si>
  <si>
    <t>FEB</t>
  </si>
  <si>
    <t>MAR</t>
  </si>
  <si>
    <t>APR</t>
  </si>
  <si>
    <t>MEI</t>
  </si>
  <si>
    <t>JUN</t>
  </si>
  <si>
    <t>AGUST</t>
  </si>
  <si>
    <t>SEP</t>
  </si>
  <si>
    <t>OKT</t>
  </si>
  <si>
    <t>NOP</t>
  </si>
  <si>
    <t>DES</t>
  </si>
  <si>
    <t>JLH</t>
  </si>
  <si>
    <t xml:space="preserve">Pengadaan Bahan Medis Habis Pakai </t>
  </si>
  <si>
    <t xml:space="preserve">Honorarium Pejabat Pengadaan </t>
  </si>
  <si>
    <t xml:space="preserve">Honorarium Pejabat Penerima </t>
  </si>
  <si>
    <t>FGD Penyakit Hipertensi Peserta JKN</t>
  </si>
  <si>
    <t>ATK</t>
  </si>
  <si>
    <t>FC</t>
  </si>
  <si>
    <t>MAMIN</t>
  </si>
  <si>
    <t>NARSUM</t>
  </si>
  <si>
    <t>UANG SAKU</t>
  </si>
  <si>
    <t>FGD Penyakit DM Peserta JKN</t>
  </si>
  <si>
    <t>FGD Penyakit TB Peserta JKN</t>
  </si>
  <si>
    <t>FGD Penyakit Dislipidemia Peserta JKN</t>
  </si>
  <si>
    <t>FGD Kesehatan Jiwa Peserta JKN</t>
  </si>
  <si>
    <t>Sosialisasi JKN</t>
  </si>
  <si>
    <t xml:space="preserve"> TRIWULAN I TAHUN 2020</t>
  </si>
  <si>
    <t>Cimahi, 31 Maret 2020</t>
  </si>
  <si>
    <t xml:space="preserve"> TRIWULAN II TAHUN 2020</t>
  </si>
  <si>
    <t>Cimahi, 30 Juni 2020</t>
  </si>
  <si>
    <t xml:space="preserve"> TRIWULAN III TAHUN 2020</t>
  </si>
  <si>
    <t>Cimahi, 30 September 2020</t>
  </si>
  <si>
    <t xml:space="preserve"> TRIWULAN IV TAHUN 2020</t>
  </si>
  <si>
    <t>Cimahi, 30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</si>
</sst>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149">
    <xf numFmtId="0" fontId="0" fillId="0" borderId="0" xfId="0"/>
    <xf numFmtId="0" fontId="2" fillId="0" borderId="0" xfId="0" applyFont="1"/>
    <xf numFmtId="0" fontId="5" fillId="0" borderId="0" xfId="0" applyFont="1" applyBorder="1"/>
    <xf numFmtId="41" fontId="5" fillId="0" borderId="0" xfId="2" applyFont="1" applyBorder="1"/>
    <xf numFmtId="0" fontId="6" fillId="0" borderId="0" xfId="0" applyFont="1" applyBorder="1"/>
    <xf numFmtId="0" fontId="5" fillId="0" borderId="0" xfId="0" applyFont="1"/>
    <xf numFmtId="0" fontId="8" fillId="0" borderId="0" xfId="3" applyFont="1"/>
    <xf numFmtId="0" fontId="8" fillId="0" borderId="0" xfId="3" applyFont="1" applyAlignment="1">
      <alignment horizontal="center"/>
    </xf>
    <xf numFmtId="41" fontId="8" fillId="0" borderId="0" xfId="3" applyNumberFormat="1" applyFont="1"/>
    <xf numFmtId="41" fontId="8" fillId="0" borderId="0" xfId="2" applyFont="1" applyAlignment="1">
      <alignment vertical="center"/>
    </xf>
    <xf numFmtId="41" fontId="5" fillId="0" borderId="0" xfId="0" applyNumberFormat="1" applyFont="1" applyBorder="1"/>
    <xf numFmtId="0" fontId="9" fillId="2" borderId="3" xfId="3" applyFont="1" applyFill="1" applyBorder="1" applyAlignment="1">
      <alignment horizontal="center" vertical="center" wrapText="1"/>
    </xf>
    <xf numFmtId="41" fontId="9" fillId="2" borderId="3" xfId="3" applyNumberFormat="1" applyFont="1" applyFill="1" applyBorder="1" applyAlignment="1">
      <alignment horizontal="center" vertical="center" wrapText="1"/>
    </xf>
    <xf numFmtId="41" fontId="9" fillId="2" borderId="3" xfId="2" applyFont="1" applyFill="1" applyBorder="1" applyAlignment="1">
      <alignment horizontal="center" vertical="center" wrapText="1"/>
    </xf>
    <xf numFmtId="0" fontId="9" fillId="0" borderId="3" xfId="3" applyNumberFormat="1" applyFont="1" applyBorder="1" applyAlignment="1">
      <alignment horizontal="center" wrapText="1"/>
    </xf>
    <xf numFmtId="0" fontId="9" fillId="0" borderId="3" xfId="2" applyNumberFormat="1" applyFont="1" applyBorder="1" applyAlignment="1">
      <alignment horizontal="center" wrapText="1"/>
    </xf>
    <xf numFmtId="0" fontId="9" fillId="0" borderId="3" xfId="3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7" fillId="0" borderId="3" xfId="0" quotePrefix="1" applyFont="1" applyBorder="1" applyAlignment="1">
      <alignment vertical="top"/>
    </xf>
    <xf numFmtId="0" fontId="7" fillId="0" borderId="3" xfId="0" applyFont="1" applyBorder="1" applyAlignment="1">
      <alignment vertical="top"/>
    </xf>
    <xf numFmtId="43" fontId="10" fillId="0" borderId="3" xfId="1" applyFont="1" applyBorder="1" applyAlignment="1">
      <alignment vertical="top" wrapText="1"/>
    </xf>
    <xf numFmtId="2" fontId="9" fillId="0" borderId="3" xfId="3" applyNumberFormat="1" applyFont="1" applyBorder="1" applyAlignment="1">
      <alignment horizontal="center" vertical="top" wrapText="1"/>
    </xf>
    <xf numFmtId="0" fontId="9" fillId="0" borderId="3" xfId="3" applyFont="1" applyBorder="1" applyAlignment="1">
      <alignment horizontal="left" vertical="top" wrapText="1"/>
    </xf>
    <xf numFmtId="0" fontId="8" fillId="0" borderId="3" xfId="3" applyFont="1" applyBorder="1" applyAlignment="1">
      <alignment vertical="top"/>
    </xf>
    <xf numFmtId="0" fontId="8" fillId="0" borderId="3" xfId="3" applyFont="1" applyBorder="1" applyAlignment="1">
      <alignment horizontal="center" vertical="top"/>
    </xf>
    <xf numFmtId="41" fontId="9" fillId="0" borderId="3" xfId="3" applyNumberFormat="1" applyFont="1" applyBorder="1" applyAlignment="1">
      <alignment horizontal="right" vertical="top"/>
    </xf>
    <xf numFmtId="164" fontId="9" fillId="0" borderId="3" xfId="3" applyNumberFormat="1" applyFont="1" applyBorder="1" applyAlignment="1">
      <alignment horizontal="right" vertical="top"/>
    </xf>
    <xf numFmtId="0" fontId="2" fillId="0" borderId="3" xfId="0" applyFont="1" applyBorder="1"/>
    <xf numFmtId="0" fontId="9" fillId="3" borderId="3" xfId="3" applyFont="1" applyFill="1" applyBorder="1" applyAlignment="1">
      <alignment horizontal="left" vertical="top" wrapText="1"/>
    </xf>
    <xf numFmtId="0" fontId="8" fillId="3" borderId="3" xfId="3" quotePrefix="1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vertical="top" wrapText="1"/>
    </xf>
    <xf numFmtId="0" fontId="8" fillId="3" borderId="3" xfId="3" applyFont="1" applyFill="1" applyBorder="1" applyAlignment="1">
      <alignment horizontal="center" vertical="top"/>
    </xf>
    <xf numFmtId="41" fontId="9" fillId="3" borderId="3" xfId="3" applyNumberFormat="1" applyFont="1" applyFill="1" applyBorder="1" applyAlignment="1">
      <alignment horizontal="right" vertical="top"/>
    </xf>
    <xf numFmtId="164" fontId="8" fillId="3" borderId="3" xfId="3" applyNumberFormat="1" applyFont="1" applyFill="1" applyBorder="1" applyAlignment="1">
      <alignment horizontal="right" vertical="top"/>
    </xf>
    <xf numFmtId="0" fontId="8" fillId="0" borderId="3" xfId="3" applyFont="1" applyBorder="1" applyAlignment="1">
      <alignment vertical="top" wrapText="1"/>
    </xf>
    <xf numFmtId="0" fontId="8" fillId="3" borderId="3" xfId="3" applyFont="1" applyFill="1" applyBorder="1" applyAlignment="1">
      <alignment horizontal="left" vertical="top" wrapText="1"/>
    </xf>
    <xf numFmtId="3" fontId="11" fillId="3" borderId="3" xfId="0" applyNumberFormat="1" applyFont="1" applyFill="1" applyBorder="1" applyAlignment="1">
      <alignment horizontal="center" vertical="top" wrapText="1"/>
    </xf>
    <xf numFmtId="41" fontId="8" fillId="3" borderId="3" xfId="3" applyNumberFormat="1" applyFont="1" applyFill="1" applyBorder="1" applyAlignment="1">
      <alignment horizontal="right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0" borderId="3" xfId="3" applyFont="1" applyBorder="1" applyAlignment="1">
      <alignment vertical="top" wrapText="1"/>
    </xf>
    <xf numFmtId="0" fontId="8" fillId="0" borderId="3" xfId="3" quotePrefix="1" applyFont="1" applyBorder="1" applyAlignment="1">
      <alignment horizontal="center" vertical="top" wrapText="1"/>
    </xf>
    <xf numFmtId="0" fontId="8" fillId="0" borderId="3" xfId="3" applyFont="1" applyBorder="1" applyAlignment="1">
      <alignment horizontal="left" vertical="top" wrapText="1"/>
    </xf>
    <xf numFmtId="0" fontId="8" fillId="0" borderId="3" xfId="3" applyFont="1" applyBorder="1" applyAlignment="1">
      <alignment horizontal="center" vertical="top" wrapText="1"/>
    </xf>
    <xf numFmtId="41" fontId="8" fillId="0" borderId="3" xfId="3" applyNumberFormat="1" applyFont="1" applyBorder="1" applyAlignment="1">
      <alignment horizontal="right" vertical="top" wrapText="1"/>
    </xf>
    <xf numFmtId="164" fontId="8" fillId="0" borderId="3" xfId="3" applyNumberFormat="1" applyFont="1" applyBorder="1" applyAlignment="1">
      <alignment horizontal="right" vertical="top"/>
    </xf>
    <xf numFmtId="0" fontId="11" fillId="3" borderId="3" xfId="0" applyFont="1" applyFill="1" applyBorder="1" applyAlignment="1">
      <alignment horizontal="left" vertical="top" wrapText="1"/>
    </xf>
    <xf numFmtId="3" fontId="11" fillId="0" borderId="3" xfId="0" applyNumberFormat="1" applyFont="1" applyBorder="1" applyAlignment="1">
      <alignment horizontal="center" vertical="top" wrapText="1"/>
    </xf>
    <xf numFmtId="3" fontId="11" fillId="0" borderId="3" xfId="0" applyNumberFormat="1" applyFont="1" applyBorder="1" applyAlignment="1">
      <alignment horizontal="right" vertical="top" wrapText="1"/>
    </xf>
    <xf numFmtId="41" fontId="8" fillId="0" borderId="3" xfId="2" applyFont="1" applyBorder="1" applyAlignment="1">
      <alignment horizontal="right" vertical="top" wrapText="1"/>
    </xf>
    <xf numFmtId="0" fontId="5" fillId="4" borderId="0" xfId="0" applyFont="1" applyFill="1" applyBorder="1"/>
    <xf numFmtId="49" fontId="8" fillId="3" borderId="3" xfId="3" applyNumberFormat="1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164" fontId="8" fillId="0" borderId="3" xfId="3" applyNumberFormat="1" applyFont="1" applyBorder="1" applyAlignment="1">
      <alignment vertical="top" wrapText="1"/>
    </xf>
    <xf numFmtId="164" fontId="8" fillId="0" borderId="3" xfId="2" applyNumberFormat="1" applyFont="1" applyBorder="1" applyAlignment="1">
      <alignment horizontal="right" vertical="top" wrapText="1"/>
    </xf>
    <xf numFmtId="0" fontId="12" fillId="3" borderId="3" xfId="0" applyFont="1" applyFill="1" applyBorder="1" applyAlignment="1">
      <alignment horizontal="left" vertical="top" wrapText="1"/>
    </xf>
    <xf numFmtId="41" fontId="12" fillId="3" borderId="3" xfId="2" applyFont="1" applyFill="1" applyBorder="1" applyAlignment="1">
      <alignment horizontal="left" vertical="top" wrapText="1"/>
    </xf>
    <xf numFmtId="41" fontId="5" fillId="0" borderId="3" xfId="2" applyFont="1" applyBorder="1"/>
    <xf numFmtId="0" fontId="2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3" xfId="0" applyFont="1" applyBorder="1"/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top"/>
    </xf>
    <xf numFmtId="41" fontId="8" fillId="3" borderId="0" xfId="3" applyNumberFormat="1" applyFont="1" applyFill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 vertical="top"/>
    </xf>
    <xf numFmtId="41" fontId="13" fillId="3" borderId="0" xfId="0" applyNumberFormat="1" applyFont="1" applyFill="1"/>
    <xf numFmtId="0" fontId="15" fillId="0" borderId="0" xfId="0" applyFont="1" applyBorder="1" applyAlignment="1"/>
    <xf numFmtId="0" fontId="16" fillId="0" borderId="0" xfId="0" applyFont="1" applyBorder="1" applyAlignment="1"/>
    <xf numFmtId="0" fontId="5" fillId="0" borderId="3" xfId="3" applyFont="1" applyBorder="1" applyAlignment="1">
      <alignment horizontal="center" vertical="top" wrapText="1"/>
    </xf>
    <xf numFmtId="41" fontId="5" fillId="0" borderId="3" xfId="2" applyFont="1" applyBorder="1" applyAlignment="1">
      <alignment horizontal="center" vertical="top" wrapText="1"/>
    </xf>
    <xf numFmtId="41" fontId="5" fillId="0" borderId="0" xfId="2" applyFont="1" applyBorder="1" applyAlignment="1">
      <alignment horizontal="center" vertical="top" wrapText="1"/>
    </xf>
    <xf numFmtId="165" fontId="2" fillId="0" borderId="0" xfId="0" applyNumberFormat="1" applyFont="1"/>
    <xf numFmtId="41" fontId="5" fillId="0" borderId="3" xfId="2" applyFont="1" applyBorder="1" applyAlignment="1">
      <alignment horizontal="center" vertical="center" wrapText="1"/>
    </xf>
    <xf numFmtId="41" fontId="5" fillId="0" borderId="0" xfId="2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top" wrapText="1"/>
    </xf>
    <xf numFmtId="41" fontId="17" fillId="0" borderId="3" xfId="2" applyFont="1" applyBorder="1" applyAlignment="1">
      <alignment horizontal="center" vertical="top" wrapText="1"/>
    </xf>
    <xf numFmtId="41" fontId="17" fillId="0" borderId="0" xfId="2" applyFont="1" applyBorder="1" applyAlignment="1">
      <alignment horizontal="center" vertical="top" wrapText="1"/>
    </xf>
    <xf numFmtId="41" fontId="17" fillId="4" borderId="0" xfId="2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3" xfId="0" applyFont="1" applyFill="1" applyBorder="1"/>
    <xf numFmtId="41" fontId="5" fillId="3" borderId="3" xfId="2" applyFont="1" applyFill="1" applyBorder="1"/>
    <xf numFmtId="41" fontId="5" fillId="3" borderId="0" xfId="2" applyFont="1" applyFill="1" applyBorder="1"/>
    <xf numFmtId="0" fontId="6" fillId="3" borderId="0" xfId="0" applyFont="1" applyFill="1" applyBorder="1"/>
    <xf numFmtId="0" fontId="5" fillId="3" borderId="0" xfId="0" applyFont="1" applyFill="1"/>
    <xf numFmtId="0" fontId="5" fillId="0" borderId="0" xfId="3" applyFont="1" applyBorder="1" applyAlignment="1">
      <alignment horizontal="center" vertical="top" wrapText="1"/>
    </xf>
    <xf numFmtId="0" fontId="17" fillId="0" borderId="0" xfId="3" applyFont="1" applyBorder="1" applyAlignment="1">
      <alignment horizontal="center" vertical="top" wrapText="1"/>
    </xf>
    <xf numFmtId="0" fontId="5" fillId="0" borderId="0" xfId="3" applyFont="1" applyBorder="1" applyAlignment="1">
      <alignment horizontal="center" vertical="top" wrapText="1"/>
    </xf>
    <xf numFmtId="0" fontId="5" fillId="0" borderId="3" xfId="3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41" fontId="9" fillId="3" borderId="3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164" fontId="8" fillId="4" borderId="3" xfId="2" applyNumberFormat="1" applyFont="1" applyFill="1" applyBorder="1" applyAlignment="1">
      <alignment horizontal="right" vertical="top" wrapText="1"/>
    </xf>
    <xf numFmtId="41" fontId="6" fillId="3" borderId="0" xfId="2" applyFont="1" applyFill="1" applyBorder="1"/>
    <xf numFmtId="41" fontId="6" fillId="3" borderId="0" xfId="0" applyNumberFormat="1" applyFont="1" applyFill="1" applyBorder="1"/>
    <xf numFmtId="0" fontId="6" fillId="3" borderId="0" xfId="0" applyNumberFormat="1" applyFont="1" applyFill="1" applyBorder="1" applyAlignment="1">
      <alignment horizontal="center"/>
    </xf>
    <xf numFmtId="0" fontId="6" fillId="3" borderId="0" xfId="2" applyNumberFormat="1" applyFont="1" applyFill="1" applyBorder="1" applyAlignment="1">
      <alignment horizontal="center"/>
    </xf>
    <xf numFmtId="41" fontId="6" fillId="3" borderId="0" xfId="2" applyFont="1" applyFill="1" applyBorder="1" applyAlignment="1">
      <alignment horizontal="center" vertical="top" wrapText="1"/>
    </xf>
    <xf numFmtId="41" fontId="6" fillId="3" borderId="0" xfId="2" applyFont="1" applyFill="1" applyBorder="1" applyAlignment="1">
      <alignment horizontal="center" vertical="center" wrapText="1"/>
    </xf>
    <xf numFmtId="41" fontId="19" fillId="3" borderId="0" xfId="2" applyFont="1" applyFill="1" applyBorder="1" applyAlignment="1">
      <alignment horizontal="center" vertical="top" wrapText="1"/>
    </xf>
    <xf numFmtId="0" fontId="6" fillId="3" borderId="0" xfId="3" applyFont="1" applyFill="1" applyBorder="1" applyAlignment="1">
      <alignment horizontal="center" vertical="top" wrapText="1"/>
    </xf>
    <xf numFmtId="0" fontId="19" fillId="3" borderId="0" xfId="3" applyFont="1" applyFill="1" applyBorder="1" applyAlignment="1">
      <alignment horizontal="center" vertical="top" wrapText="1"/>
    </xf>
    <xf numFmtId="0" fontId="18" fillId="3" borderId="0" xfId="0" applyFont="1" applyFill="1" applyBorder="1" applyAlignment="1">
      <alignment horizontal="left" vertical="top" wrapText="1"/>
    </xf>
    <xf numFmtId="41" fontId="18" fillId="3" borderId="0" xfId="2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6" fillId="3" borderId="0" xfId="3" applyFont="1" applyFill="1" applyBorder="1" applyAlignment="1">
      <alignment horizontal="center" vertical="top" wrapText="1"/>
    </xf>
    <xf numFmtId="41" fontId="20" fillId="3" borderId="3" xfId="2" applyFont="1" applyFill="1" applyBorder="1" applyAlignment="1">
      <alignment horizontal="right" vertical="center" wrapText="1"/>
    </xf>
    <xf numFmtId="41" fontId="0" fillId="0" borderId="0" xfId="0" applyNumberFormat="1"/>
    <xf numFmtId="0" fontId="4" fillId="0" borderId="0" xfId="3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9" xfId="3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9" fillId="0" borderId="7" xfId="3" applyNumberFormat="1" applyFont="1" applyBorder="1" applyAlignment="1">
      <alignment horizontal="center"/>
    </xf>
    <xf numFmtId="0" fontId="9" fillId="0" borderId="8" xfId="3" applyNumberFormat="1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9" fillId="0" borderId="10" xfId="3" applyFont="1" applyBorder="1" applyAlignment="1">
      <alignment horizontal="left" vertical="top" wrapText="1"/>
    </xf>
    <xf numFmtId="0" fontId="9" fillId="0" borderId="11" xfId="3" applyFont="1" applyBorder="1" applyAlignment="1">
      <alignment horizontal="left" vertical="top" wrapText="1"/>
    </xf>
    <xf numFmtId="0" fontId="9" fillId="0" borderId="12" xfId="3" applyFont="1" applyBorder="1" applyAlignment="1">
      <alignment horizontal="left" vertical="top" wrapText="1"/>
    </xf>
    <xf numFmtId="0" fontId="5" fillId="0" borderId="3" xfId="3" quotePrefix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41" fontId="8" fillId="3" borderId="0" xfId="3" applyNumberFormat="1" applyFont="1" applyFill="1" applyAlignment="1">
      <alignment horizontal="center"/>
    </xf>
    <xf numFmtId="0" fontId="5" fillId="0" borderId="0" xfId="3" applyFont="1" applyBorder="1" applyAlignment="1">
      <alignment horizontal="center" vertical="top" wrapText="1"/>
    </xf>
    <xf numFmtId="0" fontId="5" fillId="0" borderId="3" xfId="3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6" fillId="3" borderId="0" xfId="3" applyFont="1" applyFill="1" applyBorder="1" applyAlignment="1">
      <alignment horizontal="center" vertical="top" wrapText="1"/>
    </xf>
    <xf numFmtId="0" fontId="6" fillId="3" borderId="0" xfId="3" quotePrefix="1" applyFont="1" applyFill="1" applyBorder="1" applyAlignment="1">
      <alignment horizontal="center" vertical="top" wrapText="1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S122"/>
  <sheetViews>
    <sheetView zoomScale="80" zoomScaleNormal="80" workbookViewId="0">
      <selection activeCell="L14" sqref="L14"/>
    </sheetView>
  </sheetViews>
  <sheetFormatPr defaultColWidth="9.140625" defaultRowHeight="15" x14ac:dyDescent="0.2"/>
  <cols>
    <col min="1" max="1" width="4.42578125" style="1" customWidth="1"/>
    <col min="2" max="2" width="3.5703125" style="1" customWidth="1"/>
    <col min="3" max="3" width="18.140625" style="1" customWidth="1"/>
    <col min="4" max="4" width="24.140625" style="1" customWidth="1"/>
    <col min="5" max="5" width="9" style="1" customWidth="1"/>
    <col min="6" max="6" width="7.5703125" style="1" customWidth="1"/>
    <col min="7" max="7" width="11.5703125" style="1" customWidth="1"/>
    <col min="8" max="8" width="3.85546875" style="1" customWidth="1"/>
    <col min="9" max="9" width="33.140625" style="1" customWidth="1"/>
    <col min="10" max="10" width="10.85546875" style="63" customWidth="1"/>
    <col min="11" max="11" width="19.85546875" style="64" customWidth="1"/>
    <col min="12" max="12" width="18" style="65" customWidth="1"/>
    <col min="13" max="13" width="11.5703125" style="1" customWidth="1"/>
    <col min="14" max="14" width="9.140625" style="1" customWidth="1"/>
    <col min="15" max="15" width="49.7109375" style="2" customWidth="1"/>
    <col min="16" max="16" width="10.85546875" style="2" customWidth="1"/>
    <col min="17" max="17" width="30" style="2" customWidth="1"/>
    <col min="18" max="18" width="14.7109375" style="3" customWidth="1"/>
    <col min="19" max="21" width="10.42578125" style="3" customWidth="1"/>
    <col min="22" max="29" width="3.140625" style="3" customWidth="1"/>
    <col min="30" max="30" width="10.42578125" style="3" customWidth="1"/>
    <col min="31" max="32" width="10.7109375" style="2" customWidth="1"/>
    <col min="33" max="33" width="9.28515625" style="2" customWidth="1"/>
    <col min="34" max="38" width="9.140625" style="2"/>
    <col min="39" max="45" width="9.140625" style="4"/>
    <col min="46" max="16384" width="9.140625" style="5"/>
  </cols>
  <sheetData>
    <row r="1" spans="1:45" ht="20.25" x14ac:dyDescent="0.3"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2" t="s">
        <v>1</v>
      </c>
      <c r="S1" s="3" t="s">
        <v>2</v>
      </c>
    </row>
    <row r="2" spans="1:45" ht="20.25" x14ac:dyDescent="0.3">
      <c r="C2" s="112" t="s">
        <v>81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2" t="s">
        <v>3</v>
      </c>
      <c r="S2" s="3" t="s">
        <v>4</v>
      </c>
    </row>
    <row r="3" spans="1:45" ht="15.75" x14ac:dyDescent="0.2">
      <c r="A3" s="113" t="s">
        <v>5</v>
      </c>
      <c r="B3" s="113"/>
      <c r="C3" s="113"/>
      <c r="D3" s="113"/>
      <c r="E3" s="6"/>
      <c r="F3" s="6"/>
      <c r="G3" s="6"/>
      <c r="H3" s="6"/>
      <c r="I3" s="6"/>
      <c r="J3" s="7"/>
      <c r="K3" s="8"/>
      <c r="L3" s="9"/>
      <c r="M3" s="6"/>
      <c r="N3" s="6"/>
      <c r="S3" s="3" t="s">
        <v>6</v>
      </c>
    </row>
    <row r="4" spans="1:45" ht="30.75" customHeight="1" x14ac:dyDescent="0.2">
      <c r="A4" s="114" t="s">
        <v>7</v>
      </c>
      <c r="B4" s="115"/>
      <c r="C4" s="118" t="s">
        <v>8</v>
      </c>
      <c r="D4" s="119"/>
      <c r="E4" s="122" t="s">
        <v>9</v>
      </c>
      <c r="F4" s="122"/>
      <c r="G4" s="123" t="s">
        <v>0</v>
      </c>
      <c r="H4" s="124"/>
      <c r="I4" s="124"/>
      <c r="J4" s="124"/>
      <c r="K4" s="124"/>
      <c r="L4" s="124"/>
      <c r="M4" s="125"/>
      <c r="N4" s="122" t="s">
        <v>10</v>
      </c>
      <c r="O4" s="10">
        <f>L8+105311078</f>
        <v>249224078</v>
      </c>
      <c r="S4" s="3" t="s">
        <v>11</v>
      </c>
    </row>
    <row r="5" spans="1:45" ht="56.25" customHeight="1" x14ac:dyDescent="0.2">
      <c r="A5" s="116"/>
      <c r="B5" s="117"/>
      <c r="C5" s="120"/>
      <c r="D5" s="121"/>
      <c r="E5" s="11" t="s">
        <v>12</v>
      </c>
      <c r="F5" s="11" t="s">
        <v>13</v>
      </c>
      <c r="G5" s="126" t="s">
        <v>14</v>
      </c>
      <c r="H5" s="127"/>
      <c r="I5" s="128"/>
      <c r="J5" s="11" t="s">
        <v>15</v>
      </c>
      <c r="K5" s="12" t="s">
        <v>16</v>
      </c>
      <c r="L5" s="13" t="s">
        <v>17</v>
      </c>
      <c r="M5" s="11" t="s">
        <v>18</v>
      </c>
      <c r="N5" s="122"/>
      <c r="O5" s="2">
        <v>289174550</v>
      </c>
      <c r="S5" s="3" t="s">
        <v>19</v>
      </c>
    </row>
    <row r="6" spans="1:45" s="20" customFormat="1" ht="15.75" x14ac:dyDescent="0.25">
      <c r="A6" s="130">
        <v>1</v>
      </c>
      <c r="B6" s="130"/>
      <c r="C6" s="130">
        <v>2</v>
      </c>
      <c r="D6" s="130"/>
      <c r="E6" s="14">
        <v>3</v>
      </c>
      <c r="F6" s="14">
        <v>4</v>
      </c>
      <c r="G6" s="131">
        <v>5</v>
      </c>
      <c r="H6" s="132"/>
      <c r="I6" s="133"/>
      <c r="J6" s="14">
        <v>6</v>
      </c>
      <c r="K6" s="14">
        <v>7</v>
      </c>
      <c r="L6" s="15">
        <v>8</v>
      </c>
      <c r="M6" s="14">
        <v>9</v>
      </c>
      <c r="N6" s="16">
        <v>10</v>
      </c>
      <c r="O6" s="17"/>
      <c r="P6" s="17"/>
      <c r="Q6" s="17"/>
      <c r="R6" s="18"/>
      <c r="S6" s="18" t="s">
        <v>20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7"/>
      <c r="AF6" s="17"/>
      <c r="AG6" s="17"/>
      <c r="AH6" s="17"/>
      <c r="AI6" s="17"/>
      <c r="AJ6" s="17"/>
      <c r="AK6" s="17"/>
      <c r="AL6" s="17"/>
      <c r="AM6" s="19"/>
      <c r="AN6" s="19"/>
      <c r="AO6" s="19"/>
      <c r="AP6" s="19"/>
      <c r="AQ6" s="19"/>
      <c r="AR6" s="19"/>
      <c r="AS6" s="19"/>
    </row>
    <row r="7" spans="1:45" ht="19.5" customHeight="1" x14ac:dyDescent="0.2">
      <c r="A7" s="21" t="s">
        <v>21</v>
      </c>
      <c r="B7" s="22">
        <v>28</v>
      </c>
      <c r="C7" s="134" t="s">
        <v>22</v>
      </c>
      <c r="D7" s="137" t="s">
        <v>23</v>
      </c>
      <c r="E7" s="23">
        <v>100</v>
      </c>
      <c r="F7" s="24">
        <f>M8</f>
        <v>22.44068335765877</v>
      </c>
      <c r="G7" s="25"/>
      <c r="H7" s="25"/>
      <c r="I7" s="26"/>
      <c r="J7" s="27"/>
      <c r="K7" s="28"/>
      <c r="L7" s="28"/>
      <c r="M7" s="29"/>
      <c r="N7" s="26"/>
      <c r="S7" s="3" t="s">
        <v>24</v>
      </c>
    </row>
    <row r="8" spans="1:45" ht="16.5" customHeight="1" x14ac:dyDescent="0.2">
      <c r="A8" s="30"/>
      <c r="B8" s="30"/>
      <c r="C8" s="135"/>
      <c r="D8" s="138"/>
      <c r="E8" s="25"/>
      <c r="F8" s="25"/>
      <c r="G8" s="31" t="s">
        <v>25</v>
      </c>
      <c r="H8" s="32" t="s">
        <v>26</v>
      </c>
      <c r="I8" s="33" t="s">
        <v>27</v>
      </c>
      <c r="J8" s="34" t="s">
        <v>28</v>
      </c>
      <c r="K8" s="94">
        <v>641304000</v>
      </c>
      <c r="L8" s="35">
        <v>143913000</v>
      </c>
      <c r="M8" s="36">
        <f>L8/K8*100</f>
        <v>22.44068335765877</v>
      </c>
      <c r="N8" s="37"/>
      <c r="O8" s="10" t="e">
        <f>L8+#REF!</f>
        <v>#REF!</v>
      </c>
      <c r="S8" s="3" t="s">
        <v>29</v>
      </c>
    </row>
    <row r="9" spans="1:45" ht="31.5" customHeight="1" x14ac:dyDescent="0.2">
      <c r="A9" s="30"/>
      <c r="B9" s="30"/>
      <c r="C9" s="135"/>
      <c r="D9" s="138"/>
      <c r="E9" s="25"/>
      <c r="F9" s="25"/>
      <c r="G9" s="31"/>
      <c r="H9" s="32" t="s">
        <v>30</v>
      </c>
      <c r="I9" s="38" t="s">
        <v>31</v>
      </c>
      <c r="J9" s="39" t="s">
        <v>32</v>
      </c>
      <c r="K9" s="40">
        <v>22</v>
      </c>
      <c r="L9" s="40">
        <v>22</v>
      </c>
      <c r="M9" s="36">
        <f>L9/K9*100</f>
        <v>100</v>
      </c>
      <c r="N9" s="37"/>
      <c r="O9" s="10" t="e">
        <f>L8-O8</f>
        <v>#REF!</v>
      </c>
      <c r="P9" s="10" t="e">
        <f>#REF!-'tw 1'!#REF!</f>
        <v>#REF!</v>
      </c>
      <c r="S9" s="3" t="s">
        <v>33</v>
      </c>
    </row>
    <row r="10" spans="1:45" ht="16.5" customHeight="1" x14ac:dyDescent="0.2">
      <c r="A10" s="30"/>
      <c r="B10" s="30"/>
      <c r="C10" s="135"/>
      <c r="D10" s="138"/>
      <c r="E10" s="25"/>
      <c r="F10" s="25"/>
      <c r="G10" s="31"/>
      <c r="H10" s="32" t="s">
        <v>34</v>
      </c>
      <c r="I10" s="38" t="s">
        <v>35</v>
      </c>
      <c r="J10" s="41" t="s">
        <v>36</v>
      </c>
      <c r="K10" s="40">
        <v>12</v>
      </c>
      <c r="L10" s="40">
        <v>3</v>
      </c>
      <c r="M10" s="36">
        <f t="shared" ref="M10:M13" si="0">L10/K10*100</f>
        <v>25</v>
      </c>
      <c r="N10" s="37"/>
    </row>
    <row r="11" spans="1:45" ht="16.5" customHeight="1" x14ac:dyDescent="0.2">
      <c r="A11" s="30"/>
      <c r="B11" s="30"/>
      <c r="C11" s="136"/>
      <c r="D11" s="139"/>
      <c r="E11" s="25"/>
      <c r="F11" s="25"/>
      <c r="G11" s="31"/>
      <c r="H11" s="32" t="s">
        <v>37</v>
      </c>
      <c r="I11" s="38" t="s">
        <v>38</v>
      </c>
      <c r="J11" s="41" t="s">
        <v>39</v>
      </c>
      <c r="K11" s="40">
        <v>5</v>
      </c>
      <c r="L11" s="40">
        <v>5</v>
      </c>
      <c r="M11" s="36">
        <f t="shared" si="0"/>
        <v>100</v>
      </c>
      <c r="N11" s="37"/>
    </row>
    <row r="12" spans="1:45" ht="4.5" customHeight="1" x14ac:dyDescent="0.2">
      <c r="A12" s="30"/>
      <c r="B12" s="30"/>
      <c r="C12" s="42"/>
      <c r="D12" s="25"/>
      <c r="E12" s="25"/>
      <c r="F12" s="25"/>
      <c r="G12" s="25"/>
      <c r="H12" s="43"/>
      <c r="I12" s="44"/>
      <c r="J12" s="45"/>
      <c r="K12" s="46"/>
      <c r="L12" s="46"/>
      <c r="M12" s="47"/>
      <c r="N12" s="37"/>
    </row>
    <row r="13" spans="1:45" ht="69.75" customHeight="1" x14ac:dyDescent="0.2">
      <c r="A13" s="30"/>
      <c r="B13" s="30"/>
      <c r="C13" s="42"/>
      <c r="D13" s="25"/>
      <c r="E13" s="25"/>
      <c r="F13" s="25"/>
      <c r="G13" s="25" t="s">
        <v>40</v>
      </c>
      <c r="H13" s="45">
        <v>1</v>
      </c>
      <c r="I13" s="48" t="s">
        <v>41</v>
      </c>
      <c r="J13" s="49" t="s">
        <v>42</v>
      </c>
      <c r="K13" s="50">
        <v>100</v>
      </c>
      <c r="L13" s="51">
        <v>100</v>
      </c>
      <c r="M13" s="47">
        <f t="shared" si="0"/>
        <v>100</v>
      </c>
      <c r="N13" s="37"/>
      <c r="O13" s="52" t="s">
        <v>43</v>
      </c>
    </row>
    <row r="14" spans="1:45" s="3" customFormat="1" ht="45" x14ac:dyDescent="0.2">
      <c r="A14" s="30"/>
      <c r="B14" s="30"/>
      <c r="C14" s="42"/>
      <c r="D14" s="25"/>
      <c r="E14" s="25"/>
      <c r="F14" s="25"/>
      <c r="G14" s="25" t="s">
        <v>44</v>
      </c>
      <c r="H14" s="45">
        <v>1</v>
      </c>
      <c r="I14" s="53" t="s">
        <v>45</v>
      </c>
      <c r="J14" s="54" t="s">
        <v>42</v>
      </c>
      <c r="K14" s="55">
        <v>58.5</v>
      </c>
      <c r="L14" s="56">
        <v>32.409999999999997</v>
      </c>
      <c r="M14" s="47">
        <f>L14/K14*100</f>
        <v>55.401709401709397</v>
      </c>
      <c r="N14" s="37"/>
      <c r="O14" s="2"/>
      <c r="P14" s="140"/>
      <c r="Q14" s="57" t="s">
        <v>46</v>
      </c>
      <c r="R14" s="58"/>
      <c r="S14" s="59"/>
      <c r="AE14" s="2"/>
      <c r="AF14" s="2"/>
      <c r="AG14" s="2"/>
      <c r="AH14" s="2"/>
      <c r="AI14" s="2"/>
      <c r="AJ14" s="2"/>
      <c r="AK14" s="2"/>
      <c r="AL14" s="2"/>
      <c r="AM14" s="4"/>
      <c r="AN14" s="4"/>
      <c r="AO14" s="4"/>
      <c r="AP14" s="4"/>
      <c r="AQ14" s="4"/>
      <c r="AR14" s="4"/>
      <c r="AS14" s="4"/>
    </row>
    <row r="15" spans="1:45" s="3" customFormat="1" x14ac:dyDescent="0.2">
      <c r="A15" s="30"/>
      <c r="B15" s="30"/>
      <c r="C15" s="30"/>
      <c r="D15" s="30"/>
      <c r="E15" s="30"/>
      <c r="F15" s="30"/>
      <c r="G15" s="60"/>
      <c r="H15" s="54"/>
      <c r="I15" s="53"/>
      <c r="J15" s="54"/>
      <c r="K15" s="61"/>
      <c r="L15" s="60"/>
      <c r="M15" s="47"/>
      <c r="N15" s="60"/>
      <c r="O15" s="2"/>
      <c r="P15" s="140"/>
      <c r="Q15" s="62"/>
      <c r="R15" s="59"/>
      <c r="S15" s="59"/>
      <c r="AE15" s="2"/>
      <c r="AF15" s="2"/>
      <c r="AG15" s="2"/>
      <c r="AH15" s="2"/>
      <c r="AI15" s="2"/>
      <c r="AJ15" s="2"/>
      <c r="AK15" s="2"/>
      <c r="AL15" s="2"/>
      <c r="AM15" s="4"/>
      <c r="AN15" s="4"/>
      <c r="AO15" s="4"/>
      <c r="AP15" s="4"/>
      <c r="AQ15" s="4"/>
      <c r="AR15" s="4"/>
      <c r="AS15" s="4"/>
    </row>
    <row r="16" spans="1:45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63"/>
      <c r="K16" s="64"/>
      <c r="L16" s="65"/>
      <c r="M16" s="1"/>
      <c r="N16" s="1"/>
      <c r="O16" s="2"/>
      <c r="P16" s="140"/>
      <c r="Q16" s="62"/>
      <c r="R16" s="59"/>
      <c r="S16" s="59"/>
      <c r="AE16" s="2"/>
      <c r="AF16" s="2"/>
      <c r="AG16" s="2"/>
      <c r="AH16" s="2"/>
      <c r="AI16" s="2"/>
      <c r="AJ16" s="2"/>
      <c r="AK16" s="2"/>
      <c r="AL16" s="2"/>
      <c r="AM16" s="4"/>
      <c r="AN16" s="4"/>
      <c r="AO16" s="4"/>
      <c r="AP16" s="4"/>
      <c r="AQ16" s="4"/>
      <c r="AR16" s="4"/>
      <c r="AS16" s="4"/>
    </row>
    <row r="17" spans="1:45" s="3" customFormat="1" x14ac:dyDescent="0.2">
      <c r="A17" s="1"/>
      <c r="B17" s="1"/>
      <c r="C17" s="141" t="s">
        <v>47</v>
      </c>
      <c r="D17" s="141"/>
      <c r="E17" s="141"/>
      <c r="F17" s="1"/>
      <c r="G17" s="1"/>
      <c r="H17" s="1"/>
      <c r="I17" s="1"/>
      <c r="J17" s="63"/>
      <c r="K17" s="142" t="s">
        <v>82</v>
      </c>
      <c r="L17" s="142"/>
      <c r="M17" s="142"/>
      <c r="N17" s="142"/>
      <c r="O17" s="2"/>
      <c r="P17" s="140"/>
      <c r="Q17" s="62"/>
      <c r="R17" s="59"/>
      <c r="S17" s="59"/>
      <c r="AE17" s="2"/>
      <c r="AF17" s="2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4"/>
      <c r="AR17" s="4"/>
      <c r="AS17" s="4"/>
    </row>
    <row r="18" spans="1:45" s="3" customFormat="1" x14ac:dyDescent="0.2">
      <c r="A18" s="1"/>
      <c r="B18" s="1"/>
      <c r="C18" s="141" t="s">
        <v>48</v>
      </c>
      <c r="D18" s="141"/>
      <c r="E18" s="141"/>
      <c r="F18" s="1"/>
      <c r="G18" s="1"/>
      <c r="H18" s="1"/>
      <c r="I18" s="1"/>
      <c r="J18" s="63"/>
      <c r="K18" s="142" t="s">
        <v>49</v>
      </c>
      <c r="L18" s="142"/>
      <c r="M18" s="142"/>
      <c r="N18" s="142"/>
      <c r="O18" s="2"/>
      <c r="P18" s="144" t="s">
        <v>50</v>
      </c>
      <c r="Q18" s="62"/>
      <c r="R18" s="59"/>
      <c r="S18" s="59"/>
      <c r="AE18" s="2"/>
      <c r="AF18" s="2"/>
      <c r="AG18" s="2"/>
      <c r="AH18" s="2"/>
      <c r="AI18" s="2"/>
      <c r="AJ18" s="2"/>
      <c r="AK18" s="2"/>
      <c r="AL18" s="2"/>
      <c r="AM18" s="4"/>
      <c r="AN18" s="4"/>
      <c r="AO18" s="4"/>
      <c r="AP18" s="4"/>
      <c r="AQ18" s="4"/>
      <c r="AR18" s="4"/>
      <c r="AS18" s="4"/>
    </row>
    <row r="19" spans="1:45" s="3" customFormat="1" x14ac:dyDescent="0.2">
      <c r="A19" s="1"/>
      <c r="B19" s="1"/>
      <c r="C19" s="1"/>
      <c r="D19" s="66"/>
      <c r="E19" s="1"/>
      <c r="F19" s="1"/>
      <c r="G19" s="1"/>
      <c r="H19" s="1"/>
      <c r="I19" s="1"/>
      <c r="J19" s="63"/>
      <c r="K19" s="67"/>
      <c r="L19" s="67"/>
      <c r="M19" s="67"/>
      <c r="N19" s="67"/>
      <c r="O19" s="2"/>
      <c r="P19" s="144"/>
      <c r="Q19" s="62"/>
      <c r="R19" s="59"/>
      <c r="S19" s="59"/>
      <c r="AE19" s="2"/>
      <c r="AF19" s="2"/>
      <c r="AG19" s="2"/>
      <c r="AH19" s="2"/>
      <c r="AI19" s="2"/>
      <c r="AJ19" s="2"/>
      <c r="AK19" s="2"/>
      <c r="AL19" s="2"/>
      <c r="AM19" s="4"/>
      <c r="AN19" s="4"/>
      <c r="AO19" s="4"/>
      <c r="AP19" s="4"/>
      <c r="AQ19" s="4"/>
      <c r="AR19" s="4"/>
      <c r="AS19" s="4"/>
    </row>
    <row r="20" spans="1:45" s="3" customFormat="1" x14ac:dyDescent="0.2">
      <c r="A20" s="1"/>
      <c r="B20" s="1"/>
      <c r="C20" s="1"/>
      <c r="D20" s="66"/>
      <c r="E20" s="1"/>
      <c r="F20" s="1"/>
      <c r="G20" s="1"/>
      <c r="H20" s="1"/>
      <c r="I20" s="1"/>
      <c r="J20" s="63"/>
      <c r="K20" s="67"/>
      <c r="L20" s="67"/>
      <c r="M20" s="67"/>
      <c r="N20" s="67"/>
      <c r="O20" s="2">
        <f>313200/150</f>
        <v>2088</v>
      </c>
      <c r="P20" s="144"/>
      <c r="Q20" s="62"/>
      <c r="R20" s="59"/>
      <c r="S20" s="59"/>
      <c r="AE20" s="2"/>
      <c r="AF20" s="2"/>
      <c r="AG20" s="2"/>
      <c r="AH20" s="2"/>
      <c r="AI20" s="2"/>
      <c r="AJ20" s="2"/>
      <c r="AK20" s="2"/>
      <c r="AL20" s="2"/>
      <c r="AM20" s="4"/>
      <c r="AN20" s="4"/>
      <c r="AO20" s="4"/>
      <c r="AP20" s="4"/>
      <c r="AQ20" s="4"/>
      <c r="AR20" s="4"/>
      <c r="AS20" s="4"/>
    </row>
    <row r="21" spans="1:45" ht="15.75" x14ac:dyDescent="0.25">
      <c r="C21" s="68"/>
      <c r="D21" s="69"/>
      <c r="E21" s="68"/>
      <c r="K21" s="70"/>
      <c r="L21" s="70"/>
      <c r="M21" s="70"/>
      <c r="N21" s="70"/>
      <c r="P21" s="144"/>
      <c r="Q21" s="62"/>
      <c r="R21" s="59"/>
      <c r="S21" s="59"/>
    </row>
    <row r="22" spans="1:45" ht="15.75" x14ac:dyDescent="0.25">
      <c r="C22" s="145" t="s">
        <v>51</v>
      </c>
      <c r="D22" s="145"/>
      <c r="E22" s="145"/>
      <c r="F22" s="71"/>
      <c r="K22" s="146" t="s">
        <v>52</v>
      </c>
      <c r="L22" s="146"/>
      <c r="M22" s="146"/>
      <c r="N22" s="70"/>
      <c r="P22" s="144"/>
      <c r="Q22" s="62"/>
      <c r="R22" s="59"/>
      <c r="S22" s="59"/>
    </row>
    <row r="23" spans="1:45" ht="15.75" x14ac:dyDescent="0.25">
      <c r="C23" s="129" t="s">
        <v>53</v>
      </c>
      <c r="D23" s="129"/>
      <c r="E23" s="129"/>
      <c r="F23" s="72"/>
      <c r="K23" s="129" t="s">
        <v>54</v>
      </c>
      <c r="L23" s="129"/>
      <c r="M23" s="129"/>
      <c r="N23" s="70"/>
      <c r="P23" s="144"/>
      <c r="Q23" s="62"/>
      <c r="R23" s="59"/>
      <c r="S23" s="59"/>
    </row>
    <row r="24" spans="1:45" x14ac:dyDescent="0.2">
      <c r="P24" s="144"/>
      <c r="Q24" s="62"/>
      <c r="R24" s="59"/>
      <c r="S24" s="59"/>
    </row>
    <row r="25" spans="1:45" ht="76.5" x14ac:dyDescent="0.2">
      <c r="P25" s="144"/>
      <c r="Q25" s="73"/>
      <c r="R25" s="74"/>
      <c r="S25" s="74" t="s">
        <v>55</v>
      </c>
      <c r="T25" s="75" t="s">
        <v>56</v>
      </c>
      <c r="U25" s="75" t="s">
        <v>57</v>
      </c>
      <c r="V25" s="75" t="s">
        <v>58</v>
      </c>
      <c r="W25" s="75" t="s">
        <v>59</v>
      </c>
      <c r="X25" s="75" t="s">
        <v>60</v>
      </c>
      <c r="Y25" s="75" t="s">
        <v>61</v>
      </c>
      <c r="Z25" s="75" t="s">
        <v>62</v>
      </c>
      <c r="AA25" s="75" t="s">
        <v>63</v>
      </c>
      <c r="AB25" s="75" t="s">
        <v>64</v>
      </c>
      <c r="AC25" s="75" t="s">
        <v>65</v>
      </c>
      <c r="AD25" s="75" t="s">
        <v>66</v>
      </c>
    </row>
    <row r="26" spans="1:45" ht="15" customHeight="1" x14ac:dyDescent="0.2">
      <c r="P26" s="144" t="s">
        <v>67</v>
      </c>
      <c r="S26" s="74"/>
      <c r="T26" s="75">
        <v>150000</v>
      </c>
      <c r="U26" s="75"/>
      <c r="V26" s="75"/>
      <c r="W26" s="75"/>
      <c r="X26" s="75"/>
      <c r="Y26" s="75"/>
      <c r="Z26" s="75"/>
      <c r="AA26" s="75"/>
      <c r="AB26" s="75"/>
      <c r="AC26" s="75"/>
      <c r="AD26" s="75">
        <f t="shared" ref="AD26:AD31" si="1">SUM(S26:AC26)</f>
        <v>150000</v>
      </c>
      <c r="AF26" s="3">
        <v>374000</v>
      </c>
      <c r="AG26" s="2">
        <f>AF26/5500</f>
        <v>68</v>
      </c>
    </row>
    <row r="27" spans="1:45" x14ac:dyDescent="0.2">
      <c r="K27" s="76"/>
      <c r="P27" s="144"/>
      <c r="S27" s="74"/>
      <c r="T27" s="75"/>
      <c r="U27" s="75">
        <v>600000</v>
      </c>
      <c r="V27" s="75"/>
      <c r="W27" s="75"/>
      <c r="X27" s="75"/>
      <c r="Y27" s="75"/>
      <c r="Z27" s="75"/>
      <c r="AA27" s="75"/>
      <c r="AB27" s="75"/>
      <c r="AC27" s="75"/>
      <c r="AD27" s="75">
        <f t="shared" si="1"/>
        <v>600000</v>
      </c>
      <c r="AF27" s="3">
        <v>260000</v>
      </c>
    </row>
    <row r="28" spans="1:45" x14ac:dyDescent="0.2">
      <c r="P28" s="144"/>
      <c r="Q28" s="57" t="s">
        <v>68</v>
      </c>
      <c r="R28" s="58"/>
      <c r="S28" s="74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>
        <f t="shared" si="1"/>
        <v>0</v>
      </c>
      <c r="AF28" s="3">
        <v>165000</v>
      </c>
      <c r="AG28" s="2">
        <f>AF28/5500</f>
        <v>30</v>
      </c>
    </row>
    <row r="29" spans="1:45" x14ac:dyDescent="0.2">
      <c r="P29" s="144"/>
      <c r="Q29" s="57" t="s">
        <v>69</v>
      </c>
      <c r="R29" s="58"/>
      <c r="S29" s="74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>
        <f t="shared" si="1"/>
        <v>0</v>
      </c>
    </row>
    <row r="30" spans="1:45" x14ac:dyDescent="0.2">
      <c r="P30" s="144"/>
      <c r="Q30" s="57" t="s">
        <v>46</v>
      </c>
      <c r="R30" s="58"/>
      <c r="S30" s="77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5">
        <f t="shared" si="1"/>
        <v>0</v>
      </c>
    </row>
    <row r="31" spans="1:45" x14ac:dyDescent="0.2">
      <c r="P31" s="144"/>
      <c r="Q31" s="62"/>
      <c r="R31" s="59"/>
      <c r="S31" s="74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>
        <f t="shared" si="1"/>
        <v>0</v>
      </c>
    </row>
    <row r="32" spans="1:45" x14ac:dyDescent="0.2">
      <c r="P32" s="144"/>
      <c r="Q32" s="79"/>
      <c r="R32" s="80"/>
      <c r="S32" s="80">
        <f>SUM(S26:S31)</f>
        <v>0</v>
      </c>
      <c r="T32" s="81">
        <f t="shared" ref="T32:AD32" si="2">SUM(T26:T31)</f>
        <v>150000</v>
      </c>
      <c r="U32" s="81">
        <f t="shared" si="2"/>
        <v>600000</v>
      </c>
      <c r="V32" s="81">
        <f t="shared" si="2"/>
        <v>0</v>
      </c>
      <c r="W32" s="81">
        <f t="shared" si="2"/>
        <v>0</v>
      </c>
      <c r="X32" s="81">
        <f t="shared" si="2"/>
        <v>0</v>
      </c>
      <c r="Y32" s="81">
        <f t="shared" si="2"/>
        <v>0</v>
      </c>
      <c r="Z32" s="81">
        <f t="shared" si="2"/>
        <v>0</v>
      </c>
      <c r="AA32" s="81">
        <f t="shared" si="2"/>
        <v>0</v>
      </c>
      <c r="AB32" s="81">
        <f t="shared" si="2"/>
        <v>0</v>
      </c>
      <c r="AC32" s="81">
        <f t="shared" si="2"/>
        <v>0</v>
      </c>
      <c r="AD32" s="82">
        <f t="shared" si="2"/>
        <v>750000</v>
      </c>
    </row>
    <row r="33" spans="1:45" s="88" customFormat="1" x14ac:dyDescent="0.2">
      <c r="A33" s="1"/>
      <c r="B33" s="1"/>
      <c r="C33" s="1"/>
      <c r="D33" s="1"/>
      <c r="E33" s="1"/>
      <c r="F33" s="1"/>
      <c r="G33" s="1"/>
      <c r="H33" s="1"/>
      <c r="I33" s="1"/>
      <c r="J33" s="63"/>
      <c r="K33" s="64"/>
      <c r="L33" s="65"/>
      <c r="M33" s="1"/>
      <c r="N33" s="1"/>
      <c r="O33" s="83"/>
      <c r="P33" s="144"/>
      <c r="Q33" s="84"/>
      <c r="R33" s="85"/>
      <c r="S33" s="85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3"/>
      <c r="AF33" s="83"/>
      <c r="AG33" s="83"/>
      <c r="AH33" s="83"/>
      <c r="AI33" s="83"/>
      <c r="AJ33" s="83"/>
      <c r="AK33" s="83"/>
      <c r="AL33" s="83"/>
      <c r="AM33" s="87"/>
      <c r="AN33" s="87"/>
      <c r="AO33" s="87"/>
      <c r="AP33" s="87"/>
      <c r="AQ33" s="87"/>
      <c r="AR33" s="87"/>
      <c r="AS33" s="87"/>
    </row>
    <row r="34" spans="1:45" ht="12.75" customHeight="1" x14ac:dyDescent="0.2">
      <c r="P34" s="143" t="s">
        <v>70</v>
      </c>
      <c r="Q34" s="89"/>
      <c r="R34" s="75"/>
      <c r="S34" s="75" t="s">
        <v>55</v>
      </c>
      <c r="T34" s="75" t="s">
        <v>56</v>
      </c>
      <c r="U34" s="75" t="s">
        <v>57</v>
      </c>
      <c r="V34" s="75" t="s">
        <v>58</v>
      </c>
      <c r="W34" s="75" t="s">
        <v>59</v>
      </c>
      <c r="X34" s="75" t="s">
        <v>60</v>
      </c>
      <c r="Y34" s="75" t="s">
        <v>61</v>
      </c>
      <c r="Z34" s="75" t="s">
        <v>62</v>
      </c>
      <c r="AA34" s="75" t="s">
        <v>63</v>
      </c>
      <c r="AB34" s="75" t="s">
        <v>64</v>
      </c>
      <c r="AC34" s="75" t="s">
        <v>65</v>
      </c>
      <c r="AD34" s="75" t="s">
        <v>66</v>
      </c>
    </row>
    <row r="35" spans="1:45" x14ac:dyDescent="0.2">
      <c r="P35" s="143"/>
      <c r="Q35" s="89" t="s">
        <v>71</v>
      </c>
      <c r="R35" s="75">
        <v>540000</v>
      </c>
      <c r="S35" s="75">
        <f>10*5500</f>
        <v>55000</v>
      </c>
      <c r="T35" s="75"/>
      <c r="U35" s="75">
        <f>10*5500</f>
        <v>55000</v>
      </c>
      <c r="V35" s="75"/>
      <c r="W35" s="75"/>
      <c r="X35" s="75"/>
      <c r="Y35" s="75"/>
      <c r="Z35" s="75"/>
      <c r="AA35" s="75"/>
      <c r="AB35" s="75"/>
      <c r="AC35" s="75"/>
      <c r="AD35" s="75">
        <f t="shared" ref="AD35:AD40" si="3">SUM(S35:AC35)</f>
        <v>110000</v>
      </c>
      <c r="AE35" s="10">
        <f>AD35+AD43+AD51+AD59+AD67+AD75+AD26</f>
        <v>799000</v>
      </c>
      <c r="AF35" s="10" t="e">
        <f>#REF!</f>
        <v>#REF!</v>
      </c>
      <c r="AG35" s="10" t="e">
        <f>AE35-AF35</f>
        <v>#REF!</v>
      </c>
    </row>
    <row r="36" spans="1:45" x14ac:dyDescent="0.2">
      <c r="P36" s="143"/>
      <c r="Q36" s="89" t="s">
        <v>72</v>
      </c>
      <c r="R36" s="75">
        <v>90000</v>
      </c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>
        <f t="shared" si="3"/>
        <v>0</v>
      </c>
      <c r="AE36" s="10">
        <f>AD36+AD44+AD52+AD60+AD68+AD76+AD27</f>
        <v>600000</v>
      </c>
      <c r="AF36" s="10" t="e">
        <f>#REF!</f>
        <v>#REF!</v>
      </c>
      <c r="AG36" s="10" t="e">
        <f t="shared" ref="AG36:AG39" si="4">AE36-AF36</f>
        <v>#REF!</v>
      </c>
    </row>
    <row r="37" spans="1:45" s="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63"/>
      <c r="K37" s="64"/>
      <c r="L37" s="65"/>
      <c r="M37" s="1"/>
      <c r="N37" s="1"/>
      <c r="P37" s="143"/>
      <c r="Q37" s="89" t="s">
        <v>73</v>
      </c>
      <c r="R37" s="75">
        <v>3168000</v>
      </c>
      <c r="S37" s="75">
        <v>450000</v>
      </c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>
        <f t="shared" si="3"/>
        <v>450000</v>
      </c>
      <c r="AE37" s="10">
        <f>AD37+AD45+AD53+AD61+AD69+AD77</f>
        <v>4657500</v>
      </c>
      <c r="AF37" s="10" t="e">
        <f>#REF!</f>
        <v>#REF!</v>
      </c>
      <c r="AG37" s="10" t="e">
        <f t="shared" si="4"/>
        <v>#REF!</v>
      </c>
      <c r="AM37" s="4"/>
      <c r="AN37" s="4"/>
      <c r="AO37" s="4"/>
      <c r="AP37" s="4"/>
      <c r="AQ37" s="4"/>
      <c r="AR37" s="4"/>
      <c r="AS37" s="4"/>
    </row>
    <row r="38" spans="1:45" s="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63"/>
      <c r="K38" s="64"/>
      <c r="L38" s="65"/>
      <c r="M38" s="1"/>
      <c r="N38" s="1"/>
      <c r="P38" s="143"/>
      <c r="Q38" s="89" t="s">
        <v>74</v>
      </c>
      <c r="R38" s="75">
        <v>3000000</v>
      </c>
      <c r="S38" s="75">
        <v>500000</v>
      </c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>
        <f t="shared" si="3"/>
        <v>500000</v>
      </c>
      <c r="AE38" s="10">
        <f t="shared" ref="AE38:AE39" si="5">AD38+AD46+AD54+AD62+AD70+AD78</f>
        <v>4000000</v>
      </c>
      <c r="AF38" s="10" t="e">
        <f>#REF!</f>
        <v>#REF!</v>
      </c>
      <c r="AG38" s="10" t="e">
        <f t="shared" si="4"/>
        <v>#REF!</v>
      </c>
      <c r="AM38" s="4"/>
      <c r="AN38" s="4"/>
      <c r="AO38" s="4"/>
      <c r="AP38" s="4"/>
      <c r="AQ38" s="4"/>
      <c r="AR38" s="4"/>
      <c r="AS38" s="4"/>
    </row>
    <row r="39" spans="1:45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63"/>
      <c r="K39" s="64"/>
      <c r="L39" s="65"/>
      <c r="M39" s="1"/>
      <c r="N39" s="1"/>
      <c r="P39" s="143"/>
      <c r="Q39" s="2" t="s">
        <v>75</v>
      </c>
      <c r="R39" s="3">
        <v>3000000</v>
      </c>
      <c r="S39" s="78">
        <v>500000</v>
      </c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5">
        <f t="shared" si="3"/>
        <v>500000</v>
      </c>
      <c r="AE39" s="10">
        <f t="shared" si="5"/>
        <v>4700000</v>
      </c>
      <c r="AF39" s="10" t="e">
        <f>#REF!</f>
        <v>#REF!</v>
      </c>
      <c r="AG39" s="10" t="e">
        <f t="shared" si="4"/>
        <v>#REF!</v>
      </c>
      <c r="AM39" s="4"/>
      <c r="AN39" s="4"/>
      <c r="AO39" s="4"/>
      <c r="AP39" s="4"/>
      <c r="AQ39" s="4"/>
      <c r="AR39" s="4"/>
      <c r="AS39" s="4"/>
    </row>
    <row r="40" spans="1:45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63"/>
      <c r="K40" s="64"/>
      <c r="L40" s="65"/>
      <c r="M40" s="1"/>
      <c r="N40" s="1"/>
      <c r="P40" s="143"/>
      <c r="R40" s="3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>
        <f t="shared" si="3"/>
        <v>0</v>
      </c>
      <c r="AM40" s="4"/>
      <c r="AN40" s="4"/>
      <c r="AO40" s="4"/>
      <c r="AP40" s="4"/>
      <c r="AQ40" s="4"/>
      <c r="AR40" s="4"/>
      <c r="AS40" s="4"/>
    </row>
    <row r="41" spans="1:45" s="2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63"/>
      <c r="K41" s="64"/>
      <c r="L41" s="65"/>
      <c r="M41" s="1"/>
      <c r="N41" s="1"/>
      <c r="P41" s="143"/>
      <c r="Q41" s="90"/>
      <c r="R41" s="81"/>
      <c r="S41" s="81">
        <f>SUM(S35:S40)</f>
        <v>1505000</v>
      </c>
      <c r="T41" s="81">
        <f t="shared" ref="T41:AD41" si="6">SUM(T35:T40)</f>
        <v>0</v>
      </c>
      <c r="U41" s="81">
        <f t="shared" si="6"/>
        <v>55000</v>
      </c>
      <c r="V41" s="81">
        <f t="shared" si="6"/>
        <v>0</v>
      </c>
      <c r="W41" s="81">
        <f t="shared" si="6"/>
        <v>0</v>
      </c>
      <c r="X41" s="81">
        <f t="shared" si="6"/>
        <v>0</v>
      </c>
      <c r="Y41" s="81">
        <f t="shared" si="6"/>
        <v>0</v>
      </c>
      <c r="Z41" s="81">
        <f t="shared" si="6"/>
        <v>0</v>
      </c>
      <c r="AA41" s="81">
        <f t="shared" si="6"/>
        <v>0</v>
      </c>
      <c r="AB41" s="81">
        <f t="shared" si="6"/>
        <v>0</v>
      </c>
      <c r="AC41" s="81">
        <f t="shared" si="6"/>
        <v>0</v>
      </c>
      <c r="AD41" s="82">
        <f t="shared" si="6"/>
        <v>1560000</v>
      </c>
      <c r="AM41" s="4"/>
      <c r="AN41" s="4"/>
      <c r="AO41" s="4"/>
      <c r="AP41" s="4"/>
      <c r="AQ41" s="4"/>
      <c r="AR41" s="4"/>
      <c r="AS41" s="4"/>
    </row>
    <row r="42" spans="1:45" s="2" customFormat="1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63"/>
      <c r="K42" s="64"/>
      <c r="L42" s="65"/>
      <c r="M42" s="1"/>
      <c r="N42" s="1"/>
      <c r="P42" s="143" t="s">
        <v>76</v>
      </c>
      <c r="Q42" s="89"/>
      <c r="R42" s="75"/>
      <c r="S42" s="75" t="s">
        <v>55</v>
      </c>
      <c r="T42" s="75" t="s">
        <v>56</v>
      </c>
      <c r="U42" s="75" t="s">
        <v>57</v>
      </c>
      <c r="V42" s="75" t="s">
        <v>58</v>
      </c>
      <c r="W42" s="75" t="s">
        <v>59</v>
      </c>
      <c r="X42" s="75" t="s">
        <v>60</v>
      </c>
      <c r="Y42" s="75" t="s">
        <v>61</v>
      </c>
      <c r="Z42" s="75" t="s">
        <v>62</v>
      </c>
      <c r="AA42" s="75" t="s">
        <v>63</v>
      </c>
      <c r="AB42" s="75" t="s">
        <v>64</v>
      </c>
      <c r="AC42" s="75" t="s">
        <v>65</v>
      </c>
      <c r="AD42" s="75" t="s">
        <v>66</v>
      </c>
      <c r="AM42" s="4"/>
      <c r="AN42" s="4"/>
      <c r="AO42" s="4"/>
      <c r="AP42" s="4"/>
      <c r="AQ42" s="4"/>
      <c r="AR42" s="4"/>
      <c r="AS42" s="4"/>
    </row>
    <row r="43" spans="1:45" s="2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63"/>
      <c r="K43" s="64"/>
      <c r="L43" s="65"/>
      <c r="M43" s="1"/>
      <c r="N43" s="1"/>
      <c r="P43" s="143"/>
      <c r="Q43" s="89" t="s">
        <v>71</v>
      </c>
      <c r="R43" s="75">
        <v>540000</v>
      </c>
      <c r="S43" s="75"/>
      <c r="T43" s="75">
        <f>20*5500</f>
        <v>110000</v>
      </c>
      <c r="U43" s="75"/>
      <c r="V43" s="75"/>
      <c r="W43" s="75"/>
      <c r="X43" s="75"/>
      <c r="Y43" s="75"/>
      <c r="Z43" s="75"/>
      <c r="AA43" s="75"/>
      <c r="AB43" s="75"/>
      <c r="AC43" s="75"/>
      <c r="AD43" s="75">
        <f t="shared" ref="AD43:AD48" si="7">SUM(S43:AC43)</f>
        <v>110000</v>
      </c>
      <c r="AM43" s="4"/>
      <c r="AN43" s="4"/>
      <c r="AO43" s="4"/>
      <c r="AP43" s="4"/>
      <c r="AQ43" s="4"/>
      <c r="AR43" s="4"/>
      <c r="AS43" s="4"/>
    </row>
    <row r="44" spans="1:45" s="2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63"/>
      <c r="K44" s="64"/>
      <c r="L44" s="65"/>
      <c r="M44" s="1"/>
      <c r="N44" s="1"/>
      <c r="P44" s="143"/>
      <c r="Q44" s="89" t="s">
        <v>72</v>
      </c>
      <c r="R44" s="75">
        <v>90000</v>
      </c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>
        <f t="shared" si="7"/>
        <v>0</v>
      </c>
      <c r="AM44" s="4"/>
      <c r="AN44" s="4"/>
      <c r="AO44" s="4"/>
      <c r="AP44" s="4"/>
      <c r="AQ44" s="4"/>
      <c r="AR44" s="4"/>
      <c r="AS44" s="4"/>
    </row>
    <row r="45" spans="1:45" s="2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63"/>
      <c r="K45" s="64"/>
      <c r="L45" s="65"/>
      <c r="M45" s="1"/>
      <c r="N45" s="1"/>
      <c r="P45" s="143"/>
      <c r="Q45" s="89" t="s">
        <v>73</v>
      </c>
      <c r="R45" s="75">
        <v>3168000</v>
      </c>
      <c r="S45" s="75"/>
      <c r="T45" s="75">
        <v>450000</v>
      </c>
      <c r="U45" s="75"/>
      <c r="V45" s="75"/>
      <c r="W45" s="75"/>
      <c r="X45" s="75"/>
      <c r="Y45" s="75"/>
      <c r="Z45" s="75"/>
      <c r="AA45" s="75"/>
      <c r="AB45" s="75"/>
      <c r="AC45" s="75"/>
      <c r="AD45" s="75">
        <f t="shared" si="7"/>
        <v>450000</v>
      </c>
      <c r="AM45" s="4"/>
      <c r="AN45" s="4"/>
      <c r="AO45" s="4"/>
      <c r="AP45" s="4"/>
      <c r="AQ45" s="4"/>
      <c r="AR45" s="4"/>
      <c r="AS45" s="4"/>
    </row>
    <row r="46" spans="1:45" s="2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63"/>
      <c r="K46" s="64"/>
      <c r="L46" s="65"/>
      <c r="M46" s="1"/>
      <c r="N46" s="1"/>
      <c r="P46" s="143"/>
      <c r="Q46" s="89" t="s">
        <v>74</v>
      </c>
      <c r="R46" s="75">
        <v>3000000</v>
      </c>
      <c r="S46" s="75"/>
      <c r="T46" s="75">
        <v>500000</v>
      </c>
      <c r="U46" s="75"/>
      <c r="V46" s="75"/>
      <c r="W46" s="75"/>
      <c r="X46" s="75"/>
      <c r="Y46" s="75"/>
      <c r="Z46" s="75"/>
      <c r="AA46" s="75"/>
      <c r="AB46" s="75"/>
      <c r="AC46" s="75"/>
      <c r="AD46" s="75">
        <f t="shared" si="7"/>
        <v>500000</v>
      </c>
      <c r="AM46" s="4"/>
      <c r="AN46" s="4"/>
      <c r="AO46" s="4"/>
      <c r="AP46" s="4"/>
      <c r="AQ46" s="4"/>
      <c r="AR46" s="4"/>
      <c r="AS46" s="4"/>
    </row>
    <row r="47" spans="1:45" s="2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63"/>
      <c r="K47" s="64"/>
      <c r="L47" s="65"/>
      <c r="M47" s="1"/>
      <c r="N47" s="1"/>
      <c r="P47" s="143"/>
      <c r="Q47" s="2" t="s">
        <v>75</v>
      </c>
      <c r="R47" s="3">
        <v>3000000</v>
      </c>
      <c r="S47" s="78"/>
      <c r="T47" s="78">
        <v>500000</v>
      </c>
      <c r="U47" s="78"/>
      <c r="V47" s="78"/>
      <c r="W47" s="78"/>
      <c r="X47" s="78"/>
      <c r="Y47" s="78"/>
      <c r="Z47" s="78"/>
      <c r="AA47" s="78"/>
      <c r="AB47" s="78"/>
      <c r="AC47" s="78"/>
      <c r="AD47" s="75">
        <f t="shared" si="7"/>
        <v>500000</v>
      </c>
      <c r="AM47" s="4"/>
      <c r="AN47" s="4"/>
      <c r="AO47" s="4"/>
      <c r="AP47" s="4"/>
      <c r="AQ47" s="4"/>
      <c r="AR47" s="4"/>
      <c r="AS47" s="4"/>
    </row>
    <row r="48" spans="1:45" s="2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63"/>
      <c r="K48" s="64"/>
      <c r="L48" s="65"/>
      <c r="M48" s="1"/>
      <c r="N48" s="1"/>
      <c r="P48" s="143"/>
      <c r="R48" s="3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>
        <f t="shared" si="7"/>
        <v>0</v>
      </c>
      <c r="AM48" s="4"/>
      <c r="AN48" s="4"/>
      <c r="AO48" s="4"/>
      <c r="AP48" s="4"/>
      <c r="AQ48" s="4"/>
      <c r="AR48" s="4"/>
      <c r="AS48" s="4"/>
    </row>
    <row r="49" spans="1:45" s="2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63"/>
      <c r="K49" s="64"/>
      <c r="L49" s="65"/>
      <c r="M49" s="1"/>
      <c r="N49" s="1"/>
      <c r="P49" s="143"/>
      <c r="Q49" s="89"/>
      <c r="R49" s="3"/>
      <c r="S49" s="81">
        <f>SUM(S43:S48)</f>
        <v>0</v>
      </c>
      <c r="T49" s="81">
        <f t="shared" ref="T49:AD49" si="8">SUM(T43:T48)</f>
        <v>1560000</v>
      </c>
      <c r="U49" s="81">
        <f t="shared" si="8"/>
        <v>0</v>
      </c>
      <c r="V49" s="81">
        <f t="shared" si="8"/>
        <v>0</v>
      </c>
      <c r="W49" s="81">
        <f t="shared" si="8"/>
        <v>0</v>
      </c>
      <c r="X49" s="81">
        <f t="shared" si="8"/>
        <v>0</v>
      </c>
      <c r="Y49" s="81">
        <f t="shared" si="8"/>
        <v>0</v>
      </c>
      <c r="Z49" s="81">
        <f t="shared" si="8"/>
        <v>0</v>
      </c>
      <c r="AA49" s="81">
        <f t="shared" si="8"/>
        <v>0</v>
      </c>
      <c r="AB49" s="81">
        <f t="shared" si="8"/>
        <v>0</v>
      </c>
      <c r="AC49" s="81">
        <f t="shared" si="8"/>
        <v>0</v>
      </c>
      <c r="AD49" s="82">
        <f t="shared" si="8"/>
        <v>1560000</v>
      </c>
      <c r="AM49" s="4"/>
      <c r="AN49" s="4"/>
      <c r="AO49" s="4"/>
      <c r="AP49" s="4"/>
      <c r="AQ49" s="4"/>
      <c r="AR49" s="4"/>
      <c r="AS49" s="4"/>
    </row>
    <row r="50" spans="1:45" s="2" customFormat="1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63"/>
      <c r="K50" s="64"/>
      <c r="L50" s="65"/>
      <c r="M50" s="1"/>
      <c r="N50" s="1"/>
      <c r="P50" s="143" t="s">
        <v>77</v>
      </c>
      <c r="Q50" s="89"/>
      <c r="R50" s="75"/>
      <c r="S50" s="75" t="s">
        <v>55</v>
      </c>
      <c r="T50" s="75" t="s">
        <v>56</v>
      </c>
      <c r="U50" s="75" t="s">
        <v>57</v>
      </c>
      <c r="V50" s="75" t="s">
        <v>58</v>
      </c>
      <c r="W50" s="75" t="s">
        <v>59</v>
      </c>
      <c r="X50" s="75" t="s">
        <v>60</v>
      </c>
      <c r="Y50" s="75" t="s">
        <v>61</v>
      </c>
      <c r="Z50" s="75" t="s">
        <v>62</v>
      </c>
      <c r="AA50" s="75" t="s">
        <v>63</v>
      </c>
      <c r="AB50" s="75" t="s">
        <v>64</v>
      </c>
      <c r="AC50" s="75" t="s">
        <v>65</v>
      </c>
      <c r="AD50" s="75" t="s">
        <v>66</v>
      </c>
      <c r="AM50" s="4"/>
      <c r="AN50" s="4"/>
      <c r="AO50" s="4"/>
      <c r="AP50" s="4"/>
      <c r="AQ50" s="4"/>
      <c r="AR50" s="4"/>
      <c r="AS50" s="4"/>
    </row>
    <row r="51" spans="1:45" s="2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63"/>
      <c r="K51" s="64"/>
      <c r="L51" s="65"/>
      <c r="M51" s="1"/>
      <c r="N51" s="1"/>
      <c r="P51" s="143"/>
      <c r="Q51" s="89" t="s">
        <v>71</v>
      </c>
      <c r="R51" s="75">
        <v>540000</v>
      </c>
      <c r="S51" s="75">
        <f>10*5500</f>
        <v>55000</v>
      </c>
      <c r="T51" s="75"/>
      <c r="U51" s="75">
        <f>10*5500</f>
        <v>55000</v>
      </c>
      <c r="V51" s="75"/>
      <c r="W51" s="75"/>
      <c r="X51" s="75"/>
      <c r="Y51" s="75"/>
      <c r="Z51" s="75"/>
      <c r="AA51" s="75"/>
      <c r="AB51" s="75"/>
      <c r="AC51" s="75"/>
      <c r="AD51" s="75">
        <f t="shared" ref="AD51:AD56" si="9">SUM(S51:AC51)</f>
        <v>110000</v>
      </c>
      <c r="AM51" s="4"/>
      <c r="AN51" s="4"/>
      <c r="AO51" s="4"/>
      <c r="AP51" s="4"/>
      <c r="AQ51" s="4"/>
      <c r="AR51" s="4"/>
      <c r="AS51" s="4"/>
    </row>
    <row r="52" spans="1:45" s="2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63"/>
      <c r="K52" s="64"/>
      <c r="L52" s="65"/>
      <c r="M52" s="1"/>
      <c r="N52" s="1"/>
      <c r="P52" s="143"/>
      <c r="Q52" s="89" t="s">
        <v>72</v>
      </c>
      <c r="R52" s="75">
        <v>90000</v>
      </c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>
        <f t="shared" si="9"/>
        <v>0</v>
      </c>
      <c r="AM52" s="4"/>
      <c r="AN52" s="4"/>
      <c r="AO52" s="4"/>
      <c r="AP52" s="4"/>
      <c r="AQ52" s="4"/>
      <c r="AR52" s="4"/>
      <c r="AS52" s="4"/>
    </row>
    <row r="53" spans="1:45" s="2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63"/>
      <c r="K53" s="64"/>
      <c r="L53" s="65"/>
      <c r="M53" s="1"/>
      <c r="N53" s="1"/>
      <c r="P53" s="143"/>
      <c r="Q53" s="89" t="s">
        <v>73</v>
      </c>
      <c r="R53" s="75">
        <v>3168000</v>
      </c>
      <c r="S53" s="75">
        <v>450000</v>
      </c>
      <c r="T53" s="75"/>
      <c r="U53" s="75">
        <v>450000</v>
      </c>
      <c r="V53" s="75"/>
      <c r="W53" s="75"/>
      <c r="X53" s="75"/>
      <c r="Y53" s="75"/>
      <c r="Z53" s="75"/>
      <c r="AA53" s="75"/>
      <c r="AB53" s="75"/>
      <c r="AC53" s="75"/>
      <c r="AD53" s="75">
        <f t="shared" si="9"/>
        <v>900000</v>
      </c>
      <c r="AM53" s="4"/>
      <c r="AN53" s="4"/>
      <c r="AO53" s="4"/>
      <c r="AP53" s="4"/>
      <c r="AQ53" s="4"/>
      <c r="AR53" s="4"/>
      <c r="AS53" s="4"/>
    </row>
    <row r="54" spans="1:45" s="2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63"/>
      <c r="K54" s="64"/>
      <c r="L54" s="65"/>
      <c r="M54" s="1"/>
      <c r="N54" s="1"/>
      <c r="P54" s="143"/>
      <c r="Q54" s="89" t="s">
        <v>74</v>
      </c>
      <c r="R54" s="75">
        <v>3000000</v>
      </c>
      <c r="S54" s="75">
        <v>500000</v>
      </c>
      <c r="T54" s="75"/>
      <c r="U54" s="75">
        <v>500000</v>
      </c>
      <c r="V54" s="75"/>
      <c r="W54" s="75"/>
      <c r="X54" s="75"/>
      <c r="Y54" s="75"/>
      <c r="Z54" s="75"/>
      <c r="AA54" s="75"/>
      <c r="AB54" s="75"/>
      <c r="AC54" s="75"/>
      <c r="AD54" s="75">
        <f t="shared" si="9"/>
        <v>1000000</v>
      </c>
      <c r="AM54" s="4"/>
      <c r="AN54" s="4"/>
      <c r="AO54" s="4"/>
      <c r="AP54" s="4"/>
      <c r="AQ54" s="4"/>
      <c r="AR54" s="4"/>
      <c r="AS54" s="4"/>
    </row>
    <row r="55" spans="1:45" s="2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63"/>
      <c r="K55" s="64"/>
      <c r="L55" s="65"/>
      <c r="M55" s="1"/>
      <c r="N55" s="1"/>
      <c r="P55" s="143"/>
      <c r="Q55" s="2" t="s">
        <v>75</v>
      </c>
      <c r="R55" s="3">
        <v>3000000</v>
      </c>
      <c r="S55" s="78">
        <v>500000</v>
      </c>
      <c r="T55" s="78"/>
      <c r="U55" s="78">
        <v>500000</v>
      </c>
      <c r="V55" s="78"/>
      <c r="W55" s="78"/>
      <c r="X55" s="78"/>
      <c r="Y55" s="78"/>
      <c r="Z55" s="78"/>
      <c r="AA55" s="78"/>
      <c r="AB55" s="78"/>
      <c r="AC55" s="78"/>
      <c r="AD55" s="75">
        <f t="shared" si="9"/>
        <v>1000000</v>
      </c>
      <c r="AM55" s="4"/>
      <c r="AN55" s="4"/>
      <c r="AO55" s="4"/>
      <c r="AP55" s="4"/>
      <c r="AQ55" s="4"/>
      <c r="AR55" s="4"/>
      <c r="AS55" s="4"/>
    </row>
    <row r="56" spans="1:45" s="2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63"/>
      <c r="K56" s="64"/>
      <c r="L56" s="65"/>
      <c r="M56" s="1"/>
      <c r="N56" s="1"/>
      <c r="P56" s="143"/>
      <c r="R56" s="3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>
        <f t="shared" si="9"/>
        <v>0</v>
      </c>
      <c r="AM56" s="4"/>
      <c r="AN56" s="4"/>
      <c r="AO56" s="4"/>
      <c r="AP56" s="4"/>
      <c r="AQ56" s="4"/>
      <c r="AR56" s="4"/>
      <c r="AS56" s="4"/>
    </row>
    <row r="57" spans="1:45" s="2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63"/>
      <c r="K57" s="64"/>
      <c r="L57" s="65"/>
      <c r="M57" s="1"/>
      <c r="N57" s="1"/>
      <c r="P57" s="143"/>
      <c r="Q57" s="89"/>
      <c r="R57" s="81">
        <f>SUM(R51:R56)</f>
        <v>9798000</v>
      </c>
      <c r="S57" s="81">
        <f>SUM(S51:S56)</f>
        <v>1505000</v>
      </c>
      <c r="T57" s="81">
        <f t="shared" ref="T57:AD57" si="10">SUM(T51:T56)</f>
        <v>0</v>
      </c>
      <c r="U57" s="81">
        <f t="shared" si="10"/>
        <v>1505000</v>
      </c>
      <c r="V57" s="81">
        <f t="shared" si="10"/>
        <v>0</v>
      </c>
      <c r="W57" s="81">
        <f t="shared" si="10"/>
        <v>0</v>
      </c>
      <c r="X57" s="81">
        <f t="shared" si="10"/>
        <v>0</v>
      </c>
      <c r="Y57" s="81">
        <f t="shared" si="10"/>
        <v>0</v>
      </c>
      <c r="Z57" s="81">
        <f t="shared" si="10"/>
        <v>0</v>
      </c>
      <c r="AA57" s="81">
        <f t="shared" si="10"/>
        <v>0</v>
      </c>
      <c r="AB57" s="81">
        <f t="shared" si="10"/>
        <v>0</v>
      </c>
      <c r="AC57" s="81">
        <f t="shared" si="10"/>
        <v>0</v>
      </c>
      <c r="AD57" s="82">
        <f t="shared" si="10"/>
        <v>3010000</v>
      </c>
      <c r="AM57" s="4"/>
      <c r="AN57" s="4"/>
      <c r="AO57" s="4"/>
      <c r="AP57" s="4"/>
      <c r="AQ57" s="4"/>
      <c r="AR57" s="4"/>
      <c r="AS57" s="4"/>
    </row>
    <row r="58" spans="1:45" s="2" customFormat="1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63"/>
      <c r="K58" s="64"/>
      <c r="L58" s="65"/>
      <c r="M58" s="1"/>
      <c r="N58" s="1"/>
      <c r="P58" s="143" t="s">
        <v>78</v>
      </c>
      <c r="Q58" s="89"/>
      <c r="R58" s="75"/>
      <c r="S58" s="75" t="s">
        <v>55</v>
      </c>
      <c r="T58" s="75" t="s">
        <v>56</v>
      </c>
      <c r="U58" s="75" t="s">
        <v>57</v>
      </c>
      <c r="V58" s="75" t="s">
        <v>58</v>
      </c>
      <c r="W58" s="75" t="s">
        <v>59</v>
      </c>
      <c r="X58" s="75" t="s">
        <v>60</v>
      </c>
      <c r="Y58" s="75" t="s">
        <v>61</v>
      </c>
      <c r="Z58" s="75" t="s">
        <v>62</v>
      </c>
      <c r="AA58" s="75" t="s">
        <v>63</v>
      </c>
      <c r="AB58" s="75" t="s">
        <v>64</v>
      </c>
      <c r="AC58" s="75" t="s">
        <v>65</v>
      </c>
      <c r="AD58" s="75" t="s">
        <v>66</v>
      </c>
      <c r="AM58" s="4"/>
      <c r="AN58" s="4"/>
      <c r="AO58" s="4"/>
      <c r="AP58" s="4"/>
      <c r="AQ58" s="4"/>
      <c r="AR58" s="4"/>
      <c r="AS58" s="4"/>
    </row>
    <row r="59" spans="1:45" s="2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63"/>
      <c r="K59" s="64"/>
      <c r="L59" s="65"/>
      <c r="M59" s="1"/>
      <c r="N59" s="1"/>
      <c r="P59" s="143"/>
      <c r="Q59" s="89" t="s">
        <v>71</v>
      </c>
      <c r="R59" s="75">
        <v>540000</v>
      </c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>
        <f t="shared" ref="AD59:AD64" si="11">SUM(S59:AC59)</f>
        <v>0</v>
      </c>
      <c r="AM59" s="4"/>
      <c r="AN59" s="4"/>
      <c r="AO59" s="4"/>
      <c r="AP59" s="4"/>
      <c r="AQ59" s="4"/>
      <c r="AR59" s="4"/>
      <c r="AS59" s="4"/>
    </row>
    <row r="60" spans="1:45" s="2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63"/>
      <c r="K60" s="64"/>
      <c r="L60" s="65"/>
      <c r="M60" s="1"/>
      <c r="N60" s="1"/>
      <c r="P60" s="143"/>
      <c r="Q60" s="89" t="s">
        <v>72</v>
      </c>
      <c r="R60" s="75">
        <v>90000</v>
      </c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>
        <f t="shared" si="11"/>
        <v>0</v>
      </c>
      <c r="AM60" s="4"/>
      <c r="AN60" s="4"/>
      <c r="AO60" s="4"/>
      <c r="AP60" s="4"/>
      <c r="AQ60" s="4"/>
      <c r="AR60" s="4"/>
      <c r="AS60" s="4"/>
    </row>
    <row r="61" spans="1:45" s="2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63"/>
      <c r="K61" s="64"/>
      <c r="L61" s="65"/>
      <c r="M61" s="1"/>
      <c r="N61" s="1"/>
      <c r="P61" s="143"/>
      <c r="Q61" s="89" t="s">
        <v>73</v>
      </c>
      <c r="R61" s="75">
        <v>3168000</v>
      </c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>
        <f t="shared" si="11"/>
        <v>0</v>
      </c>
      <c r="AM61" s="4"/>
      <c r="AN61" s="4"/>
      <c r="AO61" s="4"/>
      <c r="AP61" s="4"/>
      <c r="AQ61" s="4"/>
      <c r="AR61" s="4"/>
      <c r="AS61" s="4"/>
    </row>
    <row r="62" spans="1:45" s="2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63"/>
      <c r="K62" s="64"/>
      <c r="L62" s="65"/>
      <c r="M62" s="1"/>
      <c r="N62" s="1"/>
      <c r="P62" s="143"/>
      <c r="Q62" s="89" t="s">
        <v>74</v>
      </c>
      <c r="R62" s="75">
        <v>3000000</v>
      </c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>
        <f t="shared" si="11"/>
        <v>0</v>
      </c>
      <c r="AM62" s="4"/>
      <c r="AN62" s="4"/>
      <c r="AO62" s="4"/>
      <c r="AP62" s="4"/>
      <c r="AQ62" s="4"/>
      <c r="AR62" s="4"/>
      <c r="AS62" s="4"/>
    </row>
    <row r="63" spans="1:45" s="2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63"/>
      <c r="K63" s="64"/>
      <c r="L63" s="65"/>
      <c r="M63" s="1"/>
      <c r="N63" s="1"/>
      <c r="P63" s="143"/>
      <c r="Q63" s="2" t="s">
        <v>75</v>
      </c>
      <c r="R63" s="3">
        <v>3000000</v>
      </c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5">
        <f t="shared" si="11"/>
        <v>0</v>
      </c>
      <c r="AM63" s="4"/>
      <c r="AN63" s="4"/>
      <c r="AO63" s="4"/>
      <c r="AP63" s="4"/>
      <c r="AQ63" s="4"/>
      <c r="AR63" s="4"/>
      <c r="AS63" s="4"/>
    </row>
    <row r="64" spans="1:45" s="2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63"/>
      <c r="K64" s="64"/>
      <c r="L64" s="65"/>
      <c r="M64" s="1"/>
      <c r="N64" s="1"/>
      <c r="P64" s="143"/>
      <c r="R64" s="3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>
        <f t="shared" si="11"/>
        <v>0</v>
      </c>
      <c r="AM64" s="4"/>
      <c r="AN64" s="4"/>
      <c r="AO64" s="4"/>
      <c r="AP64" s="4"/>
      <c r="AQ64" s="4"/>
      <c r="AR64" s="4"/>
      <c r="AS64" s="4"/>
    </row>
    <row r="65" spans="1:45" s="2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63"/>
      <c r="K65" s="64"/>
      <c r="L65" s="65"/>
      <c r="M65" s="1"/>
      <c r="N65" s="1"/>
      <c r="P65" s="143"/>
      <c r="Q65" s="89"/>
      <c r="R65" s="81">
        <f>SUM(R59:R64)</f>
        <v>9798000</v>
      </c>
      <c r="S65" s="81">
        <f>SUM(S59:S64)</f>
        <v>0</v>
      </c>
      <c r="T65" s="81">
        <f t="shared" ref="T65:AD65" si="12">SUM(T59:T64)</f>
        <v>0</v>
      </c>
      <c r="U65" s="81">
        <f t="shared" si="12"/>
        <v>0</v>
      </c>
      <c r="V65" s="81">
        <f t="shared" si="12"/>
        <v>0</v>
      </c>
      <c r="W65" s="81">
        <f t="shared" si="12"/>
        <v>0</v>
      </c>
      <c r="X65" s="81">
        <f t="shared" si="12"/>
        <v>0</v>
      </c>
      <c r="Y65" s="81">
        <f t="shared" si="12"/>
        <v>0</v>
      </c>
      <c r="Z65" s="81">
        <f t="shared" si="12"/>
        <v>0</v>
      </c>
      <c r="AA65" s="81">
        <f t="shared" si="12"/>
        <v>0</v>
      </c>
      <c r="AB65" s="81">
        <f t="shared" si="12"/>
        <v>0</v>
      </c>
      <c r="AC65" s="81">
        <f t="shared" si="12"/>
        <v>0</v>
      </c>
      <c r="AD65" s="82">
        <f t="shared" si="12"/>
        <v>0</v>
      </c>
      <c r="AM65" s="4"/>
      <c r="AN65" s="4"/>
      <c r="AO65" s="4"/>
      <c r="AP65" s="4"/>
      <c r="AQ65" s="4"/>
      <c r="AR65" s="4"/>
      <c r="AS65" s="4"/>
    </row>
    <row r="66" spans="1:45" s="2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63"/>
      <c r="K66" s="64"/>
      <c r="L66" s="65"/>
      <c r="M66" s="1"/>
      <c r="N66" s="1"/>
      <c r="P66" s="143" t="s">
        <v>79</v>
      </c>
      <c r="Q66" s="89"/>
      <c r="R66" s="75"/>
      <c r="S66" s="75" t="s">
        <v>55</v>
      </c>
      <c r="T66" s="75" t="s">
        <v>56</v>
      </c>
      <c r="U66" s="75" t="s">
        <v>57</v>
      </c>
      <c r="V66" s="75" t="s">
        <v>58</v>
      </c>
      <c r="W66" s="75" t="s">
        <v>59</v>
      </c>
      <c r="X66" s="75" t="s">
        <v>60</v>
      </c>
      <c r="Y66" s="75" t="s">
        <v>61</v>
      </c>
      <c r="Z66" s="75" t="s">
        <v>62</v>
      </c>
      <c r="AA66" s="75" t="s">
        <v>63</v>
      </c>
      <c r="AB66" s="75" t="s">
        <v>64</v>
      </c>
      <c r="AC66" s="75" t="s">
        <v>65</v>
      </c>
      <c r="AD66" s="75" t="s">
        <v>66</v>
      </c>
      <c r="AM66" s="4"/>
      <c r="AN66" s="4"/>
      <c r="AO66" s="4"/>
      <c r="AP66" s="4"/>
      <c r="AQ66" s="4"/>
      <c r="AR66" s="4"/>
      <c r="AS66" s="4"/>
    </row>
    <row r="67" spans="1:45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63"/>
      <c r="K67" s="64"/>
      <c r="L67" s="65"/>
      <c r="M67" s="1"/>
      <c r="N67" s="1"/>
      <c r="P67" s="143"/>
      <c r="Q67" s="89" t="s">
        <v>71</v>
      </c>
      <c r="R67" s="75">
        <v>540000</v>
      </c>
      <c r="S67" s="75">
        <f>10*5500</f>
        <v>55000</v>
      </c>
      <c r="T67" s="75"/>
      <c r="U67" s="75">
        <f>10*5500</f>
        <v>55000</v>
      </c>
      <c r="V67" s="75"/>
      <c r="W67" s="75"/>
      <c r="X67" s="75"/>
      <c r="Y67" s="75"/>
      <c r="Z67" s="75"/>
      <c r="AA67" s="75"/>
      <c r="AB67" s="75"/>
      <c r="AC67" s="75"/>
      <c r="AD67" s="75">
        <f t="shared" ref="AD67:AD72" si="13">SUM(S67:AC67)</f>
        <v>110000</v>
      </c>
      <c r="AM67" s="4"/>
      <c r="AN67" s="4"/>
      <c r="AO67" s="4"/>
      <c r="AP67" s="4"/>
      <c r="AQ67" s="4"/>
      <c r="AR67" s="4"/>
      <c r="AS67" s="4"/>
    </row>
    <row r="68" spans="1:45" s="2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63"/>
      <c r="K68" s="64"/>
      <c r="L68" s="65"/>
      <c r="M68" s="1"/>
      <c r="N68" s="1"/>
      <c r="P68" s="143"/>
      <c r="Q68" s="89" t="s">
        <v>72</v>
      </c>
      <c r="R68" s="75">
        <v>90000</v>
      </c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>
        <f t="shared" si="13"/>
        <v>0</v>
      </c>
      <c r="AM68" s="4"/>
      <c r="AN68" s="4"/>
      <c r="AO68" s="4"/>
      <c r="AP68" s="4"/>
      <c r="AQ68" s="4"/>
      <c r="AR68" s="4"/>
      <c r="AS68" s="4"/>
    </row>
    <row r="69" spans="1:45" s="2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63"/>
      <c r="K69" s="64"/>
      <c r="L69" s="65"/>
      <c r="M69" s="1"/>
      <c r="N69" s="1"/>
      <c r="P69" s="143"/>
      <c r="Q69" s="89" t="s">
        <v>73</v>
      </c>
      <c r="R69" s="75">
        <v>3168000</v>
      </c>
      <c r="S69" s="75">
        <v>450000</v>
      </c>
      <c r="T69" s="75"/>
      <c r="U69" s="75">
        <v>450000</v>
      </c>
      <c r="V69" s="75"/>
      <c r="W69" s="75"/>
      <c r="X69" s="75"/>
      <c r="Y69" s="75"/>
      <c r="Z69" s="75"/>
      <c r="AA69" s="75"/>
      <c r="AB69" s="75"/>
      <c r="AC69" s="75"/>
      <c r="AD69" s="75">
        <f t="shared" si="13"/>
        <v>900000</v>
      </c>
      <c r="AM69" s="4"/>
      <c r="AN69" s="4"/>
      <c r="AO69" s="4"/>
      <c r="AP69" s="4"/>
      <c r="AQ69" s="4"/>
      <c r="AR69" s="4"/>
      <c r="AS69" s="4"/>
    </row>
    <row r="70" spans="1:45" s="2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63"/>
      <c r="K70" s="64"/>
      <c r="L70" s="65"/>
      <c r="M70" s="1"/>
      <c r="N70" s="1"/>
      <c r="P70" s="143"/>
      <c r="Q70" s="89" t="s">
        <v>74</v>
      </c>
      <c r="R70" s="75">
        <v>3000000</v>
      </c>
      <c r="S70" s="75">
        <v>500000</v>
      </c>
      <c r="T70" s="75"/>
      <c r="U70" s="75">
        <v>500000</v>
      </c>
      <c r="V70" s="75"/>
      <c r="W70" s="75"/>
      <c r="X70" s="75"/>
      <c r="Y70" s="75"/>
      <c r="Z70" s="75"/>
      <c r="AA70" s="75"/>
      <c r="AB70" s="75"/>
      <c r="AC70" s="75"/>
      <c r="AD70" s="75">
        <f t="shared" si="13"/>
        <v>1000000</v>
      </c>
      <c r="AM70" s="4"/>
      <c r="AN70" s="4"/>
      <c r="AO70" s="4"/>
      <c r="AP70" s="4"/>
      <c r="AQ70" s="4"/>
      <c r="AR70" s="4"/>
      <c r="AS70" s="4"/>
    </row>
    <row r="71" spans="1:45" s="2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63"/>
      <c r="K71" s="64"/>
      <c r="L71" s="65"/>
      <c r="M71" s="1"/>
      <c r="N71" s="1"/>
      <c r="P71" s="143"/>
      <c r="Q71" s="2" t="s">
        <v>75</v>
      </c>
      <c r="R71" s="3">
        <v>3000000</v>
      </c>
      <c r="S71" s="78">
        <v>500000</v>
      </c>
      <c r="T71" s="78"/>
      <c r="U71" s="78">
        <v>500000</v>
      </c>
      <c r="V71" s="78"/>
      <c r="W71" s="78"/>
      <c r="X71" s="78"/>
      <c r="Y71" s="78"/>
      <c r="Z71" s="78"/>
      <c r="AA71" s="78"/>
      <c r="AB71" s="78"/>
      <c r="AC71" s="78"/>
      <c r="AD71" s="75">
        <f t="shared" si="13"/>
        <v>1000000</v>
      </c>
      <c r="AM71" s="4"/>
      <c r="AN71" s="4"/>
      <c r="AO71" s="4"/>
      <c r="AP71" s="4"/>
      <c r="AQ71" s="4"/>
      <c r="AR71" s="4"/>
      <c r="AS71" s="4"/>
    </row>
    <row r="72" spans="1:45" s="2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63"/>
      <c r="K72" s="64"/>
      <c r="L72" s="65"/>
      <c r="M72" s="1"/>
      <c r="N72" s="1"/>
      <c r="P72" s="143"/>
      <c r="R72" s="3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>
        <f t="shared" si="13"/>
        <v>0</v>
      </c>
      <c r="AM72" s="4"/>
      <c r="AN72" s="4"/>
      <c r="AO72" s="4"/>
      <c r="AP72" s="4"/>
      <c r="AQ72" s="4"/>
      <c r="AR72" s="4"/>
      <c r="AS72" s="4"/>
    </row>
    <row r="73" spans="1:45" s="2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63"/>
      <c r="K73" s="64"/>
      <c r="L73" s="65"/>
      <c r="M73" s="1"/>
      <c r="N73" s="1"/>
      <c r="P73" s="143"/>
      <c r="Q73" s="89"/>
      <c r="R73" s="81">
        <f>SUM(R67:R72)</f>
        <v>9798000</v>
      </c>
      <c r="S73" s="81">
        <f>SUM(S67:S72)</f>
        <v>1505000</v>
      </c>
      <c r="T73" s="81">
        <f t="shared" ref="T73:AD73" si="14">SUM(T67:T72)</f>
        <v>0</v>
      </c>
      <c r="U73" s="81">
        <f t="shared" si="14"/>
        <v>1505000</v>
      </c>
      <c r="V73" s="81">
        <f t="shared" si="14"/>
        <v>0</v>
      </c>
      <c r="W73" s="81">
        <f t="shared" si="14"/>
        <v>0</v>
      </c>
      <c r="X73" s="81">
        <f t="shared" si="14"/>
        <v>0</v>
      </c>
      <c r="Y73" s="81">
        <f t="shared" si="14"/>
        <v>0</v>
      </c>
      <c r="Z73" s="81">
        <f t="shared" si="14"/>
        <v>0</v>
      </c>
      <c r="AA73" s="81">
        <f t="shared" si="14"/>
        <v>0</v>
      </c>
      <c r="AB73" s="81">
        <f t="shared" si="14"/>
        <v>0</v>
      </c>
      <c r="AC73" s="81">
        <f t="shared" si="14"/>
        <v>0</v>
      </c>
      <c r="AD73" s="82">
        <f t="shared" si="14"/>
        <v>3010000</v>
      </c>
      <c r="AM73" s="4"/>
      <c r="AN73" s="4"/>
      <c r="AO73" s="4"/>
      <c r="AP73" s="4"/>
      <c r="AQ73" s="4"/>
      <c r="AR73" s="4"/>
      <c r="AS73" s="4"/>
    </row>
    <row r="74" spans="1:45" s="2" customFormat="1" ht="76.5" x14ac:dyDescent="0.2">
      <c r="A74" s="1"/>
      <c r="B74" s="1"/>
      <c r="C74" s="1"/>
      <c r="D74" s="1"/>
      <c r="E74" s="1"/>
      <c r="F74" s="1"/>
      <c r="G74" s="1"/>
      <c r="H74" s="1"/>
      <c r="I74" s="1"/>
      <c r="J74" s="63"/>
      <c r="K74" s="64"/>
      <c r="L74" s="65"/>
      <c r="M74" s="1"/>
      <c r="N74" s="1"/>
      <c r="P74" s="143" t="s">
        <v>80</v>
      </c>
      <c r="Q74" s="89"/>
      <c r="R74" s="75"/>
      <c r="S74" s="75" t="s">
        <v>55</v>
      </c>
      <c r="T74" s="75" t="s">
        <v>56</v>
      </c>
      <c r="U74" s="75" t="s">
        <v>57</v>
      </c>
      <c r="V74" s="75" t="s">
        <v>58</v>
      </c>
      <c r="W74" s="75" t="s">
        <v>59</v>
      </c>
      <c r="X74" s="75" t="s">
        <v>60</v>
      </c>
      <c r="Y74" s="75" t="s">
        <v>61</v>
      </c>
      <c r="Z74" s="75" t="s">
        <v>62</v>
      </c>
      <c r="AA74" s="75" t="s">
        <v>63</v>
      </c>
      <c r="AB74" s="75" t="s">
        <v>64</v>
      </c>
      <c r="AC74" s="75" t="s">
        <v>65</v>
      </c>
      <c r="AD74" s="75" t="s">
        <v>66</v>
      </c>
      <c r="AM74" s="4"/>
      <c r="AN74" s="4"/>
      <c r="AO74" s="4"/>
      <c r="AP74" s="4"/>
      <c r="AQ74" s="4"/>
      <c r="AR74" s="4"/>
      <c r="AS74" s="4"/>
    </row>
    <row r="75" spans="1:45" s="2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63"/>
      <c r="K75" s="64"/>
      <c r="L75" s="65"/>
      <c r="M75" s="1"/>
      <c r="N75" s="1"/>
      <c r="P75" s="143"/>
      <c r="Q75" s="89" t="s">
        <v>71</v>
      </c>
      <c r="R75" s="75">
        <v>1368000</v>
      </c>
      <c r="S75" s="75">
        <f>38*5500</f>
        <v>209000</v>
      </c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>
        <f t="shared" ref="AD75:AD80" si="15">SUM(S75:AC75)</f>
        <v>209000</v>
      </c>
      <c r="AF75" s="10">
        <f>S75+S67+S51+S35</f>
        <v>374000</v>
      </c>
      <c r="AM75" s="4"/>
      <c r="AN75" s="4"/>
      <c r="AO75" s="4"/>
      <c r="AP75" s="4"/>
      <c r="AQ75" s="4"/>
      <c r="AR75" s="4"/>
      <c r="AS75" s="4"/>
    </row>
    <row r="76" spans="1:45" s="2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63"/>
      <c r="K76" s="64"/>
      <c r="L76" s="65"/>
      <c r="M76" s="1"/>
      <c r="N76" s="1"/>
      <c r="P76" s="143"/>
      <c r="Q76" s="89" t="s">
        <v>72</v>
      </c>
      <c r="R76" s="75">
        <v>300000</v>
      </c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>
        <f t="shared" si="15"/>
        <v>0</v>
      </c>
      <c r="AM76" s="4"/>
      <c r="AN76" s="4"/>
      <c r="AO76" s="4"/>
      <c r="AP76" s="4"/>
      <c r="AQ76" s="4"/>
      <c r="AR76" s="4"/>
      <c r="AS76" s="4"/>
    </row>
    <row r="77" spans="1:45" s="2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63"/>
      <c r="K77" s="64"/>
      <c r="L77" s="65"/>
      <c r="M77" s="1"/>
      <c r="N77" s="1"/>
      <c r="P77" s="143"/>
      <c r="Q77" s="89" t="s">
        <v>73</v>
      </c>
      <c r="R77" s="75">
        <v>8640000</v>
      </c>
      <c r="S77" s="75">
        <f>1350000+607500</f>
        <v>1957500</v>
      </c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>
        <f t="shared" si="15"/>
        <v>1957500</v>
      </c>
      <c r="AM77" s="4"/>
      <c r="AN77" s="4"/>
      <c r="AO77" s="4"/>
      <c r="AP77" s="4"/>
      <c r="AQ77" s="4"/>
      <c r="AR77" s="4"/>
      <c r="AS77" s="4"/>
    </row>
    <row r="78" spans="1:45" s="2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63"/>
      <c r="K78" s="64"/>
      <c r="L78" s="65"/>
      <c r="M78" s="1"/>
      <c r="N78" s="1"/>
      <c r="P78" s="143"/>
      <c r="Q78" s="89" t="s">
        <v>74</v>
      </c>
      <c r="R78" s="75">
        <v>4000000</v>
      </c>
      <c r="S78" s="75">
        <v>1000000</v>
      </c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>
        <f t="shared" si="15"/>
        <v>1000000</v>
      </c>
      <c r="AM78" s="4"/>
      <c r="AN78" s="4"/>
      <c r="AO78" s="4"/>
      <c r="AP78" s="4"/>
      <c r="AQ78" s="4"/>
      <c r="AR78" s="4"/>
      <c r="AS78" s="4"/>
    </row>
    <row r="79" spans="1:45" s="2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63"/>
      <c r="K79" s="64"/>
      <c r="L79" s="65"/>
      <c r="M79" s="1"/>
      <c r="N79" s="1"/>
      <c r="P79" s="143"/>
      <c r="Q79" s="2" t="s">
        <v>75</v>
      </c>
      <c r="R79" s="3">
        <v>7600000</v>
      </c>
      <c r="S79" s="78">
        <v>1700000</v>
      </c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5">
        <f t="shared" si="15"/>
        <v>1700000</v>
      </c>
      <c r="AM79" s="4"/>
      <c r="AN79" s="4"/>
      <c r="AO79" s="4"/>
      <c r="AP79" s="4"/>
      <c r="AQ79" s="4"/>
      <c r="AR79" s="4"/>
      <c r="AS79" s="4"/>
    </row>
    <row r="80" spans="1:45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63"/>
      <c r="K80" s="64"/>
      <c r="L80" s="65"/>
      <c r="M80" s="1"/>
      <c r="N80" s="1"/>
      <c r="P80" s="143"/>
      <c r="R80" s="3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>
        <f t="shared" si="15"/>
        <v>0</v>
      </c>
      <c r="AM80" s="4"/>
      <c r="AN80" s="4"/>
      <c r="AO80" s="4"/>
      <c r="AP80" s="4"/>
      <c r="AQ80" s="4"/>
      <c r="AR80" s="4"/>
      <c r="AS80" s="4"/>
    </row>
    <row r="81" spans="1:45" s="2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63"/>
      <c r="K81" s="64"/>
      <c r="L81" s="65"/>
      <c r="M81" s="1"/>
      <c r="N81" s="1"/>
      <c r="P81" s="143"/>
      <c r="Q81" s="89"/>
      <c r="R81" s="81">
        <f>SUM(R75:R80)</f>
        <v>21908000</v>
      </c>
      <c r="S81" s="81">
        <f>SUM(S75:S80)</f>
        <v>4866500</v>
      </c>
      <c r="T81" s="81">
        <f t="shared" ref="T81:AD81" si="16">SUM(T75:T80)</f>
        <v>0</v>
      </c>
      <c r="U81" s="81">
        <f t="shared" si="16"/>
        <v>0</v>
      </c>
      <c r="V81" s="81">
        <f t="shared" si="16"/>
        <v>0</v>
      </c>
      <c r="W81" s="81">
        <f t="shared" si="16"/>
        <v>0</v>
      </c>
      <c r="X81" s="81">
        <f t="shared" si="16"/>
        <v>0</v>
      </c>
      <c r="Y81" s="81">
        <f t="shared" si="16"/>
        <v>0</v>
      </c>
      <c r="Z81" s="81">
        <f t="shared" si="16"/>
        <v>0</v>
      </c>
      <c r="AA81" s="81">
        <f t="shared" si="16"/>
        <v>0</v>
      </c>
      <c r="AB81" s="81">
        <f t="shared" si="16"/>
        <v>0</v>
      </c>
      <c r="AC81" s="81">
        <f t="shared" si="16"/>
        <v>0</v>
      </c>
      <c r="AD81" s="82">
        <f t="shared" si="16"/>
        <v>4866500</v>
      </c>
      <c r="AM81" s="4"/>
      <c r="AN81" s="4"/>
      <c r="AO81" s="4"/>
      <c r="AP81" s="4"/>
      <c r="AQ81" s="4"/>
      <c r="AR81" s="4"/>
      <c r="AS81" s="4"/>
    </row>
    <row r="82" spans="1:45" s="2" customFormat="1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63"/>
      <c r="K82" s="64"/>
      <c r="L82" s="65"/>
      <c r="M82" s="1"/>
      <c r="N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M82" s="4"/>
      <c r="AN82" s="4"/>
      <c r="AO82" s="4"/>
      <c r="AP82" s="4"/>
      <c r="AQ82" s="4"/>
      <c r="AR82" s="4"/>
      <c r="AS82" s="4"/>
    </row>
    <row r="87" spans="1:45" s="2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63"/>
      <c r="K87" s="64"/>
      <c r="L87" s="65"/>
      <c r="M87" s="1"/>
      <c r="N87" s="1"/>
      <c r="O87" s="10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M87" s="4"/>
      <c r="AN87" s="4"/>
      <c r="AO87" s="4"/>
      <c r="AP87" s="4"/>
      <c r="AQ87" s="4"/>
      <c r="AR87" s="4"/>
      <c r="AS87" s="4"/>
    </row>
    <row r="90" spans="1:45" s="2" customFormat="1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63"/>
      <c r="K90" s="64"/>
      <c r="L90" s="65"/>
      <c r="M90" s="1"/>
      <c r="N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M90" s="4"/>
      <c r="AN90" s="4"/>
      <c r="AO90" s="4"/>
      <c r="AP90" s="4"/>
      <c r="AQ90" s="4"/>
      <c r="AR90" s="4"/>
      <c r="AS90" s="4"/>
    </row>
    <row r="106" spans="10:45" s="1" customFormat="1" ht="15" customHeight="1" x14ac:dyDescent="0.2">
      <c r="J106" s="63"/>
      <c r="K106" s="64"/>
      <c r="L106" s="65"/>
      <c r="O106" s="2"/>
      <c r="P106" s="2"/>
      <c r="Q106" s="2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"/>
      <c r="AF106" s="2"/>
      <c r="AG106" s="2"/>
      <c r="AH106" s="2"/>
      <c r="AI106" s="2"/>
      <c r="AJ106" s="2"/>
      <c r="AK106" s="2"/>
      <c r="AL106" s="2"/>
      <c r="AM106" s="4"/>
      <c r="AN106" s="4"/>
      <c r="AO106" s="4"/>
      <c r="AP106" s="4"/>
      <c r="AQ106" s="4"/>
      <c r="AR106" s="4"/>
      <c r="AS106" s="4"/>
    </row>
    <row r="122" spans="10:45" s="1" customFormat="1" ht="6" customHeight="1" x14ac:dyDescent="0.2">
      <c r="J122" s="63"/>
      <c r="K122" s="64"/>
      <c r="L122" s="65"/>
      <c r="O122" s="2"/>
      <c r="P122" s="2"/>
      <c r="Q122" s="2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2"/>
      <c r="AF122" s="2"/>
      <c r="AG122" s="2"/>
      <c r="AH122" s="2"/>
      <c r="AI122" s="2"/>
      <c r="AJ122" s="2"/>
      <c r="AK122" s="2"/>
      <c r="AL122" s="2"/>
      <c r="AM122" s="4"/>
      <c r="AN122" s="4"/>
      <c r="AO122" s="4"/>
      <c r="AP122" s="4"/>
      <c r="AQ122" s="4"/>
      <c r="AR122" s="4"/>
      <c r="AS122" s="4"/>
    </row>
  </sheetData>
  <mergeCells count="31">
    <mergeCell ref="P14:P17"/>
    <mergeCell ref="C17:E17"/>
    <mergeCell ref="K17:N17"/>
    <mergeCell ref="P74:P81"/>
    <mergeCell ref="P26:P33"/>
    <mergeCell ref="P34:P41"/>
    <mergeCell ref="P42:P49"/>
    <mergeCell ref="P50:P57"/>
    <mergeCell ref="P58:P65"/>
    <mergeCell ref="P66:P73"/>
    <mergeCell ref="C18:E18"/>
    <mergeCell ref="K18:N18"/>
    <mergeCell ref="P18:P25"/>
    <mergeCell ref="C22:E22"/>
    <mergeCell ref="K22:M22"/>
    <mergeCell ref="C23:E23"/>
    <mergeCell ref="K23:M23"/>
    <mergeCell ref="A6:B6"/>
    <mergeCell ref="C6:D6"/>
    <mergeCell ref="G6:I6"/>
    <mergeCell ref="C7:C11"/>
    <mergeCell ref="D7:D11"/>
    <mergeCell ref="C1:N1"/>
    <mergeCell ref="C2:N2"/>
    <mergeCell ref="A3:D3"/>
    <mergeCell ref="A4:B5"/>
    <mergeCell ref="C4:D5"/>
    <mergeCell ref="E4:F4"/>
    <mergeCell ref="G4:M4"/>
    <mergeCell ref="N4:N5"/>
    <mergeCell ref="G5:I5"/>
  </mergeCells>
  <pageMargins left="0.6692913385826772" right="0.27559055118110237" top="0.94488188976377963" bottom="0.35433070866141736" header="0.31496062992125984" footer="0.31496062992125984"/>
  <pageSetup paperSize="5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22"/>
  <sheetViews>
    <sheetView zoomScale="80" zoomScaleNormal="80" workbookViewId="0">
      <selection activeCell="L8" sqref="L8"/>
    </sheetView>
  </sheetViews>
  <sheetFormatPr defaultColWidth="9.140625" defaultRowHeight="15" x14ac:dyDescent="0.2"/>
  <cols>
    <col min="1" max="1" width="4.42578125" style="1" customWidth="1"/>
    <col min="2" max="2" width="3.5703125" style="1" customWidth="1"/>
    <col min="3" max="3" width="18.140625" style="1" customWidth="1"/>
    <col min="4" max="4" width="24.140625" style="1" customWidth="1"/>
    <col min="5" max="5" width="9" style="1" customWidth="1"/>
    <col min="6" max="6" width="7.5703125" style="1" customWidth="1"/>
    <col min="7" max="7" width="11.5703125" style="1" customWidth="1"/>
    <col min="8" max="8" width="3.85546875" style="1" customWidth="1"/>
    <col min="9" max="9" width="33.140625" style="1" customWidth="1"/>
    <col min="10" max="10" width="10.85546875" style="63" customWidth="1"/>
    <col min="11" max="11" width="19.85546875" style="64" customWidth="1"/>
    <col min="12" max="12" width="18" style="65" customWidth="1"/>
    <col min="13" max="13" width="11.5703125" style="1" customWidth="1"/>
    <col min="14" max="14" width="9.140625" style="1" customWidth="1"/>
    <col min="15" max="15" width="49.7109375" style="2" customWidth="1"/>
    <col min="16" max="16" width="10.85546875" style="2" customWidth="1"/>
    <col min="17" max="17" width="30" style="2" customWidth="1"/>
    <col min="18" max="18" width="14.7109375" style="3" customWidth="1"/>
    <col min="19" max="21" width="10.42578125" style="3" customWidth="1"/>
    <col min="22" max="29" width="3.140625" style="3" customWidth="1"/>
    <col min="30" max="30" width="10.42578125" style="3" customWidth="1"/>
    <col min="31" max="32" width="10.7109375" style="2" customWidth="1"/>
    <col min="33" max="33" width="9.28515625" style="2" customWidth="1"/>
    <col min="34" max="38" width="9.140625" style="2"/>
    <col min="39" max="45" width="9.140625" style="4"/>
    <col min="46" max="16384" width="9.140625" style="5"/>
  </cols>
  <sheetData>
    <row r="1" spans="1:45" ht="20.25" x14ac:dyDescent="0.3"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2" t="s">
        <v>1</v>
      </c>
      <c r="S1" s="3" t="s">
        <v>2</v>
      </c>
    </row>
    <row r="2" spans="1:45" ht="20.25" x14ac:dyDescent="0.3">
      <c r="C2" s="112" t="s">
        <v>83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2" t="s">
        <v>3</v>
      </c>
      <c r="S2" s="3" t="s">
        <v>4</v>
      </c>
    </row>
    <row r="3" spans="1:45" ht="15.75" x14ac:dyDescent="0.2">
      <c r="A3" s="113" t="s">
        <v>5</v>
      </c>
      <c r="B3" s="113"/>
      <c r="C3" s="113"/>
      <c r="D3" s="113"/>
      <c r="E3" s="6"/>
      <c r="F3" s="6"/>
      <c r="G3" s="6"/>
      <c r="H3" s="6"/>
      <c r="I3" s="6"/>
      <c r="J3" s="7"/>
      <c r="K3" s="8"/>
      <c r="L3" s="9"/>
      <c r="M3" s="6"/>
      <c r="N3" s="6"/>
      <c r="S3" s="3" t="s">
        <v>6</v>
      </c>
    </row>
    <row r="4" spans="1:45" ht="30.75" customHeight="1" x14ac:dyDescent="0.2">
      <c r="A4" s="114" t="s">
        <v>7</v>
      </c>
      <c r="B4" s="115"/>
      <c r="C4" s="118" t="s">
        <v>8</v>
      </c>
      <c r="D4" s="119"/>
      <c r="E4" s="122" t="s">
        <v>9</v>
      </c>
      <c r="F4" s="122"/>
      <c r="G4" s="123" t="s">
        <v>0</v>
      </c>
      <c r="H4" s="124"/>
      <c r="I4" s="124"/>
      <c r="J4" s="124"/>
      <c r="K4" s="124"/>
      <c r="L4" s="124"/>
      <c r="M4" s="125"/>
      <c r="N4" s="122" t="s">
        <v>10</v>
      </c>
      <c r="O4" s="10">
        <f>L8+105311078</f>
        <v>397892078</v>
      </c>
      <c r="S4" s="3" t="s">
        <v>11</v>
      </c>
    </row>
    <row r="5" spans="1:45" ht="56.25" customHeight="1" x14ac:dyDescent="0.2">
      <c r="A5" s="116"/>
      <c r="B5" s="117"/>
      <c r="C5" s="120"/>
      <c r="D5" s="121"/>
      <c r="E5" s="11" t="s">
        <v>12</v>
      </c>
      <c r="F5" s="11" t="s">
        <v>13</v>
      </c>
      <c r="G5" s="126" t="s">
        <v>14</v>
      </c>
      <c r="H5" s="127"/>
      <c r="I5" s="128"/>
      <c r="J5" s="11" t="s">
        <v>15</v>
      </c>
      <c r="K5" s="12" t="s">
        <v>16</v>
      </c>
      <c r="L5" s="13" t="s">
        <v>17</v>
      </c>
      <c r="M5" s="11" t="s">
        <v>18</v>
      </c>
      <c r="N5" s="122"/>
      <c r="O5" s="2">
        <v>289174550</v>
      </c>
      <c r="S5" s="3" t="s">
        <v>19</v>
      </c>
    </row>
    <row r="6" spans="1:45" s="20" customFormat="1" ht="15.75" x14ac:dyDescent="0.25">
      <c r="A6" s="130">
        <v>1</v>
      </c>
      <c r="B6" s="130"/>
      <c r="C6" s="130">
        <v>2</v>
      </c>
      <c r="D6" s="130"/>
      <c r="E6" s="14">
        <v>3</v>
      </c>
      <c r="F6" s="14">
        <v>4</v>
      </c>
      <c r="G6" s="131">
        <v>5</v>
      </c>
      <c r="H6" s="132"/>
      <c r="I6" s="133"/>
      <c r="J6" s="14">
        <v>6</v>
      </c>
      <c r="K6" s="14">
        <v>7</v>
      </c>
      <c r="L6" s="15">
        <v>8</v>
      </c>
      <c r="M6" s="14">
        <v>9</v>
      </c>
      <c r="N6" s="16">
        <v>10</v>
      </c>
      <c r="O6" s="17"/>
      <c r="P6" s="17"/>
      <c r="Q6" s="17"/>
      <c r="R6" s="18"/>
      <c r="S6" s="18" t="s">
        <v>20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7"/>
      <c r="AF6" s="17"/>
      <c r="AG6" s="17"/>
      <c r="AH6" s="17"/>
      <c r="AI6" s="17"/>
      <c r="AJ6" s="17"/>
      <c r="AK6" s="17"/>
      <c r="AL6" s="17"/>
      <c r="AM6" s="19"/>
      <c r="AN6" s="19"/>
      <c r="AO6" s="19"/>
      <c r="AP6" s="19"/>
      <c r="AQ6" s="19"/>
      <c r="AR6" s="19"/>
      <c r="AS6" s="19"/>
    </row>
    <row r="7" spans="1:45" ht="19.5" customHeight="1" x14ac:dyDescent="0.2">
      <c r="A7" s="21" t="s">
        <v>21</v>
      </c>
      <c r="B7" s="22">
        <v>28</v>
      </c>
      <c r="C7" s="134" t="s">
        <v>22</v>
      </c>
      <c r="D7" s="137" t="s">
        <v>23</v>
      </c>
      <c r="E7" s="23">
        <v>100</v>
      </c>
      <c r="F7" s="24">
        <f>M8</f>
        <v>45.622824744582914</v>
      </c>
      <c r="G7" s="25"/>
      <c r="H7" s="25"/>
      <c r="I7" s="26"/>
      <c r="J7" s="27"/>
      <c r="K7" s="28"/>
      <c r="L7" s="28"/>
      <c r="M7" s="29"/>
      <c r="N7" s="26"/>
      <c r="S7" s="3" t="s">
        <v>24</v>
      </c>
    </row>
    <row r="8" spans="1:45" ht="16.5" customHeight="1" x14ac:dyDescent="0.2">
      <c r="A8" s="30"/>
      <c r="B8" s="30"/>
      <c r="C8" s="135"/>
      <c r="D8" s="138"/>
      <c r="E8" s="25"/>
      <c r="F8" s="25"/>
      <c r="G8" s="31" t="s">
        <v>25</v>
      </c>
      <c r="H8" s="32" t="s">
        <v>26</v>
      </c>
      <c r="I8" s="33" t="s">
        <v>27</v>
      </c>
      <c r="J8" s="34" t="s">
        <v>28</v>
      </c>
      <c r="K8" s="94">
        <v>641304000</v>
      </c>
      <c r="L8" s="35">
        <f>143913000+148668000</f>
        <v>292581000</v>
      </c>
      <c r="M8" s="36">
        <f>L8/K8*100</f>
        <v>45.622824744582914</v>
      </c>
      <c r="N8" s="37"/>
      <c r="O8" s="10" t="e">
        <f>L8+#REF!</f>
        <v>#REF!</v>
      </c>
      <c r="S8" s="3" t="s">
        <v>29</v>
      </c>
    </row>
    <row r="9" spans="1:45" ht="31.5" customHeight="1" x14ac:dyDescent="0.2">
      <c r="A9" s="30"/>
      <c r="B9" s="30"/>
      <c r="C9" s="135"/>
      <c r="D9" s="138"/>
      <c r="E9" s="25"/>
      <c r="F9" s="25"/>
      <c r="G9" s="31"/>
      <c r="H9" s="32" t="s">
        <v>30</v>
      </c>
      <c r="I9" s="38" t="s">
        <v>31</v>
      </c>
      <c r="J9" s="39" t="s">
        <v>32</v>
      </c>
      <c r="K9" s="40">
        <v>22</v>
      </c>
      <c r="L9" s="40">
        <v>22</v>
      </c>
      <c r="M9" s="36">
        <f>L9/K9*100</f>
        <v>100</v>
      </c>
      <c r="N9" s="37"/>
      <c r="O9" s="10" t="e">
        <f>L8-O8</f>
        <v>#REF!</v>
      </c>
      <c r="P9" s="10" t="e">
        <f>#REF!-'tw2'!#REF!</f>
        <v>#REF!</v>
      </c>
      <c r="S9" s="3" t="s">
        <v>33</v>
      </c>
    </row>
    <row r="10" spans="1:45" ht="16.5" customHeight="1" x14ac:dyDescent="0.2">
      <c r="A10" s="30"/>
      <c r="B10" s="30"/>
      <c r="C10" s="135"/>
      <c r="D10" s="138"/>
      <c r="E10" s="25"/>
      <c r="F10" s="25"/>
      <c r="G10" s="31"/>
      <c r="H10" s="32" t="s">
        <v>34</v>
      </c>
      <c r="I10" s="38" t="s">
        <v>35</v>
      </c>
      <c r="J10" s="41" t="s">
        <v>36</v>
      </c>
      <c r="K10" s="40">
        <v>12</v>
      </c>
      <c r="L10" s="40">
        <v>6</v>
      </c>
      <c r="M10" s="36">
        <f t="shared" ref="M10:M13" si="0">L10/K10*100</f>
        <v>50</v>
      </c>
      <c r="N10" s="37"/>
    </row>
    <row r="11" spans="1:45" ht="16.5" customHeight="1" x14ac:dyDescent="0.2">
      <c r="A11" s="30"/>
      <c r="B11" s="30"/>
      <c r="C11" s="136"/>
      <c r="D11" s="139"/>
      <c r="E11" s="25"/>
      <c r="F11" s="25"/>
      <c r="G11" s="31"/>
      <c r="H11" s="32" t="s">
        <v>37</v>
      </c>
      <c r="I11" s="38" t="s">
        <v>38</v>
      </c>
      <c r="J11" s="41" t="s">
        <v>39</v>
      </c>
      <c r="K11" s="40">
        <v>5</v>
      </c>
      <c r="L11" s="40">
        <v>5</v>
      </c>
      <c r="M11" s="36">
        <f t="shared" si="0"/>
        <v>100</v>
      </c>
      <c r="N11" s="37"/>
    </row>
    <row r="12" spans="1:45" ht="4.5" customHeight="1" x14ac:dyDescent="0.2">
      <c r="A12" s="30"/>
      <c r="B12" s="30"/>
      <c r="C12" s="42"/>
      <c r="D12" s="25"/>
      <c r="E12" s="25"/>
      <c r="F12" s="25"/>
      <c r="G12" s="25"/>
      <c r="H12" s="43"/>
      <c r="I12" s="44"/>
      <c r="J12" s="45"/>
      <c r="K12" s="46"/>
      <c r="L12" s="46"/>
      <c r="M12" s="47"/>
      <c r="N12" s="37"/>
    </row>
    <row r="13" spans="1:45" ht="69.75" customHeight="1" x14ac:dyDescent="0.2">
      <c r="A13" s="30"/>
      <c r="B13" s="30"/>
      <c r="C13" s="42"/>
      <c r="D13" s="25"/>
      <c r="E13" s="25"/>
      <c r="F13" s="25"/>
      <c r="G13" s="25" t="s">
        <v>40</v>
      </c>
      <c r="H13" s="45">
        <v>1</v>
      </c>
      <c r="I13" s="48" t="s">
        <v>41</v>
      </c>
      <c r="J13" s="49" t="s">
        <v>42</v>
      </c>
      <c r="K13" s="50">
        <v>100</v>
      </c>
      <c r="L13" s="51">
        <v>100</v>
      </c>
      <c r="M13" s="47">
        <f t="shared" si="0"/>
        <v>100</v>
      </c>
      <c r="N13" s="37"/>
      <c r="O13" s="52" t="s">
        <v>43</v>
      </c>
    </row>
    <row r="14" spans="1:45" s="3" customFormat="1" ht="45" x14ac:dyDescent="0.2">
      <c r="A14" s="30"/>
      <c r="B14" s="30"/>
      <c r="C14" s="42"/>
      <c r="D14" s="25"/>
      <c r="E14" s="25"/>
      <c r="F14" s="25"/>
      <c r="G14" s="25" t="s">
        <v>44</v>
      </c>
      <c r="H14" s="45">
        <v>1</v>
      </c>
      <c r="I14" s="53" t="s">
        <v>45</v>
      </c>
      <c r="J14" s="54" t="s">
        <v>42</v>
      </c>
      <c r="K14" s="55">
        <v>58.5</v>
      </c>
      <c r="L14" s="56">
        <f>32.41+3.21</f>
        <v>35.619999999999997</v>
      </c>
      <c r="M14" s="47">
        <f>L14/K14*100</f>
        <v>60.888888888888879</v>
      </c>
      <c r="N14" s="37"/>
      <c r="O14" s="2"/>
      <c r="P14" s="140"/>
      <c r="Q14" s="57" t="s">
        <v>46</v>
      </c>
      <c r="R14" s="58"/>
      <c r="S14" s="59"/>
      <c r="AE14" s="2"/>
      <c r="AF14" s="2"/>
      <c r="AG14" s="2"/>
      <c r="AH14" s="2"/>
      <c r="AI14" s="2"/>
      <c r="AJ14" s="2"/>
      <c r="AK14" s="2"/>
      <c r="AL14" s="2"/>
      <c r="AM14" s="4"/>
      <c r="AN14" s="4"/>
      <c r="AO14" s="4"/>
      <c r="AP14" s="4"/>
      <c r="AQ14" s="4"/>
      <c r="AR14" s="4"/>
      <c r="AS14" s="4"/>
    </row>
    <row r="15" spans="1:45" s="3" customFormat="1" x14ac:dyDescent="0.2">
      <c r="A15" s="30"/>
      <c r="B15" s="30"/>
      <c r="C15" s="30"/>
      <c r="D15" s="30"/>
      <c r="E15" s="30"/>
      <c r="F15" s="30"/>
      <c r="G15" s="60"/>
      <c r="H15" s="54"/>
      <c r="I15" s="53"/>
      <c r="J15" s="54"/>
      <c r="K15" s="61"/>
      <c r="L15" s="60"/>
      <c r="M15" s="47"/>
      <c r="N15" s="60"/>
      <c r="O15" s="2"/>
      <c r="P15" s="140"/>
      <c r="Q15" s="62"/>
      <c r="R15" s="59"/>
      <c r="S15" s="59"/>
      <c r="AE15" s="2"/>
      <c r="AF15" s="2"/>
      <c r="AG15" s="2"/>
      <c r="AH15" s="2"/>
      <c r="AI15" s="2"/>
      <c r="AJ15" s="2"/>
      <c r="AK15" s="2"/>
      <c r="AL15" s="2"/>
      <c r="AM15" s="4"/>
      <c r="AN15" s="4"/>
      <c r="AO15" s="4"/>
      <c r="AP15" s="4"/>
      <c r="AQ15" s="4"/>
      <c r="AR15" s="4"/>
      <c r="AS15" s="4"/>
    </row>
    <row r="16" spans="1:45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63"/>
      <c r="K16" s="64"/>
      <c r="L16" s="65"/>
      <c r="M16" s="1"/>
      <c r="N16" s="1"/>
      <c r="O16" s="2"/>
      <c r="P16" s="140"/>
      <c r="Q16" s="62"/>
      <c r="R16" s="59"/>
      <c r="S16" s="59"/>
      <c r="AE16" s="2"/>
      <c r="AF16" s="2"/>
      <c r="AG16" s="2"/>
      <c r="AH16" s="2"/>
      <c r="AI16" s="2"/>
      <c r="AJ16" s="2"/>
      <c r="AK16" s="2"/>
      <c r="AL16" s="2"/>
      <c r="AM16" s="4"/>
      <c r="AN16" s="4"/>
      <c r="AO16" s="4"/>
      <c r="AP16" s="4"/>
      <c r="AQ16" s="4"/>
      <c r="AR16" s="4"/>
      <c r="AS16" s="4"/>
    </row>
    <row r="17" spans="1:45" s="3" customFormat="1" x14ac:dyDescent="0.2">
      <c r="A17" s="1"/>
      <c r="B17" s="1"/>
      <c r="C17" s="141" t="s">
        <v>47</v>
      </c>
      <c r="D17" s="141"/>
      <c r="E17" s="141"/>
      <c r="F17" s="1"/>
      <c r="G17" s="1"/>
      <c r="H17" s="1"/>
      <c r="I17" s="1"/>
      <c r="J17" s="63"/>
      <c r="K17" s="142" t="s">
        <v>84</v>
      </c>
      <c r="L17" s="142"/>
      <c r="M17" s="142"/>
      <c r="N17" s="142"/>
      <c r="O17" s="2"/>
      <c r="P17" s="140"/>
      <c r="Q17" s="62"/>
      <c r="R17" s="59"/>
      <c r="S17" s="59"/>
      <c r="AE17" s="2"/>
      <c r="AF17" s="2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4"/>
      <c r="AR17" s="4"/>
      <c r="AS17" s="4"/>
    </row>
    <row r="18" spans="1:45" s="3" customFormat="1" x14ac:dyDescent="0.2">
      <c r="A18" s="1"/>
      <c r="B18" s="1"/>
      <c r="C18" s="141" t="s">
        <v>48</v>
      </c>
      <c r="D18" s="141"/>
      <c r="E18" s="141"/>
      <c r="F18" s="1"/>
      <c r="G18" s="1"/>
      <c r="H18" s="1"/>
      <c r="I18" s="1"/>
      <c r="J18" s="63"/>
      <c r="K18" s="142" t="s">
        <v>49</v>
      </c>
      <c r="L18" s="142"/>
      <c r="M18" s="142"/>
      <c r="N18" s="142"/>
      <c r="O18" s="2"/>
      <c r="P18" s="144" t="s">
        <v>50</v>
      </c>
      <c r="Q18" s="62"/>
      <c r="R18" s="59"/>
      <c r="S18" s="59"/>
      <c r="AE18" s="2"/>
      <c r="AF18" s="2"/>
      <c r="AG18" s="2"/>
      <c r="AH18" s="2"/>
      <c r="AI18" s="2"/>
      <c r="AJ18" s="2"/>
      <c r="AK18" s="2"/>
      <c r="AL18" s="2"/>
      <c r="AM18" s="4"/>
      <c r="AN18" s="4"/>
      <c r="AO18" s="4"/>
      <c r="AP18" s="4"/>
      <c r="AQ18" s="4"/>
      <c r="AR18" s="4"/>
      <c r="AS18" s="4"/>
    </row>
    <row r="19" spans="1:45" s="3" customFormat="1" x14ac:dyDescent="0.2">
      <c r="A19" s="1"/>
      <c r="B19" s="1"/>
      <c r="C19" s="1"/>
      <c r="D19" s="93"/>
      <c r="E19" s="1"/>
      <c r="F19" s="1"/>
      <c r="G19" s="1"/>
      <c r="H19" s="1"/>
      <c r="I19" s="1"/>
      <c r="J19" s="63"/>
      <c r="K19" s="67"/>
      <c r="L19" s="67"/>
      <c r="M19" s="67"/>
      <c r="N19" s="67"/>
      <c r="O19" s="2"/>
      <c r="P19" s="144"/>
      <c r="Q19" s="62"/>
      <c r="R19" s="59"/>
      <c r="S19" s="59"/>
      <c r="AE19" s="2"/>
      <c r="AF19" s="2"/>
      <c r="AG19" s="2"/>
      <c r="AH19" s="2"/>
      <c r="AI19" s="2"/>
      <c r="AJ19" s="2"/>
      <c r="AK19" s="2"/>
      <c r="AL19" s="2"/>
      <c r="AM19" s="4"/>
      <c r="AN19" s="4"/>
      <c r="AO19" s="4"/>
      <c r="AP19" s="4"/>
      <c r="AQ19" s="4"/>
      <c r="AR19" s="4"/>
      <c r="AS19" s="4"/>
    </row>
    <row r="20" spans="1:45" s="3" customFormat="1" x14ac:dyDescent="0.2">
      <c r="A20" s="1"/>
      <c r="B20" s="1"/>
      <c r="C20" s="1"/>
      <c r="D20" s="93"/>
      <c r="E20" s="1"/>
      <c r="F20" s="1"/>
      <c r="G20" s="1"/>
      <c r="H20" s="1"/>
      <c r="I20" s="1"/>
      <c r="J20" s="63"/>
      <c r="K20" s="67"/>
      <c r="L20" s="67"/>
      <c r="M20" s="67"/>
      <c r="N20" s="67"/>
      <c r="O20" s="2">
        <f>313200/150</f>
        <v>2088</v>
      </c>
      <c r="P20" s="144"/>
      <c r="Q20" s="62"/>
      <c r="R20" s="59"/>
      <c r="S20" s="59"/>
      <c r="AE20" s="2"/>
      <c r="AF20" s="2"/>
      <c r="AG20" s="2"/>
      <c r="AH20" s="2"/>
      <c r="AI20" s="2"/>
      <c r="AJ20" s="2"/>
      <c r="AK20" s="2"/>
      <c r="AL20" s="2"/>
      <c r="AM20" s="4"/>
      <c r="AN20" s="4"/>
      <c r="AO20" s="4"/>
      <c r="AP20" s="4"/>
      <c r="AQ20" s="4"/>
      <c r="AR20" s="4"/>
      <c r="AS20" s="4"/>
    </row>
    <row r="21" spans="1:45" ht="15.75" x14ac:dyDescent="0.25">
      <c r="C21" s="68"/>
      <c r="D21" s="69"/>
      <c r="E21" s="68"/>
      <c r="K21" s="70"/>
      <c r="L21" s="70"/>
      <c r="M21" s="70"/>
      <c r="N21" s="70"/>
      <c r="P21" s="144"/>
      <c r="Q21" s="62"/>
      <c r="R21" s="59"/>
      <c r="S21" s="59"/>
    </row>
    <row r="22" spans="1:45" ht="15.75" x14ac:dyDescent="0.25">
      <c r="C22" s="145" t="s">
        <v>51</v>
      </c>
      <c r="D22" s="145"/>
      <c r="E22" s="145"/>
      <c r="F22" s="71"/>
      <c r="K22" s="146" t="s">
        <v>52</v>
      </c>
      <c r="L22" s="146"/>
      <c r="M22" s="146"/>
      <c r="N22" s="70"/>
      <c r="P22" s="144"/>
      <c r="Q22" s="62"/>
      <c r="R22" s="59"/>
      <c r="S22" s="59"/>
    </row>
    <row r="23" spans="1:45" ht="15.75" x14ac:dyDescent="0.25">
      <c r="C23" s="129" t="s">
        <v>53</v>
      </c>
      <c r="D23" s="129"/>
      <c r="E23" s="129"/>
      <c r="F23" s="72"/>
      <c r="K23" s="129" t="s">
        <v>54</v>
      </c>
      <c r="L23" s="129"/>
      <c r="M23" s="129"/>
      <c r="N23" s="70"/>
      <c r="P23" s="144"/>
      <c r="Q23" s="62"/>
      <c r="R23" s="59"/>
      <c r="S23" s="59"/>
    </row>
    <row r="24" spans="1:45" x14ac:dyDescent="0.2">
      <c r="P24" s="144"/>
      <c r="Q24" s="62"/>
      <c r="R24" s="59"/>
      <c r="S24" s="59"/>
    </row>
    <row r="25" spans="1:45" ht="76.5" x14ac:dyDescent="0.2">
      <c r="P25" s="144"/>
      <c r="Q25" s="92"/>
      <c r="R25" s="74"/>
      <c r="S25" s="74" t="s">
        <v>55</v>
      </c>
      <c r="T25" s="75" t="s">
        <v>56</v>
      </c>
      <c r="U25" s="75" t="s">
        <v>57</v>
      </c>
      <c r="V25" s="75" t="s">
        <v>58</v>
      </c>
      <c r="W25" s="75" t="s">
        <v>59</v>
      </c>
      <c r="X25" s="75" t="s">
        <v>60</v>
      </c>
      <c r="Y25" s="75" t="s">
        <v>61</v>
      </c>
      <c r="Z25" s="75" t="s">
        <v>62</v>
      </c>
      <c r="AA25" s="75" t="s">
        <v>63</v>
      </c>
      <c r="AB25" s="75" t="s">
        <v>64</v>
      </c>
      <c r="AC25" s="75" t="s">
        <v>65</v>
      </c>
      <c r="AD25" s="75" t="s">
        <v>66</v>
      </c>
    </row>
    <row r="26" spans="1:45" ht="15" customHeight="1" x14ac:dyDescent="0.2">
      <c r="P26" s="144" t="s">
        <v>67</v>
      </c>
      <c r="S26" s="74"/>
      <c r="T26" s="75">
        <v>150000</v>
      </c>
      <c r="U26" s="75"/>
      <c r="V26" s="75"/>
      <c r="W26" s="75"/>
      <c r="X26" s="75"/>
      <c r="Y26" s="75"/>
      <c r="Z26" s="75"/>
      <c r="AA26" s="75"/>
      <c r="AB26" s="75"/>
      <c r="AC26" s="75"/>
      <c r="AD26" s="75">
        <f t="shared" ref="AD26:AD31" si="1">SUM(S26:AC26)</f>
        <v>150000</v>
      </c>
      <c r="AF26" s="3">
        <v>374000</v>
      </c>
      <c r="AG26" s="2">
        <f>AF26/5500</f>
        <v>68</v>
      </c>
    </row>
    <row r="27" spans="1:45" x14ac:dyDescent="0.2">
      <c r="K27" s="76"/>
      <c r="P27" s="144"/>
      <c r="S27" s="74"/>
      <c r="T27" s="75"/>
      <c r="U27" s="75">
        <v>600000</v>
      </c>
      <c r="V27" s="75"/>
      <c r="W27" s="75"/>
      <c r="X27" s="75"/>
      <c r="Y27" s="75"/>
      <c r="Z27" s="75"/>
      <c r="AA27" s="75"/>
      <c r="AB27" s="75"/>
      <c r="AC27" s="75"/>
      <c r="AD27" s="75">
        <f t="shared" si="1"/>
        <v>600000</v>
      </c>
      <c r="AF27" s="3">
        <v>260000</v>
      </c>
    </row>
    <row r="28" spans="1:45" x14ac:dyDescent="0.2">
      <c r="P28" s="144"/>
      <c r="Q28" s="57" t="s">
        <v>68</v>
      </c>
      <c r="R28" s="58"/>
      <c r="S28" s="74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>
        <f t="shared" si="1"/>
        <v>0</v>
      </c>
      <c r="AF28" s="3">
        <v>165000</v>
      </c>
      <c r="AG28" s="2">
        <f>AF28/5500</f>
        <v>30</v>
      </c>
    </row>
    <row r="29" spans="1:45" x14ac:dyDescent="0.2">
      <c r="P29" s="144"/>
      <c r="Q29" s="57" t="s">
        <v>69</v>
      </c>
      <c r="R29" s="58"/>
      <c r="S29" s="74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>
        <f t="shared" si="1"/>
        <v>0</v>
      </c>
    </row>
    <row r="30" spans="1:45" x14ac:dyDescent="0.2">
      <c r="P30" s="144"/>
      <c r="Q30" s="57" t="s">
        <v>46</v>
      </c>
      <c r="R30" s="58"/>
      <c r="S30" s="77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5">
        <f t="shared" si="1"/>
        <v>0</v>
      </c>
    </row>
    <row r="31" spans="1:45" x14ac:dyDescent="0.2">
      <c r="P31" s="144"/>
      <c r="Q31" s="62"/>
      <c r="R31" s="59"/>
      <c r="S31" s="74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>
        <f t="shared" si="1"/>
        <v>0</v>
      </c>
    </row>
    <row r="32" spans="1:45" x14ac:dyDescent="0.2">
      <c r="P32" s="144"/>
      <c r="Q32" s="79"/>
      <c r="R32" s="80"/>
      <c r="S32" s="80">
        <f>SUM(S26:S31)</f>
        <v>0</v>
      </c>
      <c r="T32" s="81">
        <f t="shared" ref="T32:AD32" si="2">SUM(T26:T31)</f>
        <v>150000</v>
      </c>
      <c r="U32" s="81">
        <f t="shared" si="2"/>
        <v>600000</v>
      </c>
      <c r="V32" s="81">
        <f t="shared" si="2"/>
        <v>0</v>
      </c>
      <c r="W32" s="81">
        <f t="shared" si="2"/>
        <v>0</v>
      </c>
      <c r="X32" s="81">
        <f t="shared" si="2"/>
        <v>0</v>
      </c>
      <c r="Y32" s="81">
        <f t="shared" si="2"/>
        <v>0</v>
      </c>
      <c r="Z32" s="81">
        <f t="shared" si="2"/>
        <v>0</v>
      </c>
      <c r="AA32" s="81">
        <f t="shared" si="2"/>
        <v>0</v>
      </c>
      <c r="AB32" s="81">
        <f t="shared" si="2"/>
        <v>0</v>
      </c>
      <c r="AC32" s="81">
        <f t="shared" si="2"/>
        <v>0</v>
      </c>
      <c r="AD32" s="82">
        <f t="shared" si="2"/>
        <v>750000</v>
      </c>
    </row>
    <row r="33" spans="1:45" s="88" customFormat="1" x14ac:dyDescent="0.2">
      <c r="A33" s="1"/>
      <c r="B33" s="1"/>
      <c r="C33" s="1"/>
      <c r="D33" s="1"/>
      <c r="E33" s="1"/>
      <c r="F33" s="1"/>
      <c r="G33" s="1"/>
      <c r="H33" s="1"/>
      <c r="I33" s="1"/>
      <c r="J33" s="63"/>
      <c r="K33" s="64"/>
      <c r="L33" s="65"/>
      <c r="M33" s="1"/>
      <c r="N33" s="1"/>
      <c r="O33" s="83"/>
      <c r="P33" s="144"/>
      <c r="Q33" s="84"/>
      <c r="R33" s="85"/>
      <c r="S33" s="85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3"/>
      <c r="AF33" s="83"/>
      <c r="AG33" s="83"/>
      <c r="AH33" s="83"/>
      <c r="AI33" s="83"/>
      <c r="AJ33" s="83"/>
      <c r="AK33" s="83"/>
      <c r="AL33" s="83"/>
      <c r="AM33" s="87"/>
      <c r="AN33" s="87"/>
      <c r="AO33" s="87"/>
      <c r="AP33" s="87"/>
      <c r="AQ33" s="87"/>
      <c r="AR33" s="87"/>
      <c r="AS33" s="87"/>
    </row>
    <row r="34" spans="1:45" ht="12.75" customHeight="1" x14ac:dyDescent="0.2">
      <c r="P34" s="143" t="s">
        <v>70</v>
      </c>
      <c r="Q34" s="91"/>
      <c r="R34" s="75"/>
      <c r="S34" s="75" t="s">
        <v>55</v>
      </c>
      <c r="T34" s="75" t="s">
        <v>56</v>
      </c>
      <c r="U34" s="75" t="s">
        <v>57</v>
      </c>
      <c r="V34" s="75" t="s">
        <v>58</v>
      </c>
      <c r="W34" s="75" t="s">
        <v>59</v>
      </c>
      <c r="X34" s="75" t="s">
        <v>60</v>
      </c>
      <c r="Y34" s="75" t="s">
        <v>61</v>
      </c>
      <c r="Z34" s="75" t="s">
        <v>62</v>
      </c>
      <c r="AA34" s="75" t="s">
        <v>63</v>
      </c>
      <c r="AB34" s="75" t="s">
        <v>64</v>
      </c>
      <c r="AC34" s="75" t="s">
        <v>65</v>
      </c>
      <c r="AD34" s="75" t="s">
        <v>66</v>
      </c>
    </row>
    <row r="35" spans="1:45" x14ac:dyDescent="0.2">
      <c r="P35" s="143"/>
      <c r="Q35" s="91" t="s">
        <v>71</v>
      </c>
      <c r="R35" s="75">
        <v>540000</v>
      </c>
      <c r="S35" s="75">
        <f>10*5500</f>
        <v>55000</v>
      </c>
      <c r="T35" s="75"/>
      <c r="U35" s="75">
        <f>10*5500</f>
        <v>55000</v>
      </c>
      <c r="V35" s="75"/>
      <c r="W35" s="75"/>
      <c r="X35" s="75"/>
      <c r="Y35" s="75"/>
      <c r="Z35" s="75"/>
      <c r="AA35" s="75"/>
      <c r="AB35" s="75"/>
      <c r="AC35" s="75"/>
      <c r="AD35" s="75">
        <f t="shared" ref="AD35:AD40" si="3">SUM(S35:AC35)</f>
        <v>110000</v>
      </c>
      <c r="AE35" s="10">
        <f>AD35+AD43+AD51+AD59+AD67+AD75+AD26</f>
        <v>799000</v>
      </c>
      <c r="AF35" s="10" t="e">
        <f>#REF!</f>
        <v>#REF!</v>
      </c>
      <c r="AG35" s="10" t="e">
        <f>AE35-AF35</f>
        <v>#REF!</v>
      </c>
    </row>
    <row r="36" spans="1:45" x14ac:dyDescent="0.2">
      <c r="P36" s="143"/>
      <c r="Q36" s="91" t="s">
        <v>72</v>
      </c>
      <c r="R36" s="75">
        <v>90000</v>
      </c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>
        <f t="shared" si="3"/>
        <v>0</v>
      </c>
      <c r="AE36" s="10">
        <f>AD36+AD44+AD52+AD60+AD68+AD76+AD27</f>
        <v>600000</v>
      </c>
      <c r="AF36" s="10" t="e">
        <f>#REF!</f>
        <v>#REF!</v>
      </c>
      <c r="AG36" s="10" t="e">
        <f t="shared" ref="AG36:AG39" si="4">AE36-AF36</f>
        <v>#REF!</v>
      </c>
    </row>
    <row r="37" spans="1:45" s="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63"/>
      <c r="K37" s="64"/>
      <c r="L37" s="65"/>
      <c r="M37" s="1"/>
      <c r="N37" s="1"/>
      <c r="P37" s="143"/>
      <c r="Q37" s="91" t="s">
        <v>73</v>
      </c>
      <c r="R37" s="75">
        <v>3168000</v>
      </c>
      <c r="S37" s="75">
        <v>450000</v>
      </c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>
        <f t="shared" si="3"/>
        <v>450000</v>
      </c>
      <c r="AE37" s="10">
        <f>AD37+AD45+AD53+AD61+AD69+AD77</f>
        <v>4657500</v>
      </c>
      <c r="AF37" s="10" t="e">
        <f>#REF!</f>
        <v>#REF!</v>
      </c>
      <c r="AG37" s="10" t="e">
        <f t="shared" si="4"/>
        <v>#REF!</v>
      </c>
      <c r="AM37" s="4"/>
      <c r="AN37" s="4"/>
      <c r="AO37" s="4"/>
      <c r="AP37" s="4"/>
      <c r="AQ37" s="4"/>
      <c r="AR37" s="4"/>
      <c r="AS37" s="4"/>
    </row>
    <row r="38" spans="1:45" s="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63"/>
      <c r="K38" s="64"/>
      <c r="L38" s="65"/>
      <c r="M38" s="1"/>
      <c r="N38" s="1"/>
      <c r="P38" s="143"/>
      <c r="Q38" s="91" t="s">
        <v>74</v>
      </c>
      <c r="R38" s="75">
        <v>3000000</v>
      </c>
      <c r="S38" s="75">
        <v>500000</v>
      </c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>
        <f t="shared" si="3"/>
        <v>500000</v>
      </c>
      <c r="AE38" s="10">
        <f t="shared" ref="AE38:AE39" si="5">AD38+AD46+AD54+AD62+AD70+AD78</f>
        <v>4000000</v>
      </c>
      <c r="AF38" s="10" t="e">
        <f>#REF!</f>
        <v>#REF!</v>
      </c>
      <c r="AG38" s="10" t="e">
        <f t="shared" si="4"/>
        <v>#REF!</v>
      </c>
      <c r="AM38" s="4"/>
      <c r="AN38" s="4"/>
      <c r="AO38" s="4"/>
      <c r="AP38" s="4"/>
      <c r="AQ38" s="4"/>
      <c r="AR38" s="4"/>
      <c r="AS38" s="4"/>
    </row>
    <row r="39" spans="1:45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63"/>
      <c r="K39" s="64"/>
      <c r="L39" s="65"/>
      <c r="M39" s="1"/>
      <c r="N39" s="1"/>
      <c r="P39" s="143"/>
      <c r="Q39" s="2" t="s">
        <v>75</v>
      </c>
      <c r="R39" s="3">
        <v>3000000</v>
      </c>
      <c r="S39" s="78">
        <v>500000</v>
      </c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5">
        <f t="shared" si="3"/>
        <v>500000</v>
      </c>
      <c r="AE39" s="10">
        <f t="shared" si="5"/>
        <v>4700000</v>
      </c>
      <c r="AF39" s="10" t="e">
        <f>#REF!</f>
        <v>#REF!</v>
      </c>
      <c r="AG39" s="10" t="e">
        <f t="shared" si="4"/>
        <v>#REF!</v>
      </c>
      <c r="AM39" s="4"/>
      <c r="AN39" s="4"/>
      <c r="AO39" s="4"/>
      <c r="AP39" s="4"/>
      <c r="AQ39" s="4"/>
      <c r="AR39" s="4"/>
      <c r="AS39" s="4"/>
    </row>
    <row r="40" spans="1:45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63"/>
      <c r="K40" s="64"/>
      <c r="L40" s="65"/>
      <c r="M40" s="1"/>
      <c r="N40" s="1"/>
      <c r="P40" s="143"/>
      <c r="R40" s="3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>
        <f t="shared" si="3"/>
        <v>0</v>
      </c>
      <c r="AM40" s="4"/>
      <c r="AN40" s="4"/>
      <c r="AO40" s="4"/>
      <c r="AP40" s="4"/>
      <c r="AQ40" s="4"/>
      <c r="AR40" s="4"/>
      <c r="AS40" s="4"/>
    </row>
    <row r="41" spans="1:45" s="2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63"/>
      <c r="K41" s="64"/>
      <c r="L41" s="65"/>
      <c r="M41" s="1"/>
      <c r="N41" s="1"/>
      <c r="P41" s="143"/>
      <c r="Q41" s="90"/>
      <c r="R41" s="81"/>
      <c r="S41" s="81">
        <f>SUM(S35:S40)</f>
        <v>1505000</v>
      </c>
      <c r="T41" s="81">
        <f t="shared" ref="T41:AD41" si="6">SUM(T35:T40)</f>
        <v>0</v>
      </c>
      <c r="U41" s="81">
        <f t="shared" si="6"/>
        <v>55000</v>
      </c>
      <c r="V41" s="81">
        <f t="shared" si="6"/>
        <v>0</v>
      </c>
      <c r="W41" s="81">
        <f t="shared" si="6"/>
        <v>0</v>
      </c>
      <c r="X41" s="81">
        <f t="shared" si="6"/>
        <v>0</v>
      </c>
      <c r="Y41" s="81">
        <f t="shared" si="6"/>
        <v>0</v>
      </c>
      <c r="Z41" s="81">
        <f t="shared" si="6"/>
        <v>0</v>
      </c>
      <c r="AA41" s="81">
        <f t="shared" si="6"/>
        <v>0</v>
      </c>
      <c r="AB41" s="81">
        <f t="shared" si="6"/>
        <v>0</v>
      </c>
      <c r="AC41" s="81">
        <f t="shared" si="6"/>
        <v>0</v>
      </c>
      <c r="AD41" s="82">
        <f t="shared" si="6"/>
        <v>1560000</v>
      </c>
      <c r="AM41" s="4"/>
      <c r="AN41" s="4"/>
      <c r="AO41" s="4"/>
      <c r="AP41" s="4"/>
      <c r="AQ41" s="4"/>
      <c r="AR41" s="4"/>
      <c r="AS41" s="4"/>
    </row>
    <row r="42" spans="1:45" s="2" customFormat="1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63"/>
      <c r="K42" s="64"/>
      <c r="L42" s="65"/>
      <c r="M42" s="1"/>
      <c r="N42" s="1"/>
      <c r="P42" s="143" t="s">
        <v>76</v>
      </c>
      <c r="Q42" s="91"/>
      <c r="R42" s="75"/>
      <c r="S42" s="75" t="s">
        <v>55</v>
      </c>
      <c r="T42" s="75" t="s">
        <v>56</v>
      </c>
      <c r="U42" s="75" t="s">
        <v>57</v>
      </c>
      <c r="V42" s="75" t="s">
        <v>58</v>
      </c>
      <c r="W42" s="75" t="s">
        <v>59</v>
      </c>
      <c r="X42" s="75" t="s">
        <v>60</v>
      </c>
      <c r="Y42" s="75" t="s">
        <v>61</v>
      </c>
      <c r="Z42" s="75" t="s">
        <v>62</v>
      </c>
      <c r="AA42" s="75" t="s">
        <v>63</v>
      </c>
      <c r="AB42" s="75" t="s">
        <v>64</v>
      </c>
      <c r="AC42" s="75" t="s">
        <v>65</v>
      </c>
      <c r="AD42" s="75" t="s">
        <v>66</v>
      </c>
      <c r="AM42" s="4"/>
      <c r="AN42" s="4"/>
      <c r="AO42" s="4"/>
      <c r="AP42" s="4"/>
      <c r="AQ42" s="4"/>
      <c r="AR42" s="4"/>
      <c r="AS42" s="4"/>
    </row>
    <row r="43" spans="1:45" s="2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63"/>
      <c r="K43" s="64"/>
      <c r="L43" s="65"/>
      <c r="M43" s="1"/>
      <c r="N43" s="1"/>
      <c r="P43" s="143"/>
      <c r="Q43" s="91" t="s">
        <v>71</v>
      </c>
      <c r="R43" s="75">
        <v>540000</v>
      </c>
      <c r="S43" s="75"/>
      <c r="T43" s="75">
        <f>20*5500</f>
        <v>110000</v>
      </c>
      <c r="U43" s="75"/>
      <c r="V43" s="75"/>
      <c r="W43" s="75"/>
      <c r="X43" s="75"/>
      <c r="Y43" s="75"/>
      <c r="Z43" s="75"/>
      <c r="AA43" s="75"/>
      <c r="AB43" s="75"/>
      <c r="AC43" s="75"/>
      <c r="AD43" s="75">
        <f t="shared" ref="AD43:AD48" si="7">SUM(S43:AC43)</f>
        <v>110000</v>
      </c>
      <c r="AM43" s="4"/>
      <c r="AN43" s="4"/>
      <c r="AO43" s="4"/>
      <c r="AP43" s="4"/>
      <c r="AQ43" s="4"/>
      <c r="AR43" s="4"/>
      <c r="AS43" s="4"/>
    </row>
    <row r="44" spans="1:45" s="2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63"/>
      <c r="K44" s="64"/>
      <c r="L44" s="65"/>
      <c r="M44" s="1"/>
      <c r="N44" s="1"/>
      <c r="P44" s="143"/>
      <c r="Q44" s="91" t="s">
        <v>72</v>
      </c>
      <c r="R44" s="75">
        <v>90000</v>
      </c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>
        <f t="shared" si="7"/>
        <v>0</v>
      </c>
      <c r="AM44" s="4"/>
      <c r="AN44" s="4"/>
      <c r="AO44" s="4"/>
      <c r="AP44" s="4"/>
      <c r="AQ44" s="4"/>
      <c r="AR44" s="4"/>
      <c r="AS44" s="4"/>
    </row>
    <row r="45" spans="1:45" s="2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63"/>
      <c r="K45" s="64"/>
      <c r="L45" s="65"/>
      <c r="M45" s="1"/>
      <c r="N45" s="1"/>
      <c r="P45" s="143"/>
      <c r="Q45" s="91" t="s">
        <v>73</v>
      </c>
      <c r="R45" s="75">
        <v>3168000</v>
      </c>
      <c r="S45" s="75"/>
      <c r="T45" s="75">
        <v>450000</v>
      </c>
      <c r="U45" s="75"/>
      <c r="V45" s="75"/>
      <c r="W45" s="75"/>
      <c r="X45" s="75"/>
      <c r="Y45" s="75"/>
      <c r="Z45" s="75"/>
      <c r="AA45" s="75"/>
      <c r="AB45" s="75"/>
      <c r="AC45" s="75"/>
      <c r="AD45" s="75">
        <f t="shared" si="7"/>
        <v>450000</v>
      </c>
      <c r="AM45" s="4"/>
      <c r="AN45" s="4"/>
      <c r="AO45" s="4"/>
      <c r="AP45" s="4"/>
      <c r="AQ45" s="4"/>
      <c r="AR45" s="4"/>
      <c r="AS45" s="4"/>
    </row>
    <row r="46" spans="1:45" s="2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63"/>
      <c r="K46" s="64"/>
      <c r="L46" s="65"/>
      <c r="M46" s="1"/>
      <c r="N46" s="1"/>
      <c r="P46" s="143"/>
      <c r="Q46" s="91" t="s">
        <v>74</v>
      </c>
      <c r="R46" s="75">
        <v>3000000</v>
      </c>
      <c r="S46" s="75"/>
      <c r="T46" s="75">
        <v>500000</v>
      </c>
      <c r="U46" s="75"/>
      <c r="V46" s="75"/>
      <c r="W46" s="75"/>
      <c r="X46" s="75"/>
      <c r="Y46" s="75"/>
      <c r="Z46" s="75"/>
      <c r="AA46" s="75"/>
      <c r="AB46" s="75"/>
      <c r="AC46" s="75"/>
      <c r="AD46" s="75">
        <f t="shared" si="7"/>
        <v>500000</v>
      </c>
      <c r="AM46" s="4"/>
      <c r="AN46" s="4"/>
      <c r="AO46" s="4"/>
      <c r="AP46" s="4"/>
      <c r="AQ46" s="4"/>
      <c r="AR46" s="4"/>
      <c r="AS46" s="4"/>
    </row>
    <row r="47" spans="1:45" s="2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63"/>
      <c r="K47" s="64"/>
      <c r="L47" s="65"/>
      <c r="M47" s="1"/>
      <c r="N47" s="1"/>
      <c r="P47" s="143"/>
      <c r="Q47" s="2" t="s">
        <v>75</v>
      </c>
      <c r="R47" s="3">
        <v>3000000</v>
      </c>
      <c r="S47" s="78"/>
      <c r="T47" s="78">
        <v>500000</v>
      </c>
      <c r="U47" s="78"/>
      <c r="V47" s="78"/>
      <c r="W47" s="78"/>
      <c r="X47" s="78"/>
      <c r="Y47" s="78"/>
      <c r="Z47" s="78"/>
      <c r="AA47" s="78"/>
      <c r="AB47" s="78"/>
      <c r="AC47" s="78"/>
      <c r="AD47" s="75">
        <f t="shared" si="7"/>
        <v>500000</v>
      </c>
      <c r="AM47" s="4"/>
      <c r="AN47" s="4"/>
      <c r="AO47" s="4"/>
      <c r="AP47" s="4"/>
      <c r="AQ47" s="4"/>
      <c r="AR47" s="4"/>
      <c r="AS47" s="4"/>
    </row>
    <row r="48" spans="1:45" s="2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63"/>
      <c r="K48" s="64"/>
      <c r="L48" s="65"/>
      <c r="M48" s="1"/>
      <c r="N48" s="1"/>
      <c r="P48" s="143"/>
      <c r="R48" s="3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>
        <f t="shared" si="7"/>
        <v>0</v>
      </c>
      <c r="AM48" s="4"/>
      <c r="AN48" s="4"/>
      <c r="AO48" s="4"/>
      <c r="AP48" s="4"/>
      <c r="AQ48" s="4"/>
      <c r="AR48" s="4"/>
      <c r="AS48" s="4"/>
    </row>
    <row r="49" spans="1:45" s="2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63"/>
      <c r="K49" s="64"/>
      <c r="L49" s="65"/>
      <c r="M49" s="1"/>
      <c r="N49" s="1"/>
      <c r="P49" s="143"/>
      <c r="Q49" s="91"/>
      <c r="R49" s="3"/>
      <c r="S49" s="81">
        <f>SUM(S43:S48)</f>
        <v>0</v>
      </c>
      <c r="T49" s="81">
        <f t="shared" ref="T49:AD49" si="8">SUM(T43:T48)</f>
        <v>1560000</v>
      </c>
      <c r="U49" s="81">
        <f t="shared" si="8"/>
        <v>0</v>
      </c>
      <c r="V49" s="81">
        <f t="shared" si="8"/>
        <v>0</v>
      </c>
      <c r="W49" s="81">
        <f t="shared" si="8"/>
        <v>0</v>
      </c>
      <c r="X49" s="81">
        <f t="shared" si="8"/>
        <v>0</v>
      </c>
      <c r="Y49" s="81">
        <f t="shared" si="8"/>
        <v>0</v>
      </c>
      <c r="Z49" s="81">
        <f t="shared" si="8"/>
        <v>0</v>
      </c>
      <c r="AA49" s="81">
        <f t="shared" si="8"/>
        <v>0</v>
      </c>
      <c r="AB49" s="81">
        <f t="shared" si="8"/>
        <v>0</v>
      </c>
      <c r="AC49" s="81">
        <f t="shared" si="8"/>
        <v>0</v>
      </c>
      <c r="AD49" s="82">
        <f t="shared" si="8"/>
        <v>1560000</v>
      </c>
      <c r="AM49" s="4"/>
      <c r="AN49" s="4"/>
      <c r="AO49" s="4"/>
      <c r="AP49" s="4"/>
      <c r="AQ49" s="4"/>
      <c r="AR49" s="4"/>
      <c r="AS49" s="4"/>
    </row>
    <row r="50" spans="1:45" s="2" customFormat="1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63"/>
      <c r="K50" s="64"/>
      <c r="L50" s="65"/>
      <c r="M50" s="1"/>
      <c r="N50" s="1"/>
      <c r="P50" s="143" t="s">
        <v>77</v>
      </c>
      <c r="Q50" s="91"/>
      <c r="R50" s="75"/>
      <c r="S50" s="75" t="s">
        <v>55</v>
      </c>
      <c r="T50" s="75" t="s">
        <v>56</v>
      </c>
      <c r="U50" s="75" t="s">
        <v>57</v>
      </c>
      <c r="V50" s="75" t="s">
        <v>58</v>
      </c>
      <c r="W50" s="75" t="s">
        <v>59</v>
      </c>
      <c r="X50" s="75" t="s">
        <v>60</v>
      </c>
      <c r="Y50" s="75" t="s">
        <v>61</v>
      </c>
      <c r="Z50" s="75" t="s">
        <v>62</v>
      </c>
      <c r="AA50" s="75" t="s">
        <v>63</v>
      </c>
      <c r="AB50" s="75" t="s">
        <v>64</v>
      </c>
      <c r="AC50" s="75" t="s">
        <v>65</v>
      </c>
      <c r="AD50" s="75" t="s">
        <v>66</v>
      </c>
      <c r="AM50" s="4"/>
      <c r="AN50" s="4"/>
      <c r="AO50" s="4"/>
      <c r="AP50" s="4"/>
      <c r="AQ50" s="4"/>
      <c r="AR50" s="4"/>
      <c r="AS50" s="4"/>
    </row>
    <row r="51" spans="1:45" s="2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63"/>
      <c r="K51" s="64"/>
      <c r="L51" s="65"/>
      <c r="M51" s="1"/>
      <c r="N51" s="1"/>
      <c r="P51" s="143"/>
      <c r="Q51" s="91" t="s">
        <v>71</v>
      </c>
      <c r="R51" s="75">
        <v>540000</v>
      </c>
      <c r="S51" s="75">
        <f>10*5500</f>
        <v>55000</v>
      </c>
      <c r="T51" s="75"/>
      <c r="U51" s="75">
        <f>10*5500</f>
        <v>55000</v>
      </c>
      <c r="V51" s="75"/>
      <c r="W51" s="75"/>
      <c r="X51" s="75"/>
      <c r="Y51" s="75"/>
      <c r="Z51" s="75"/>
      <c r="AA51" s="75"/>
      <c r="AB51" s="75"/>
      <c r="AC51" s="75"/>
      <c r="AD51" s="75">
        <f t="shared" ref="AD51:AD56" si="9">SUM(S51:AC51)</f>
        <v>110000</v>
      </c>
      <c r="AM51" s="4"/>
      <c r="AN51" s="4"/>
      <c r="AO51" s="4"/>
      <c r="AP51" s="4"/>
      <c r="AQ51" s="4"/>
      <c r="AR51" s="4"/>
      <c r="AS51" s="4"/>
    </row>
    <row r="52" spans="1:45" s="2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63"/>
      <c r="K52" s="64"/>
      <c r="L52" s="65"/>
      <c r="M52" s="1"/>
      <c r="N52" s="1"/>
      <c r="P52" s="143"/>
      <c r="Q52" s="91" t="s">
        <v>72</v>
      </c>
      <c r="R52" s="75">
        <v>90000</v>
      </c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>
        <f t="shared" si="9"/>
        <v>0</v>
      </c>
      <c r="AM52" s="4"/>
      <c r="AN52" s="4"/>
      <c r="AO52" s="4"/>
      <c r="AP52" s="4"/>
      <c r="AQ52" s="4"/>
      <c r="AR52" s="4"/>
      <c r="AS52" s="4"/>
    </row>
    <row r="53" spans="1:45" s="2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63"/>
      <c r="K53" s="64"/>
      <c r="L53" s="65"/>
      <c r="M53" s="1"/>
      <c r="N53" s="1"/>
      <c r="P53" s="143"/>
      <c r="Q53" s="91" t="s">
        <v>73</v>
      </c>
      <c r="R53" s="75">
        <v>3168000</v>
      </c>
      <c r="S53" s="75">
        <v>450000</v>
      </c>
      <c r="T53" s="75"/>
      <c r="U53" s="75">
        <v>450000</v>
      </c>
      <c r="V53" s="75"/>
      <c r="W53" s="75"/>
      <c r="X53" s="75"/>
      <c r="Y53" s="75"/>
      <c r="Z53" s="75"/>
      <c r="AA53" s="75"/>
      <c r="AB53" s="75"/>
      <c r="AC53" s="75"/>
      <c r="AD53" s="75">
        <f t="shared" si="9"/>
        <v>900000</v>
      </c>
      <c r="AM53" s="4"/>
      <c r="AN53" s="4"/>
      <c r="AO53" s="4"/>
      <c r="AP53" s="4"/>
      <c r="AQ53" s="4"/>
      <c r="AR53" s="4"/>
      <c r="AS53" s="4"/>
    </row>
    <row r="54" spans="1:45" s="2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63"/>
      <c r="K54" s="64"/>
      <c r="L54" s="65"/>
      <c r="M54" s="1"/>
      <c r="N54" s="1"/>
      <c r="P54" s="143"/>
      <c r="Q54" s="91" t="s">
        <v>74</v>
      </c>
      <c r="R54" s="75">
        <v>3000000</v>
      </c>
      <c r="S54" s="75">
        <v>500000</v>
      </c>
      <c r="T54" s="75"/>
      <c r="U54" s="75">
        <v>500000</v>
      </c>
      <c r="V54" s="75"/>
      <c r="W54" s="75"/>
      <c r="X54" s="75"/>
      <c r="Y54" s="75"/>
      <c r="Z54" s="75"/>
      <c r="AA54" s="75"/>
      <c r="AB54" s="75"/>
      <c r="AC54" s="75"/>
      <c r="AD54" s="75">
        <f t="shared" si="9"/>
        <v>1000000</v>
      </c>
      <c r="AM54" s="4"/>
      <c r="AN54" s="4"/>
      <c r="AO54" s="4"/>
      <c r="AP54" s="4"/>
      <c r="AQ54" s="4"/>
      <c r="AR54" s="4"/>
      <c r="AS54" s="4"/>
    </row>
    <row r="55" spans="1:45" s="2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63"/>
      <c r="K55" s="64"/>
      <c r="L55" s="65"/>
      <c r="M55" s="1"/>
      <c r="N55" s="1"/>
      <c r="P55" s="143"/>
      <c r="Q55" s="2" t="s">
        <v>75</v>
      </c>
      <c r="R55" s="3">
        <v>3000000</v>
      </c>
      <c r="S55" s="78">
        <v>500000</v>
      </c>
      <c r="T55" s="78"/>
      <c r="U55" s="78">
        <v>500000</v>
      </c>
      <c r="V55" s="78"/>
      <c r="W55" s="78"/>
      <c r="X55" s="78"/>
      <c r="Y55" s="78"/>
      <c r="Z55" s="78"/>
      <c r="AA55" s="78"/>
      <c r="AB55" s="78"/>
      <c r="AC55" s="78"/>
      <c r="AD55" s="75">
        <f t="shared" si="9"/>
        <v>1000000</v>
      </c>
      <c r="AM55" s="4"/>
      <c r="AN55" s="4"/>
      <c r="AO55" s="4"/>
      <c r="AP55" s="4"/>
      <c r="AQ55" s="4"/>
      <c r="AR55" s="4"/>
      <c r="AS55" s="4"/>
    </row>
    <row r="56" spans="1:45" s="2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63"/>
      <c r="K56" s="64"/>
      <c r="L56" s="65"/>
      <c r="M56" s="1"/>
      <c r="N56" s="1"/>
      <c r="P56" s="143"/>
      <c r="R56" s="3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>
        <f t="shared" si="9"/>
        <v>0</v>
      </c>
      <c r="AM56" s="4"/>
      <c r="AN56" s="4"/>
      <c r="AO56" s="4"/>
      <c r="AP56" s="4"/>
      <c r="AQ56" s="4"/>
      <c r="AR56" s="4"/>
      <c r="AS56" s="4"/>
    </row>
    <row r="57" spans="1:45" s="2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63"/>
      <c r="K57" s="64"/>
      <c r="L57" s="65"/>
      <c r="M57" s="1"/>
      <c r="N57" s="1"/>
      <c r="P57" s="143"/>
      <c r="Q57" s="91"/>
      <c r="R57" s="81">
        <f>SUM(R51:R56)</f>
        <v>9798000</v>
      </c>
      <c r="S57" s="81">
        <f>SUM(S51:S56)</f>
        <v>1505000</v>
      </c>
      <c r="T57" s="81">
        <f t="shared" ref="T57:AD57" si="10">SUM(T51:T56)</f>
        <v>0</v>
      </c>
      <c r="U57" s="81">
        <f t="shared" si="10"/>
        <v>1505000</v>
      </c>
      <c r="V57" s="81">
        <f t="shared" si="10"/>
        <v>0</v>
      </c>
      <c r="W57" s="81">
        <f t="shared" si="10"/>
        <v>0</v>
      </c>
      <c r="X57" s="81">
        <f t="shared" si="10"/>
        <v>0</v>
      </c>
      <c r="Y57" s="81">
        <f t="shared" si="10"/>
        <v>0</v>
      </c>
      <c r="Z57" s="81">
        <f t="shared" si="10"/>
        <v>0</v>
      </c>
      <c r="AA57" s="81">
        <f t="shared" si="10"/>
        <v>0</v>
      </c>
      <c r="AB57" s="81">
        <f t="shared" si="10"/>
        <v>0</v>
      </c>
      <c r="AC57" s="81">
        <f t="shared" si="10"/>
        <v>0</v>
      </c>
      <c r="AD57" s="82">
        <f t="shared" si="10"/>
        <v>3010000</v>
      </c>
      <c r="AM57" s="4"/>
      <c r="AN57" s="4"/>
      <c r="AO57" s="4"/>
      <c r="AP57" s="4"/>
      <c r="AQ57" s="4"/>
      <c r="AR57" s="4"/>
      <c r="AS57" s="4"/>
    </row>
    <row r="58" spans="1:45" s="2" customFormat="1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63"/>
      <c r="K58" s="64"/>
      <c r="L58" s="65"/>
      <c r="M58" s="1"/>
      <c r="N58" s="1"/>
      <c r="P58" s="143" t="s">
        <v>78</v>
      </c>
      <c r="Q58" s="91"/>
      <c r="R58" s="75"/>
      <c r="S58" s="75" t="s">
        <v>55</v>
      </c>
      <c r="T58" s="75" t="s">
        <v>56</v>
      </c>
      <c r="U58" s="75" t="s">
        <v>57</v>
      </c>
      <c r="V58" s="75" t="s">
        <v>58</v>
      </c>
      <c r="W58" s="75" t="s">
        <v>59</v>
      </c>
      <c r="X58" s="75" t="s">
        <v>60</v>
      </c>
      <c r="Y58" s="75" t="s">
        <v>61</v>
      </c>
      <c r="Z58" s="75" t="s">
        <v>62</v>
      </c>
      <c r="AA58" s="75" t="s">
        <v>63</v>
      </c>
      <c r="AB58" s="75" t="s">
        <v>64</v>
      </c>
      <c r="AC58" s="75" t="s">
        <v>65</v>
      </c>
      <c r="AD58" s="75" t="s">
        <v>66</v>
      </c>
      <c r="AM58" s="4"/>
      <c r="AN58" s="4"/>
      <c r="AO58" s="4"/>
      <c r="AP58" s="4"/>
      <c r="AQ58" s="4"/>
      <c r="AR58" s="4"/>
      <c r="AS58" s="4"/>
    </row>
    <row r="59" spans="1:45" s="2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63"/>
      <c r="K59" s="64"/>
      <c r="L59" s="65"/>
      <c r="M59" s="1"/>
      <c r="N59" s="1"/>
      <c r="P59" s="143"/>
      <c r="Q59" s="91" t="s">
        <v>71</v>
      </c>
      <c r="R59" s="75">
        <v>540000</v>
      </c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>
        <f t="shared" ref="AD59:AD64" si="11">SUM(S59:AC59)</f>
        <v>0</v>
      </c>
      <c r="AM59" s="4"/>
      <c r="AN59" s="4"/>
      <c r="AO59" s="4"/>
      <c r="AP59" s="4"/>
      <c r="AQ59" s="4"/>
      <c r="AR59" s="4"/>
      <c r="AS59" s="4"/>
    </row>
    <row r="60" spans="1:45" s="2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63"/>
      <c r="K60" s="64"/>
      <c r="L60" s="65"/>
      <c r="M60" s="1"/>
      <c r="N60" s="1"/>
      <c r="P60" s="143"/>
      <c r="Q60" s="91" t="s">
        <v>72</v>
      </c>
      <c r="R60" s="75">
        <v>90000</v>
      </c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>
        <f t="shared" si="11"/>
        <v>0</v>
      </c>
      <c r="AM60" s="4"/>
      <c r="AN60" s="4"/>
      <c r="AO60" s="4"/>
      <c r="AP60" s="4"/>
      <c r="AQ60" s="4"/>
      <c r="AR60" s="4"/>
      <c r="AS60" s="4"/>
    </row>
    <row r="61" spans="1:45" s="2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63"/>
      <c r="K61" s="64"/>
      <c r="L61" s="65"/>
      <c r="M61" s="1"/>
      <c r="N61" s="1"/>
      <c r="P61" s="143"/>
      <c r="Q61" s="91" t="s">
        <v>73</v>
      </c>
      <c r="R61" s="75">
        <v>3168000</v>
      </c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>
        <f t="shared" si="11"/>
        <v>0</v>
      </c>
      <c r="AM61" s="4"/>
      <c r="AN61" s="4"/>
      <c r="AO61" s="4"/>
      <c r="AP61" s="4"/>
      <c r="AQ61" s="4"/>
      <c r="AR61" s="4"/>
      <c r="AS61" s="4"/>
    </row>
    <row r="62" spans="1:45" s="2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63"/>
      <c r="K62" s="64"/>
      <c r="L62" s="65"/>
      <c r="M62" s="1"/>
      <c r="N62" s="1"/>
      <c r="P62" s="143"/>
      <c r="Q62" s="91" t="s">
        <v>74</v>
      </c>
      <c r="R62" s="75">
        <v>3000000</v>
      </c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>
        <f t="shared" si="11"/>
        <v>0</v>
      </c>
      <c r="AM62" s="4"/>
      <c r="AN62" s="4"/>
      <c r="AO62" s="4"/>
      <c r="AP62" s="4"/>
      <c r="AQ62" s="4"/>
      <c r="AR62" s="4"/>
      <c r="AS62" s="4"/>
    </row>
    <row r="63" spans="1:45" s="2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63"/>
      <c r="K63" s="64"/>
      <c r="L63" s="65"/>
      <c r="M63" s="1"/>
      <c r="N63" s="1"/>
      <c r="P63" s="143"/>
      <c r="Q63" s="2" t="s">
        <v>75</v>
      </c>
      <c r="R63" s="3">
        <v>3000000</v>
      </c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5">
        <f t="shared" si="11"/>
        <v>0</v>
      </c>
      <c r="AM63" s="4"/>
      <c r="AN63" s="4"/>
      <c r="AO63" s="4"/>
      <c r="AP63" s="4"/>
      <c r="AQ63" s="4"/>
      <c r="AR63" s="4"/>
      <c r="AS63" s="4"/>
    </row>
    <row r="64" spans="1:45" s="2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63"/>
      <c r="K64" s="64"/>
      <c r="L64" s="65"/>
      <c r="M64" s="1"/>
      <c r="N64" s="1"/>
      <c r="P64" s="143"/>
      <c r="R64" s="3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>
        <f t="shared" si="11"/>
        <v>0</v>
      </c>
      <c r="AM64" s="4"/>
      <c r="AN64" s="4"/>
      <c r="AO64" s="4"/>
      <c r="AP64" s="4"/>
      <c r="AQ64" s="4"/>
      <c r="AR64" s="4"/>
      <c r="AS64" s="4"/>
    </row>
    <row r="65" spans="1:45" s="2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63"/>
      <c r="K65" s="64"/>
      <c r="L65" s="65"/>
      <c r="M65" s="1"/>
      <c r="N65" s="1"/>
      <c r="P65" s="143"/>
      <c r="Q65" s="91"/>
      <c r="R65" s="81">
        <f>SUM(R59:R64)</f>
        <v>9798000</v>
      </c>
      <c r="S65" s="81">
        <f>SUM(S59:S64)</f>
        <v>0</v>
      </c>
      <c r="T65" s="81">
        <f t="shared" ref="T65:AD65" si="12">SUM(T59:T64)</f>
        <v>0</v>
      </c>
      <c r="U65" s="81">
        <f t="shared" si="12"/>
        <v>0</v>
      </c>
      <c r="V65" s="81">
        <f t="shared" si="12"/>
        <v>0</v>
      </c>
      <c r="W65" s="81">
        <f t="shared" si="12"/>
        <v>0</v>
      </c>
      <c r="X65" s="81">
        <f t="shared" si="12"/>
        <v>0</v>
      </c>
      <c r="Y65" s="81">
        <f t="shared" si="12"/>
        <v>0</v>
      </c>
      <c r="Z65" s="81">
        <f t="shared" si="12"/>
        <v>0</v>
      </c>
      <c r="AA65" s="81">
        <f t="shared" si="12"/>
        <v>0</v>
      </c>
      <c r="AB65" s="81">
        <f t="shared" si="12"/>
        <v>0</v>
      </c>
      <c r="AC65" s="81">
        <f t="shared" si="12"/>
        <v>0</v>
      </c>
      <c r="AD65" s="82">
        <f t="shared" si="12"/>
        <v>0</v>
      </c>
      <c r="AM65" s="4"/>
      <c r="AN65" s="4"/>
      <c r="AO65" s="4"/>
      <c r="AP65" s="4"/>
      <c r="AQ65" s="4"/>
      <c r="AR65" s="4"/>
      <c r="AS65" s="4"/>
    </row>
    <row r="66" spans="1:45" s="2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63"/>
      <c r="K66" s="64"/>
      <c r="L66" s="65"/>
      <c r="M66" s="1"/>
      <c r="N66" s="1"/>
      <c r="P66" s="143" t="s">
        <v>79</v>
      </c>
      <c r="Q66" s="91"/>
      <c r="R66" s="75"/>
      <c r="S66" s="75" t="s">
        <v>55</v>
      </c>
      <c r="T66" s="75" t="s">
        <v>56</v>
      </c>
      <c r="U66" s="75" t="s">
        <v>57</v>
      </c>
      <c r="V66" s="75" t="s">
        <v>58</v>
      </c>
      <c r="W66" s="75" t="s">
        <v>59</v>
      </c>
      <c r="X66" s="75" t="s">
        <v>60</v>
      </c>
      <c r="Y66" s="75" t="s">
        <v>61</v>
      </c>
      <c r="Z66" s="75" t="s">
        <v>62</v>
      </c>
      <c r="AA66" s="75" t="s">
        <v>63</v>
      </c>
      <c r="AB66" s="75" t="s">
        <v>64</v>
      </c>
      <c r="AC66" s="75" t="s">
        <v>65</v>
      </c>
      <c r="AD66" s="75" t="s">
        <v>66</v>
      </c>
      <c r="AM66" s="4"/>
      <c r="AN66" s="4"/>
      <c r="AO66" s="4"/>
      <c r="AP66" s="4"/>
      <c r="AQ66" s="4"/>
      <c r="AR66" s="4"/>
      <c r="AS66" s="4"/>
    </row>
    <row r="67" spans="1:45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63"/>
      <c r="K67" s="64"/>
      <c r="L67" s="65"/>
      <c r="M67" s="1"/>
      <c r="N67" s="1"/>
      <c r="P67" s="143"/>
      <c r="Q67" s="91" t="s">
        <v>71</v>
      </c>
      <c r="R67" s="75">
        <v>540000</v>
      </c>
      <c r="S67" s="75">
        <f>10*5500</f>
        <v>55000</v>
      </c>
      <c r="T67" s="75"/>
      <c r="U67" s="75">
        <f>10*5500</f>
        <v>55000</v>
      </c>
      <c r="V67" s="75"/>
      <c r="W67" s="75"/>
      <c r="X67" s="75"/>
      <c r="Y67" s="75"/>
      <c r="Z67" s="75"/>
      <c r="AA67" s="75"/>
      <c r="AB67" s="75"/>
      <c r="AC67" s="75"/>
      <c r="AD67" s="75">
        <f t="shared" ref="AD67:AD72" si="13">SUM(S67:AC67)</f>
        <v>110000</v>
      </c>
      <c r="AM67" s="4"/>
      <c r="AN67" s="4"/>
      <c r="AO67" s="4"/>
      <c r="AP67" s="4"/>
      <c r="AQ67" s="4"/>
      <c r="AR67" s="4"/>
      <c r="AS67" s="4"/>
    </row>
    <row r="68" spans="1:45" s="2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63"/>
      <c r="K68" s="64"/>
      <c r="L68" s="65"/>
      <c r="M68" s="1"/>
      <c r="N68" s="1"/>
      <c r="P68" s="143"/>
      <c r="Q68" s="91" t="s">
        <v>72</v>
      </c>
      <c r="R68" s="75">
        <v>90000</v>
      </c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>
        <f t="shared" si="13"/>
        <v>0</v>
      </c>
      <c r="AM68" s="4"/>
      <c r="AN68" s="4"/>
      <c r="AO68" s="4"/>
      <c r="AP68" s="4"/>
      <c r="AQ68" s="4"/>
      <c r="AR68" s="4"/>
      <c r="AS68" s="4"/>
    </row>
    <row r="69" spans="1:45" s="2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63"/>
      <c r="K69" s="64"/>
      <c r="L69" s="65"/>
      <c r="M69" s="1"/>
      <c r="N69" s="1"/>
      <c r="P69" s="143"/>
      <c r="Q69" s="91" t="s">
        <v>73</v>
      </c>
      <c r="R69" s="75">
        <v>3168000</v>
      </c>
      <c r="S69" s="75">
        <v>450000</v>
      </c>
      <c r="T69" s="75"/>
      <c r="U69" s="75">
        <v>450000</v>
      </c>
      <c r="V69" s="75"/>
      <c r="W69" s="75"/>
      <c r="X69" s="75"/>
      <c r="Y69" s="75"/>
      <c r="Z69" s="75"/>
      <c r="AA69" s="75"/>
      <c r="AB69" s="75"/>
      <c r="AC69" s="75"/>
      <c r="AD69" s="75">
        <f t="shared" si="13"/>
        <v>900000</v>
      </c>
      <c r="AM69" s="4"/>
      <c r="AN69" s="4"/>
      <c r="AO69" s="4"/>
      <c r="AP69" s="4"/>
      <c r="AQ69" s="4"/>
      <c r="AR69" s="4"/>
      <c r="AS69" s="4"/>
    </row>
    <row r="70" spans="1:45" s="2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63"/>
      <c r="K70" s="64"/>
      <c r="L70" s="65"/>
      <c r="M70" s="1"/>
      <c r="N70" s="1"/>
      <c r="P70" s="143"/>
      <c r="Q70" s="91" t="s">
        <v>74</v>
      </c>
      <c r="R70" s="75">
        <v>3000000</v>
      </c>
      <c r="S70" s="75">
        <v>500000</v>
      </c>
      <c r="T70" s="75"/>
      <c r="U70" s="75">
        <v>500000</v>
      </c>
      <c r="V70" s="75"/>
      <c r="W70" s="75"/>
      <c r="X70" s="75"/>
      <c r="Y70" s="75"/>
      <c r="Z70" s="75"/>
      <c r="AA70" s="75"/>
      <c r="AB70" s="75"/>
      <c r="AC70" s="75"/>
      <c r="AD70" s="75">
        <f t="shared" si="13"/>
        <v>1000000</v>
      </c>
      <c r="AM70" s="4"/>
      <c r="AN70" s="4"/>
      <c r="AO70" s="4"/>
      <c r="AP70" s="4"/>
      <c r="AQ70" s="4"/>
      <c r="AR70" s="4"/>
      <c r="AS70" s="4"/>
    </row>
    <row r="71" spans="1:45" s="2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63"/>
      <c r="K71" s="64"/>
      <c r="L71" s="65"/>
      <c r="M71" s="1"/>
      <c r="N71" s="1"/>
      <c r="P71" s="143"/>
      <c r="Q71" s="2" t="s">
        <v>75</v>
      </c>
      <c r="R71" s="3">
        <v>3000000</v>
      </c>
      <c r="S71" s="78">
        <v>500000</v>
      </c>
      <c r="T71" s="78"/>
      <c r="U71" s="78">
        <v>500000</v>
      </c>
      <c r="V71" s="78"/>
      <c r="W71" s="78"/>
      <c r="X71" s="78"/>
      <c r="Y71" s="78"/>
      <c r="Z71" s="78"/>
      <c r="AA71" s="78"/>
      <c r="AB71" s="78"/>
      <c r="AC71" s="78"/>
      <c r="AD71" s="75">
        <f t="shared" si="13"/>
        <v>1000000</v>
      </c>
      <c r="AM71" s="4"/>
      <c r="AN71" s="4"/>
      <c r="AO71" s="4"/>
      <c r="AP71" s="4"/>
      <c r="AQ71" s="4"/>
      <c r="AR71" s="4"/>
      <c r="AS71" s="4"/>
    </row>
    <row r="72" spans="1:45" s="2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63"/>
      <c r="K72" s="64"/>
      <c r="L72" s="65"/>
      <c r="M72" s="1"/>
      <c r="N72" s="1"/>
      <c r="P72" s="143"/>
      <c r="R72" s="3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>
        <f t="shared" si="13"/>
        <v>0</v>
      </c>
      <c r="AM72" s="4"/>
      <c r="AN72" s="4"/>
      <c r="AO72" s="4"/>
      <c r="AP72" s="4"/>
      <c r="AQ72" s="4"/>
      <c r="AR72" s="4"/>
      <c r="AS72" s="4"/>
    </row>
    <row r="73" spans="1:45" s="2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63"/>
      <c r="K73" s="64"/>
      <c r="L73" s="65"/>
      <c r="M73" s="1"/>
      <c r="N73" s="1"/>
      <c r="P73" s="143"/>
      <c r="Q73" s="91"/>
      <c r="R73" s="81">
        <f>SUM(R67:R72)</f>
        <v>9798000</v>
      </c>
      <c r="S73" s="81">
        <f>SUM(S67:S72)</f>
        <v>1505000</v>
      </c>
      <c r="T73" s="81">
        <f t="shared" ref="T73:AD73" si="14">SUM(T67:T72)</f>
        <v>0</v>
      </c>
      <c r="U73" s="81">
        <f t="shared" si="14"/>
        <v>1505000</v>
      </c>
      <c r="V73" s="81">
        <f t="shared" si="14"/>
        <v>0</v>
      </c>
      <c r="W73" s="81">
        <f t="shared" si="14"/>
        <v>0</v>
      </c>
      <c r="X73" s="81">
        <f t="shared" si="14"/>
        <v>0</v>
      </c>
      <c r="Y73" s="81">
        <f t="shared" si="14"/>
        <v>0</v>
      </c>
      <c r="Z73" s="81">
        <f t="shared" si="14"/>
        <v>0</v>
      </c>
      <c r="AA73" s="81">
        <f t="shared" si="14"/>
        <v>0</v>
      </c>
      <c r="AB73" s="81">
        <f t="shared" si="14"/>
        <v>0</v>
      </c>
      <c r="AC73" s="81">
        <f t="shared" si="14"/>
        <v>0</v>
      </c>
      <c r="AD73" s="82">
        <f t="shared" si="14"/>
        <v>3010000</v>
      </c>
      <c r="AM73" s="4"/>
      <c r="AN73" s="4"/>
      <c r="AO73" s="4"/>
      <c r="AP73" s="4"/>
      <c r="AQ73" s="4"/>
      <c r="AR73" s="4"/>
      <c r="AS73" s="4"/>
    </row>
    <row r="74" spans="1:45" s="2" customFormat="1" ht="76.5" x14ac:dyDescent="0.2">
      <c r="A74" s="1"/>
      <c r="B74" s="1"/>
      <c r="C74" s="1"/>
      <c r="D74" s="1"/>
      <c r="E74" s="1"/>
      <c r="F74" s="1"/>
      <c r="G74" s="1"/>
      <c r="H74" s="1"/>
      <c r="I74" s="1"/>
      <c r="J74" s="63"/>
      <c r="K74" s="64"/>
      <c r="L74" s="65"/>
      <c r="M74" s="1"/>
      <c r="N74" s="1"/>
      <c r="P74" s="143" t="s">
        <v>80</v>
      </c>
      <c r="Q74" s="91"/>
      <c r="R74" s="75"/>
      <c r="S74" s="75" t="s">
        <v>55</v>
      </c>
      <c r="T74" s="75" t="s">
        <v>56</v>
      </c>
      <c r="U74" s="75" t="s">
        <v>57</v>
      </c>
      <c r="V74" s="75" t="s">
        <v>58</v>
      </c>
      <c r="W74" s="75" t="s">
        <v>59</v>
      </c>
      <c r="X74" s="75" t="s">
        <v>60</v>
      </c>
      <c r="Y74" s="75" t="s">
        <v>61</v>
      </c>
      <c r="Z74" s="75" t="s">
        <v>62</v>
      </c>
      <c r="AA74" s="75" t="s">
        <v>63</v>
      </c>
      <c r="AB74" s="75" t="s">
        <v>64</v>
      </c>
      <c r="AC74" s="75" t="s">
        <v>65</v>
      </c>
      <c r="AD74" s="75" t="s">
        <v>66</v>
      </c>
      <c r="AM74" s="4"/>
      <c r="AN74" s="4"/>
      <c r="AO74" s="4"/>
      <c r="AP74" s="4"/>
      <c r="AQ74" s="4"/>
      <c r="AR74" s="4"/>
      <c r="AS74" s="4"/>
    </row>
    <row r="75" spans="1:45" s="2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63"/>
      <c r="K75" s="64"/>
      <c r="L75" s="65"/>
      <c r="M75" s="1"/>
      <c r="N75" s="1"/>
      <c r="P75" s="143"/>
      <c r="Q75" s="91" t="s">
        <v>71</v>
      </c>
      <c r="R75" s="75">
        <v>1368000</v>
      </c>
      <c r="S75" s="75">
        <f>38*5500</f>
        <v>209000</v>
      </c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>
        <f t="shared" ref="AD75:AD80" si="15">SUM(S75:AC75)</f>
        <v>209000</v>
      </c>
      <c r="AF75" s="10">
        <f>S75+S67+S51+S35</f>
        <v>374000</v>
      </c>
      <c r="AM75" s="4"/>
      <c r="AN75" s="4"/>
      <c r="AO75" s="4"/>
      <c r="AP75" s="4"/>
      <c r="AQ75" s="4"/>
      <c r="AR75" s="4"/>
      <c r="AS75" s="4"/>
    </row>
    <row r="76" spans="1:45" s="2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63"/>
      <c r="K76" s="64"/>
      <c r="L76" s="65"/>
      <c r="M76" s="1"/>
      <c r="N76" s="1"/>
      <c r="P76" s="143"/>
      <c r="Q76" s="91" t="s">
        <v>72</v>
      </c>
      <c r="R76" s="75">
        <v>300000</v>
      </c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>
        <f t="shared" si="15"/>
        <v>0</v>
      </c>
      <c r="AM76" s="4"/>
      <c r="AN76" s="4"/>
      <c r="AO76" s="4"/>
      <c r="AP76" s="4"/>
      <c r="AQ76" s="4"/>
      <c r="AR76" s="4"/>
      <c r="AS76" s="4"/>
    </row>
    <row r="77" spans="1:45" s="2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63"/>
      <c r="K77" s="64"/>
      <c r="L77" s="65"/>
      <c r="M77" s="1"/>
      <c r="N77" s="1"/>
      <c r="P77" s="143"/>
      <c r="Q77" s="91" t="s">
        <v>73</v>
      </c>
      <c r="R77" s="75">
        <v>8640000</v>
      </c>
      <c r="S77" s="75">
        <f>1350000+607500</f>
        <v>1957500</v>
      </c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>
        <f t="shared" si="15"/>
        <v>1957500</v>
      </c>
      <c r="AM77" s="4"/>
      <c r="AN77" s="4"/>
      <c r="AO77" s="4"/>
      <c r="AP77" s="4"/>
      <c r="AQ77" s="4"/>
      <c r="AR77" s="4"/>
      <c r="AS77" s="4"/>
    </row>
    <row r="78" spans="1:45" s="2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63"/>
      <c r="K78" s="64"/>
      <c r="L78" s="65"/>
      <c r="M78" s="1"/>
      <c r="N78" s="1"/>
      <c r="P78" s="143"/>
      <c r="Q78" s="91" t="s">
        <v>74</v>
      </c>
      <c r="R78" s="75">
        <v>4000000</v>
      </c>
      <c r="S78" s="75">
        <v>1000000</v>
      </c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>
        <f t="shared" si="15"/>
        <v>1000000</v>
      </c>
      <c r="AM78" s="4"/>
      <c r="AN78" s="4"/>
      <c r="AO78" s="4"/>
      <c r="AP78" s="4"/>
      <c r="AQ78" s="4"/>
      <c r="AR78" s="4"/>
      <c r="AS78" s="4"/>
    </row>
    <row r="79" spans="1:45" s="2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63"/>
      <c r="K79" s="64"/>
      <c r="L79" s="65"/>
      <c r="M79" s="1"/>
      <c r="N79" s="1"/>
      <c r="P79" s="143"/>
      <c r="Q79" s="2" t="s">
        <v>75</v>
      </c>
      <c r="R79" s="3">
        <v>7600000</v>
      </c>
      <c r="S79" s="78">
        <v>1700000</v>
      </c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5">
        <f t="shared" si="15"/>
        <v>1700000</v>
      </c>
      <c r="AM79" s="4"/>
      <c r="AN79" s="4"/>
      <c r="AO79" s="4"/>
      <c r="AP79" s="4"/>
      <c r="AQ79" s="4"/>
      <c r="AR79" s="4"/>
      <c r="AS79" s="4"/>
    </row>
    <row r="80" spans="1:45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63"/>
      <c r="K80" s="64"/>
      <c r="L80" s="65"/>
      <c r="M80" s="1"/>
      <c r="N80" s="1"/>
      <c r="P80" s="143"/>
      <c r="R80" s="3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>
        <f t="shared" si="15"/>
        <v>0</v>
      </c>
      <c r="AM80" s="4"/>
      <c r="AN80" s="4"/>
      <c r="AO80" s="4"/>
      <c r="AP80" s="4"/>
      <c r="AQ80" s="4"/>
      <c r="AR80" s="4"/>
      <c r="AS80" s="4"/>
    </row>
    <row r="81" spans="1:45" s="2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63"/>
      <c r="K81" s="64"/>
      <c r="L81" s="65"/>
      <c r="M81" s="1"/>
      <c r="N81" s="1"/>
      <c r="P81" s="143"/>
      <c r="Q81" s="91"/>
      <c r="R81" s="81">
        <f>SUM(R75:R80)</f>
        <v>21908000</v>
      </c>
      <c r="S81" s="81">
        <f>SUM(S75:S80)</f>
        <v>4866500</v>
      </c>
      <c r="T81" s="81">
        <f t="shared" ref="T81:AD81" si="16">SUM(T75:T80)</f>
        <v>0</v>
      </c>
      <c r="U81" s="81">
        <f t="shared" si="16"/>
        <v>0</v>
      </c>
      <c r="V81" s="81">
        <f t="shared" si="16"/>
        <v>0</v>
      </c>
      <c r="W81" s="81">
        <f t="shared" si="16"/>
        <v>0</v>
      </c>
      <c r="X81" s="81">
        <f t="shared" si="16"/>
        <v>0</v>
      </c>
      <c r="Y81" s="81">
        <f t="shared" si="16"/>
        <v>0</v>
      </c>
      <c r="Z81" s="81">
        <f t="shared" si="16"/>
        <v>0</v>
      </c>
      <c r="AA81" s="81">
        <f t="shared" si="16"/>
        <v>0</v>
      </c>
      <c r="AB81" s="81">
        <f t="shared" si="16"/>
        <v>0</v>
      </c>
      <c r="AC81" s="81">
        <f t="shared" si="16"/>
        <v>0</v>
      </c>
      <c r="AD81" s="82">
        <f t="shared" si="16"/>
        <v>4866500</v>
      </c>
      <c r="AM81" s="4"/>
      <c r="AN81" s="4"/>
      <c r="AO81" s="4"/>
      <c r="AP81" s="4"/>
      <c r="AQ81" s="4"/>
      <c r="AR81" s="4"/>
      <c r="AS81" s="4"/>
    </row>
    <row r="82" spans="1:45" s="2" customFormat="1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63"/>
      <c r="K82" s="64"/>
      <c r="L82" s="65"/>
      <c r="M82" s="1"/>
      <c r="N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M82" s="4"/>
      <c r="AN82" s="4"/>
      <c r="AO82" s="4"/>
      <c r="AP82" s="4"/>
      <c r="AQ82" s="4"/>
      <c r="AR82" s="4"/>
      <c r="AS82" s="4"/>
    </row>
    <row r="87" spans="1:45" s="2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63"/>
      <c r="K87" s="64"/>
      <c r="L87" s="65"/>
      <c r="M87" s="1"/>
      <c r="N87" s="1"/>
      <c r="O87" s="10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M87" s="4"/>
      <c r="AN87" s="4"/>
      <c r="AO87" s="4"/>
      <c r="AP87" s="4"/>
      <c r="AQ87" s="4"/>
      <c r="AR87" s="4"/>
      <c r="AS87" s="4"/>
    </row>
    <row r="90" spans="1:45" s="2" customFormat="1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63"/>
      <c r="K90" s="64"/>
      <c r="L90" s="65"/>
      <c r="M90" s="1"/>
      <c r="N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M90" s="4"/>
      <c r="AN90" s="4"/>
      <c r="AO90" s="4"/>
      <c r="AP90" s="4"/>
      <c r="AQ90" s="4"/>
      <c r="AR90" s="4"/>
      <c r="AS90" s="4"/>
    </row>
    <row r="106" spans="10:45" s="1" customFormat="1" ht="15" customHeight="1" x14ac:dyDescent="0.2">
      <c r="J106" s="63"/>
      <c r="K106" s="64"/>
      <c r="L106" s="65"/>
      <c r="O106" s="2"/>
      <c r="P106" s="2"/>
      <c r="Q106" s="2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"/>
      <c r="AF106" s="2"/>
      <c r="AG106" s="2"/>
      <c r="AH106" s="2"/>
      <c r="AI106" s="2"/>
      <c r="AJ106" s="2"/>
      <c r="AK106" s="2"/>
      <c r="AL106" s="2"/>
      <c r="AM106" s="4"/>
      <c r="AN106" s="4"/>
      <c r="AO106" s="4"/>
      <c r="AP106" s="4"/>
      <c r="AQ106" s="4"/>
      <c r="AR106" s="4"/>
      <c r="AS106" s="4"/>
    </row>
    <row r="122" spans="10:45" s="1" customFormat="1" ht="6" customHeight="1" x14ac:dyDescent="0.2">
      <c r="J122" s="63"/>
      <c r="K122" s="64"/>
      <c r="L122" s="65"/>
      <c r="O122" s="2"/>
      <c r="P122" s="2"/>
      <c r="Q122" s="2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2"/>
      <c r="AF122" s="2"/>
      <c r="AG122" s="2"/>
      <c r="AH122" s="2"/>
      <c r="AI122" s="2"/>
      <c r="AJ122" s="2"/>
      <c r="AK122" s="2"/>
      <c r="AL122" s="2"/>
      <c r="AM122" s="4"/>
      <c r="AN122" s="4"/>
      <c r="AO122" s="4"/>
      <c r="AP122" s="4"/>
      <c r="AQ122" s="4"/>
      <c r="AR122" s="4"/>
      <c r="AS122" s="4"/>
    </row>
  </sheetData>
  <mergeCells count="31">
    <mergeCell ref="P14:P17"/>
    <mergeCell ref="C17:E17"/>
    <mergeCell ref="K17:N17"/>
    <mergeCell ref="P74:P81"/>
    <mergeCell ref="P26:P33"/>
    <mergeCell ref="P34:P41"/>
    <mergeCell ref="P42:P49"/>
    <mergeCell ref="P50:P57"/>
    <mergeCell ref="P58:P65"/>
    <mergeCell ref="P66:P73"/>
    <mergeCell ref="C18:E18"/>
    <mergeCell ref="K18:N18"/>
    <mergeCell ref="P18:P25"/>
    <mergeCell ref="C22:E22"/>
    <mergeCell ref="K22:M22"/>
    <mergeCell ref="C23:E23"/>
    <mergeCell ref="K23:M23"/>
    <mergeCell ref="A6:B6"/>
    <mergeCell ref="C6:D6"/>
    <mergeCell ref="G6:I6"/>
    <mergeCell ref="C7:C11"/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D7:D11"/>
  </mergeCells>
  <pageMargins left="0.6692913385826772" right="0.27559055118110237" top="0.94488188976377963" bottom="0.35433070866141736" header="0.31496062992125984" footer="0.31496062992125984"/>
  <pageSetup paperSize="5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S122"/>
  <sheetViews>
    <sheetView zoomScale="80" zoomScaleNormal="80" workbookViewId="0">
      <selection activeCell="I18" sqref="I18"/>
    </sheetView>
  </sheetViews>
  <sheetFormatPr defaultColWidth="9.140625" defaultRowHeight="15" x14ac:dyDescent="0.2"/>
  <cols>
    <col min="1" max="1" width="4.42578125" style="1" customWidth="1"/>
    <col min="2" max="2" width="3.5703125" style="1" customWidth="1"/>
    <col min="3" max="3" width="18.140625" style="1" customWidth="1"/>
    <col min="4" max="4" width="24.140625" style="1" customWidth="1"/>
    <col min="5" max="5" width="9" style="1" customWidth="1"/>
    <col min="6" max="6" width="7.5703125" style="1" customWidth="1"/>
    <col min="7" max="7" width="11.5703125" style="1" customWidth="1"/>
    <col min="8" max="8" width="3.85546875" style="1" customWidth="1"/>
    <col min="9" max="9" width="33.140625" style="1" customWidth="1"/>
    <col min="10" max="10" width="10.85546875" style="63" customWidth="1"/>
    <col min="11" max="11" width="19.85546875" style="64" customWidth="1"/>
    <col min="12" max="12" width="18" style="65" customWidth="1"/>
    <col min="13" max="13" width="11.5703125" style="1" customWidth="1"/>
    <col min="14" max="14" width="9.140625" style="1" customWidth="1"/>
    <col min="15" max="15" width="49.7109375" style="87" customWidth="1"/>
    <col min="16" max="16" width="10.85546875" style="87" customWidth="1"/>
    <col min="17" max="17" width="30" style="87" customWidth="1"/>
    <col min="18" max="18" width="14.7109375" style="97" customWidth="1"/>
    <col min="19" max="21" width="10.42578125" style="97" customWidth="1"/>
    <col min="22" max="29" width="3.140625" style="97" customWidth="1"/>
    <col min="30" max="30" width="10.42578125" style="97" customWidth="1"/>
    <col min="31" max="32" width="10.7109375" style="87" customWidth="1"/>
    <col min="33" max="33" width="9.28515625" style="87" customWidth="1"/>
    <col min="34" max="42" width="9.140625" style="87"/>
    <col min="43" max="45" width="9.140625" style="4"/>
    <col min="46" max="16384" width="9.140625" style="5"/>
  </cols>
  <sheetData>
    <row r="1" spans="1:45" ht="20.25" x14ac:dyDescent="0.3"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87" t="s">
        <v>1</v>
      </c>
      <c r="S1" s="97" t="s">
        <v>2</v>
      </c>
    </row>
    <row r="2" spans="1:45" ht="20.25" x14ac:dyDescent="0.3">
      <c r="C2" s="112" t="s">
        <v>85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87" t="s">
        <v>3</v>
      </c>
      <c r="S2" s="97" t="s">
        <v>4</v>
      </c>
    </row>
    <row r="3" spans="1:45" ht="15.75" x14ac:dyDescent="0.2">
      <c r="A3" s="113" t="s">
        <v>5</v>
      </c>
      <c r="B3" s="113"/>
      <c r="C3" s="113"/>
      <c r="D3" s="113"/>
      <c r="E3" s="6"/>
      <c r="F3" s="6"/>
      <c r="G3" s="6"/>
      <c r="H3" s="6"/>
      <c r="I3" s="6"/>
      <c r="J3" s="7"/>
      <c r="K3" s="8"/>
      <c r="L3" s="9"/>
      <c r="M3" s="6"/>
      <c r="N3" s="6"/>
      <c r="S3" s="97" t="s">
        <v>6</v>
      </c>
    </row>
    <row r="4" spans="1:45" ht="30.75" customHeight="1" x14ac:dyDescent="0.2">
      <c r="A4" s="114" t="s">
        <v>7</v>
      </c>
      <c r="B4" s="115"/>
      <c r="C4" s="118" t="s">
        <v>8</v>
      </c>
      <c r="D4" s="119"/>
      <c r="E4" s="122" t="s">
        <v>9</v>
      </c>
      <c r="F4" s="122"/>
      <c r="G4" s="123" t="s">
        <v>0</v>
      </c>
      <c r="H4" s="124"/>
      <c r="I4" s="124"/>
      <c r="J4" s="124"/>
      <c r="K4" s="124"/>
      <c r="L4" s="124"/>
      <c r="M4" s="125"/>
      <c r="N4" s="122" t="s">
        <v>10</v>
      </c>
      <c r="O4" s="98">
        <f>L8+105311078</f>
        <v>544992278</v>
      </c>
      <c r="S4" s="97" t="s">
        <v>11</v>
      </c>
    </row>
    <row r="5" spans="1:45" ht="56.25" customHeight="1" x14ac:dyDescent="0.2">
      <c r="A5" s="116"/>
      <c r="B5" s="117"/>
      <c r="C5" s="120"/>
      <c r="D5" s="121"/>
      <c r="E5" s="11" t="s">
        <v>12</v>
      </c>
      <c r="F5" s="11" t="s">
        <v>13</v>
      </c>
      <c r="G5" s="126" t="s">
        <v>14</v>
      </c>
      <c r="H5" s="127"/>
      <c r="I5" s="128"/>
      <c r="J5" s="11" t="s">
        <v>15</v>
      </c>
      <c r="K5" s="12" t="s">
        <v>16</v>
      </c>
      <c r="L5" s="13" t="s">
        <v>17</v>
      </c>
      <c r="M5" s="11" t="s">
        <v>18</v>
      </c>
      <c r="N5" s="122"/>
      <c r="O5" s="87">
        <v>289174550</v>
      </c>
      <c r="S5" s="97" t="s">
        <v>19</v>
      </c>
    </row>
    <row r="6" spans="1:45" s="20" customFormat="1" ht="15.75" x14ac:dyDescent="0.25">
      <c r="A6" s="130">
        <v>1</v>
      </c>
      <c r="B6" s="130"/>
      <c r="C6" s="130">
        <v>2</v>
      </c>
      <c r="D6" s="130"/>
      <c r="E6" s="14">
        <v>3</v>
      </c>
      <c r="F6" s="14">
        <v>4</v>
      </c>
      <c r="G6" s="131">
        <v>5</v>
      </c>
      <c r="H6" s="132"/>
      <c r="I6" s="133"/>
      <c r="J6" s="14">
        <v>6</v>
      </c>
      <c r="K6" s="14">
        <v>7</v>
      </c>
      <c r="L6" s="15">
        <v>8</v>
      </c>
      <c r="M6" s="14">
        <v>9</v>
      </c>
      <c r="N6" s="16">
        <v>10</v>
      </c>
      <c r="O6" s="99"/>
      <c r="P6" s="99"/>
      <c r="Q6" s="99"/>
      <c r="R6" s="100"/>
      <c r="S6" s="100" t="s">
        <v>20</v>
      </c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19"/>
      <c r="AR6" s="19"/>
      <c r="AS6" s="19"/>
    </row>
    <row r="7" spans="1:45" ht="19.5" customHeight="1" x14ac:dyDescent="0.2">
      <c r="A7" s="21" t="s">
        <v>21</v>
      </c>
      <c r="B7" s="22">
        <v>28</v>
      </c>
      <c r="C7" s="134" t="s">
        <v>22</v>
      </c>
      <c r="D7" s="137" t="s">
        <v>23</v>
      </c>
      <c r="E7" s="23">
        <v>100</v>
      </c>
      <c r="F7" s="24">
        <f>M8</f>
        <v>68.560495490438228</v>
      </c>
      <c r="G7" s="25"/>
      <c r="H7" s="25"/>
      <c r="I7" s="26"/>
      <c r="J7" s="27"/>
      <c r="K7" s="28"/>
      <c r="L7" s="28"/>
      <c r="M7" s="29"/>
      <c r="N7" s="26"/>
      <c r="S7" s="97" t="s">
        <v>24</v>
      </c>
    </row>
    <row r="8" spans="1:45" ht="16.5" customHeight="1" x14ac:dyDescent="0.2">
      <c r="A8" s="30"/>
      <c r="B8" s="30"/>
      <c r="C8" s="135"/>
      <c r="D8" s="138"/>
      <c r="E8" s="25"/>
      <c r="F8" s="25"/>
      <c r="G8" s="31" t="s">
        <v>25</v>
      </c>
      <c r="H8" s="32" t="s">
        <v>26</v>
      </c>
      <c r="I8" s="33" t="s">
        <v>27</v>
      </c>
      <c r="J8" s="34" t="s">
        <v>28</v>
      </c>
      <c r="K8" s="94">
        <v>641304000</v>
      </c>
      <c r="L8" s="35">
        <f>143913000+148668000+147100200</f>
        <v>439681200</v>
      </c>
      <c r="M8" s="36">
        <f>L8/K8*100</f>
        <v>68.560495490438228</v>
      </c>
      <c r="N8" s="37"/>
      <c r="O8" s="98" t="e">
        <f>L8+#REF!</f>
        <v>#REF!</v>
      </c>
      <c r="S8" s="97" t="s">
        <v>29</v>
      </c>
    </row>
    <row r="9" spans="1:45" ht="31.5" customHeight="1" x14ac:dyDescent="0.2">
      <c r="A9" s="30"/>
      <c r="B9" s="30"/>
      <c r="C9" s="135"/>
      <c r="D9" s="138"/>
      <c r="E9" s="25"/>
      <c r="F9" s="25"/>
      <c r="G9" s="31"/>
      <c r="H9" s="32" t="s">
        <v>30</v>
      </c>
      <c r="I9" s="38" t="s">
        <v>31</v>
      </c>
      <c r="J9" s="39" t="s">
        <v>32</v>
      </c>
      <c r="K9" s="40">
        <v>22</v>
      </c>
      <c r="L9" s="40">
        <v>22</v>
      </c>
      <c r="M9" s="36">
        <f>L9/K9*100</f>
        <v>100</v>
      </c>
      <c r="N9" s="37"/>
      <c r="O9" s="98" t="e">
        <f>L8-O8</f>
        <v>#REF!</v>
      </c>
      <c r="P9" s="98" t="e">
        <f>#REF!-'tw3'!#REF!</f>
        <v>#REF!</v>
      </c>
      <c r="S9" s="97" t="s">
        <v>33</v>
      </c>
    </row>
    <row r="10" spans="1:45" ht="16.5" customHeight="1" x14ac:dyDescent="0.2">
      <c r="A10" s="30"/>
      <c r="B10" s="30"/>
      <c r="C10" s="135"/>
      <c r="D10" s="138"/>
      <c r="E10" s="25"/>
      <c r="F10" s="25"/>
      <c r="G10" s="31"/>
      <c r="H10" s="32" t="s">
        <v>34</v>
      </c>
      <c r="I10" s="38" t="s">
        <v>35</v>
      </c>
      <c r="J10" s="41" t="s">
        <v>36</v>
      </c>
      <c r="K10" s="40">
        <v>12</v>
      </c>
      <c r="L10" s="40">
        <v>9</v>
      </c>
      <c r="M10" s="36">
        <f t="shared" ref="M10:M13" si="0">L10/K10*100</f>
        <v>75</v>
      </c>
      <c r="N10" s="37"/>
    </row>
    <row r="11" spans="1:45" ht="16.5" customHeight="1" x14ac:dyDescent="0.2">
      <c r="A11" s="30"/>
      <c r="B11" s="30"/>
      <c r="C11" s="136"/>
      <c r="D11" s="139"/>
      <c r="E11" s="25"/>
      <c r="F11" s="25"/>
      <c r="G11" s="31"/>
      <c r="H11" s="32" t="s">
        <v>37</v>
      </c>
      <c r="I11" s="38" t="s">
        <v>38</v>
      </c>
      <c r="J11" s="41" t="s">
        <v>39</v>
      </c>
      <c r="K11" s="40">
        <v>5</v>
      </c>
      <c r="L11" s="40">
        <v>5</v>
      </c>
      <c r="M11" s="36">
        <f t="shared" si="0"/>
        <v>100</v>
      </c>
      <c r="N11" s="37"/>
      <c r="O11" s="87">
        <v>147100200</v>
      </c>
    </row>
    <row r="12" spans="1:45" ht="4.5" customHeight="1" x14ac:dyDescent="0.2">
      <c r="A12" s="30"/>
      <c r="B12" s="30"/>
      <c r="C12" s="42"/>
      <c r="D12" s="25"/>
      <c r="E12" s="25"/>
      <c r="F12" s="25"/>
      <c r="G12" s="25"/>
      <c r="H12" s="43"/>
      <c r="I12" s="44"/>
      <c r="J12" s="45"/>
      <c r="K12" s="46"/>
      <c r="L12" s="46"/>
      <c r="M12" s="47"/>
      <c r="N12" s="37"/>
    </row>
    <row r="13" spans="1:45" ht="69.75" customHeight="1" x14ac:dyDescent="0.2">
      <c r="A13" s="30"/>
      <c r="B13" s="30"/>
      <c r="C13" s="42"/>
      <c r="D13" s="25"/>
      <c r="E13" s="25"/>
      <c r="F13" s="25"/>
      <c r="G13" s="25" t="s">
        <v>40</v>
      </c>
      <c r="H13" s="45">
        <v>1</v>
      </c>
      <c r="I13" s="48" t="s">
        <v>41</v>
      </c>
      <c r="J13" s="49" t="s">
        <v>42</v>
      </c>
      <c r="K13" s="50">
        <v>100</v>
      </c>
      <c r="L13" s="51">
        <v>100</v>
      </c>
      <c r="M13" s="47">
        <f t="shared" si="0"/>
        <v>100</v>
      </c>
      <c r="N13" s="37"/>
      <c r="O13" s="87" t="s">
        <v>43</v>
      </c>
    </row>
    <row r="14" spans="1:45" s="3" customFormat="1" ht="45" x14ac:dyDescent="0.2">
      <c r="A14" s="30"/>
      <c r="B14" s="30"/>
      <c r="C14" s="42"/>
      <c r="D14" s="25"/>
      <c r="E14" s="25"/>
      <c r="F14" s="25"/>
      <c r="G14" s="25" t="s">
        <v>44</v>
      </c>
      <c r="H14" s="45">
        <v>1</v>
      </c>
      <c r="I14" s="53" t="s">
        <v>45</v>
      </c>
      <c r="J14" s="54" t="s">
        <v>42</v>
      </c>
      <c r="K14" s="55">
        <v>58.5</v>
      </c>
      <c r="L14" s="96">
        <f>32.41+3.21+15.9</f>
        <v>51.519999999999996</v>
      </c>
      <c r="M14" s="47">
        <f>L14/K14*100</f>
        <v>88.068376068376068</v>
      </c>
      <c r="N14" s="37"/>
      <c r="O14" s="87"/>
      <c r="P14" s="148"/>
      <c r="Q14" s="106" t="s">
        <v>46</v>
      </c>
      <c r="R14" s="10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4"/>
      <c r="AR14" s="4"/>
      <c r="AS14" s="4"/>
    </row>
    <row r="15" spans="1:45" s="3" customFormat="1" x14ac:dyDescent="0.2">
      <c r="A15" s="30"/>
      <c r="B15" s="30"/>
      <c r="C15" s="30"/>
      <c r="D15" s="30"/>
      <c r="E15" s="30"/>
      <c r="F15" s="30"/>
      <c r="G15" s="60"/>
      <c r="H15" s="54"/>
      <c r="I15" s="53"/>
      <c r="J15" s="54"/>
      <c r="K15" s="61"/>
      <c r="L15" s="60"/>
      <c r="M15" s="47"/>
      <c r="N15" s="60"/>
      <c r="O15" s="87"/>
      <c r="P15" s="148"/>
      <c r="Q15" s="8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4"/>
      <c r="AR15" s="4"/>
      <c r="AS15" s="4"/>
    </row>
    <row r="16" spans="1:45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63"/>
      <c r="K16" s="64"/>
      <c r="L16" s="65"/>
      <c r="M16" s="1"/>
      <c r="N16" s="1"/>
      <c r="O16" s="87"/>
      <c r="P16" s="148"/>
      <c r="Q16" s="8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4"/>
      <c r="AR16" s="4"/>
      <c r="AS16" s="4"/>
    </row>
    <row r="17" spans="1:45" s="3" customFormat="1" x14ac:dyDescent="0.2">
      <c r="A17" s="1"/>
      <c r="B17" s="1"/>
      <c r="C17" s="141" t="s">
        <v>47</v>
      </c>
      <c r="D17" s="141"/>
      <c r="E17" s="141"/>
      <c r="F17" s="1"/>
      <c r="G17" s="1"/>
      <c r="H17" s="1"/>
      <c r="I17" s="1"/>
      <c r="J17" s="63"/>
      <c r="K17" s="142" t="s">
        <v>86</v>
      </c>
      <c r="L17" s="142"/>
      <c r="M17" s="142"/>
      <c r="N17" s="142"/>
      <c r="O17" s="87"/>
      <c r="P17" s="148"/>
      <c r="Q17" s="8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4"/>
      <c r="AR17" s="4"/>
      <c r="AS17" s="4"/>
    </row>
    <row r="18" spans="1:45" s="3" customFormat="1" x14ac:dyDescent="0.2">
      <c r="A18" s="1"/>
      <c r="B18" s="1"/>
      <c r="C18" s="141" t="s">
        <v>48</v>
      </c>
      <c r="D18" s="141"/>
      <c r="E18" s="141"/>
      <c r="F18" s="1"/>
      <c r="G18" s="1"/>
      <c r="H18" s="1"/>
      <c r="I18" s="1"/>
      <c r="J18" s="63"/>
      <c r="K18" s="142" t="s">
        <v>49</v>
      </c>
      <c r="L18" s="142"/>
      <c r="M18" s="142"/>
      <c r="N18" s="142"/>
      <c r="O18" s="87"/>
      <c r="P18" s="147" t="s">
        <v>50</v>
      </c>
      <c r="Q18" s="8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4"/>
      <c r="AR18" s="4"/>
      <c r="AS18" s="4"/>
    </row>
    <row r="19" spans="1:45" s="3" customFormat="1" x14ac:dyDescent="0.2">
      <c r="A19" s="1"/>
      <c r="B19" s="1"/>
      <c r="C19" s="1"/>
      <c r="D19" s="95"/>
      <c r="E19" s="1"/>
      <c r="F19" s="1"/>
      <c r="G19" s="1"/>
      <c r="H19" s="1"/>
      <c r="I19" s="1"/>
      <c r="J19" s="63"/>
      <c r="K19" s="67"/>
      <c r="L19" s="67"/>
      <c r="M19" s="67"/>
      <c r="N19" s="67"/>
      <c r="O19" s="87"/>
      <c r="P19" s="147"/>
      <c r="Q19" s="8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4"/>
      <c r="AR19" s="4"/>
      <c r="AS19" s="4"/>
    </row>
    <row r="20" spans="1:45" s="3" customFormat="1" x14ac:dyDescent="0.2">
      <c r="A20" s="1"/>
      <c r="B20" s="1"/>
      <c r="C20" s="1"/>
      <c r="D20" s="95"/>
      <c r="E20" s="1"/>
      <c r="F20" s="1"/>
      <c r="G20" s="1"/>
      <c r="H20" s="1"/>
      <c r="I20" s="1"/>
      <c r="J20" s="63"/>
      <c r="K20" s="67"/>
      <c r="L20" s="67"/>
      <c r="M20" s="67"/>
      <c r="N20" s="67"/>
      <c r="O20" s="87">
        <f>313200/150</f>
        <v>2088</v>
      </c>
      <c r="P20" s="147"/>
      <c r="Q20" s="8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4"/>
      <c r="AR20" s="4"/>
      <c r="AS20" s="4"/>
    </row>
    <row r="21" spans="1:45" ht="15.75" x14ac:dyDescent="0.25">
      <c r="C21" s="68"/>
      <c r="D21" s="69"/>
      <c r="E21" s="68"/>
      <c r="K21" s="70"/>
      <c r="L21" s="70"/>
      <c r="M21" s="70"/>
      <c r="N21" s="70"/>
      <c r="P21" s="147"/>
    </row>
    <row r="22" spans="1:45" ht="15.75" x14ac:dyDescent="0.25">
      <c r="C22" s="145" t="s">
        <v>51</v>
      </c>
      <c r="D22" s="145"/>
      <c r="E22" s="145"/>
      <c r="F22" s="71"/>
      <c r="K22" s="146" t="s">
        <v>52</v>
      </c>
      <c r="L22" s="146"/>
      <c r="M22" s="146"/>
      <c r="N22" s="70"/>
      <c r="P22" s="147"/>
    </row>
    <row r="23" spans="1:45" ht="15.75" x14ac:dyDescent="0.25">
      <c r="C23" s="129" t="s">
        <v>53</v>
      </c>
      <c r="D23" s="129"/>
      <c r="E23" s="129"/>
      <c r="F23" s="72"/>
      <c r="K23" s="129" t="s">
        <v>54</v>
      </c>
      <c r="L23" s="129"/>
      <c r="M23" s="129"/>
      <c r="N23" s="70"/>
      <c r="P23" s="147"/>
    </row>
    <row r="24" spans="1:45" x14ac:dyDescent="0.2">
      <c r="P24" s="147"/>
    </row>
    <row r="25" spans="1:45" ht="76.5" x14ac:dyDescent="0.2">
      <c r="P25" s="147"/>
      <c r="Q25" s="104"/>
      <c r="R25" s="101"/>
      <c r="S25" s="101" t="s">
        <v>55</v>
      </c>
      <c r="T25" s="101" t="s">
        <v>56</v>
      </c>
      <c r="U25" s="101" t="s">
        <v>57</v>
      </c>
      <c r="V25" s="101" t="s">
        <v>58</v>
      </c>
      <c r="W25" s="101" t="s">
        <v>59</v>
      </c>
      <c r="X25" s="101" t="s">
        <v>60</v>
      </c>
      <c r="Y25" s="101" t="s">
        <v>61</v>
      </c>
      <c r="Z25" s="101" t="s">
        <v>62</v>
      </c>
      <c r="AA25" s="101" t="s">
        <v>63</v>
      </c>
      <c r="AB25" s="101" t="s">
        <v>64</v>
      </c>
      <c r="AC25" s="101" t="s">
        <v>65</v>
      </c>
      <c r="AD25" s="101" t="s">
        <v>66</v>
      </c>
    </row>
    <row r="26" spans="1:45" ht="15" customHeight="1" x14ac:dyDescent="0.2">
      <c r="P26" s="147" t="s">
        <v>67</v>
      </c>
      <c r="S26" s="101"/>
      <c r="T26" s="101">
        <v>150000</v>
      </c>
      <c r="U26" s="101"/>
      <c r="V26" s="101"/>
      <c r="W26" s="101"/>
      <c r="X26" s="101"/>
      <c r="Y26" s="101"/>
      <c r="Z26" s="101"/>
      <c r="AA26" s="101"/>
      <c r="AB26" s="101"/>
      <c r="AC26" s="101"/>
      <c r="AD26" s="101">
        <f t="shared" ref="AD26:AD31" si="1">SUM(S26:AC26)</f>
        <v>150000</v>
      </c>
      <c r="AF26" s="97">
        <v>374000</v>
      </c>
      <c r="AG26" s="87">
        <f>AF26/5500</f>
        <v>68</v>
      </c>
    </row>
    <row r="27" spans="1:45" x14ac:dyDescent="0.2">
      <c r="K27" s="76"/>
      <c r="P27" s="147"/>
      <c r="S27" s="101"/>
      <c r="T27" s="101"/>
      <c r="U27" s="101">
        <v>600000</v>
      </c>
      <c r="V27" s="101"/>
      <c r="W27" s="101"/>
      <c r="X27" s="101"/>
      <c r="Y27" s="101"/>
      <c r="Z27" s="101"/>
      <c r="AA27" s="101"/>
      <c r="AB27" s="101"/>
      <c r="AC27" s="101"/>
      <c r="AD27" s="101">
        <f t="shared" si="1"/>
        <v>600000</v>
      </c>
      <c r="AF27" s="97">
        <v>260000</v>
      </c>
    </row>
    <row r="28" spans="1:45" x14ac:dyDescent="0.2">
      <c r="P28" s="147"/>
      <c r="Q28" s="106" t="s">
        <v>68</v>
      </c>
      <c r="R28" s="107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>
        <f t="shared" si="1"/>
        <v>0</v>
      </c>
      <c r="AF28" s="97">
        <v>165000</v>
      </c>
      <c r="AG28" s="87">
        <f>AF28/5500</f>
        <v>30</v>
      </c>
    </row>
    <row r="29" spans="1:45" x14ac:dyDescent="0.2">
      <c r="P29" s="147"/>
      <c r="Q29" s="106" t="s">
        <v>69</v>
      </c>
      <c r="R29" s="107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>
        <f t="shared" si="1"/>
        <v>0</v>
      </c>
    </row>
    <row r="30" spans="1:45" x14ac:dyDescent="0.2">
      <c r="P30" s="147"/>
      <c r="Q30" s="106" t="s">
        <v>46</v>
      </c>
      <c r="R30" s="107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1">
        <f t="shared" si="1"/>
        <v>0</v>
      </c>
    </row>
    <row r="31" spans="1:45" x14ac:dyDescent="0.2">
      <c r="P31" s="147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>
        <f t="shared" si="1"/>
        <v>0</v>
      </c>
    </row>
    <row r="32" spans="1:45" x14ac:dyDescent="0.2">
      <c r="P32" s="147"/>
      <c r="Q32" s="105"/>
      <c r="R32" s="103"/>
      <c r="S32" s="103">
        <f>SUM(S26:S31)</f>
        <v>0</v>
      </c>
      <c r="T32" s="103">
        <f t="shared" ref="T32:AD32" si="2">SUM(T26:T31)</f>
        <v>150000</v>
      </c>
      <c r="U32" s="103">
        <f t="shared" si="2"/>
        <v>600000</v>
      </c>
      <c r="V32" s="103">
        <f t="shared" si="2"/>
        <v>0</v>
      </c>
      <c r="W32" s="103">
        <f t="shared" si="2"/>
        <v>0</v>
      </c>
      <c r="X32" s="103">
        <f t="shared" si="2"/>
        <v>0</v>
      </c>
      <c r="Y32" s="103">
        <f t="shared" si="2"/>
        <v>0</v>
      </c>
      <c r="Z32" s="103">
        <f t="shared" si="2"/>
        <v>0</v>
      </c>
      <c r="AA32" s="103">
        <f t="shared" si="2"/>
        <v>0</v>
      </c>
      <c r="AB32" s="103">
        <f t="shared" si="2"/>
        <v>0</v>
      </c>
      <c r="AC32" s="103">
        <f t="shared" si="2"/>
        <v>0</v>
      </c>
      <c r="AD32" s="103">
        <f t="shared" si="2"/>
        <v>750000</v>
      </c>
    </row>
    <row r="33" spans="1:45" s="88" customFormat="1" x14ac:dyDescent="0.2">
      <c r="A33" s="1"/>
      <c r="B33" s="1"/>
      <c r="C33" s="1"/>
      <c r="D33" s="1"/>
      <c r="E33" s="1"/>
      <c r="F33" s="1"/>
      <c r="G33" s="1"/>
      <c r="H33" s="1"/>
      <c r="I33" s="1"/>
      <c r="J33" s="63"/>
      <c r="K33" s="64"/>
      <c r="L33" s="65"/>
      <c r="M33" s="1"/>
      <c r="N33" s="1"/>
      <c r="O33" s="87"/>
      <c r="P33" s="147"/>
      <c r="Q33" s="8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</row>
    <row r="34" spans="1:45" ht="12.75" customHeight="1" x14ac:dyDescent="0.2">
      <c r="P34" s="147" t="s">
        <v>70</v>
      </c>
      <c r="Q34" s="104"/>
      <c r="R34" s="101"/>
      <c r="S34" s="101" t="s">
        <v>55</v>
      </c>
      <c r="T34" s="101" t="s">
        <v>56</v>
      </c>
      <c r="U34" s="101" t="s">
        <v>57</v>
      </c>
      <c r="V34" s="101" t="s">
        <v>58</v>
      </c>
      <c r="W34" s="101" t="s">
        <v>59</v>
      </c>
      <c r="X34" s="101" t="s">
        <v>60</v>
      </c>
      <c r="Y34" s="101" t="s">
        <v>61</v>
      </c>
      <c r="Z34" s="101" t="s">
        <v>62</v>
      </c>
      <c r="AA34" s="101" t="s">
        <v>63</v>
      </c>
      <c r="AB34" s="101" t="s">
        <v>64</v>
      </c>
      <c r="AC34" s="101" t="s">
        <v>65</v>
      </c>
      <c r="AD34" s="101" t="s">
        <v>66</v>
      </c>
    </row>
    <row r="35" spans="1:45" x14ac:dyDescent="0.2">
      <c r="P35" s="147"/>
      <c r="Q35" s="104" t="s">
        <v>71</v>
      </c>
      <c r="R35" s="101">
        <v>540000</v>
      </c>
      <c r="S35" s="101">
        <f>10*5500</f>
        <v>55000</v>
      </c>
      <c r="T35" s="101"/>
      <c r="U35" s="101">
        <f>10*5500</f>
        <v>55000</v>
      </c>
      <c r="V35" s="101"/>
      <c r="W35" s="101"/>
      <c r="X35" s="101"/>
      <c r="Y35" s="101"/>
      <c r="Z35" s="101"/>
      <c r="AA35" s="101"/>
      <c r="AB35" s="101"/>
      <c r="AC35" s="101"/>
      <c r="AD35" s="101">
        <f t="shared" ref="AD35:AD40" si="3">SUM(S35:AC35)</f>
        <v>110000</v>
      </c>
      <c r="AE35" s="98">
        <f>AD35+AD43+AD51+AD59+AD67+AD75+AD26</f>
        <v>799000</v>
      </c>
      <c r="AF35" s="98" t="e">
        <f>#REF!</f>
        <v>#REF!</v>
      </c>
      <c r="AG35" s="98" t="e">
        <f>AE35-AF35</f>
        <v>#REF!</v>
      </c>
    </row>
    <row r="36" spans="1:45" x14ac:dyDescent="0.2">
      <c r="P36" s="147"/>
      <c r="Q36" s="104" t="s">
        <v>72</v>
      </c>
      <c r="R36" s="101">
        <v>90000</v>
      </c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>
        <f t="shared" si="3"/>
        <v>0</v>
      </c>
      <c r="AE36" s="98">
        <f>AD36+AD44+AD52+AD60+AD68+AD76+AD27</f>
        <v>600000</v>
      </c>
      <c r="AF36" s="98" t="e">
        <f>#REF!</f>
        <v>#REF!</v>
      </c>
      <c r="AG36" s="98" t="e">
        <f t="shared" ref="AG36:AG39" si="4">AE36-AF36</f>
        <v>#REF!</v>
      </c>
    </row>
    <row r="37" spans="1:45" s="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63"/>
      <c r="K37" s="64"/>
      <c r="L37" s="65"/>
      <c r="M37" s="1"/>
      <c r="N37" s="1"/>
      <c r="O37" s="87"/>
      <c r="P37" s="147"/>
      <c r="Q37" s="104" t="s">
        <v>73</v>
      </c>
      <c r="R37" s="101">
        <v>3168000</v>
      </c>
      <c r="S37" s="101">
        <v>450000</v>
      </c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>
        <f t="shared" si="3"/>
        <v>450000</v>
      </c>
      <c r="AE37" s="98">
        <f>AD37+AD45+AD53+AD61+AD69+AD77</f>
        <v>4657500</v>
      </c>
      <c r="AF37" s="98" t="e">
        <f>#REF!</f>
        <v>#REF!</v>
      </c>
      <c r="AG37" s="98" t="e">
        <f t="shared" si="4"/>
        <v>#REF!</v>
      </c>
      <c r="AH37" s="87"/>
      <c r="AI37" s="87"/>
      <c r="AJ37" s="87"/>
      <c r="AK37" s="87"/>
      <c r="AL37" s="87"/>
      <c r="AM37" s="87"/>
      <c r="AN37" s="87"/>
      <c r="AO37" s="87"/>
      <c r="AP37" s="87"/>
      <c r="AQ37" s="4"/>
      <c r="AR37" s="4"/>
      <c r="AS37" s="4"/>
    </row>
    <row r="38" spans="1:45" s="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63"/>
      <c r="K38" s="64"/>
      <c r="L38" s="65"/>
      <c r="M38" s="1"/>
      <c r="N38" s="1"/>
      <c r="O38" s="87"/>
      <c r="P38" s="147"/>
      <c r="Q38" s="104" t="s">
        <v>74</v>
      </c>
      <c r="R38" s="101">
        <v>3000000</v>
      </c>
      <c r="S38" s="101">
        <v>500000</v>
      </c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>
        <f t="shared" si="3"/>
        <v>500000</v>
      </c>
      <c r="AE38" s="98">
        <f t="shared" ref="AE38:AE39" si="5">AD38+AD46+AD54+AD62+AD70+AD78</f>
        <v>4000000</v>
      </c>
      <c r="AF38" s="98" t="e">
        <f>#REF!</f>
        <v>#REF!</v>
      </c>
      <c r="AG38" s="98" t="e">
        <f t="shared" si="4"/>
        <v>#REF!</v>
      </c>
      <c r="AH38" s="87"/>
      <c r="AI38" s="87"/>
      <c r="AJ38" s="87"/>
      <c r="AK38" s="87"/>
      <c r="AL38" s="87"/>
      <c r="AM38" s="87"/>
      <c r="AN38" s="87"/>
      <c r="AO38" s="87"/>
      <c r="AP38" s="87"/>
      <c r="AQ38" s="4"/>
      <c r="AR38" s="4"/>
      <c r="AS38" s="4"/>
    </row>
    <row r="39" spans="1:45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63"/>
      <c r="K39" s="64"/>
      <c r="L39" s="65"/>
      <c r="M39" s="1"/>
      <c r="N39" s="1"/>
      <c r="O39" s="87"/>
      <c r="P39" s="147"/>
      <c r="Q39" s="87" t="s">
        <v>75</v>
      </c>
      <c r="R39" s="97">
        <v>3000000</v>
      </c>
      <c r="S39" s="102">
        <v>500000</v>
      </c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1">
        <f t="shared" si="3"/>
        <v>500000</v>
      </c>
      <c r="AE39" s="98">
        <f t="shared" si="5"/>
        <v>4700000</v>
      </c>
      <c r="AF39" s="98" t="e">
        <f>#REF!</f>
        <v>#REF!</v>
      </c>
      <c r="AG39" s="98" t="e">
        <f t="shared" si="4"/>
        <v>#REF!</v>
      </c>
      <c r="AH39" s="87"/>
      <c r="AI39" s="87"/>
      <c r="AJ39" s="87"/>
      <c r="AK39" s="87"/>
      <c r="AL39" s="87"/>
      <c r="AM39" s="87"/>
      <c r="AN39" s="87"/>
      <c r="AO39" s="87"/>
      <c r="AP39" s="87"/>
      <c r="AQ39" s="4"/>
      <c r="AR39" s="4"/>
      <c r="AS39" s="4"/>
    </row>
    <row r="40" spans="1:45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63"/>
      <c r="K40" s="64"/>
      <c r="L40" s="65"/>
      <c r="M40" s="1"/>
      <c r="N40" s="1"/>
      <c r="O40" s="87"/>
      <c r="P40" s="147"/>
      <c r="Q40" s="87"/>
      <c r="R40" s="97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>
        <f t="shared" si="3"/>
        <v>0</v>
      </c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4"/>
      <c r="AR40" s="4"/>
      <c r="AS40" s="4"/>
    </row>
    <row r="41" spans="1:45" s="2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63"/>
      <c r="K41" s="64"/>
      <c r="L41" s="65"/>
      <c r="M41" s="1"/>
      <c r="N41" s="1"/>
      <c r="O41" s="87"/>
      <c r="P41" s="147"/>
      <c r="Q41" s="105"/>
      <c r="R41" s="103"/>
      <c r="S41" s="103">
        <f>SUM(S35:S40)</f>
        <v>1505000</v>
      </c>
      <c r="T41" s="103">
        <f t="shared" ref="T41:AD41" si="6">SUM(T35:T40)</f>
        <v>0</v>
      </c>
      <c r="U41" s="103">
        <f t="shared" si="6"/>
        <v>55000</v>
      </c>
      <c r="V41" s="103">
        <f t="shared" si="6"/>
        <v>0</v>
      </c>
      <c r="W41" s="103">
        <f t="shared" si="6"/>
        <v>0</v>
      </c>
      <c r="X41" s="103">
        <f t="shared" si="6"/>
        <v>0</v>
      </c>
      <c r="Y41" s="103">
        <f t="shared" si="6"/>
        <v>0</v>
      </c>
      <c r="Z41" s="103">
        <f t="shared" si="6"/>
        <v>0</v>
      </c>
      <c r="AA41" s="103">
        <f t="shared" si="6"/>
        <v>0</v>
      </c>
      <c r="AB41" s="103">
        <f t="shared" si="6"/>
        <v>0</v>
      </c>
      <c r="AC41" s="103">
        <f t="shared" si="6"/>
        <v>0</v>
      </c>
      <c r="AD41" s="103">
        <f t="shared" si="6"/>
        <v>1560000</v>
      </c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4"/>
      <c r="AR41" s="4"/>
      <c r="AS41" s="4"/>
    </row>
    <row r="42" spans="1:45" s="2" customFormat="1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63"/>
      <c r="K42" s="64"/>
      <c r="L42" s="65"/>
      <c r="M42" s="1"/>
      <c r="N42" s="1"/>
      <c r="O42" s="87"/>
      <c r="P42" s="147" t="s">
        <v>76</v>
      </c>
      <c r="Q42" s="104"/>
      <c r="R42" s="101"/>
      <c r="S42" s="101" t="s">
        <v>55</v>
      </c>
      <c r="T42" s="101" t="s">
        <v>56</v>
      </c>
      <c r="U42" s="101" t="s">
        <v>57</v>
      </c>
      <c r="V42" s="101" t="s">
        <v>58</v>
      </c>
      <c r="W42" s="101" t="s">
        <v>59</v>
      </c>
      <c r="X42" s="101" t="s">
        <v>60</v>
      </c>
      <c r="Y42" s="101" t="s">
        <v>61</v>
      </c>
      <c r="Z42" s="101" t="s">
        <v>62</v>
      </c>
      <c r="AA42" s="101" t="s">
        <v>63</v>
      </c>
      <c r="AB42" s="101" t="s">
        <v>64</v>
      </c>
      <c r="AC42" s="101" t="s">
        <v>65</v>
      </c>
      <c r="AD42" s="101" t="s">
        <v>66</v>
      </c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4"/>
      <c r="AR42" s="4"/>
      <c r="AS42" s="4"/>
    </row>
    <row r="43" spans="1:45" s="2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63"/>
      <c r="K43" s="64"/>
      <c r="L43" s="65"/>
      <c r="M43" s="1"/>
      <c r="N43" s="1"/>
      <c r="O43" s="87"/>
      <c r="P43" s="147"/>
      <c r="Q43" s="104" t="s">
        <v>71</v>
      </c>
      <c r="R43" s="101">
        <v>540000</v>
      </c>
      <c r="S43" s="101"/>
      <c r="T43" s="101">
        <f>20*5500</f>
        <v>110000</v>
      </c>
      <c r="U43" s="101"/>
      <c r="V43" s="101"/>
      <c r="W43" s="101"/>
      <c r="X43" s="101"/>
      <c r="Y43" s="101"/>
      <c r="Z43" s="101"/>
      <c r="AA43" s="101"/>
      <c r="AB43" s="101"/>
      <c r="AC43" s="101"/>
      <c r="AD43" s="101">
        <f t="shared" ref="AD43:AD48" si="7">SUM(S43:AC43)</f>
        <v>110000</v>
      </c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4"/>
      <c r="AR43" s="4"/>
      <c r="AS43" s="4"/>
    </row>
    <row r="44" spans="1:45" s="2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63"/>
      <c r="K44" s="64"/>
      <c r="L44" s="65"/>
      <c r="M44" s="1"/>
      <c r="N44" s="1"/>
      <c r="O44" s="87"/>
      <c r="P44" s="147"/>
      <c r="Q44" s="104" t="s">
        <v>72</v>
      </c>
      <c r="R44" s="101">
        <v>90000</v>
      </c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>
        <f t="shared" si="7"/>
        <v>0</v>
      </c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4"/>
      <c r="AR44" s="4"/>
      <c r="AS44" s="4"/>
    </row>
    <row r="45" spans="1:45" s="2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63"/>
      <c r="K45" s="64"/>
      <c r="L45" s="65"/>
      <c r="M45" s="1"/>
      <c r="N45" s="1"/>
      <c r="O45" s="87"/>
      <c r="P45" s="147"/>
      <c r="Q45" s="104" t="s">
        <v>73</v>
      </c>
      <c r="R45" s="101">
        <v>3168000</v>
      </c>
      <c r="S45" s="101"/>
      <c r="T45" s="101">
        <v>450000</v>
      </c>
      <c r="U45" s="101"/>
      <c r="V45" s="101"/>
      <c r="W45" s="101"/>
      <c r="X45" s="101"/>
      <c r="Y45" s="101"/>
      <c r="Z45" s="101"/>
      <c r="AA45" s="101"/>
      <c r="AB45" s="101"/>
      <c r="AC45" s="101"/>
      <c r="AD45" s="101">
        <f t="shared" si="7"/>
        <v>450000</v>
      </c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4"/>
      <c r="AR45" s="4"/>
      <c r="AS45" s="4"/>
    </row>
    <row r="46" spans="1:45" s="2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63"/>
      <c r="K46" s="64"/>
      <c r="L46" s="65"/>
      <c r="M46" s="1"/>
      <c r="N46" s="1"/>
      <c r="O46" s="87"/>
      <c r="P46" s="147"/>
      <c r="Q46" s="104" t="s">
        <v>74</v>
      </c>
      <c r="R46" s="101">
        <v>3000000</v>
      </c>
      <c r="S46" s="101"/>
      <c r="T46" s="101">
        <v>500000</v>
      </c>
      <c r="U46" s="101"/>
      <c r="V46" s="101"/>
      <c r="W46" s="101"/>
      <c r="X46" s="101"/>
      <c r="Y46" s="101"/>
      <c r="Z46" s="101"/>
      <c r="AA46" s="101"/>
      <c r="AB46" s="101"/>
      <c r="AC46" s="101"/>
      <c r="AD46" s="101">
        <f t="shared" si="7"/>
        <v>500000</v>
      </c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4"/>
      <c r="AR46" s="4"/>
      <c r="AS46" s="4"/>
    </row>
    <row r="47" spans="1:45" s="2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63"/>
      <c r="K47" s="64"/>
      <c r="L47" s="65"/>
      <c r="M47" s="1"/>
      <c r="N47" s="1"/>
      <c r="O47" s="87"/>
      <c r="P47" s="147"/>
      <c r="Q47" s="87" t="s">
        <v>75</v>
      </c>
      <c r="R47" s="97">
        <v>3000000</v>
      </c>
      <c r="S47" s="102"/>
      <c r="T47" s="102">
        <v>500000</v>
      </c>
      <c r="U47" s="102"/>
      <c r="V47" s="102"/>
      <c r="W47" s="102"/>
      <c r="X47" s="102"/>
      <c r="Y47" s="102"/>
      <c r="Z47" s="102"/>
      <c r="AA47" s="102"/>
      <c r="AB47" s="102"/>
      <c r="AC47" s="102"/>
      <c r="AD47" s="101">
        <f t="shared" si="7"/>
        <v>500000</v>
      </c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4"/>
      <c r="AR47" s="4"/>
      <c r="AS47" s="4"/>
    </row>
    <row r="48" spans="1:45" s="2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63"/>
      <c r="K48" s="64"/>
      <c r="L48" s="65"/>
      <c r="M48" s="1"/>
      <c r="N48" s="1"/>
      <c r="O48" s="87"/>
      <c r="P48" s="147"/>
      <c r="Q48" s="87"/>
      <c r="R48" s="97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>
        <f t="shared" si="7"/>
        <v>0</v>
      </c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4"/>
      <c r="AR48" s="4"/>
      <c r="AS48" s="4"/>
    </row>
    <row r="49" spans="1:45" s="2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63"/>
      <c r="K49" s="64"/>
      <c r="L49" s="65"/>
      <c r="M49" s="1"/>
      <c r="N49" s="1"/>
      <c r="O49" s="87"/>
      <c r="P49" s="147"/>
      <c r="Q49" s="104"/>
      <c r="R49" s="97"/>
      <c r="S49" s="103">
        <f>SUM(S43:S48)</f>
        <v>0</v>
      </c>
      <c r="T49" s="103">
        <f t="shared" ref="T49:AD49" si="8">SUM(T43:T48)</f>
        <v>1560000</v>
      </c>
      <c r="U49" s="103">
        <f t="shared" si="8"/>
        <v>0</v>
      </c>
      <c r="V49" s="103">
        <f t="shared" si="8"/>
        <v>0</v>
      </c>
      <c r="W49" s="103">
        <f t="shared" si="8"/>
        <v>0</v>
      </c>
      <c r="X49" s="103">
        <f t="shared" si="8"/>
        <v>0</v>
      </c>
      <c r="Y49" s="103">
        <f t="shared" si="8"/>
        <v>0</v>
      </c>
      <c r="Z49" s="103">
        <f t="shared" si="8"/>
        <v>0</v>
      </c>
      <c r="AA49" s="103">
        <f t="shared" si="8"/>
        <v>0</v>
      </c>
      <c r="AB49" s="103">
        <f t="shared" si="8"/>
        <v>0</v>
      </c>
      <c r="AC49" s="103">
        <f t="shared" si="8"/>
        <v>0</v>
      </c>
      <c r="AD49" s="103">
        <f t="shared" si="8"/>
        <v>1560000</v>
      </c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4"/>
      <c r="AR49" s="4"/>
      <c r="AS49" s="4"/>
    </row>
    <row r="50" spans="1:45" s="2" customFormat="1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63"/>
      <c r="K50" s="64"/>
      <c r="L50" s="65"/>
      <c r="M50" s="1"/>
      <c r="N50" s="1"/>
      <c r="O50" s="87"/>
      <c r="P50" s="147" t="s">
        <v>77</v>
      </c>
      <c r="Q50" s="104"/>
      <c r="R50" s="101"/>
      <c r="S50" s="101" t="s">
        <v>55</v>
      </c>
      <c r="T50" s="101" t="s">
        <v>56</v>
      </c>
      <c r="U50" s="101" t="s">
        <v>57</v>
      </c>
      <c r="V50" s="101" t="s">
        <v>58</v>
      </c>
      <c r="W50" s="101" t="s">
        <v>59</v>
      </c>
      <c r="X50" s="101" t="s">
        <v>60</v>
      </c>
      <c r="Y50" s="101" t="s">
        <v>61</v>
      </c>
      <c r="Z50" s="101" t="s">
        <v>62</v>
      </c>
      <c r="AA50" s="101" t="s">
        <v>63</v>
      </c>
      <c r="AB50" s="101" t="s">
        <v>64</v>
      </c>
      <c r="AC50" s="101" t="s">
        <v>65</v>
      </c>
      <c r="AD50" s="101" t="s">
        <v>66</v>
      </c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4"/>
      <c r="AR50" s="4"/>
      <c r="AS50" s="4"/>
    </row>
    <row r="51" spans="1:45" s="2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63"/>
      <c r="K51" s="64"/>
      <c r="L51" s="65"/>
      <c r="M51" s="1"/>
      <c r="N51" s="1"/>
      <c r="O51" s="87"/>
      <c r="P51" s="147"/>
      <c r="Q51" s="104" t="s">
        <v>71</v>
      </c>
      <c r="R51" s="101">
        <v>540000</v>
      </c>
      <c r="S51" s="101">
        <f>10*5500</f>
        <v>55000</v>
      </c>
      <c r="T51" s="101"/>
      <c r="U51" s="101">
        <f>10*5500</f>
        <v>55000</v>
      </c>
      <c r="V51" s="101"/>
      <c r="W51" s="101"/>
      <c r="X51" s="101"/>
      <c r="Y51" s="101"/>
      <c r="Z51" s="101"/>
      <c r="AA51" s="101"/>
      <c r="AB51" s="101"/>
      <c r="AC51" s="101"/>
      <c r="AD51" s="101">
        <f t="shared" ref="AD51:AD56" si="9">SUM(S51:AC51)</f>
        <v>110000</v>
      </c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4"/>
      <c r="AR51" s="4"/>
      <c r="AS51" s="4"/>
    </row>
    <row r="52" spans="1:45" s="2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63"/>
      <c r="K52" s="64"/>
      <c r="L52" s="65"/>
      <c r="M52" s="1"/>
      <c r="N52" s="1"/>
      <c r="O52" s="87"/>
      <c r="P52" s="147"/>
      <c r="Q52" s="104" t="s">
        <v>72</v>
      </c>
      <c r="R52" s="101">
        <v>90000</v>
      </c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>
        <f t="shared" si="9"/>
        <v>0</v>
      </c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4"/>
      <c r="AR52" s="4"/>
      <c r="AS52" s="4"/>
    </row>
    <row r="53" spans="1:45" s="2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63"/>
      <c r="K53" s="64"/>
      <c r="L53" s="65"/>
      <c r="M53" s="1"/>
      <c r="N53" s="1"/>
      <c r="O53" s="87"/>
      <c r="P53" s="147"/>
      <c r="Q53" s="104" t="s">
        <v>73</v>
      </c>
      <c r="R53" s="101">
        <v>3168000</v>
      </c>
      <c r="S53" s="101">
        <v>450000</v>
      </c>
      <c r="T53" s="101"/>
      <c r="U53" s="101">
        <v>450000</v>
      </c>
      <c r="V53" s="101"/>
      <c r="W53" s="101"/>
      <c r="X53" s="101"/>
      <c r="Y53" s="101"/>
      <c r="Z53" s="101"/>
      <c r="AA53" s="101"/>
      <c r="AB53" s="101"/>
      <c r="AC53" s="101"/>
      <c r="AD53" s="101">
        <f t="shared" si="9"/>
        <v>900000</v>
      </c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4"/>
      <c r="AR53" s="4"/>
      <c r="AS53" s="4"/>
    </row>
    <row r="54" spans="1:45" s="2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63"/>
      <c r="K54" s="64"/>
      <c r="L54" s="65"/>
      <c r="M54" s="1"/>
      <c r="N54" s="1"/>
      <c r="O54" s="87"/>
      <c r="P54" s="147"/>
      <c r="Q54" s="104" t="s">
        <v>74</v>
      </c>
      <c r="R54" s="101">
        <v>3000000</v>
      </c>
      <c r="S54" s="101">
        <v>500000</v>
      </c>
      <c r="T54" s="101"/>
      <c r="U54" s="101">
        <v>500000</v>
      </c>
      <c r="V54" s="101"/>
      <c r="W54" s="101"/>
      <c r="X54" s="101"/>
      <c r="Y54" s="101"/>
      <c r="Z54" s="101"/>
      <c r="AA54" s="101"/>
      <c r="AB54" s="101"/>
      <c r="AC54" s="101"/>
      <c r="AD54" s="101">
        <f t="shared" si="9"/>
        <v>1000000</v>
      </c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4"/>
      <c r="AR54" s="4"/>
      <c r="AS54" s="4"/>
    </row>
    <row r="55" spans="1:45" s="2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63"/>
      <c r="K55" s="64"/>
      <c r="L55" s="65"/>
      <c r="M55" s="1"/>
      <c r="N55" s="1"/>
      <c r="O55" s="87"/>
      <c r="P55" s="147"/>
      <c r="Q55" s="87" t="s">
        <v>75</v>
      </c>
      <c r="R55" s="97">
        <v>3000000</v>
      </c>
      <c r="S55" s="102">
        <v>500000</v>
      </c>
      <c r="T55" s="102"/>
      <c r="U55" s="102">
        <v>500000</v>
      </c>
      <c r="V55" s="102"/>
      <c r="W55" s="102"/>
      <c r="X55" s="102"/>
      <c r="Y55" s="102"/>
      <c r="Z55" s="102"/>
      <c r="AA55" s="102"/>
      <c r="AB55" s="102"/>
      <c r="AC55" s="102"/>
      <c r="AD55" s="101">
        <f t="shared" si="9"/>
        <v>1000000</v>
      </c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4"/>
      <c r="AR55" s="4"/>
      <c r="AS55" s="4"/>
    </row>
    <row r="56" spans="1:45" s="2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63"/>
      <c r="K56" s="64"/>
      <c r="L56" s="65"/>
      <c r="M56" s="1"/>
      <c r="N56" s="1"/>
      <c r="O56" s="87"/>
      <c r="P56" s="147"/>
      <c r="Q56" s="87"/>
      <c r="R56" s="97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>
        <f t="shared" si="9"/>
        <v>0</v>
      </c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4"/>
      <c r="AR56" s="4"/>
      <c r="AS56" s="4"/>
    </row>
    <row r="57" spans="1:45" s="2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63"/>
      <c r="K57" s="64"/>
      <c r="L57" s="65"/>
      <c r="M57" s="1"/>
      <c r="N57" s="1"/>
      <c r="O57" s="87"/>
      <c r="P57" s="147"/>
      <c r="Q57" s="104"/>
      <c r="R57" s="103">
        <f>SUM(R51:R56)</f>
        <v>9798000</v>
      </c>
      <c r="S57" s="103">
        <f>SUM(S51:S56)</f>
        <v>1505000</v>
      </c>
      <c r="T57" s="103">
        <f t="shared" ref="T57:AD57" si="10">SUM(T51:T56)</f>
        <v>0</v>
      </c>
      <c r="U57" s="103">
        <f t="shared" si="10"/>
        <v>1505000</v>
      </c>
      <c r="V57" s="103">
        <f t="shared" si="10"/>
        <v>0</v>
      </c>
      <c r="W57" s="103">
        <f t="shared" si="10"/>
        <v>0</v>
      </c>
      <c r="X57" s="103">
        <f t="shared" si="10"/>
        <v>0</v>
      </c>
      <c r="Y57" s="103">
        <f t="shared" si="10"/>
        <v>0</v>
      </c>
      <c r="Z57" s="103">
        <f t="shared" si="10"/>
        <v>0</v>
      </c>
      <c r="AA57" s="103">
        <f t="shared" si="10"/>
        <v>0</v>
      </c>
      <c r="AB57" s="103">
        <f t="shared" si="10"/>
        <v>0</v>
      </c>
      <c r="AC57" s="103">
        <f t="shared" si="10"/>
        <v>0</v>
      </c>
      <c r="AD57" s="103">
        <f t="shared" si="10"/>
        <v>3010000</v>
      </c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4"/>
      <c r="AR57" s="4"/>
      <c r="AS57" s="4"/>
    </row>
    <row r="58" spans="1:45" s="2" customFormat="1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63"/>
      <c r="K58" s="64"/>
      <c r="L58" s="65"/>
      <c r="M58" s="1"/>
      <c r="N58" s="1"/>
      <c r="O58" s="87"/>
      <c r="P58" s="147" t="s">
        <v>78</v>
      </c>
      <c r="Q58" s="104"/>
      <c r="R58" s="101"/>
      <c r="S58" s="101" t="s">
        <v>55</v>
      </c>
      <c r="T58" s="101" t="s">
        <v>56</v>
      </c>
      <c r="U58" s="101" t="s">
        <v>57</v>
      </c>
      <c r="V58" s="101" t="s">
        <v>58</v>
      </c>
      <c r="W58" s="101" t="s">
        <v>59</v>
      </c>
      <c r="X58" s="101" t="s">
        <v>60</v>
      </c>
      <c r="Y58" s="101" t="s">
        <v>61</v>
      </c>
      <c r="Z58" s="101" t="s">
        <v>62</v>
      </c>
      <c r="AA58" s="101" t="s">
        <v>63</v>
      </c>
      <c r="AB58" s="101" t="s">
        <v>64</v>
      </c>
      <c r="AC58" s="101" t="s">
        <v>65</v>
      </c>
      <c r="AD58" s="101" t="s">
        <v>66</v>
      </c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4"/>
      <c r="AR58" s="4"/>
      <c r="AS58" s="4"/>
    </row>
    <row r="59" spans="1:45" s="2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63"/>
      <c r="K59" s="64"/>
      <c r="L59" s="65"/>
      <c r="M59" s="1"/>
      <c r="N59" s="1"/>
      <c r="O59" s="87"/>
      <c r="P59" s="147"/>
      <c r="Q59" s="104" t="s">
        <v>71</v>
      </c>
      <c r="R59" s="101">
        <v>540000</v>
      </c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>
        <f t="shared" ref="AD59:AD64" si="11">SUM(S59:AC59)</f>
        <v>0</v>
      </c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4"/>
      <c r="AR59" s="4"/>
      <c r="AS59" s="4"/>
    </row>
    <row r="60" spans="1:45" s="2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63"/>
      <c r="K60" s="64"/>
      <c r="L60" s="65"/>
      <c r="M60" s="1"/>
      <c r="N60" s="1"/>
      <c r="O60" s="87"/>
      <c r="P60" s="147"/>
      <c r="Q60" s="104" t="s">
        <v>72</v>
      </c>
      <c r="R60" s="101">
        <v>90000</v>
      </c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>
        <f t="shared" si="11"/>
        <v>0</v>
      </c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4"/>
      <c r="AR60" s="4"/>
      <c r="AS60" s="4"/>
    </row>
    <row r="61" spans="1:45" s="2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63"/>
      <c r="K61" s="64"/>
      <c r="L61" s="65"/>
      <c r="M61" s="1"/>
      <c r="N61" s="1"/>
      <c r="O61" s="87"/>
      <c r="P61" s="147"/>
      <c r="Q61" s="104" t="s">
        <v>73</v>
      </c>
      <c r="R61" s="101">
        <v>3168000</v>
      </c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>
        <f t="shared" si="11"/>
        <v>0</v>
      </c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4"/>
      <c r="AR61" s="4"/>
      <c r="AS61" s="4"/>
    </row>
    <row r="62" spans="1:45" s="2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63"/>
      <c r="K62" s="64"/>
      <c r="L62" s="65"/>
      <c r="M62" s="1"/>
      <c r="N62" s="1"/>
      <c r="O62" s="87"/>
      <c r="P62" s="147"/>
      <c r="Q62" s="104" t="s">
        <v>74</v>
      </c>
      <c r="R62" s="101">
        <v>3000000</v>
      </c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>
        <f t="shared" si="11"/>
        <v>0</v>
      </c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4"/>
      <c r="AR62" s="4"/>
      <c r="AS62" s="4"/>
    </row>
    <row r="63" spans="1:45" s="2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63"/>
      <c r="K63" s="64"/>
      <c r="L63" s="65"/>
      <c r="M63" s="1"/>
      <c r="N63" s="1"/>
      <c r="O63" s="87"/>
      <c r="P63" s="147"/>
      <c r="Q63" s="87" t="s">
        <v>75</v>
      </c>
      <c r="R63" s="97">
        <v>3000000</v>
      </c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1">
        <f t="shared" si="11"/>
        <v>0</v>
      </c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4"/>
      <c r="AR63" s="4"/>
      <c r="AS63" s="4"/>
    </row>
    <row r="64" spans="1:45" s="2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63"/>
      <c r="K64" s="64"/>
      <c r="L64" s="65"/>
      <c r="M64" s="1"/>
      <c r="N64" s="1"/>
      <c r="O64" s="87"/>
      <c r="P64" s="147"/>
      <c r="Q64" s="87"/>
      <c r="R64" s="97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>
        <f t="shared" si="11"/>
        <v>0</v>
      </c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4"/>
      <c r="AR64" s="4"/>
      <c r="AS64" s="4"/>
    </row>
    <row r="65" spans="1:45" s="2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63"/>
      <c r="K65" s="64"/>
      <c r="L65" s="65"/>
      <c r="M65" s="1"/>
      <c r="N65" s="1"/>
      <c r="O65" s="87"/>
      <c r="P65" s="147"/>
      <c r="Q65" s="104"/>
      <c r="R65" s="103">
        <f>SUM(R59:R64)</f>
        <v>9798000</v>
      </c>
      <c r="S65" s="103">
        <f>SUM(S59:S64)</f>
        <v>0</v>
      </c>
      <c r="T65" s="103">
        <f t="shared" ref="T65:AD65" si="12">SUM(T59:T64)</f>
        <v>0</v>
      </c>
      <c r="U65" s="103">
        <f t="shared" si="12"/>
        <v>0</v>
      </c>
      <c r="V65" s="103">
        <f t="shared" si="12"/>
        <v>0</v>
      </c>
      <c r="W65" s="103">
        <f t="shared" si="12"/>
        <v>0</v>
      </c>
      <c r="X65" s="103">
        <f t="shared" si="12"/>
        <v>0</v>
      </c>
      <c r="Y65" s="103">
        <f t="shared" si="12"/>
        <v>0</v>
      </c>
      <c r="Z65" s="103">
        <f t="shared" si="12"/>
        <v>0</v>
      </c>
      <c r="AA65" s="103">
        <f t="shared" si="12"/>
        <v>0</v>
      </c>
      <c r="AB65" s="103">
        <f t="shared" si="12"/>
        <v>0</v>
      </c>
      <c r="AC65" s="103">
        <f t="shared" si="12"/>
        <v>0</v>
      </c>
      <c r="AD65" s="103">
        <f t="shared" si="12"/>
        <v>0</v>
      </c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4"/>
      <c r="AR65" s="4"/>
      <c r="AS65" s="4"/>
    </row>
    <row r="66" spans="1:45" s="2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63"/>
      <c r="K66" s="64"/>
      <c r="L66" s="65"/>
      <c r="M66" s="1"/>
      <c r="N66" s="1"/>
      <c r="O66" s="87"/>
      <c r="P66" s="147" t="s">
        <v>79</v>
      </c>
      <c r="Q66" s="104"/>
      <c r="R66" s="101"/>
      <c r="S66" s="101" t="s">
        <v>55</v>
      </c>
      <c r="T66" s="101" t="s">
        <v>56</v>
      </c>
      <c r="U66" s="101" t="s">
        <v>57</v>
      </c>
      <c r="V66" s="101" t="s">
        <v>58</v>
      </c>
      <c r="W66" s="101" t="s">
        <v>59</v>
      </c>
      <c r="X66" s="101" t="s">
        <v>60</v>
      </c>
      <c r="Y66" s="101" t="s">
        <v>61</v>
      </c>
      <c r="Z66" s="101" t="s">
        <v>62</v>
      </c>
      <c r="AA66" s="101" t="s">
        <v>63</v>
      </c>
      <c r="AB66" s="101" t="s">
        <v>64</v>
      </c>
      <c r="AC66" s="101" t="s">
        <v>65</v>
      </c>
      <c r="AD66" s="101" t="s">
        <v>66</v>
      </c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4"/>
      <c r="AR66" s="4"/>
      <c r="AS66" s="4"/>
    </row>
    <row r="67" spans="1:45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63"/>
      <c r="K67" s="64"/>
      <c r="L67" s="65"/>
      <c r="M67" s="1"/>
      <c r="N67" s="1"/>
      <c r="O67" s="87"/>
      <c r="P67" s="147"/>
      <c r="Q67" s="104" t="s">
        <v>71</v>
      </c>
      <c r="R67" s="101">
        <v>540000</v>
      </c>
      <c r="S67" s="101">
        <f>10*5500</f>
        <v>55000</v>
      </c>
      <c r="T67" s="101"/>
      <c r="U67" s="101">
        <f>10*5500</f>
        <v>55000</v>
      </c>
      <c r="V67" s="101"/>
      <c r="W67" s="101"/>
      <c r="X67" s="101"/>
      <c r="Y67" s="101"/>
      <c r="Z67" s="101"/>
      <c r="AA67" s="101"/>
      <c r="AB67" s="101"/>
      <c r="AC67" s="101"/>
      <c r="AD67" s="101">
        <f t="shared" ref="AD67:AD72" si="13">SUM(S67:AC67)</f>
        <v>110000</v>
      </c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4"/>
      <c r="AR67" s="4"/>
      <c r="AS67" s="4"/>
    </row>
    <row r="68" spans="1:45" s="2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63"/>
      <c r="K68" s="64"/>
      <c r="L68" s="65"/>
      <c r="M68" s="1"/>
      <c r="N68" s="1"/>
      <c r="O68" s="87"/>
      <c r="P68" s="147"/>
      <c r="Q68" s="104" t="s">
        <v>72</v>
      </c>
      <c r="R68" s="101">
        <v>90000</v>
      </c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>
        <f t="shared" si="13"/>
        <v>0</v>
      </c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4"/>
      <c r="AR68" s="4"/>
      <c r="AS68" s="4"/>
    </row>
    <row r="69" spans="1:45" s="2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63"/>
      <c r="K69" s="64"/>
      <c r="L69" s="65"/>
      <c r="M69" s="1"/>
      <c r="N69" s="1"/>
      <c r="O69" s="87"/>
      <c r="P69" s="147"/>
      <c r="Q69" s="104" t="s">
        <v>73</v>
      </c>
      <c r="R69" s="101">
        <v>3168000</v>
      </c>
      <c r="S69" s="101">
        <v>450000</v>
      </c>
      <c r="T69" s="101"/>
      <c r="U69" s="101">
        <v>450000</v>
      </c>
      <c r="V69" s="101"/>
      <c r="W69" s="101"/>
      <c r="X69" s="101"/>
      <c r="Y69" s="101"/>
      <c r="Z69" s="101"/>
      <c r="AA69" s="101"/>
      <c r="AB69" s="101"/>
      <c r="AC69" s="101"/>
      <c r="AD69" s="101">
        <f t="shared" si="13"/>
        <v>900000</v>
      </c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4"/>
      <c r="AR69" s="4"/>
      <c r="AS69" s="4"/>
    </row>
    <row r="70" spans="1:45" s="2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63"/>
      <c r="K70" s="64"/>
      <c r="L70" s="65"/>
      <c r="M70" s="1"/>
      <c r="N70" s="1"/>
      <c r="O70" s="87"/>
      <c r="P70" s="147"/>
      <c r="Q70" s="104" t="s">
        <v>74</v>
      </c>
      <c r="R70" s="101">
        <v>3000000</v>
      </c>
      <c r="S70" s="101">
        <v>500000</v>
      </c>
      <c r="T70" s="101"/>
      <c r="U70" s="101">
        <v>500000</v>
      </c>
      <c r="V70" s="101"/>
      <c r="W70" s="101"/>
      <c r="X70" s="101"/>
      <c r="Y70" s="101"/>
      <c r="Z70" s="101"/>
      <c r="AA70" s="101"/>
      <c r="AB70" s="101"/>
      <c r="AC70" s="101"/>
      <c r="AD70" s="101">
        <f t="shared" si="13"/>
        <v>1000000</v>
      </c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4"/>
      <c r="AR70" s="4"/>
      <c r="AS70" s="4"/>
    </row>
    <row r="71" spans="1:45" s="2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63"/>
      <c r="K71" s="64"/>
      <c r="L71" s="65"/>
      <c r="M71" s="1"/>
      <c r="N71" s="1"/>
      <c r="O71" s="87"/>
      <c r="P71" s="147"/>
      <c r="Q71" s="87" t="s">
        <v>75</v>
      </c>
      <c r="R71" s="97">
        <v>3000000</v>
      </c>
      <c r="S71" s="102">
        <v>500000</v>
      </c>
      <c r="T71" s="102"/>
      <c r="U71" s="102">
        <v>500000</v>
      </c>
      <c r="V71" s="102"/>
      <c r="W71" s="102"/>
      <c r="X71" s="102"/>
      <c r="Y71" s="102"/>
      <c r="Z71" s="102"/>
      <c r="AA71" s="102"/>
      <c r="AB71" s="102"/>
      <c r="AC71" s="102"/>
      <c r="AD71" s="101">
        <f t="shared" si="13"/>
        <v>1000000</v>
      </c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4"/>
      <c r="AR71" s="4"/>
      <c r="AS71" s="4"/>
    </row>
    <row r="72" spans="1:45" s="2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63"/>
      <c r="K72" s="64"/>
      <c r="L72" s="65"/>
      <c r="M72" s="1"/>
      <c r="N72" s="1"/>
      <c r="O72" s="87"/>
      <c r="P72" s="147"/>
      <c r="Q72" s="87"/>
      <c r="R72" s="97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>
        <f t="shared" si="13"/>
        <v>0</v>
      </c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4"/>
      <c r="AR72" s="4"/>
      <c r="AS72" s="4"/>
    </row>
    <row r="73" spans="1:45" s="2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63"/>
      <c r="K73" s="64"/>
      <c r="L73" s="65"/>
      <c r="M73" s="1"/>
      <c r="N73" s="1"/>
      <c r="O73" s="87"/>
      <c r="P73" s="147"/>
      <c r="Q73" s="104"/>
      <c r="R73" s="103">
        <f>SUM(R67:R72)</f>
        <v>9798000</v>
      </c>
      <c r="S73" s="103">
        <f>SUM(S67:S72)</f>
        <v>1505000</v>
      </c>
      <c r="T73" s="103">
        <f t="shared" ref="T73:AD73" si="14">SUM(T67:T72)</f>
        <v>0</v>
      </c>
      <c r="U73" s="103">
        <f t="shared" si="14"/>
        <v>1505000</v>
      </c>
      <c r="V73" s="103">
        <f t="shared" si="14"/>
        <v>0</v>
      </c>
      <c r="W73" s="103">
        <f t="shared" si="14"/>
        <v>0</v>
      </c>
      <c r="X73" s="103">
        <f t="shared" si="14"/>
        <v>0</v>
      </c>
      <c r="Y73" s="103">
        <f t="shared" si="14"/>
        <v>0</v>
      </c>
      <c r="Z73" s="103">
        <f t="shared" si="14"/>
        <v>0</v>
      </c>
      <c r="AA73" s="103">
        <f t="shared" si="14"/>
        <v>0</v>
      </c>
      <c r="AB73" s="103">
        <f t="shared" si="14"/>
        <v>0</v>
      </c>
      <c r="AC73" s="103">
        <f t="shared" si="14"/>
        <v>0</v>
      </c>
      <c r="AD73" s="103">
        <f t="shared" si="14"/>
        <v>3010000</v>
      </c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4"/>
      <c r="AR73" s="4"/>
      <c r="AS73" s="4"/>
    </row>
    <row r="74" spans="1:45" s="2" customFormat="1" ht="76.5" x14ac:dyDescent="0.2">
      <c r="A74" s="1"/>
      <c r="B74" s="1"/>
      <c r="C74" s="1"/>
      <c r="D74" s="1"/>
      <c r="E74" s="1"/>
      <c r="F74" s="1"/>
      <c r="G74" s="1"/>
      <c r="H74" s="1"/>
      <c r="I74" s="1"/>
      <c r="J74" s="63"/>
      <c r="K74" s="64"/>
      <c r="L74" s="65"/>
      <c r="M74" s="1"/>
      <c r="N74" s="1"/>
      <c r="O74" s="87"/>
      <c r="P74" s="147" t="s">
        <v>80</v>
      </c>
      <c r="Q74" s="104"/>
      <c r="R74" s="101"/>
      <c r="S74" s="101" t="s">
        <v>55</v>
      </c>
      <c r="T74" s="101" t="s">
        <v>56</v>
      </c>
      <c r="U74" s="101" t="s">
        <v>57</v>
      </c>
      <c r="V74" s="101" t="s">
        <v>58</v>
      </c>
      <c r="W74" s="101" t="s">
        <v>59</v>
      </c>
      <c r="X74" s="101" t="s">
        <v>60</v>
      </c>
      <c r="Y74" s="101" t="s">
        <v>61</v>
      </c>
      <c r="Z74" s="101" t="s">
        <v>62</v>
      </c>
      <c r="AA74" s="101" t="s">
        <v>63</v>
      </c>
      <c r="AB74" s="101" t="s">
        <v>64</v>
      </c>
      <c r="AC74" s="101" t="s">
        <v>65</v>
      </c>
      <c r="AD74" s="101" t="s">
        <v>66</v>
      </c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4"/>
      <c r="AR74" s="4"/>
      <c r="AS74" s="4"/>
    </row>
    <row r="75" spans="1:45" s="2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63"/>
      <c r="K75" s="64"/>
      <c r="L75" s="65"/>
      <c r="M75" s="1"/>
      <c r="N75" s="1"/>
      <c r="O75" s="87"/>
      <c r="P75" s="147"/>
      <c r="Q75" s="104" t="s">
        <v>71</v>
      </c>
      <c r="R75" s="101">
        <v>1368000</v>
      </c>
      <c r="S75" s="101">
        <f>38*5500</f>
        <v>209000</v>
      </c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>
        <f t="shared" ref="AD75:AD80" si="15">SUM(S75:AC75)</f>
        <v>209000</v>
      </c>
      <c r="AE75" s="87"/>
      <c r="AF75" s="98">
        <f>S75+S67+S51+S35</f>
        <v>374000</v>
      </c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4"/>
      <c r="AR75" s="4"/>
      <c r="AS75" s="4"/>
    </row>
    <row r="76" spans="1:45" s="2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63"/>
      <c r="K76" s="64"/>
      <c r="L76" s="65"/>
      <c r="M76" s="1"/>
      <c r="N76" s="1"/>
      <c r="O76" s="87"/>
      <c r="P76" s="147"/>
      <c r="Q76" s="104" t="s">
        <v>72</v>
      </c>
      <c r="R76" s="101">
        <v>300000</v>
      </c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>
        <f t="shared" si="15"/>
        <v>0</v>
      </c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4"/>
      <c r="AR76" s="4"/>
      <c r="AS76" s="4"/>
    </row>
    <row r="77" spans="1:45" s="2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63"/>
      <c r="K77" s="64"/>
      <c r="L77" s="65"/>
      <c r="M77" s="1"/>
      <c r="N77" s="1"/>
      <c r="O77" s="87"/>
      <c r="P77" s="147"/>
      <c r="Q77" s="104" t="s">
        <v>73</v>
      </c>
      <c r="R77" s="101">
        <v>8640000</v>
      </c>
      <c r="S77" s="101">
        <f>1350000+607500</f>
        <v>1957500</v>
      </c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>
        <f t="shared" si="15"/>
        <v>1957500</v>
      </c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4"/>
      <c r="AR77" s="4"/>
      <c r="AS77" s="4"/>
    </row>
    <row r="78" spans="1:45" s="2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63"/>
      <c r="K78" s="64"/>
      <c r="L78" s="65"/>
      <c r="M78" s="1"/>
      <c r="N78" s="1"/>
      <c r="O78" s="87"/>
      <c r="P78" s="147"/>
      <c r="Q78" s="104" t="s">
        <v>74</v>
      </c>
      <c r="R78" s="101">
        <v>4000000</v>
      </c>
      <c r="S78" s="101">
        <v>1000000</v>
      </c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>
        <f t="shared" si="15"/>
        <v>1000000</v>
      </c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4"/>
      <c r="AR78" s="4"/>
      <c r="AS78" s="4"/>
    </row>
    <row r="79" spans="1:45" s="2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63"/>
      <c r="K79" s="64"/>
      <c r="L79" s="65"/>
      <c r="M79" s="1"/>
      <c r="N79" s="1"/>
      <c r="O79" s="87"/>
      <c r="P79" s="147"/>
      <c r="Q79" s="87" t="s">
        <v>75</v>
      </c>
      <c r="R79" s="97">
        <v>7600000</v>
      </c>
      <c r="S79" s="102">
        <v>1700000</v>
      </c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1">
        <f t="shared" si="15"/>
        <v>1700000</v>
      </c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4"/>
      <c r="AR79" s="4"/>
      <c r="AS79" s="4"/>
    </row>
    <row r="80" spans="1:45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63"/>
      <c r="K80" s="64"/>
      <c r="L80" s="65"/>
      <c r="M80" s="1"/>
      <c r="N80" s="1"/>
      <c r="O80" s="87"/>
      <c r="P80" s="147"/>
      <c r="Q80" s="87"/>
      <c r="R80" s="97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>
        <f t="shared" si="15"/>
        <v>0</v>
      </c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4"/>
      <c r="AR80" s="4"/>
      <c r="AS80" s="4"/>
    </row>
    <row r="81" spans="1:45" s="2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63"/>
      <c r="K81" s="64"/>
      <c r="L81" s="65"/>
      <c r="M81" s="1"/>
      <c r="N81" s="1"/>
      <c r="O81" s="87"/>
      <c r="P81" s="147"/>
      <c r="Q81" s="104"/>
      <c r="R81" s="103">
        <f>SUM(R75:R80)</f>
        <v>21908000</v>
      </c>
      <c r="S81" s="103">
        <f>SUM(S75:S80)</f>
        <v>4866500</v>
      </c>
      <c r="T81" s="103">
        <f t="shared" ref="T81:AD81" si="16">SUM(T75:T80)</f>
        <v>0</v>
      </c>
      <c r="U81" s="103">
        <f t="shared" si="16"/>
        <v>0</v>
      </c>
      <c r="V81" s="103">
        <f t="shared" si="16"/>
        <v>0</v>
      </c>
      <c r="W81" s="103">
        <f t="shared" si="16"/>
        <v>0</v>
      </c>
      <c r="X81" s="103">
        <f t="shared" si="16"/>
        <v>0</v>
      </c>
      <c r="Y81" s="103">
        <f t="shared" si="16"/>
        <v>0</v>
      </c>
      <c r="Z81" s="103">
        <f t="shared" si="16"/>
        <v>0</v>
      </c>
      <c r="AA81" s="103">
        <f t="shared" si="16"/>
        <v>0</v>
      </c>
      <c r="AB81" s="103">
        <f t="shared" si="16"/>
        <v>0</v>
      </c>
      <c r="AC81" s="103">
        <f t="shared" si="16"/>
        <v>0</v>
      </c>
      <c r="AD81" s="103">
        <f t="shared" si="16"/>
        <v>4866500</v>
      </c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4"/>
      <c r="AR81" s="4"/>
      <c r="AS81" s="4"/>
    </row>
    <row r="82" spans="1:45" s="2" customFormat="1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63"/>
      <c r="K82" s="64"/>
      <c r="L82" s="65"/>
      <c r="M82" s="1"/>
      <c r="N82" s="1"/>
      <c r="O82" s="87"/>
      <c r="P82" s="87"/>
      <c r="Q82" s="8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4"/>
      <c r="AR82" s="4"/>
      <c r="AS82" s="4"/>
    </row>
    <row r="87" spans="1:45" s="2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63"/>
      <c r="K87" s="64"/>
      <c r="L87" s="65"/>
      <c r="M87" s="1"/>
      <c r="N87" s="1"/>
      <c r="O87" s="98"/>
      <c r="P87" s="87"/>
      <c r="Q87" s="8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4"/>
      <c r="AR87" s="4"/>
      <c r="AS87" s="4"/>
    </row>
    <row r="90" spans="1:45" s="2" customFormat="1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63"/>
      <c r="K90" s="64"/>
      <c r="L90" s="65"/>
      <c r="M90" s="1"/>
      <c r="N90" s="1"/>
      <c r="O90" s="87"/>
      <c r="P90" s="87"/>
      <c r="Q90" s="8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4"/>
      <c r="AR90" s="4"/>
      <c r="AS90" s="4"/>
    </row>
    <row r="106" spans="10:45" s="1" customFormat="1" ht="15" customHeight="1" x14ac:dyDescent="0.2">
      <c r="J106" s="63"/>
      <c r="K106" s="64"/>
      <c r="L106" s="65"/>
      <c r="O106" s="87"/>
      <c r="P106" s="87"/>
      <c r="Q106" s="8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4"/>
      <c r="AR106" s="4"/>
      <c r="AS106" s="4"/>
    </row>
    <row r="122" spans="10:45" s="1" customFormat="1" ht="6" customHeight="1" x14ac:dyDescent="0.2">
      <c r="J122" s="63"/>
      <c r="K122" s="64"/>
      <c r="L122" s="65"/>
      <c r="O122" s="87"/>
      <c r="P122" s="87"/>
      <c r="Q122" s="8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4"/>
      <c r="AR122" s="4"/>
      <c r="AS122" s="4"/>
    </row>
  </sheetData>
  <mergeCells count="31">
    <mergeCell ref="A6:B6"/>
    <mergeCell ref="C6:D6"/>
    <mergeCell ref="G6:I6"/>
    <mergeCell ref="C7:C11"/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D7:D11"/>
    <mergeCell ref="C18:E18"/>
    <mergeCell ref="K18:N18"/>
    <mergeCell ref="P18:P25"/>
    <mergeCell ref="C22:E22"/>
    <mergeCell ref="K22:M22"/>
    <mergeCell ref="C23:E23"/>
    <mergeCell ref="K23:M23"/>
    <mergeCell ref="P14:P17"/>
    <mergeCell ref="C17:E17"/>
    <mergeCell ref="K17:N17"/>
    <mergeCell ref="P74:P81"/>
    <mergeCell ref="P26:P33"/>
    <mergeCell ref="P34:P41"/>
    <mergeCell ref="P42:P49"/>
    <mergeCell ref="P50:P57"/>
    <mergeCell ref="P58:P65"/>
    <mergeCell ref="P66:P73"/>
  </mergeCells>
  <pageMargins left="0.6692913385826772" right="0.27559055118110237" top="0.94488188976377963" bottom="0.35433070866141736" header="0.31496062992125984" footer="0.31496062992125984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S122"/>
  <sheetViews>
    <sheetView tabSelected="1" zoomScale="80" zoomScaleNormal="80" workbookViewId="0">
      <selection activeCell="N21" sqref="N21"/>
    </sheetView>
  </sheetViews>
  <sheetFormatPr defaultColWidth="9.140625" defaultRowHeight="15" x14ac:dyDescent="0.2"/>
  <cols>
    <col min="1" max="1" width="4.42578125" style="1" customWidth="1"/>
    <col min="2" max="2" width="3.5703125" style="1" customWidth="1"/>
    <col min="3" max="3" width="18.140625" style="1" customWidth="1"/>
    <col min="4" max="4" width="24.140625" style="1" customWidth="1"/>
    <col min="5" max="5" width="9" style="1" customWidth="1"/>
    <col min="6" max="6" width="7.5703125" style="1" customWidth="1"/>
    <col min="7" max="7" width="11.5703125" style="1" customWidth="1"/>
    <col min="8" max="8" width="3.85546875" style="1" customWidth="1"/>
    <col min="9" max="9" width="33.140625" style="1" customWidth="1"/>
    <col min="10" max="10" width="10.85546875" style="63" customWidth="1"/>
    <col min="11" max="11" width="19.85546875" style="64" customWidth="1"/>
    <col min="12" max="12" width="18" style="65" customWidth="1"/>
    <col min="13" max="13" width="11.5703125" style="1" customWidth="1"/>
    <col min="14" max="14" width="9.140625" style="1" customWidth="1"/>
    <col min="15" max="15" width="49.7109375" style="87" customWidth="1"/>
    <col min="16" max="16" width="10.85546875" style="87" customWidth="1"/>
    <col min="17" max="17" width="30" style="87" customWidth="1"/>
    <col min="18" max="18" width="14.7109375" style="97" customWidth="1"/>
    <col min="19" max="21" width="10.42578125" style="97" customWidth="1"/>
    <col min="22" max="29" width="3.140625" style="97" customWidth="1"/>
    <col min="30" max="30" width="10.42578125" style="97" customWidth="1"/>
    <col min="31" max="32" width="10.7109375" style="87" customWidth="1"/>
    <col min="33" max="33" width="9.28515625" style="87" customWidth="1"/>
    <col min="34" max="42" width="9.140625" style="87"/>
    <col min="43" max="45" width="9.140625" style="4"/>
    <col min="46" max="16384" width="9.140625" style="5"/>
  </cols>
  <sheetData>
    <row r="1" spans="1:45" ht="20.25" x14ac:dyDescent="0.3">
      <c r="C1" s="112" t="s">
        <v>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87" t="s">
        <v>1</v>
      </c>
      <c r="S1" s="97" t="s">
        <v>2</v>
      </c>
    </row>
    <row r="2" spans="1:45" ht="20.25" x14ac:dyDescent="0.3">
      <c r="C2" s="112" t="s">
        <v>87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87" t="s">
        <v>3</v>
      </c>
      <c r="S2" s="97" t="s">
        <v>4</v>
      </c>
    </row>
    <row r="3" spans="1:45" ht="15.75" x14ac:dyDescent="0.2">
      <c r="A3" s="113" t="s">
        <v>5</v>
      </c>
      <c r="B3" s="113"/>
      <c r="C3" s="113"/>
      <c r="D3" s="113"/>
      <c r="E3" s="6"/>
      <c r="F3" s="6"/>
      <c r="G3" s="6"/>
      <c r="H3" s="6"/>
      <c r="I3" s="6"/>
      <c r="J3" s="7"/>
      <c r="K3" s="8"/>
      <c r="L3" s="9"/>
      <c r="M3" s="6"/>
      <c r="N3" s="6"/>
      <c r="S3" s="97" t="s">
        <v>6</v>
      </c>
    </row>
    <row r="4" spans="1:45" ht="30.75" customHeight="1" x14ac:dyDescent="0.2">
      <c r="A4" s="114" t="s">
        <v>7</v>
      </c>
      <c r="B4" s="115"/>
      <c r="C4" s="118" t="s">
        <v>8</v>
      </c>
      <c r="D4" s="119"/>
      <c r="E4" s="122" t="s">
        <v>9</v>
      </c>
      <c r="F4" s="122"/>
      <c r="G4" s="123" t="s">
        <v>0</v>
      </c>
      <c r="H4" s="124"/>
      <c r="I4" s="124"/>
      <c r="J4" s="124"/>
      <c r="K4" s="124"/>
      <c r="L4" s="124"/>
      <c r="M4" s="125"/>
      <c r="N4" s="122" t="s">
        <v>10</v>
      </c>
      <c r="O4" s="98">
        <f>L8+105311078</f>
        <v>692083778</v>
      </c>
      <c r="S4" s="97" t="s">
        <v>11</v>
      </c>
    </row>
    <row r="5" spans="1:45" ht="56.25" customHeight="1" x14ac:dyDescent="0.2">
      <c r="A5" s="116"/>
      <c r="B5" s="117"/>
      <c r="C5" s="120"/>
      <c r="D5" s="121"/>
      <c r="E5" s="11" t="s">
        <v>12</v>
      </c>
      <c r="F5" s="11" t="s">
        <v>13</v>
      </c>
      <c r="G5" s="126" t="s">
        <v>14</v>
      </c>
      <c r="H5" s="127"/>
      <c r="I5" s="128"/>
      <c r="J5" s="11" t="s">
        <v>15</v>
      </c>
      <c r="K5" s="12" t="s">
        <v>16</v>
      </c>
      <c r="L5" s="13" t="s">
        <v>17</v>
      </c>
      <c r="M5" s="11" t="s">
        <v>18</v>
      </c>
      <c r="N5" s="122"/>
      <c r="O5" s="87">
        <v>289174550</v>
      </c>
      <c r="S5" s="97" t="s">
        <v>19</v>
      </c>
    </row>
    <row r="6" spans="1:45" s="20" customFormat="1" ht="15.75" x14ac:dyDescent="0.25">
      <c r="A6" s="130">
        <v>1</v>
      </c>
      <c r="B6" s="130"/>
      <c r="C6" s="130">
        <v>2</v>
      </c>
      <c r="D6" s="130"/>
      <c r="E6" s="14">
        <v>3</v>
      </c>
      <c r="F6" s="14">
        <v>4</v>
      </c>
      <c r="G6" s="131">
        <v>5</v>
      </c>
      <c r="H6" s="132"/>
      <c r="I6" s="133"/>
      <c r="J6" s="14">
        <v>6</v>
      </c>
      <c r="K6" s="14">
        <v>7</v>
      </c>
      <c r="L6" s="15">
        <v>8</v>
      </c>
      <c r="M6" s="14">
        <v>9</v>
      </c>
      <c r="N6" s="16">
        <v>10</v>
      </c>
      <c r="O6" s="99"/>
      <c r="P6" s="99"/>
      <c r="Q6" s="99"/>
      <c r="R6" s="100"/>
      <c r="S6" s="100" t="s">
        <v>20</v>
      </c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19"/>
      <c r="AR6" s="19"/>
      <c r="AS6" s="19"/>
    </row>
    <row r="7" spans="1:45" ht="19.5" customHeight="1" x14ac:dyDescent="0.2">
      <c r="A7" s="21" t="s">
        <v>21</v>
      </c>
      <c r="B7" s="22">
        <v>28</v>
      </c>
      <c r="C7" s="134" t="s">
        <v>22</v>
      </c>
      <c r="D7" s="137" t="s">
        <v>23</v>
      </c>
      <c r="E7" s="23">
        <v>100</v>
      </c>
      <c r="F7" s="24">
        <f>M8</f>
        <v>94.209132693123806</v>
      </c>
      <c r="G7" s="25"/>
      <c r="H7" s="25"/>
      <c r="I7" s="26"/>
      <c r="J7" s="27"/>
      <c r="K7" s="28"/>
      <c r="L7" s="28"/>
      <c r="M7" s="29"/>
      <c r="N7" s="26"/>
      <c r="S7" s="97" t="s">
        <v>24</v>
      </c>
    </row>
    <row r="8" spans="1:45" ht="16.5" customHeight="1" x14ac:dyDescent="0.25">
      <c r="A8" s="30"/>
      <c r="B8" s="30"/>
      <c r="C8" s="135"/>
      <c r="D8" s="138"/>
      <c r="E8" s="25"/>
      <c r="F8" s="25"/>
      <c r="G8" s="31" t="s">
        <v>25</v>
      </c>
      <c r="H8" s="32" t="s">
        <v>26</v>
      </c>
      <c r="I8" s="33" t="s">
        <v>27</v>
      </c>
      <c r="J8" s="34" t="s">
        <v>28</v>
      </c>
      <c r="K8" s="110">
        <v>622840571</v>
      </c>
      <c r="L8" s="35">
        <f>143913000+148668000+147100200+147091500</f>
        <v>586772700</v>
      </c>
      <c r="M8" s="36">
        <f>L8/K8*100</f>
        <v>94.209132693123806</v>
      </c>
      <c r="N8" s="37"/>
      <c r="O8" s="111"/>
      <c r="S8" s="97" t="s">
        <v>29</v>
      </c>
    </row>
    <row r="9" spans="1:45" ht="31.5" customHeight="1" x14ac:dyDescent="0.2">
      <c r="A9" s="30"/>
      <c r="B9" s="30"/>
      <c r="C9" s="135"/>
      <c r="D9" s="138"/>
      <c r="E9" s="25"/>
      <c r="F9" s="25"/>
      <c r="G9" s="31"/>
      <c r="H9" s="32" t="s">
        <v>30</v>
      </c>
      <c r="I9" s="38" t="s">
        <v>31</v>
      </c>
      <c r="J9" s="39" t="s">
        <v>32</v>
      </c>
      <c r="K9" s="40">
        <v>22</v>
      </c>
      <c r="L9" s="40">
        <v>22</v>
      </c>
      <c r="M9" s="36">
        <f>L9/K9*100</f>
        <v>100</v>
      </c>
      <c r="N9" s="37"/>
      <c r="O9" s="98">
        <f>L8-O8</f>
        <v>586772700</v>
      </c>
      <c r="P9" s="98" t="e">
        <f>#REF!-'tw 4'!#REF!</f>
        <v>#REF!</v>
      </c>
      <c r="S9" s="97" t="s">
        <v>33</v>
      </c>
    </row>
    <row r="10" spans="1:45" ht="16.5" customHeight="1" x14ac:dyDescent="0.2">
      <c r="A10" s="30"/>
      <c r="B10" s="30"/>
      <c r="C10" s="135"/>
      <c r="D10" s="138"/>
      <c r="E10" s="25"/>
      <c r="F10" s="25"/>
      <c r="G10" s="31"/>
      <c r="H10" s="32" t="s">
        <v>34</v>
      </c>
      <c r="I10" s="38" t="s">
        <v>35</v>
      </c>
      <c r="J10" s="41" t="s">
        <v>36</v>
      </c>
      <c r="K10" s="40">
        <v>12</v>
      </c>
      <c r="L10" s="40">
        <v>12</v>
      </c>
      <c r="M10" s="36">
        <f t="shared" ref="M10:M13" si="0">L10/K10*100</f>
        <v>100</v>
      </c>
      <c r="N10" s="37"/>
    </row>
    <row r="11" spans="1:45" ht="16.5" customHeight="1" x14ac:dyDescent="0.2">
      <c r="A11" s="30"/>
      <c r="B11" s="30"/>
      <c r="C11" s="136"/>
      <c r="D11" s="139"/>
      <c r="E11" s="25"/>
      <c r="F11" s="25"/>
      <c r="G11" s="31"/>
      <c r="H11" s="32" t="s">
        <v>37</v>
      </c>
      <c r="I11" s="38" t="s">
        <v>38</v>
      </c>
      <c r="J11" s="41" t="s">
        <v>39</v>
      </c>
      <c r="K11" s="40">
        <v>5</v>
      </c>
      <c r="L11" s="40">
        <v>5</v>
      </c>
      <c r="M11" s="36">
        <f t="shared" si="0"/>
        <v>100</v>
      </c>
      <c r="N11" s="37"/>
      <c r="O11" s="87">
        <v>147100200</v>
      </c>
    </row>
    <row r="12" spans="1:45" ht="4.5" customHeight="1" x14ac:dyDescent="0.2">
      <c r="A12" s="30"/>
      <c r="B12" s="30"/>
      <c r="C12" s="42"/>
      <c r="D12" s="25"/>
      <c r="E12" s="25"/>
      <c r="F12" s="25"/>
      <c r="G12" s="25"/>
      <c r="H12" s="43"/>
      <c r="I12" s="44"/>
      <c r="J12" s="45"/>
      <c r="K12" s="46"/>
      <c r="L12" s="46"/>
      <c r="M12" s="47"/>
      <c r="N12" s="37"/>
    </row>
    <row r="13" spans="1:45" ht="69.75" customHeight="1" x14ac:dyDescent="0.2">
      <c r="A13" s="30"/>
      <c r="B13" s="30"/>
      <c r="C13" s="42"/>
      <c r="D13" s="25"/>
      <c r="E13" s="25"/>
      <c r="F13" s="25"/>
      <c r="G13" s="25" t="s">
        <v>40</v>
      </c>
      <c r="H13" s="45">
        <v>1</v>
      </c>
      <c r="I13" s="48" t="s">
        <v>41</v>
      </c>
      <c r="J13" s="49" t="s">
        <v>42</v>
      </c>
      <c r="K13" s="50">
        <v>100</v>
      </c>
      <c r="L13" s="51">
        <v>100</v>
      </c>
      <c r="M13" s="47">
        <f t="shared" si="0"/>
        <v>100</v>
      </c>
      <c r="N13" s="37"/>
      <c r="O13" s="87" t="s">
        <v>43</v>
      </c>
    </row>
    <row r="14" spans="1:45" s="3" customFormat="1" ht="45" x14ac:dyDescent="0.2">
      <c r="A14" s="30"/>
      <c r="B14" s="30"/>
      <c r="C14" s="42"/>
      <c r="D14" s="25"/>
      <c r="E14" s="25"/>
      <c r="F14" s="25"/>
      <c r="G14" s="25" t="s">
        <v>44</v>
      </c>
      <c r="H14" s="45">
        <v>1</v>
      </c>
      <c r="I14" s="53" t="s">
        <v>45</v>
      </c>
      <c r="J14" s="54" t="s">
        <v>42</v>
      </c>
      <c r="K14" s="55">
        <v>58.5</v>
      </c>
      <c r="L14" s="96">
        <f>32.41+3.21+15.9+10.86</f>
        <v>62.379999999999995</v>
      </c>
      <c r="M14" s="47">
        <f>L14/K14*100</f>
        <v>106.63247863247862</v>
      </c>
      <c r="N14" s="37"/>
      <c r="O14" s="87"/>
      <c r="P14" s="148"/>
      <c r="Q14" s="106" t="s">
        <v>46</v>
      </c>
      <c r="R14" s="10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4"/>
      <c r="AR14" s="4"/>
      <c r="AS14" s="4"/>
    </row>
    <row r="15" spans="1:45" s="3" customFormat="1" x14ac:dyDescent="0.2">
      <c r="A15" s="30"/>
      <c r="B15" s="30"/>
      <c r="C15" s="30"/>
      <c r="D15" s="30"/>
      <c r="E15" s="30"/>
      <c r="F15" s="30"/>
      <c r="G15" s="60"/>
      <c r="H15" s="54"/>
      <c r="I15" s="53"/>
      <c r="J15" s="54"/>
      <c r="K15" s="61"/>
      <c r="L15" s="60"/>
      <c r="M15" s="47"/>
      <c r="N15" s="60"/>
      <c r="O15" s="87"/>
      <c r="P15" s="148"/>
      <c r="Q15" s="8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4"/>
      <c r="AR15" s="4"/>
      <c r="AS15" s="4"/>
    </row>
    <row r="16" spans="1:45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63"/>
      <c r="K16" s="64"/>
      <c r="L16" s="65"/>
      <c r="M16" s="1"/>
      <c r="N16" s="1"/>
      <c r="O16" s="87"/>
      <c r="P16" s="148"/>
      <c r="Q16" s="8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4"/>
      <c r="AR16" s="4"/>
      <c r="AS16" s="4"/>
    </row>
    <row r="17" spans="1:45" s="3" customFormat="1" x14ac:dyDescent="0.2">
      <c r="A17" s="1"/>
      <c r="B17" s="1"/>
      <c r="C17" s="141" t="s">
        <v>47</v>
      </c>
      <c r="D17" s="141"/>
      <c r="E17" s="141"/>
      <c r="F17" s="1"/>
      <c r="G17" s="1"/>
      <c r="H17" s="1"/>
      <c r="I17" s="1"/>
      <c r="J17" s="63"/>
      <c r="K17" s="142" t="s">
        <v>88</v>
      </c>
      <c r="L17" s="142"/>
      <c r="M17" s="142"/>
      <c r="N17" s="142"/>
      <c r="O17" s="87"/>
      <c r="P17" s="148"/>
      <c r="Q17" s="8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4"/>
      <c r="AR17" s="4"/>
      <c r="AS17" s="4"/>
    </row>
    <row r="18" spans="1:45" s="3" customFormat="1" x14ac:dyDescent="0.2">
      <c r="A18" s="1"/>
      <c r="B18" s="1"/>
      <c r="C18" s="141" t="s">
        <v>48</v>
      </c>
      <c r="D18" s="141"/>
      <c r="E18" s="141"/>
      <c r="F18" s="1"/>
      <c r="G18" s="1"/>
      <c r="H18" s="1"/>
      <c r="I18" s="1"/>
      <c r="J18" s="63"/>
      <c r="K18" s="142" t="s">
        <v>49</v>
      </c>
      <c r="L18" s="142"/>
      <c r="M18" s="142"/>
      <c r="N18" s="142"/>
      <c r="O18" s="87"/>
      <c r="P18" s="147" t="s">
        <v>50</v>
      </c>
      <c r="Q18" s="8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4"/>
      <c r="AR18" s="4"/>
      <c r="AS18" s="4"/>
    </row>
    <row r="19" spans="1:45" s="3" customFormat="1" x14ac:dyDescent="0.2">
      <c r="A19" s="1"/>
      <c r="B19" s="1"/>
      <c r="C19" s="1"/>
      <c r="D19" s="108"/>
      <c r="E19" s="1"/>
      <c r="F19" s="1"/>
      <c r="G19" s="1"/>
      <c r="H19" s="1"/>
      <c r="I19" s="1"/>
      <c r="J19" s="63"/>
      <c r="K19" s="67"/>
      <c r="L19" s="67"/>
      <c r="M19" s="67"/>
      <c r="N19" s="67"/>
      <c r="O19" s="87"/>
      <c r="P19" s="147"/>
      <c r="Q19" s="8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4"/>
      <c r="AR19" s="4"/>
      <c r="AS19" s="4"/>
    </row>
    <row r="20" spans="1:45" s="3" customFormat="1" x14ac:dyDescent="0.2">
      <c r="A20" s="1"/>
      <c r="B20" s="1"/>
      <c r="C20" s="1"/>
      <c r="D20" s="108"/>
      <c r="E20" s="1"/>
      <c r="F20" s="1"/>
      <c r="G20" s="1"/>
      <c r="H20" s="1"/>
      <c r="I20" s="1"/>
      <c r="J20" s="63"/>
      <c r="K20" s="67"/>
      <c r="L20" s="67"/>
      <c r="M20" s="67"/>
      <c r="N20" s="67"/>
      <c r="O20" s="87">
        <f>313200/150</f>
        <v>2088</v>
      </c>
      <c r="P20" s="147"/>
      <c r="Q20" s="8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4"/>
      <c r="AR20" s="4"/>
      <c r="AS20" s="4"/>
    </row>
    <row r="21" spans="1:45" ht="15.75" x14ac:dyDescent="0.25">
      <c r="C21" s="68"/>
      <c r="D21" s="69"/>
      <c r="E21" s="68"/>
      <c r="K21" s="70"/>
      <c r="L21" s="70"/>
      <c r="M21" s="70"/>
      <c r="N21" s="70"/>
      <c r="P21" s="147"/>
    </row>
    <row r="22" spans="1:45" ht="15.75" x14ac:dyDescent="0.25">
      <c r="C22" s="145" t="s">
        <v>51</v>
      </c>
      <c r="D22" s="145"/>
      <c r="E22" s="145"/>
      <c r="F22" s="71"/>
      <c r="K22" s="146" t="s">
        <v>52</v>
      </c>
      <c r="L22" s="146"/>
      <c r="M22" s="146"/>
      <c r="N22" s="70"/>
      <c r="P22" s="147"/>
    </row>
    <row r="23" spans="1:45" ht="15.75" x14ac:dyDescent="0.25">
      <c r="C23" s="129" t="s">
        <v>53</v>
      </c>
      <c r="D23" s="129"/>
      <c r="E23" s="129"/>
      <c r="F23" s="72"/>
      <c r="K23" s="129" t="s">
        <v>54</v>
      </c>
      <c r="L23" s="129"/>
      <c r="M23" s="129"/>
      <c r="N23" s="70"/>
      <c r="P23" s="147"/>
    </row>
    <row r="24" spans="1:45" x14ac:dyDescent="0.2">
      <c r="P24" s="147"/>
    </row>
    <row r="25" spans="1:45" ht="76.5" x14ac:dyDescent="0.2">
      <c r="P25" s="147"/>
      <c r="Q25" s="109"/>
      <c r="R25" s="101"/>
      <c r="S25" s="101" t="s">
        <v>55</v>
      </c>
      <c r="T25" s="101" t="s">
        <v>56</v>
      </c>
      <c r="U25" s="101" t="s">
        <v>57</v>
      </c>
      <c r="V25" s="101" t="s">
        <v>58</v>
      </c>
      <c r="W25" s="101" t="s">
        <v>59</v>
      </c>
      <c r="X25" s="101" t="s">
        <v>60</v>
      </c>
      <c r="Y25" s="101" t="s">
        <v>61</v>
      </c>
      <c r="Z25" s="101" t="s">
        <v>62</v>
      </c>
      <c r="AA25" s="101" t="s">
        <v>63</v>
      </c>
      <c r="AB25" s="101" t="s">
        <v>64</v>
      </c>
      <c r="AC25" s="101" t="s">
        <v>65</v>
      </c>
      <c r="AD25" s="101" t="s">
        <v>66</v>
      </c>
    </row>
    <row r="26" spans="1:45" ht="15" customHeight="1" x14ac:dyDescent="0.2">
      <c r="P26" s="147" t="s">
        <v>67</v>
      </c>
      <c r="S26" s="101"/>
      <c r="T26" s="101">
        <v>150000</v>
      </c>
      <c r="U26" s="101"/>
      <c r="V26" s="101"/>
      <c r="W26" s="101"/>
      <c r="X26" s="101"/>
      <c r="Y26" s="101"/>
      <c r="Z26" s="101"/>
      <c r="AA26" s="101"/>
      <c r="AB26" s="101"/>
      <c r="AC26" s="101"/>
      <c r="AD26" s="101">
        <f t="shared" ref="AD26:AD31" si="1">SUM(S26:AC26)</f>
        <v>150000</v>
      </c>
      <c r="AF26" s="97">
        <v>374000</v>
      </c>
      <c r="AG26" s="87">
        <f>AF26/5500</f>
        <v>68</v>
      </c>
    </row>
    <row r="27" spans="1:45" x14ac:dyDescent="0.2">
      <c r="K27" s="76"/>
      <c r="P27" s="147"/>
      <c r="S27" s="101"/>
      <c r="T27" s="101"/>
      <c r="U27" s="101">
        <v>600000</v>
      </c>
      <c r="V27" s="101"/>
      <c r="W27" s="101"/>
      <c r="X27" s="101"/>
      <c r="Y27" s="101"/>
      <c r="Z27" s="101"/>
      <c r="AA27" s="101"/>
      <c r="AB27" s="101"/>
      <c r="AC27" s="101"/>
      <c r="AD27" s="101">
        <f t="shared" si="1"/>
        <v>600000</v>
      </c>
      <c r="AF27" s="97">
        <v>260000</v>
      </c>
    </row>
    <row r="28" spans="1:45" x14ac:dyDescent="0.2">
      <c r="P28" s="147"/>
      <c r="Q28" s="106" t="s">
        <v>68</v>
      </c>
      <c r="R28" s="107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>
        <f t="shared" si="1"/>
        <v>0</v>
      </c>
      <c r="AF28" s="97">
        <v>165000</v>
      </c>
      <c r="AG28" s="87">
        <f>AF28/5500</f>
        <v>30</v>
      </c>
    </row>
    <row r="29" spans="1:45" x14ac:dyDescent="0.2">
      <c r="P29" s="147"/>
      <c r="Q29" s="106" t="s">
        <v>69</v>
      </c>
      <c r="R29" s="107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>
        <f t="shared" si="1"/>
        <v>0</v>
      </c>
    </row>
    <row r="30" spans="1:45" x14ac:dyDescent="0.2">
      <c r="P30" s="147"/>
      <c r="Q30" s="106" t="s">
        <v>46</v>
      </c>
      <c r="R30" s="107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1">
        <f t="shared" si="1"/>
        <v>0</v>
      </c>
    </row>
    <row r="31" spans="1:45" x14ac:dyDescent="0.2">
      <c r="P31" s="147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>
        <f t="shared" si="1"/>
        <v>0</v>
      </c>
    </row>
    <row r="32" spans="1:45" x14ac:dyDescent="0.2">
      <c r="P32" s="147"/>
      <c r="Q32" s="105"/>
      <c r="R32" s="103"/>
      <c r="S32" s="103">
        <f>SUM(S26:S31)</f>
        <v>0</v>
      </c>
      <c r="T32" s="103">
        <f t="shared" ref="T32:AD32" si="2">SUM(T26:T31)</f>
        <v>150000</v>
      </c>
      <c r="U32" s="103">
        <f t="shared" si="2"/>
        <v>600000</v>
      </c>
      <c r="V32" s="103">
        <f t="shared" si="2"/>
        <v>0</v>
      </c>
      <c r="W32" s="103">
        <f t="shared" si="2"/>
        <v>0</v>
      </c>
      <c r="X32" s="103">
        <f t="shared" si="2"/>
        <v>0</v>
      </c>
      <c r="Y32" s="103">
        <f t="shared" si="2"/>
        <v>0</v>
      </c>
      <c r="Z32" s="103">
        <f t="shared" si="2"/>
        <v>0</v>
      </c>
      <c r="AA32" s="103">
        <f t="shared" si="2"/>
        <v>0</v>
      </c>
      <c r="AB32" s="103">
        <f t="shared" si="2"/>
        <v>0</v>
      </c>
      <c r="AC32" s="103">
        <f t="shared" si="2"/>
        <v>0</v>
      </c>
      <c r="AD32" s="103">
        <f t="shared" si="2"/>
        <v>750000</v>
      </c>
    </row>
    <row r="33" spans="1:45" s="88" customFormat="1" x14ac:dyDescent="0.2">
      <c r="A33" s="1"/>
      <c r="B33" s="1"/>
      <c r="C33" s="1"/>
      <c r="D33" s="1"/>
      <c r="E33" s="1"/>
      <c r="F33" s="1"/>
      <c r="G33" s="1"/>
      <c r="H33" s="1"/>
      <c r="I33" s="1"/>
      <c r="J33" s="63"/>
      <c r="K33" s="64"/>
      <c r="L33" s="65"/>
      <c r="M33" s="1"/>
      <c r="N33" s="1"/>
      <c r="O33" s="87"/>
      <c r="P33" s="147"/>
      <c r="Q33" s="8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</row>
    <row r="34" spans="1:45" ht="12.75" customHeight="1" x14ac:dyDescent="0.2">
      <c r="P34" s="147" t="s">
        <v>70</v>
      </c>
      <c r="Q34" s="109"/>
      <c r="R34" s="101"/>
      <c r="S34" s="101" t="s">
        <v>55</v>
      </c>
      <c r="T34" s="101" t="s">
        <v>56</v>
      </c>
      <c r="U34" s="101" t="s">
        <v>57</v>
      </c>
      <c r="V34" s="101" t="s">
        <v>58</v>
      </c>
      <c r="W34" s="101" t="s">
        <v>59</v>
      </c>
      <c r="X34" s="101" t="s">
        <v>60</v>
      </c>
      <c r="Y34" s="101" t="s">
        <v>61</v>
      </c>
      <c r="Z34" s="101" t="s">
        <v>62</v>
      </c>
      <c r="AA34" s="101" t="s">
        <v>63</v>
      </c>
      <c r="AB34" s="101" t="s">
        <v>64</v>
      </c>
      <c r="AC34" s="101" t="s">
        <v>65</v>
      </c>
      <c r="AD34" s="101" t="s">
        <v>66</v>
      </c>
    </row>
    <row r="35" spans="1:45" x14ac:dyDescent="0.2">
      <c r="P35" s="147"/>
      <c r="Q35" s="109" t="s">
        <v>71</v>
      </c>
      <c r="R35" s="101">
        <v>540000</v>
      </c>
      <c r="S35" s="101">
        <f>10*5500</f>
        <v>55000</v>
      </c>
      <c r="T35" s="101"/>
      <c r="U35" s="101">
        <f>10*5500</f>
        <v>55000</v>
      </c>
      <c r="V35" s="101"/>
      <c r="W35" s="101"/>
      <c r="X35" s="101"/>
      <c r="Y35" s="101"/>
      <c r="Z35" s="101"/>
      <c r="AA35" s="101"/>
      <c r="AB35" s="101"/>
      <c r="AC35" s="101"/>
      <c r="AD35" s="101">
        <f t="shared" ref="AD35:AD40" si="3">SUM(S35:AC35)</f>
        <v>110000</v>
      </c>
      <c r="AE35" s="98">
        <f>AD35+AD43+AD51+AD59+AD67+AD75+AD26</f>
        <v>799000</v>
      </c>
      <c r="AF35" s="98" t="e">
        <f>#REF!</f>
        <v>#REF!</v>
      </c>
      <c r="AG35" s="98" t="e">
        <f>AE35-AF35</f>
        <v>#REF!</v>
      </c>
    </row>
    <row r="36" spans="1:45" x14ac:dyDescent="0.2">
      <c r="P36" s="147"/>
      <c r="Q36" s="109" t="s">
        <v>72</v>
      </c>
      <c r="R36" s="101">
        <v>90000</v>
      </c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>
        <f t="shared" si="3"/>
        <v>0</v>
      </c>
      <c r="AE36" s="98">
        <f>AD36+AD44+AD52+AD60+AD68+AD76+AD27</f>
        <v>600000</v>
      </c>
      <c r="AF36" s="98" t="e">
        <f>#REF!</f>
        <v>#REF!</v>
      </c>
      <c r="AG36" s="98" t="e">
        <f t="shared" ref="AG36:AG39" si="4">AE36-AF36</f>
        <v>#REF!</v>
      </c>
    </row>
    <row r="37" spans="1:45" s="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63"/>
      <c r="K37" s="64"/>
      <c r="L37" s="65"/>
      <c r="M37" s="1"/>
      <c r="N37" s="1"/>
      <c r="O37" s="87"/>
      <c r="P37" s="147"/>
      <c r="Q37" s="109" t="s">
        <v>73</v>
      </c>
      <c r="R37" s="101">
        <v>3168000</v>
      </c>
      <c r="S37" s="101">
        <v>450000</v>
      </c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>
        <f t="shared" si="3"/>
        <v>450000</v>
      </c>
      <c r="AE37" s="98">
        <f>AD37+AD45+AD53+AD61+AD69+AD77</f>
        <v>4657500</v>
      </c>
      <c r="AF37" s="98" t="e">
        <f>#REF!</f>
        <v>#REF!</v>
      </c>
      <c r="AG37" s="98" t="e">
        <f t="shared" si="4"/>
        <v>#REF!</v>
      </c>
      <c r="AH37" s="87"/>
      <c r="AI37" s="87"/>
      <c r="AJ37" s="87"/>
      <c r="AK37" s="87"/>
      <c r="AL37" s="87"/>
      <c r="AM37" s="87"/>
      <c r="AN37" s="87"/>
      <c r="AO37" s="87"/>
      <c r="AP37" s="87"/>
      <c r="AQ37" s="4"/>
      <c r="AR37" s="4"/>
      <c r="AS37" s="4"/>
    </row>
    <row r="38" spans="1:45" s="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63"/>
      <c r="K38" s="64"/>
      <c r="L38" s="65"/>
      <c r="M38" s="1"/>
      <c r="N38" s="1"/>
      <c r="O38" s="87"/>
      <c r="P38" s="147"/>
      <c r="Q38" s="109" t="s">
        <v>74</v>
      </c>
      <c r="R38" s="101">
        <v>3000000</v>
      </c>
      <c r="S38" s="101">
        <v>500000</v>
      </c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>
        <f t="shared" si="3"/>
        <v>500000</v>
      </c>
      <c r="AE38" s="98">
        <f t="shared" ref="AE38:AE39" si="5">AD38+AD46+AD54+AD62+AD70+AD78</f>
        <v>4000000</v>
      </c>
      <c r="AF38" s="98" t="e">
        <f>#REF!</f>
        <v>#REF!</v>
      </c>
      <c r="AG38" s="98" t="e">
        <f t="shared" si="4"/>
        <v>#REF!</v>
      </c>
      <c r="AH38" s="87"/>
      <c r="AI38" s="87"/>
      <c r="AJ38" s="87"/>
      <c r="AK38" s="87"/>
      <c r="AL38" s="87"/>
      <c r="AM38" s="87"/>
      <c r="AN38" s="87"/>
      <c r="AO38" s="87"/>
      <c r="AP38" s="87"/>
      <c r="AQ38" s="4"/>
      <c r="AR38" s="4"/>
      <c r="AS38" s="4"/>
    </row>
    <row r="39" spans="1:45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63"/>
      <c r="K39" s="64"/>
      <c r="L39" s="65"/>
      <c r="M39" s="1"/>
      <c r="N39" s="1"/>
      <c r="O39" s="87"/>
      <c r="P39" s="147"/>
      <c r="Q39" s="87" t="s">
        <v>75</v>
      </c>
      <c r="R39" s="97">
        <v>3000000</v>
      </c>
      <c r="S39" s="102">
        <v>500000</v>
      </c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1">
        <f t="shared" si="3"/>
        <v>500000</v>
      </c>
      <c r="AE39" s="98">
        <f t="shared" si="5"/>
        <v>4700000</v>
      </c>
      <c r="AF39" s="98" t="e">
        <f>#REF!</f>
        <v>#REF!</v>
      </c>
      <c r="AG39" s="98" t="e">
        <f t="shared" si="4"/>
        <v>#REF!</v>
      </c>
      <c r="AH39" s="87"/>
      <c r="AI39" s="87"/>
      <c r="AJ39" s="87"/>
      <c r="AK39" s="87"/>
      <c r="AL39" s="87"/>
      <c r="AM39" s="87"/>
      <c r="AN39" s="87"/>
      <c r="AO39" s="87"/>
      <c r="AP39" s="87"/>
      <c r="AQ39" s="4"/>
      <c r="AR39" s="4"/>
      <c r="AS39" s="4"/>
    </row>
    <row r="40" spans="1:45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63"/>
      <c r="K40" s="64"/>
      <c r="L40" s="65"/>
      <c r="M40" s="1"/>
      <c r="N40" s="1"/>
      <c r="O40" s="87"/>
      <c r="P40" s="147"/>
      <c r="Q40" s="87"/>
      <c r="R40" s="97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>
        <f t="shared" si="3"/>
        <v>0</v>
      </c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4"/>
      <c r="AR40" s="4"/>
      <c r="AS40" s="4"/>
    </row>
    <row r="41" spans="1:45" s="2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63"/>
      <c r="K41" s="64"/>
      <c r="L41" s="65"/>
      <c r="M41" s="1"/>
      <c r="N41" s="1"/>
      <c r="O41" s="87"/>
      <c r="P41" s="147"/>
      <c r="Q41" s="105"/>
      <c r="R41" s="103"/>
      <c r="S41" s="103">
        <f>SUM(S35:S40)</f>
        <v>1505000</v>
      </c>
      <c r="T41" s="103">
        <f t="shared" ref="T41:AD41" si="6">SUM(T35:T40)</f>
        <v>0</v>
      </c>
      <c r="U41" s="103">
        <f t="shared" si="6"/>
        <v>55000</v>
      </c>
      <c r="V41" s="103">
        <f t="shared" si="6"/>
        <v>0</v>
      </c>
      <c r="W41" s="103">
        <f t="shared" si="6"/>
        <v>0</v>
      </c>
      <c r="X41" s="103">
        <f t="shared" si="6"/>
        <v>0</v>
      </c>
      <c r="Y41" s="103">
        <f t="shared" si="6"/>
        <v>0</v>
      </c>
      <c r="Z41" s="103">
        <f t="shared" si="6"/>
        <v>0</v>
      </c>
      <c r="AA41" s="103">
        <f t="shared" si="6"/>
        <v>0</v>
      </c>
      <c r="AB41" s="103">
        <f t="shared" si="6"/>
        <v>0</v>
      </c>
      <c r="AC41" s="103">
        <f t="shared" si="6"/>
        <v>0</v>
      </c>
      <c r="AD41" s="103">
        <f t="shared" si="6"/>
        <v>1560000</v>
      </c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4"/>
      <c r="AR41" s="4"/>
      <c r="AS41" s="4"/>
    </row>
    <row r="42" spans="1:45" s="2" customFormat="1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63"/>
      <c r="K42" s="64"/>
      <c r="L42" s="65"/>
      <c r="M42" s="1"/>
      <c r="N42" s="1"/>
      <c r="O42" s="87"/>
      <c r="P42" s="147" t="s">
        <v>76</v>
      </c>
      <c r="Q42" s="109"/>
      <c r="R42" s="101"/>
      <c r="S42" s="101" t="s">
        <v>55</v>
      </c>
      <c r="T42" s="101" t="s">
        <v>56</v>
      </c>
      <c r="U42" s="101" t="s">
        <v>57</v>
      </c>
      <c r="V42" s="101" t="s">
        <v>58</v>
      </c>
      <c r="W42" s="101" t="s">
        <v>59</v>
      </c>
      <c r="X42" s="101" t="s">
        <v>60</v>
      </c>
      <c r="Y42" s="101" t="s">
        <v>61</v>
      </c>
      <c r="Z42" s="101" t="s">
        <v>62</v>
      </c>
      <c r="AA42" s="101" t="s">
        <v>63</v>
      </c>
      <c r="AB42" s="101" t="s">
        <v>64</v>
      </c>
      <c r="AC42" s="101" t="s">
        <v>65</v>
      </c>
      <c r="AD42" s="101" t="s">
        <v>66</v>
      </c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4"/>
      <c r="AR42" s="4"/>
      <c r="AS42" s="4"/>
    </row>
    <row r="43" spans="1:45" s="2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63"/>
      <c r="K43" s="64"/>
      <c r="L43" s="65"/>
      <c r="M43" s="1"/>
      <c r="N43" s="1"/>
      <c r="O43" s="87"/>
      <c r="P43" s="147"/>
      <c r="Q43" s="109" t="s">
        <v>71</v>
      </c>
      <c r="R43" s="101">
        <v>540000</v>
      </c>
      <c r="S43" s="101"/>
      <c r="T43" s="101">
        <f>20*5500</f>
        <v>110000</v>
      </c>
      <c r="U43" s="101"/>
      <c r="V43" s="101"/>
      <c r="W43" s="101"/>
      <c r="X43" s="101"/>
      <c r="Y43" s="101"/>
      <c r="Z43" s="101"/>
      <c r="AA43" s="101"/>
      <c r="AB43" s="101"/>
      <c r="AC43" s="101"/>
      <c r="AD43" s="101">
        <f t="shared" ref="AD43:AD48" si="7">SUM(S43:AC43)</f>
        <v>110000</v>
      </c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4"/>
      <c r="AR43" s="4"/>
      <c r="AS43" s="4"/>
    </row>
    <row r="44" spans="1:45" s="2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63"/>
      <c r="K44" s="64"/>
      <c r="L44" s="65"/>
      <c r="M44" s="1"/>
      <c r="N44" s="1"/>
      <c r="O44" s="87"/>
      <c r="P44" s="147"/>
      <c r="Q44" s="109" t="s">
        <v>72</v>
      </c>
      <c r="R44" s="101">
        <v>90000</v>
      </c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>
        <f t="shared" si="7"/>
        <v>0</v>
      </c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4"/>
      <c r="AR44" s="4"/>
      <c r="AS44" s="4"/>
    </row>
    <row r="45" spans="1:45" s="2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63"/>
      <c r="K45" s="64"/>
      <c r="L45" s="65"/>
      <c r="M45" s="1"/>
      <c r="N45" s="1"/>
      <c r="O45" s="87"/>
      <c r="P45" s="147"/>
      <c r="Q45" s="109" t="s">
        <v>73</v>
      </c>
      <c r="R45" s="101">
        <v>3168000</v>
      </c>
      <c r="S45" s="101"/>
      <c r="T45" s="101">
        <v>450000</v>
      </c>
      <c r="U45" s="101"/>
      <c r="V45" s="101"/>
      <c r="W45" s="101"/>
      <c r="X45" s="101"/>
      <c r="Y45" s="101"/>
      <c r="Z45" s="101"/>
      <c r="AA45" s="101"/>
      <c r="AB45" s="101"/>
      <c r="AC45" s="101"/>
      <c r="AD45" s="101">
        <f t="shared" si="7"/>
        <v>450000</v>
      </c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4"/>
      <c r="AR45" s="4"/>
      <c r="AS45" s="4"/>
    </row>
    <row r="46" spans="1:45" s="2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63"/>
      <c r="K46" s="64"/>
      <c r="L46" s="65"/>
      <c r="M46" s="1"/>
      <c r="N46" s="1"/>
      <c r="O46" s="87"/>
      <c r="P46" s="147"/>
      <c r="Q46" s="109" t="s">
        <v>74</v>
      </c>
      <c r="R46" s="101">
        <v>3000000</v>
      </c>
      <c r="S46" s="101"/>
      <c r="T46" s="101">
        <v>500000</v>
      </c>
      <c r="U46" s="101"/>
      <c r="V46" s="101"/>
      <c r="W46" s="101"/>
      <c r="X46" s="101"/>
      <c r="Y46" s="101"/>
      <c r="Z46" s="101"/>
      <c r="AA46" s="101"/>
      <c r="AB46" s="101"/>
      <c r="AC46" s="101"/>
      <c r="AD46" s="101">
        <f t="shared" si="7"/>
        <v>500000</v>
      </c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4"/>
      <c r="AR46" s="4"/>
      <c r="AS46" s="4"/>
    </row>
    <row r="47" spans="1:45" s="2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63"/>
      <c r="K47" s="64"/>
      <c r="L47" s="65"/>
      <c r="M47" s="1"/>
      <c r="N47" s="1"/>
      <c r="O47" s="87"/>
      <c r="P47" s="147"/>
      <c r="Q47" s="87" t="s">
        <v>75</v>
      </c>
      <c r="R47" s="97">
        <v>3000000</v>
      </c>
      <c r="S47" s="102"/>
      <c r="T47" s="102">
        <v>500000</v>
      </c>
      <c r="U47" s="102"/>
      <c r="V47" s="102"/>
      <c r="W47" s="102"/>
      <c r="X47" s="102"/>
      <c r="Y47" s="102"/>
      <c r="Z47" s="102"/>
      <c r="AA47" s="102"/>
      <c r="AB47" s="102"/>
      <c r="AC47" s="102"/>
      <c r="AD47" s="101">
        <f t="shared" si="7"/>
        <v>500000</v>
      </c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4"/>
      <c r="AR47" s="4"/>
      <c r="AS47" s="4"/>
    </row>
    <row r="48" spans="1:45" s="2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63"/>
      <c r="K48" s="64"/>
      <c r="L48" s="65"/>
      <c r="M48" s="1"/>
      <c r="N48" s="1"/>
      <c r="O48" s="87"/>
      <c r="P48" s="147"/>
      <c r="Q48" s="87"/>
      <c r="R48" s="97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>
        <f t="shared" si="7"/>
        <v>0</v>
      </c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4"/>
      <c r="AR48" s="4"/>
      <c r="AS48" s="4"/>
    </row>
    <row r="49" spans="1:45" s="2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63"/>
      <c r="K49" s="64"/>
      <c r="L49" s="65"/>
      <c r="M49" s="1"/>
      <c r="N49" s="1"/>
      <c r="O49" s="87"/>
      <c r="P49" s="147"/>
      <c r="Q49" s="109"/>
      <c r="R49" s="97"/>
      <c r="S49" s="103">
        <f>SUM(S43:S48)</f>
        <v>0</v>
      </c>
      <c r="T49" s="103">
        <f t="shared" ref="T49:AD49" si="8">SUM(T43:T48)</f>
        <v>1560000</v>
      </c>
      <c r="U49" s="103">
        <f t="shared" si="8"/>
        <v>0</v>
      </c>
      <c r="V49" s="103">
        <f t="shared" si="8"/>
        <v>0</v>
      </c>
      <c r="W49" s="103">
        <f t="shared" si="8"/>
        <v>0</v>
      </c>
      <c r="X49" s="103">
        <f t="shared" si="8"/>
        <v>0</v>
      </c>
      <c r="Y49" s="103">
        <f t="shared" si="8"/>
        <v>0</v>
      </c>
      <c r="Z49" s="103">
        <f t="shared" si="8"/>
        <v>0</v>
      </c>
      <c r="AA49" s="103">
        <f t="shared" si="8"/>
        <v>0</v>
      </c>
      <c r="AB49" s="103">
        <f t="shared" si="8"/>
        <v>0</v>
      </c>
      <c r="AC49" s="103">
        <f t="shared" si="8"/>
        <v>0</v>
      </c>
      <c r="AD49" s="103">
        <f t="shared" si="8"/>
        <v>1560000</v>
      </c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4"/>
      <c r="AR49" s="4"/>
      <c r="AS49" s="4"/>
    </row>
    <row r="50" spans="1:45" s="2" customFormat="1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63"/>
      <c r="K50" s="64"/>
      <c r="L50" s="65"/>
      <c r="M50" s="1"/>
      <c r="N50" s="1"/>
      <c r="O50" s="87"/>
      <c r="P50" s="147" t="s">
        <v>77</v>
      </c>
      <c r="Q50" s="109"/>
      <c r="R50" s="101"/>
      <c r="S50" s="101" t="s">
        <v>55</v>
      </c>
      <c r="T50" s="101" t="s">
        <v>56</v>
      </c>
      <c r="U50" s="101" t="s">
        <v>57</v>
      </c>
      <c r="V50" s="101" t="s">
        <v>58</v>
      </c>
      <c r="W50" s="101" t="s">
        <v>59</v>
      </c>
      <c r="X50" s="101" t="s">
        <v>60</v>
      </c>
      <c r="Y50" s="101" t="s">
        <v>61</v>
      </c>
      <c r="Z50" s="101" t="s">
        <v>62</v>
      </c>
      <c r="AA50" s="101" t="s">
        <v>63</v>
      </c>
      <c r="AB50" s="101" t="s">
        <v>64</v>
      </c>
      <c r="AC50" s="101" t="s">
        <v>65</v>
      </c>
      <c r="AD50" s="101" t="s">
        <v>66</v>
      </c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4"/>
      <c r="AR50" s="4"/>
      <c r="AS50" s="4"/>
    </row>
    <row r="51" spans="1:45" s="2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63"/>
      <c r="K51" s="64"/>
      <c r="L51" s="65"/>
      <c r="M51" s="1"/>
      <c r="N51" s="1"/>
      <c r="O51" s="87"/>
      <c r="P51" s="147"/>
      <c r="Q51" s="109" t="s">
        <v>71</v>
      </c>
      <c r="R51" s="101">
        <v>540000</v>
      </c>
      <c r="S51" s="101">
        <f>10*5500</f>
        <v>55000</v>
      </c>
      <c r="T51" s="101"/>
      <c r="U51" s="101">
        <f>10*5500</f>
        <v>55000</v>
      </c>
      <c r="V51" s="101"/>
      <c r="W51" s="101"/>
      <c r="X51" s="101"/>
      <c r="Y51" s="101"/>
      <c r="Z51" s="101"/>
      <c r="AA51" s="101"/>
      <c r="AB51" s="101"/>
      <c r="AC51" s="101"/>
      <c r="AD51" s="101">
        <f t="shared" ref="AD51:AD56" si="9">SUM(S51:AC51)</f>
        <v>110000</v>
      </c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4"/>
      <c r="AR51" s="4"/>
      <c r="AS51" s="4"/>
    </row>
    <row r="52" spans="1:45" s="2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63"/>
      <c r="K52" s="64"/>
      <c r="L52" s="65"/>
      <c r="M52" s="1"/>
      <c r="N52" s="1"/>
      <c r="O52" s="87"/>
      <c r="P52" s="147"/>
      <c r="Q52" s="109" t="s">
        <v>72</v>
      </c>
      <c r="R52" s="101">
        <v>90000</v>
      </c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>
        <f t="shared" si="9"/>
        <v>0</v>
      </c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4"/>
      <c r="AR52" s="4"/>
      <c r="AS52" s="4"/>
    </row>
    <row r="53" spans="1:45" s="2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63"/>
      <c r="K53" s="64"/>
      <c r="L53" s="65"/>
      <c r="M53" s="1"/>
      <c r="N53" s="1"/>
      <c r="O53" s="87"/>
      <c r="P53" s="147"/>
      <c r="Q53" s="109" t="s">
        <v>73</v>
      </c>
      <c r="R53" s="101">
        <v>3168000</v>
      </c>
      <c r="S53" s="101">
        <v>450000</v>
      </c>
      <c r="T53" s="101"/>
      <c r="U53" s="101">
        <v>450000</v>
      </c>
      <c r="V53" s="101"/>
      <c r="W53" s="101"/>
      <c r="X53" s="101"/>
      <c r="Y53" s="101"/>
      <c r="Z53" s="101"/>
      <c r="AA53" s="101"/>
      <c r="AB53" s="101"/>
      <c r="AC53" s="101"/>
      <c r="AD53" s="101">
        <f t="shared" si="9"/>
        <v>900000</v>
      </c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4"/>
      <c r="AR53" s="4"/>
      <c r="AS53" s="4"/>
    </row>
    <row r="54" spans="1:45" s="2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63"/>
      <c r="K54" s="64"/>
      <c r="L54" s="65"/>
      <c r="M54" s="1"/>
      <c r="N54" s="1"/>
      <c r="O54" s="87"/>
      <c r="P54" s="147"/>
      <c r="Q54" s="109" t="s">
        <v>74</v>
      </c>
      <c r="R54" s="101">
        <v>3000000</v>
      </c>
      <c r="S54" s="101">
        <v>500000</v>
      </c>
      <c r="T54" s="101"/>
      <c r="U54" s="101">
        <v>500000</v>
      </c>
      <c r="V54" s="101"/>
      <c r="W54" s="101"/>
      <c r="X54" s="101"/>
      <c r="Y54" s="101"/>
      <c r="Z54" s="101"/>
      <c r="AA54" s="101"/>
      <c r="AB54" s="101"/>
      <c r="AC54" s="101"/>
      <c r="AD54" s="101">
        <f t="shared" si="9"/>
        <v>1000000</v>
      </c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4"/>
      <c r="AR54" s="4"/>
      <c r="AS54" s="4"/>
    </row>
    <row r="55" spans="1:45" s="2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63"/>
      <c r="K55" s="64"/>
      <c r="L55" s="65"/>
      <c r="M55" s="1"/>
      <c r="N55" s="1"/>
      <c r="O55" s="87"/>
      <c r="P55" s="147"/>
      <c r="Q55" s="87" t="s">
        <v>75</v>
      </c>
      <c r="R55" s="97">
        <v>3000000</v>
      </c>
      <c r="S55" s="102">
        <v>500000</v>
      </c>
      <c r="T55" s="102"/>
      <c r="U55" s="102">
        <v>500000</v>
      </c>
      <c r="V55" s="102"/>
      <c r="W55" s="102"/>
      <c r="X55" s="102"/>
      <c r="Y55" s="102"/>
      <c r="Z55" s="102"/>
      <c r="AA55" s="102"/>
      <c r="AB55" s="102"/>
      <c r="AC55" s="102"/>
      <c r="AD55" s="101">
        <f t="shared" si="9"/>
        <v>1000000</v>
      </c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4"/>
      <c r="AR55" s="4"/>
      <c r="AS55" s="4"/>
    </row>
    <row r="56" spans="1:45" s="2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63"/>
      <c r="K56" s="64"/>
      <c r="L56" s="65"/>
      <c r="M56" s="1"/>
      <c r="N56" s="1"/>
      <c r="O56" s="87"/>
      <c r="P56" s="147"/>
      <c r="Q56" s="87"/>
      <c r="R56" s="97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>
        <f t="shared" si="9"/>
        <v>0</v>
      </c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4"/>
      <c r="AR56" s="4"/>
      <c r="AS56" s="4"/>
    </row>
    <row r="57" spans="1:45" s="2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63"/>
      <c r="K57" s="64"/>
      <c r="L57" s="65"/>
      <c r="M57" s="1"/>
      <c r="N57" s="1"/>
      <c r="O57" s="87"/>
      <c r="P57" s="147"/>
      <c r="Q57" s="109"/>
      <c r="R57" s="103">
        <f>SUM(R51:R56)</f>
        <v>9798000</v>
      </c>
      <c r="S57" s="103">
        <f>SUM(S51:S56)</f>
        <v>1505000</v>
      </c>
      <c r="T57" s="103">
        <f t="shared" ref="T57:AD57" si="10">SUM(T51:T56)</f>
        <v>0</v>
      </c>
      <c r="U57" s="103">
        <f t="shared" si="10"/>
        <v>1505000</v>
      </c>
      <c r="V57" s="103">
        <f t="shared" si="10"/>
        <v>0</v>
      </c>
      <c r="W57" s="103">
        <f t="shared" si="10"/>
        <v>0</v>
      </c>
      <c r="X57" s="103">
        <f t="shared" si="10"/>
        <v>0</v>
      </c>
      <c r="Y57" s="103">
        <f t="shared" si="10"/>
        <v>0</v>
      </c>
      <c r="Z57" s="103">
        <f t="shared" si="10"/>
        <v>0</v>
      </c>
      <c r="AA57" s="103">
        <f t="shared" si="10"/>
        <v>0</v>
      </c>
      <c r="AB57" s="103">
        <f t="shared" si="10"/>
        <v>0</v>
      </c>
      <c r="AC57" s="103">
        <f t="shared" si="10"/>
        <v>0</v>
      </c>
      <c r="AD57" s="103">
        <f t="shared" si="10"/>
        <v>3010000</v>
      </c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4"/>
      <c r="AR57" s="4"/>
      <c r="AS57" s="4"/>
    </row>
    <row r="58" spans="1:45" s="2" customFormat="1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63"/>
      <c r="K58" s="64"/>
      <c r="L58" s="65"/>
      <c r="M58" s="1"/>
      <c r="N58" s="1"/>
      <c r="O58" s="87"/>
      <c r="P58" s="147" t="s">
        <v>78</v>
      </c>
      <c r="Q58" s="109"/>
      <c r="R58" s="101"/>
      <c r="S58" s="101" t="s">
        <v>55</v>
      </c>
      <c r="T58" s="101" t="s">
        <v>56</v>
      </c>
      <c r="U58" s="101" t="s">
        <v>57</v>
      </c>
      <c r="V58" s="101" t="s">
        <v>58</v>
      </c>
      <c r="W58" s="101" t="s">
        <v>59</v>
      </c>
      <c r="X58" s="101" t="s">
        <v>60</v>
      </c>
      <c r="Y58" s="101" t="s">
        <v>61</v>
      </c>
      <c r="Z58" s="101" t="s">
        <v>62</v>
      </c>
      <c r="AA58" s="101" t="s">
        <v>63</v>
      </c>
      <c r="AB58" s="101" t="s">
        <v>64</v>
      </c>
      <c r="AC58" s="101" t="s">
        <v>65</v>
      </c>
      <c r="AD58" s="101" t="s">
        <v>66</v>
      </c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4"/>
      <c r="AR58" s="4"/>
      <c r="AS58" s="4"/>
    </row>
    <row r="59" spans="1:45" s="2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63"/>
      <c r="K59" s="64"/>
      <c r="L59" s="65"/>
      <c r="M59" s="1"/>
      <c r="N59" s="1"/>
      <c r="O59" s="87"/>
      <c r="P59" s="147"/>
      <c r="Q59" s="109" t="s">
        <v>71</v>
      </c>
      <c r="R59" s="101">
        <v>540000</v>
      </c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>
        <f t="shared" ref="AD59:AD64" si="11">SUM(S59:AC59)</f>
        <v>0</v>
      </c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4"/>
      <c r="AR59" s="4"/>
      <c r="AS59" s="4"/>
    </row>
    <row r="60" spans="1:45" s="2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63"/>
      <c r="K60" s="64"/>
      <c r="L60" s="65"/>
      <c r="M60" s="1"/>
      <c r="N60" s="1"/>
      <c r="O60" s="87"/>
      <c r="P60" s="147"/>
      <c r="Q60" s="109" t="s">
        <v>72</v>
      </c>
      <c r="R60" s="101">
        <v>90000</v>
      </c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>
        <f t="shared" si="11"/>
        <v>0</v>
      </c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4"/>
      <c r="AR60" s="4"/>
      <c r="AS60" s="4"/>
    </row>
    <row r="61" spans="1:45" s="2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63"/>
      <c r="K61" s="64"/>
      <c r="L61" s="65"/>
      <c r="M61" s="1"/>
      <c r="N61" s="1"/>
      <c r="O61" s="87"/>
      <c r="P61" s="147"/>
      <c r="Q61" s="109" t="s">
        <v>73</v>
      </c>
      <c r="R61" s="101">
        <v>3168000</v>
      </c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>
        <f t="shared" si="11"/>
        <v>0</v>
      </c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4"/>
      <c r="AR61" s="4"/>
      <c r="AS61" s="4"/>
    </row>
    <row r="62" spans="1:45" s="2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63"/>
      <c r="K62" s="64"/>
      <c r="L62" s="65"/>
      <c r="M62" s="1"/>
      <c r="N62" s="1"/>
      <c r="O62" s="87"/>
      <c r="P62" s="147"/>
      <c r="Q62" s="109" t="s">
        <v>74</v>
      </c>
      <c r="R62" s="101">
        <v>3000000</v>
      </c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>
        <f t="shared" si="11"/>
        <v>0</v>
      </c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4"/>
      <c r="AR62" s="4"/>
      <c r="AS62" s="4"/>
    </row>
    <row r="63" spans="1:45" s="2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63"/>
      <c r="K63" s="64"/>
      <c r="L63" s="65"/>
      <c r="M63" s="1"/>
      <c r="N63" s="1"/>
      <c r="O63" s="87"/>
      <c r="P63" s="147"/>
      <c r="Q63" s="87" t="s">
        <v>75</v>
      </c>
      <c r="R63" s="97">
        <v>3000000</v>
      </c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1">
        <f t="shared" si="11"/>
        <v>0</v>
      </c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4"/>
      <c r="AR63" s="4"/>
      <c r="AS63" s="4"/>
    </row>
    <row r="64" spans="1:45" s="2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63"/>
      <c r="K64" s="64"/>
      <c r="L64" s="65"/>
      <c r="M64" s="1"/>
      <c r="N64" s="1"/>
      <c r="O64" s="87"/>
      <c r="P64" s="147"/>
      <c r="Q64" s="87"/>
      <c r="R64" s="97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>
        <f t="shared" si="11"/>
        <v>0</v>
      </c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4"/>
      <c r="AR64" s="4"/>
      <c r="AS64" s="4"/>
    </row>
    <row r="65" spans="1:45" s="2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63"/>
      <c r="K65" s="64"/>
      <c r="L65" s="65"/>
      <c r="M65" s="1"/>
      <c r="N65" s="1"/>
      <c r="O65" s="87"/>
      <c r="P65" s="147"/>
      <c r="Q65" s="109"/>
      <c r="R65" s="103">
        <f>SUM(R59:R64)</f>
        <v>9798000</v>
      </c>
      <c r="S65" s="103">
        <f>SUM(S59:S64)</f>
        <v>0</v>
      </c>
      <c r="T65" s="103">
        <f t="shared" ref="T65:AD65" si="12">SUM(T59:T64)</f>
        <v>0</v>
      </c>
      <c r="U65" s="103">
        <f t="shared" si="12"/>
        <v>0</v>
      </c>
      <c r="V65" s="103">
        <f t="shared" si="12"/>
        <v>0</v>
      </c>
      <c r="W65" s="103">
        <f t="shared" si="12"/>
        <v>0</v>
      </c>
      <c r="X65" s="103">
        <f t="shared" si="12"/>
        <v>0</v>
      </c>
      <c r="Y65" s="103">
        <f t="shared" si="12"/>
        <v>0</v>
      </c>
      <c r="Z65" s="103">
        <f t="shared" si="12"/>
        <v>0</v>
      </c>
      <c r="AA65" s="103">
        <f t="shared" si="12"/>
        <v>0</v>
      </c>
      <c r="AB65" s="103">
        <f t="shared" si="12"/>
        <v>0</v>
      </c>
      <c r="AC65" s="103">
        <f t="shared" si="12"/>
        <v>0</v>
      </c>
      <c r="AD65" s="103">
        <f t="shared" si="12"/>
        <v>0</v>
      </c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4"/>
      <c r="AR65" s="4"/>
      <c r="AS65" s="4"/>
    </row>
    <row r="66" spans="1:45" s="2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63"/>
      <c r="K66" s="64"/>
      <c r="L66" s="65"/>
      <c r="M66" s="1"/>
      <c r="N66" s="1"/>
      <c r="O66" s="87"/>
      <c r="P66" s="147" t="s">
        <v>79</v>
      </c>
      <c r="Q66" s="109"/>
      <c r="R66" s="101"/>
      <c r="S66" s="101" t="s">
        <v>55</v>
      </c>
      <c r="T66" s="101" t="s">
        <v>56</v>
      </c>
      <c r="U66" s="101" t="s">
        <v>57</v>
      </c>
      <c r="V66" s="101" t="s">
        <v>58</v>
      </c>
      <c r="W66" s="101" t="s">
        <v>59</v>
      </c>
      <c r="X66" s="101" t="s">
        <v>60</v>
      </c>
      <c r="Y66" s="101" t="s">
        <v>61</v>
      </c>
      <c r="Z66" s="101" t="s">
        <v>62</v>
      </c>
      <c r="AA66" s="101" t="s">
        <v>63</v>
      </c>
      <c r="AB66" s="101" t="s">
        <v>64</v>
      </c>
      <c r="AC66" s="101" t="s">
        <v>65</v>
      </c>
      <c r="AD66" s="101" t="s">
        <v>66</v>
      </c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4"/>
      <c r="AR66" s="4"/>
      <c r="AS66" s="4"/>
    </row>
    <row r="67" spans="1:45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63"/>
      <c r="K67" s="64"/>
      <c r="L67" s="65"/>
      <c r="M67" s="1"/>
      <c r="N67" s="1"/>
      <c r="O67" s="87"/>
      <c r="P67" s="147"/>
      <c r="Q67" s="109" t="s">
        <v>71</v>
      </c>
      <c r="R67" s="101">
        <v>540000</v>
      </c>
      <c r="S67" s="101">
        <f>10*5500</f>
        <v>55000</v>
      </c>
      <c r="T67" s="101"/>
      <c r="U67" s="101">
        <f>10*5500</f>
        <v>55000</v>
      </c>
      <c r="V67" s="101"/>
      <c r="W67" s="101"/>
      <c r="X67" s="101"/>
      <c r="Y67" s="101"/>
      <c r="Z67" s="101"/>
      <c r="AA67" s="101"/>
      <c r="AB67" s="101"/>
      <c r="AC67" s="101"/>
      <c r="AD67" s="101">
        <f t="shared" ref="AD67:AD72" si="13">SUM(S67:AC67)</f>
        <v>110000</v>
      </c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4"/>
      <c r="AR67" s="4"/>
      <c r="AS67" s="4"/>
    </row>
    <row r="68" spans="1:45" s="2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63"/>
      <c r="K68" s="64"/>
      <c r="L68" s="65"/>
      <c r="M68" s="1"/>
      <c r="N68" s="1"/>
      <c r="O68" s="87"/>
      <c r="P68" s="147"/>
      <c r="Q68" s="109" t="s">
        <v>72</v>
      </c>
      <c r="R68" s="101">
        <v>90000</v>
      </c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>
        <f t="shared" si="13"/>
        <v>0</v>
      </c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4"/>
      <c r="AR68" s="4"/>
      <c r="AS68" s="4"/>
    </row>
    <row r="69" spans="1:45" s="2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63"/>
      <c r="K69" s="64"/>
      <c r="L69" s="65"/>
      <c r="M69" s="1"/>
      <c r="N69" s="1"/>
      <c r="O69" s="87"/>
      <c r="P69" s="147"/>
      <c r="Q69" s="109" t="s">
        <v>73</v>
      </c>
      <c r="R69" s="101">
        <v>3168000</v>
      </c>
      <c r="S69" s="101">
        <v>450000</v>
      </c>
      <c r="T69" s="101"/>
      <c r="U69" s="101">
        <v>450000</v>
      </c>
      <c r="V69" s="101"/>
      <c r="W69" s="101"/>
      <c r="X69" s="101"/>
      <c r="Y69" s="101"/>
      <c r="Z69" s="101"/>
      <c r="AA69" s="101"/>
      <c r="AB69" s="101"/>
      <c r="AC69" s="101"/>
      <c r="AD69" s="101">
        <f t="shared" si="13"/>
        <v>900000</v>
      </c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4"/>
      <c r="AR69" s="4"/>
      <c r="AS69" s="4"/>
    </row>
    <row r="70" spans="1:45" s="2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63"/>
      <c r="K70" s="64"/>
      <c r="L70" s="65"/>
      <c r="M70" s="1"/>
      <c r="N70" s="1"/>
      <c r="O70" s="87"/>
      <c r="P70" s="147"/>
      <c r="Q70" s="109" t="s">
        <v>74</v>
      </c>
      <c r="R70" s="101">
        <v>3000000</v>
      </c>
      <c r="S70" s="101">
        <v>500000</v>
      </c>
      <c r="T70" s="101"/>
      <c r="U70" s="101">
        <v>500000</v>
      </c>
      <c r="V70" s="101"/>
      <c r="W70" s="101"/>
      <c r="X70" s="101"/>
      <c r="Y70" s="101"/>
      <c r="Z70" s="101"/>
      <c r="AA70" s="101"/>
      <c r="AB70" s="101"/>
      <c r="AC70" s="101"/>
      <c r="AD70" s="101">
        <f t="shared" si="13"/>
        <v>1000000</v>
      </c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4"/>
      <c r="AR70" s="4"/>
      <c r="AS70" s="4"/>
    </row>
    <row r="71" spans="1:45" s="2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63"/>
      <c r="K71" s="64"/>
      <c r="L71" s="65"/>
      <c r="M71" s="1"/>
      <c r="N71" s="1"/>
      <c r="O71" s="87"/>
      <c r="P71" s="147"/>
      <c r="Q71" s="87" t="s">
        <v>75</v>
      </c>
      <c r="R71" s="97">
        <v>3000000</v>
      </c>
      <c r="S71" s="102">
        <v>500000</v>
      </c>
      <c r="T71" s="102"/>
      <c r="U71" s="102">
        <v>500000</v>
      </c>
      <c r="V71" s="102"/>
      <c r="W71" s="102"/>
      <c r="X71" s="102"/>
      <c r="Y71" s="102"/>
      <c r="Z71" s="102"/>
      <c r="AA71" s="102"/>
      <c r="AB71" s="102"/>
      <c r="AC71" s="102"/>
      <c r="AD71" s="101">
        <f t="shared" si="13"/>
        <v>1000000</v>
      </c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4"/>
      <c r="AR71" s="4"/>
      <c r="AS71" s="4"/>
    </row>
    <row r="72" spans="1:45" s="2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63"/>
      <c r="K72" s="64"/>
      <c r="L72" s="65"/>
      <c r="M72" s="1"/>
      <c r="N72" s="1"/>
      <c r="O72" s="87"/>
      <c r="P72" s="147"/>
      <c r="Q72" s="87"/>
      <c r="R72" s="97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>
        <f t="shared" si="13"/>
        <v>0</v>
      </c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4"/>
      <c r="AR72" s="4"/>
      <c r="AS72" s="4"/>
    </row>
    <row r="73" spans="1:45" s="2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63"/>
      <c r="K73" s="64"/>
      <c r="L73" s="65"/>
      <c r="M73" s="1"/>
      <c r="N73" s="1"/>
      <c r="O73" s="87"/>
      <c r="P73" s="147"/>
      <c r="Q73" s="109"/>
      <c r="R73" s="103">
        <f>SUM(R67:R72)</f>
        <v>9798000</v>
      </c>
      <c r="S73" s="103">
        <f>SUM(S67:S72)</f>
        <v>1505000</v>
      </c>
      <c r="T73" s="103">
        <f t="shared" ref="T73:AD73" si="14">SUM(T67:T72)</f>
        <v>0</v>
      </c>
      <c r="U73" s="103">
        <f t="shared" si="14"/>
        <v>1505000</v>
      </c>
      <c r="V73" s="103">
        <f t="shared" si="14"/>
        <v>0</v>
      </c>
      <c r="W73" s="103">
        <f t="shared" si="14"/>
        <v>0</v>
      </c>
      <c r="X73" s="103">
        <f t="shared" si="14"/>
        <v>0</v>
      </c>
      <c r="Y73" s="103">
        <f t="shared" si="14"/>
        <v>0</v>
      </c>
      <c r="Z73" s="103">
        <f t="shared" si="14"/>
        <v>0</v>
      </c>
      <c r="AA73" s="103">
        <f t="shared" si="14"/>
        <v>0</v>
      </c>
      <c r="AB73" s="103">
        <f t="shared" si="14"/>
        <v>0</v>
      </c>
      <c r="AC73" s="103">
        <f t="shared" si="14"/>
        <v>0</v>
      </c>
      <c r="AD73" s="103">
        <f t="shared" si="14"/>
        <v>3010000</v>
      </c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4"/>
      <c r="AR73" s="4"/>
      <c r="AS73" s="4"/>
    </row>
    <row r="74" spans="1:45" s="2" customFormat="1" ht="76.5" x14ac:dyDescent="0.2">
      <c r="A74" s="1"/>
      <c r="B74" s="1"/>
      <c r="C74" s="1"/>
      <c r="D74" s="1"/>
      <c r="E74" s="1"/>
      <c r="F74" s="1"/>
      <c r="G74" s="1"/>
      <c r="H74" s="1"/>
      <c r="I74" s="1"/>
      <c r="J74" s="63"/>
      <c r="K74" s="64"/>
      <c r="L74" s="65"/>
      <c r="M74" s="1"/>
      <c r="N74" s="1"/>
      <c r="O74" s="87"/>
      <c r="P74" s="147" t="s">
        <v>80</v>
      </c>
      <c r="Q74" s="109"/>
      <c r="R74" s="101"/>
      <c r="S74" s="101" t="s">
        <v>55</v>
      </c>
      <c r="T74" s="101" t="s">
        <v>56</v>
      </c>
      <c r="U74" s="101" t="s">
        <v>57</v>
      </c>
      <c r="V74" s="101" t="s">
        <v>58</v>
      </c>
      <c r="W74" s="101" t="s">
        <v>59</v>
      </c>
      <c r="X74" s="101" t="s">
        <v>60</v>
      </c>
      <c r="Y74" s="101" t="s">
        <v>61</v>
      </c>
      <c r="Z74" s="101" t="s">
        <v>62</v>
      </c>
      <c r="AA74" s="101" t="s">
        <v>63</v>
      </c>
      <c r="AB74" s="101" t="s">
        <v>64</v>
      </c>
      <c r="AC74" s="101" t="s">
        <v>65</v>
      </c>
      <c r="AD74" s="101" t="s">
        <v>66</v>
      </c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4"/>
      <c r="AR74" s="4"/>
      <c r="AS74" s="4"/>
    </row>
    <row r="75" spans="1:45" s="2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63"/>
      <c r="K75" s="64"/>
      <c r="L75" s="65"/>
      <c r="M75" s="1"/>
      <c r="N75" s="1"/>
      <c r="O75" s="87"/>
      <c r="P75" s="147"/>
      <c r="Q75" s="109" t="s">
        <v>71</v>
      </c>
      <c r="R75" s="101">
        <v>1368000</v>
      </c>
      <c r="S75" s="101">
        <f>38*5500</f>
        <v>209000</v>
      </c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>
        <f t="shared" ref="AD75:AD80" si="15">SUM(S75:AC75)</f>
        <v>209000</v>
      </c>
      <c r="AE75" s="87"/>
      <c r="AF75" s="98">
        <f>S75+S67+S51+S35</f>
        <v>374000</v>
      </c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4"/>
      <c r="AR75" s="4"/>
      <c r="AS75" s="4"/>
    </row>
    <row r="76" spans="1:45" s="2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63"/>
      <c r="K76" s="64"/>
      <c r="L76" s="65"/>
      <c r="M76" s="1"/>
      <c r="N76" s="1"/>
      <c r="O76" s="87"/>
      <c r="P76" s="147"/>
      <c r="Q76" s="109" t="s">
        <v>72</v>
      </c>
      <c r="R76" s="101">
        <v>300000</v>
      </c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>
        <f t="shared" si="15"/>
        <v>0</v>
      </c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4"/>
      <c r="AR76" s="4"/>
      <c r="AS76" s="4"/>
    </row>
    <row r="77" spans="1:45" s="2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63"/>
      <c r="K77" s="64"/>
      <c r="L77" s="65"/>
      <c r="M77" s="1"/>
      <c r="N77" s="1"/>
      <c r="O77" s="87"/>
      <c r="P77" s="147"/>
      <c r="Q77" s="109" t="s">
        <v>73</v>
      </c>
      <c r="R77" s="101">
        <v>8640000</v>
      </c>
      <c r="S77" s="101">
        <f>1350000+607500</f>
        <v>1957500</v>
      </c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>
        <f t="shared" si="15"/>
        <v>1957500</v>
      </c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4"/>
      <c r="AR77" s="4"/>
      <c r="AS77" s="4"/>
    </row>
    <row r="78" spans="1:45" s="2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63"/>
      <c r="K78" s="64"/>
      <c r="L78" s="65"/>
      <c r="M78" s="1"/>
      <c r="N78" s="1"/>
      <c r="O78" s="87"/>
      <c r="P78" s="147"/>
      <c r="Q78" s="109" t="s">
        <v>74</v>
      </c>
      <c r="R78" s="101">
        <v>4000000</v>
      </c>
      <c r="S78" s="101">
        <v>1000000</v>
      </c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>
        <f t="shared" si="15"/>
        <v>1000000</v>
      </c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4"/>
      <c r="AR78" s="4"/>
      <c r="AS78" s="4"/>
    </row>
    <row r="79" spans="1:45" s="2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63"/>
      <c r="K79" s="64"/>
      <c r="L79" s="65"/>
      <c r="M79" s="1"/>
      <c r="N79" s="1"/>
      <c r="O79" s="87"/>
      <c r="P79" s="147"/>
      <c r="Q79" s="87" t="s">
        <v>75</v>
      </c>
      <c r="R79" s="97">
        <v>7600000</v>
      </c>
      <c r="S79" s="102">
        <v>1700000</v>
      </c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1">
        <f t="shared" si="15"/>
        <v>1700000</v>
      </c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4"/>
      <c r="AR79" s="4"/>
      <c r="AS79" s="4"/>
    </row>
    <row r="80" spans="1:45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63"/>
      <c r="K80" s="64"/>
      <c r="L80" s="65"/>
      <c r="M80" s="1"/>
      <c r="N80" s="1"/>
      <c r="O80" s="87"/>
      <c r="P80" s="147"/>
      <c r="Q80" s="87"/>
      <c r="R80" s="97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>
        <f t="shared" si="15"/>
        <v>0</v>
      </c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4"/>
      <c r="AR80" s="4"/>
      <c r="AS80" s="4"/>
    </row>
    <row r="81" spans="1:45" s="2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63"/>
      <c r="K81" s="64"/>
      <c r="L81" s="65"/>
      <c r="M81" s="1"/>
      <c r="N81" s="1"/>
      <c r="O81" s="87"/>
      <c r="P81" s="147"/>
      <c r="Q81" s="109"/>
      <c r="R81" s="103">
        <f>SUM(R75:R80)</f>
        <v>21908000</v>
      </c>
      <c r="S81" s="103">
        <f>SUM(S75:S80)</f>
        <v>4866500</v>
      </c>
      <c r="T81" s="103">
        <f t="shared" ref="T81:AD81" si="16">SUM(T75:T80)</f>
        <v>0</v>
      </c>
      <c r="U81" s="103">
        <f t="shared" si="16"/>
        <v>0</v>
      </c>
      <c r="V81" s="103">
        <f t="shared" si="16"/>
        <v>0</v>
      </c>
      <c r="W81" s="103">
        <f t="shared" si="16"/>
        <v>0</v>
      </c>
      <c r="X81" s="103">
        <f t="shared" si="16"/>
        <v>0</v>
      </c>
      <c r="Y81" s="103">
        <f t="shared" si="16"/>
        <v>0</v>
      </c>
      <c r="Z81" s="103">
        <f t="shared" si="16"/>
        <v>0</v>
      </c>
      <c r="AA81" s="103">
        <f t="shared" si="16"/>
        <v>0</v>
      </c>
      <c r="AB81" s="103">
        <f t="shared" si="16"/>
        <v>0</v>
      </c>
      <c r="AC81" s="103">
        <f t="shared" si="16"/>
        <v>0</v>
      </c>
      <c r="AD81" s="103">
        <f t="shared" si="16"/>
        <v>4866500</v>
      </c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4"/>
      <c r="AR81" s="4"/>
      <c r="AS81" s="4"/>
    </row>
    <row r="82" spans="1:45" s="2" customFormat="1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63"/>
      <c r="K82" s="64"/>
      <c r="L82" s="65"/>
      <c r="M82" s="1"/>
      <c r="N82" s="1"/>
      <c r="O82" s="87"/>
      <c r="P82" s="87"/>
      <c r="Q82" s="8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4"/>
      <c r="AR82" s="4"/>
      <c r="AS82" s="4"/>
    </row>
    <row r="87" spans="1:45" s="2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63"/>
      <c r="K87" s="64"/>
      <c r="L87" s="65"/>
      <c r="M87" s="1"/>
      <c r="N87" s="1"/>
      <c r="O87" s="98"/>
      <c r="P87" s="87"/>
      <c r="Q87" s="8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4"/>
      <c r="AR87" s="4"/>
      <c r="AS87" s="4"/>
    </row>
    <row r="90" spans="1:45" s="2" customFormat="1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63"/>
      <c r="K90" s="64"/>
      <c r="L90" s="65"/>
      <c r="M90" s="1"/>
      <c r="N90" s="1"/>
      <c r="O90" s="87"/>
      <c r="P90" s="87"/>
      <c r="Q90" s="8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4"/>
      <c r="AR90" s="4"/>
      <c r="AS90" s="4"/>
    </row>
    <row r="106" spans="10:45" s="1" customFormat="1" ht="15" customHeight="1" x14ac:dyDescent="0.2">
      <c r="J106" s="63"/>
      <c r="K106" s="64"/>
      <c r="L106" s="65"/>
      <c r="O106" s="87"/>
      <c r="P106" s="87"/>
      <c r="Q106" s="8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4"/>
      <c r="AR106" s="4"/>
      <c r="AS106" s="4"/>
    </row>
    <row r="122" spans="10:45" s="1" customFormat="1" ht="6" customHeight="1" x14ac:dyDescent="0.2">
      <c r="J122" s="63"/>
      <c r="K122" s="64"/>
      <c r="L122" s="65"/>
      <c r="O122" s="87"/>
      <c r="P122" s="87"/>
      <c r="Q122" s="8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4"/>
      <c r="AR122" s="4"/>
      <c r="AS122" s="4"/>
    </row>
  </sheetData>
  <mergeCells count="31">
    <mergeCell ref="P14:P17"/>
    <mergeCell ref="C17:E17"/>
    <mergeCell ref="K17:N17"/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A6:B6"/>
    <mergeCell ref="C6:D6"/>
    <mergeCell ref="G6:I6"/>
    <mergeCell ref="C7:C11"/>
    <mergeCell ref="D7:D11"/>
    <mergeCell ref="C18:E18"/>
    <mergeCell ref="K18:N18"/>
    <mergeCell ref="P18:P25"/>
    <mergeCell ref="C22:E22"/>
    <mergeCell ref="K22:M22"/>
    <mergeCell ref="C23:E23"/>
    <mergeCell ref="K23:M23"/>
    <mergeCell ref="P74:P81"/>
    <mergeCell ref="P26:P33"/>
    <mergeCell ref="P34:P41"/>
    <mergeCell ref="P42:P49"/>
    <mergeCell ref="P50:P57"/>
    <mergeCell ref="P58:P65"/>
    <mergeCell ref="P66:P73"/>
  </mergeCells>
  <pageMargins left="0.6692913385826772" right="0.27559055118110237" top="0.94488188976377963" bottom="0.35433070866141736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tw 1</vt:lpstr>
      <vt:lpstr>tw2</vt:lpstr>
      <vt:lpstr>tw3</vt:lpstr>
      <vt:lpstr>tw 4</vt:lpstr>
      <vt:lpstr>'tw 1'!Print_Titles</vt:lpstr>
      <vt:lpstr>'tw 4'!Print_Titles</vt:lpstr>
      <vt:lpstr>'tw2'!Print_Titles</vt:lpstr>
      <vt:lpstr>'tw3'!Print_Titles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BENDAHARA PKM PASKAL</cp:lastModifiedBy>
  <dcterms:created xsi:type="dcterms:W3CDTF">2020-02-03T02:41:38Z</dcterms:created>
  <dcterms:modified xsi:type="dcterms:W3CDTF">2021-01-04T01:43:19Z</dcterms:modified>
</cp:coreProperties>
</file>