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40" yWindow="60" windowWidth="9885" windowHeight="9120" tabRatio="901"/>
  </bookViews>
  <sheets>
    <sheet name="様式-2 結果解析シート１" sheetId="25" r:id="rId1"/>
    <sheet name="参考 結果解析シート計算式表示例" sheetId="26" r:id="rId2"/>
  </sheets>
  <definedNames>
    <definedName name="_xlnm.Print_Area" localSheetId="1">'参考 結果解析シート計算式表示例'!$A$1:$M$40</definedName>
    <definedName name="_xlnm.Print_Area" localSheetId="0">'様式-2 結果解析シート１'!$B$2:$L$51</definedName>
  </definedNames>
  <calcPr calcId="145621"/>
</workbook>
</file>

<file path=xl/calcChain.xml><?xml version="1.0" encoding="utf-8"?>
<calcChain xmlns="http://schemas.openxmlformats.org/spreadsheetml/2006/main">
  <c r="I4" i="26" l="1"/>
  <c r="H6" i="26"/>
  <c r="E10" i="26"/>
  <c r="N9" i="26"/>
  <c r="N13" i="26"/>
  <c r="I23" i="26"/>
  <c r="H25" i="26"/>
  <c r="E30" i="26" s="1"/>
  <c r="E28" i="26"/>
  <c r="E33" i="26" s="1"/>
  <c r="N28" i="26"/>
  <c r="O30" i="26"/>
  <c r="P30" i="26"/>
  <c r="O31" i="26"/>
  <c r="P31" i="26" s="1"/>
  <c r="N32" i="26"/>
  <c r="G39" i="26"/>
  <c r="C38" i="26"/>
  <c r="O29" i="26" s="1"/>
  <c r="P29" i="26" s="1"/>
  <c r="G38" i="26"/>
  <c r="C39" i="26"/>
  <c r="I38" i="25"/>
  <c r="F45" i="25" s="1"/>
  <c r="F41" i="25"/>
  <c r="F46" i="25" s="1"/>
  <c r="P44" i="25"/>
  <c r="J36" i="25"/>
  <c r="O41" i="25"/>
  <c r="F42" i="25"/>
  <c r="P42" i="25"/>
  <c r="Q42" i="25" s="1"/>
  <c r="Q45" i="25" s="1"/>
  <c r="F43" i="25"/>
  <c r="P43" i="25"/>
  <c r="Q43" i="25" s="1"/>
  <c r="Q44" i="25"/>
  <c r="O45" i="25"/>
  <c r="J55" i="25"/>
  <c r="I57" i="25"/>
  <c r="I62" i="25"/>
  <c r="I60" i="25"/>
  <c r="I61" i="25"/>
  <c r="I63" i="25"/>
  <c r="I64" i="25"/>
  <c r="I65" i="25" s="1"/>
  <c r="F66" i="25"/>
  <c r="G66" i="25" s="1"/>
  <c r="F67" i="25"/>
  <c r="G67" i="25"/>
  <c r="D70" i="25"/>
  <c r="H70" i="25"/>
  <c r="D71" i="25"/>
  <c r="H71" i="25"/>
  <c r="E13" i="26"/>
  <c r="H13" i="26"/>
  <c r="E11" i="26"/>
  <c r="E29" i="26"/>
  <c r="H10" i="26"/>
  <c r="H12" i="26"/>
  <c r="H9" i="26"/>
  <c r="H14" i="26" s="1"/>
  <c r="H11" i="26"/>
  <c r="E9" i="26"/>
  <c r="E14" i="26" s="1"/>
  <c r="E12" i="26"/>
  <c r="E34" i="26" l="1"/>
  <c r="E35" i="26"/>
  <c r="F35" i="26" s="1"/>
  <c r="E15" i="26"/>
  <c r="E16" i="26"/>
  <c r="F16" i="26" s="1"/>
  <c r="I66" i="25"/>
  <c r="J66" i="25" s="1"/>
  <c r="I67" i="25"/>
  <c r="J67" i="25" s="1"/>
  <c r="F47" i="25"/>
  <c r="F48" i="25"/>
  <c r="G48" i="25" s="1"/>
  <c r="P32" i="26"/>
  <c r="H15" i="26"/>
  <c r="H16" i="26"/>
  <c r="I16" i="26" s="1"/>
  <c r="E32" i="26"/>
  <c r="E31" i="26"/>
  <c r="F44" i="25"/>
  <c r="P48" i="25" l="1"/>
  <c r="Q48" i="25" s="1"/>
  <c r="P46" i="25"/>
  <c r="Q46" i="25" s="1"/>
  <c r="Q49" i="25" s="1"/>
  <c r="G47" i="25" s="1"/>
  <c r="P47" i="25"/>
  <c r="Q47" i="25" s="1"/>
  <c r="O16" i="26"/>
  <c r="P16" i="26" s="1"/>
  <c r="O14" i="26"/>
  <c r="P14" i="26" s="1"/>
  <c r="P17" i="26" s="1"/>
  <c r="F15" i="26" s="1"/>
  <c r="O15" i="26"/>
  <c r="P15" i="26" s="1"/>
  <c r="P18" i="26" s="1"/>
  <c r="O10" i="26"/>
  <c r="P10" i="26" s="1"/>
  <c r="P13" i="26" s="1"/>
  <c r="I15" i="26" s="1"/>
  <c r="O12" i="26"/>
  <c r="P12" i="26" s="1"/>
  <c r="O11" i="26"/>
  <c r="P11" i="26" s="1"/>
  <c r="O35" i="26"/>
  <c r="P35" i="26" s="1"/>
  <c r="O34" i="26"/>
  <c r="P34" i="26" s="1"/>
  <c r="P37" i="26" s="1"/>
  <c r="O33" i="26"/>
  <c r="P33" i="26" s="1"/>
  <c r="P36" i="26" s="1"/>
  <c r="F34" i="26" s="1"/>
</calcChain>
</file>

<file path=xl/sharedStrings.xml><?xml version="1.0" encoding="utf-8"?>
<sst xmlns="http://schemas.openxmlformats.org/spreadsheetml/2006/main" count="202" uniqueCount="56">
  <si>
    <t>適</t>
    <rPh sb="0" eb="1">
      <t>テキ</t>
    </rPh>
    <phoneticPr fontId="1"/>
  </si>
  <si>
    <t>不適</t>
    <rPh sb="0" eb="2">
      <t>フテキ</t>
    </rPh>
    <phoneticPr fontId="1"/>
  </si>
  <si>
    <t>設定値10μL未満</t>
    <rPh sb="0" eb="3">
      <t>セッテイチ</t>
    </rPh>
    <rPh sb="7" eb="9">
      <t>ミマン</t>
    </rPh>
    <phoneticPr fontId="3"/>
  </si>
  <si>
    <t>ﾟC</t>
  </si>
  <si>
    <t>検定実施者</t>
    <rPh sb="0" eb="2">
      <t>ケンテイ</t>
    </rPh>
    <rPh sb="2" eb="4">
      <t>ジッシ</t>
    </rPh>
    <rPh sb="4" eb="5">
      <t>シャ</t>
    </rPh>
    <phoneticPr fontId="3"/>
  </si>
  <si>
    <t>管理 No.</t>
    <rPh sb="0" eb="2">
      <t>カンリ</t>
    </rPh>
    <phoneticPr fontId="3"/>
  </si>
  <si>
    <t>試験回数</t>
  </si>
  <si>
    <t>設定値</t>
    <rPh sb="0" eb="3">
      <t>セッテイチ</t>
    </rPh>
    <phoneticPr fontId="3"/>
  </si>
  <si>
    <t>μL</t>
  </si>
  <si>
    <t>n</t>
  </si>
  <si>
    <t>質量(mg)</t>
    <rPh sb="0" eb="1">
      <t>シツ</t>
    </rPh>
    <phoneticPr fontId="3"/>
  </si>
  <si>
    <t>平均値 (μL)</t>
    <rPh sb="0" eb="3">
      <t>ヘイキンチ</t>
    </rPh>
    <phoneticPr fontId="3"/>
  </si>
  <si>
    <t>－－－－</t>
  </si>
  <si>
    <t>－－</t>
  </si>
  <si>
    <t>ｽﾞﾚ (%)</t>
  </si>
  <si>
    <t>変動係数(%)</t>
    <rPh sb="0" eb="2">
      <t>ヘンドウ</t>
    </rPh>
    <rPh sb="2" eb="4">
      <t>ケイスウ</t>
    </rPh>
    <phoneticPr fontId="3"/>
  </si>
  <si>
    <t>入力箇所</t>
    <rPh sb="0" eb="2">
      <t>ニュウリョク</t>
    </rPh>
    <rPh sb="2" eb="4">
      <t>カショ</t>
    </rPh>
    <phoneticPr fontId="3"/>
  </si>
  <si>
    <t>設定値10μL以上</t>
    <rPh sb="0" eb="3">
      <t>セッテイチ</t>
    </rPh>
    <rPh sb="7" eb="9">
      <t>イジョウ</t>
    </rPh>
    <phoneticPr fontId="3"/>
  </si>
  <si>
    <t>SOPT-C013</t>
    <phoneticPr fontId="1"/>
  </si>
  <si>
    <t>連続分注ピペット性能試験報告書</t>
    <rPh sb="0" eb="2">
      <t>レンゾク</t>
    </rPh>
    <rPh sb="2" eb="3">
      <t>ブン</t>
    </rPh>
    <rPh sb="3" eb="4">
      <t>チュウ</t>
    </rPh>
    <phoneticPr fontId="1"/>
  </si>
  <si>
    <t>□適　　　　　　　□適（警戒）　□不適</t>
    <rPh sb="1" eb="2">
      <t>テキ</t>
    </rPh>
    <rPh sb="10" eb="11">
      <t>テキ</t>
    </rPh>
    <rPh sb="12" eb="14">
      <t>ケイカイ</t>
    </rPh>
    <rPh sb="17" eb="19">
      <t>フテキ</t>
    </rPh>
    <phoneticPr fontId="1"/>
  </si>
  <si>
    <t>繰り返し精度（変動係数% : CV）</t>
    <rPh sb="0" eb="1">
      <t>ク</t>
    </rPh>
    <rPh sb="2" eb="3">
      <t>カエ</t>
    </rPh>
    <rPh sb="4" eb="6">
      <t>セイド</t>
    </rPh>
    <rPh sb="7" eb="9">
      <t>ヘンドウ</t>
    </rPh>
    <rPh sb="9" eb="11">
      <t>ケイスウ</t>
    </rPh>
    <phoneticPr fontId="1"/>
  </si>
  <si>
    <t>性能試験結果が管理範囲内となった場合「適」とし、警戒範囲内の場合「適（警戒）」と判定する。</t>
    <rPh sb="0" eb="2">
      <t>セイノウ</t>
    </rPh>
    <rPh sb="2" eb="4">
      <t>シケン</t>
    </rPh>
    <rPh sb="4" eb="6">
      <t>ケッカ</t>
    </rPh>
    <rPh sb="7" eb="9">
      <t>カンリ</t>
    </rPh>
    <rPh sb="9" eb="11">
      <t>ハンイ</t>
    </rPh>
    <rPh sb="11" eb="12">
      <t>ナイ</t>
    </rPh>
    <rPh sb="16" eb="18">
      <t>バアイ</t>
    </rPh>
    <rPh sb="19" eb="20">
      <t>テキ</t>
    </rPh>
    <rPh sb="24" eb="26">
      <t>ケイカイ</t>
    </rPh>
    <rPh sb="26" eb="28">
      <t>ハンイ</t>
    </rPh>
    <rPh sb="28" eb="29">
      <t>ナイ</t>
    </rPh>
    <rPh sb="30" eb="32">
      <t>バアイ</t>
    </rPh>
    <rPh sb="33" eb="34">
      <t>テキ</t>
    </rPh>
    <rPh sb="35" eb="37">
      <t>ケイカイ</t>
    </rPh>
    <rPh sb="40" eb="42">
      <t>ハンテイ</t>
    </rPh>
    <phoneticPr fontId="1"/>
  </si>
  <si>
    <t>20μ以下</t>
    <rPh sb="3" eb="5">
      <t>イカ</t>
    </rPh>
    <phoneticPr fontId="1"/>
  </si>
  <si>
    <t>-5.0≦d≦5.0</t>
  </si>
  <si>
    <t>外観：異常なし、リークテスト：リークなし</t>
    <rPh sb="0" eb="1">
      <t>ソト</t>
    </rPh>
    <rPh sb="1" eb="2">
      <t>カン</t>
    </rPh>
    <rPh sb="3" eb="5">
      <t>イジョウ</t>
    </rPh>
    <phoneticPr fontId="1"/>
  </si>
  <si>
    <t>性能試験/正確さ（設定値とのズレ% d）、繰り返し精度（変動係数% CV）：</t>
    <rPh sb="0" eb="2">
      <t>セイノウ</t>
    </rPh>
    <rPh sb="2" eb="4">
      <t>シケン</t>
    </rPh>
    <rPh sb="5" eb="7">
      <t>セイカク</t>
    </rPh>
    <rPh sb="9" eb="12">
      <t>セッテイチ</t>
    </rPh>
    <rPh sb="21" eb="22">
      <t>ク</t>
    </rPh>
    <rPh sb="23" eb="24">
      <t>カエ</t>
    </rPh>
    <rPh sb="25" eb="27">
      <t>セイド</t>
    </rPh>
    <rPh sb="28" eb="30">
      <t>ヘンドウ</t>
    </rPh>
    <rPh sb="30" eb="32">
      <t>ケイスウ</t>
    </rPh>
    <phoneticPr fontId="1"/>
  </si>
  <si>
    <t>　管理範囲　-2.0≦d≦2.0, CV≦1.0　（-5.0≦d≦5.0, CV≦2.0　（設定値が20μL以下の場合））</t>
    <rPh sb="1" eb="3">
      <t>カンリ</t>
    </rPh>
    <rPh sb="3" eb="5">
      <t>ハンイ</t>
    </rPh>
    <rPh sb="46" eb="49">
      <t>セッテイチ</t>
    </rPh>
    <rPh sb="54" eb="56">
      <t>イカ</t>
    </rPh>
    <rPh sb="57" eb="59">
      <t>バアイ</t>
    </rPh>
    <phoneticPr fontId="1"/>
  </si>
  <si>
    <t>　警戒範囲　-2.0≦d≦-1.6, 1.6≦d≦2.0　（-5.0≦d≦-4.0, 4.0≦d≦5.0　（設定値が20μL以下の場合））</t>
    <rPh sb="1" eb="3">
      <t>ケイカイ</t>
    </rPh>
    <rPh sb="3" eb="5">
      <t>ハンイ</t>
    </rPh>
    <rPh sb="54" eb="57">
      <t>セッテイチ</t>
    </rPh>
    <rPh sb="62" eb="64">
      <t>イカ</t>
    </rPh>
    <rPh sb="65" eb="67">
      <t>バアイ</t>
    </rPh>
    <phoneticPr fontId="1"/>
  </si>
  <si>
    <t>　警戒範囲内となった場合は、適（警戒）と判定</t>
    <rPh sb="1" eb="6">
      <t>ケイカイハンイナイ</t>
    </rPh>
    <rPh sb="10" eb="12">
      <t>バアイ</t>
    </rPh>
    <rPh sb="14" eb="15">
      <t>テキ</t>
    </rPh>
    <rPh sb="16" eb="18">
      <t>ケイカイ</t>
    </rPh>
    <rPh sb="20" eb="22">
      <t>ハンテイ</t>
    </rPh>
    <phoneticPr fontId="1"/>
  </si>
  <si>
    <t>-2.0≦d≦2.0</t>
    <phoneticPr fontId="1"/>
  </si>
  <si>
    <t>CV≦1.0</t>
    <phoneticPr fontId="1"/>
  </si>
  <si>
    <t>-2.0≦d≦-1.6</t>
    <phoneticPr fontId="1"/>
  </si>
  <si>
    <t>1.6≦d≦2.0</t>
    <phoneticPr fontId="1"/>
  </si>
  <si>
    <t>ISO 8655-6:2002(E)より</t>
    <phoneticPr fontId="3"/>
  </si>
  <si>
    <t>Printed date</t>
    <phoneticPr fontId="3"/>
  </si>
  <si>
    <t>Z factor (1,013 hPa)</t>
    <phoneticPr fontId="3"/>
  </si>
  <si>
    <t xml:space="preserve"> μL/mg</t>
    <phoneticPr fontId="3"/>
  </si>
  <si>
    <t>水温</t>
    <phoneticPr fontId="3"/>
  </si>
  <si>
    <t>Z Factor</t>
    <phoneticPr fontId="3"/>
  </si>
  <si>
    <t>検定最大容量</t>
    <rPh sb="0" eb="2">
      <t>ケンテイ</t>
    </rPh>
    <rPh sb="2" eb="4">
      <t>サイダイ</t>
    </rPh>
    <rPh sb="4" eb="6">
      <t>ヨウリョウ</t>
    </rPh>
    <phoneticPr fontId="3"/>
  </si>
  <si>
    <t>容　 量</t>
    <phoneticPr fontId="3"/>
  </si>
  <si>
    <t>適(警戒）</t>
    <phoneticPr fontId="1"/>
  </si>
  <si>
    <t>適(警戒）</t>
    <phoneticPr fontId="1"/>
  </si>
  <si>
    <t>Printed date</t>
    <phoneticPr fontId="3"/>
  </si>
  <si>
    <t>μL</t>
    <phoneticPr fontId="3"/>
  </si>
  <si>
    <t>HGQC13(10)R3 改定2010.01</t>
    <rPh sb="13" eb="15">
      <t>カイテイ</t>
    </rPh>
    <phoneticPr fontId="3"/>
  </si>
  <si>
    <t>様式-2　結果解析シート</t>
    <rPh sb="0" eb="2">
      <t>ヨウシキ</t>
    </rPh>
    <rPh sb="5" eb="7">
      <t>ケッカ</t>
    </rPh>
    <phoneticPr fontId="1"/>
  </si>
  <si>
    <t>変動係数（%）</t>
    <rPh sb="0" eb="2">
      <t>ヘンドウ</t>
    </rPh>
    <rPh sb="2" eb="4">
      <t>ケイスウ</t>
    </rPh>
    <phoneticPr fontId="1"/>
  </si>
  <si>
    <t>結果解析シート　計算式表示例</t>
  </si>
  <si>
    <t>検定最小容量</t>
  </si>
  <si>
    <t>20μ以上</t>
    <rPh sb="3" eb="5">
      <t>イジョウ</t>
    </rPh>
    <phoneticPr fontId="1"/>
  </si>
  <si>
    <t>ISO 8655-6:2002(E)より</t>
    <phoneticPr fontId="3"/>
  </si>
  <si>
    <t>容　 量</t>
    <phoneticPr fontId="3"/>
  </si>
  <si>
    <t>適(警戒）</t>
    <phoneticPr fontId="1"/>
  </si>
  <si>
    <t>-2.0≦d≦2.0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</si>
</sst>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0.000_ "/>
    <numFmt numFmtId="178" formatCode="0.0_ "/>
    <numFmt numFmtId="179" formatCode="0.00_ "/>
    <numFmt numFmtId="180" formatCode="0.00000_ "/>
    <numFmt numFmtId="181" formatCode="dd\-mmm\-yy"/>
    <numFmt numFmtId="182" formatCode=";;;"/>
    <numFmt numFmtId="183" formatCode="0.0000_ "/>
  </numFmts>
  <fonts count="1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  <scheme val="minor"/>
    </font>
    <font>
      <sz val="9"/>
      <color indexed="22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dotted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0">
    <xf numFmtId="0" fontId="0" fillId="0" borderId="0" xfId="0"/>
    <xf numFmtId="0" fontId="4" fillId="0" borderId="0" xfId="0" applyFont="1"/>
    <xf numFmtId="0" fontId="4" fillId="0" borderId="2" xfId="0" applyFont="1" applyBorder="1"/>
    <xf numFmtId="0" fontId="7" fillId="0" borderId="0" xfId="1" applyNumberFormat="1" applyFont="1" applyAlignment="1" applyProtection="1">
      <alignment horizontal="center"/>
    </xf>
    <xf numFmtId="0" fontId="4" fillId="0" borderId="0" xfId="0" applyFont="1" applyAlignment="1"/>
    <xf numFmtId="0" fontId="7" fillId="0" borderId="31" xfId="1" applyNumberFormat="1" applyFont="1" applyBorder="1" applyAlignment="1" applyProtection="1">
      <alignment horizontal="center"/>
    </xf>
    <xf numFmtId="0" fontId="7" fillId="0" borderId="32" xfId="1" applyNumberFormat="1" applyFont="1" applyBorder="1" applyAlignment="1" applyProtection="1">
      <alignment horizontal="left"/>
    </xf>
    <xf numFmtId="0" fontId="7" fillId="0" borderId="32" xfId="1" applyNumberFormat="1" applyFont="1" applyBorder="1" applyAlignment="1" applyProtection="1">
      <alignment horizontal="center"/>
    </xf>
    <xf numFmtId="0" fontId="7" fillId="0" borderId="33" xfId="1" applyNumberFormat="1" applyFont="1" applyBorder="1" applyAlignment="1" applyProtection="1">
      <alignment horizontal="center"/>
    </xf>
    <xf numFmtId="0" fontId="7" fillId="0" borderId="0" xfId="1" applyNumberFormat="1" applyFont="1" applyBorder="1" applyAlignment="1" applyProtection="1">
      <alignment horizontal="center"/>
    </xf>
    <xf numFmtId="0" fontId="7" fillId="0" borderId="34" xfId="1" applyNumberFormat="1" applyFont="1" applyBorder="1" applyAlignment="1" applyProtection="1">
      <alignment horizontal="left"/>
    </xf>
    <xf numFmtId="0" fontId="10" fillId="0" borderId="0" xfId="1" applyNumberFormat="1" applyFont="1" applyBorder="1" applyAlignment="1" applyProtection="1">
      <alignment horizontal="left"/>
    </xf>
    <xf numFmtId="0" fontId="10" fillId="0" borderId="0" xfId="1" applyNumberFormat="1" applyFont="1" applyBorder="1" applyAlignment="1" applyProtection="1">
      <alignment horizontal="center"/>
    </xf>
    <xf numFmtId="0" fontId="10" fillId="0" borderId="0" xfId="1" applyNumberFormat="1" applyFont="1" applyBorder="1" applyAlignment="1" applyProtection="1">
      <alignment horizontal="center" vertical="center"/>
    </xf>
    <xf numFmtId="0" fontId="7" fillId="0" borderId="0" xfId="1" applyNumberFormat="1" applyFont="1" applyBorder="1" applyAlignment="1" applyProtection="1">
      <alignment horizontal="right" vertical="center"/>
    </xf>
    <xf numFmtId="181" fontId="8" fillId="0" borderId="0" xfId="1" applyNumberFormat="1" applyFont="1" applyBorder="1" applyAlignment="1" applyProtection="1">
      <alignment horizontal="right" vertical="center"/>
    </xf>
    <xf numFmtId="0" fontId="7" fillId="0" borderId="35" xfId="1" applyNumberFormat="1" applyFont="1" applyBorder="1" applyAlignment="1" applyProtection="1">
      <alignment horizontal="center"/>
    </xf>
    <xf numFmtId="0" fontId="7" fillId="0" borderId="34" xfId="1" applyNumberFormat="1" applyFont="1" applyBorder="1" applyAlignment="1" applyProtection="1">
      <alignment horizontal="center"/>
    </xf>
    <xf numFmtId="0" fontId="10" fillId="0" borderId="20" xfId="1" applyNumberFormat="1" applyFont="1" applyBorder="1" applyAlignment="1" applyProtection="1">
      <alignment horizontal="center" vertical="center"/>
    </xf>
    <xf numFmtId="0" fontId="10" fillId="0" borderId="30" xfId="1" applyNumberFormat="1" applyFont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/>
    </xf>
    <xf numFmtId="180" fontId="7" fillId="0" borderId="0" xfId="1" applyNumberFormat="1" applyFont="1" applyFill="1" applyBorder="1" applyAlignment="1" applyProtection="1">
      <alignment horizontal="center" vertical="center"/>
    </xf>
    <xf numFmtId="178" fontId="10" fillId="2" borderId="21" xfId="1" applyNumberFormat="1" applyFont="1" applyFill="1" applyBorder="1" applyAlignment="1" applyProtection="1">
      <alignment horizontal="center" vertical="center"/>
      <protection locked="0"/>
    </xf>
    <xf numFmtId="0" fontId="10" fillId="0" borderId="21" xfId="1" applyNumberFormat="1" applyFont="1" applyBorder="1" applyAlignment="1" applyProtection="1">
      <alignment horizontal="center" vertical="center"/>
    </xf>
    <xf numFmtId="183" fontId="10" fillId="0" borderId="21" xfId="1" applyNumberFormat="1" applyFont="1" applyBorder="1" applyAlignment="1" applyProtection="1">
      <alignment horizontal="center" vertical="center"/>
    </xf>
    <xf numFmtId="0" fontId="10" fillId="0" borderId="28" xfId="1" applyNumberFormat="1" applyFont="1" applyBorder="1" applyAlignment="1" applyProtection="1">
      <alignment horizontal="center" vertical="center"/>
    </xf>
    <xf numFmtId="178" fontId="7" fillId="0" borderId="0" xfId="1" applyNumberFormat="1" applyFont="1" applyFill="1" applyBorder="1" applyAlignment="1" applyProtection="1">
      <alignment horizontal="center"/>
    </xf>
    <xf numFmtId="183" fontId="7" fillId="0" borderId="0" xfId="1" applyNumberFormat="1" applyFont="1" applyFill="1" applyBorder="1" applyAlignment="1" applyProtection="1">
      <alignment horizontal="center" vertical="center"/>
    </xf>
    <xf numFmtId="178" fontId="4" fillId="0" borderId="0" xfId="0" applyNumberFormat="1" applyFont="1"/>
    <xf numFmtId="0" fontId="10" fillId="0" borderId="5" xfId="1" applyNumberFormat="1" applyFont="1" applyBorder="1" applyAlignment="1" applyProtection="1">
      <alignment horizontal="center" vertical="center"/>
    </xf>
    <xf numFmtId="0" fontId="10" fillId="0" borderId="37" xfId="1" applyNumberFormat="1" applyFont="1" applyBorder="1" applyAlignment="1" applyProtection="1">
      <alignment horizontal="center" vertical="center"/>
    </xf>
    <xf numFmtId="0" fontId="13" fillId="2" borderId="18" xfId="1" applyNumberFormat="1" applyFont="1" applyFill="1" applyBorder="1" applyAlignment="1" applyProtection="1">
      <alignment horizontal="center" vertical="center"/>
      <protection locked="0"/>
    </xf>
    <xf numFmtId="0" fontId="10" fillId="0" borderId="4" xfId="1" applyNumberFormat="1" applyFont="1" applyBorder="1" applyAlignment="1" applyProtection="1">
      <alignment horizontal="center" vertical="center"/>
    </xf>
    <xf numFmtId="0" fontId="10" fillId="0" borderId="6" xfId="1" quotePrefix="1" applyNumberFormat="1" applyFont="1" applyBorder="1" applyAlignment="1" applyProtection="1">
      <alignment horizontal="center" vertical="center"/>
    </xf>
    <xf numFmtId="0" fontId="10" fillId="2" borderId="7" xfId="1" applyNumberFormat="1" applyFont="1" applyFill="1" applyBorder="1" applyAlignment="1" applyProtection="1">
      <alignment horizontal="center" vertical="center"/>
      <protection locked="0"/>
    </xf>
    <xf numFmtId="0" fontId="10" fillId="0" borderId="8" xfId="1" applyNumberFormat="1" applyFont="1" applyBorder="1" applyAlignment="1" applyProtection="1">
      <alignment horizontal="center" vertical="center"/>
    </xf>
    <xf numFmtId="0" fontId="10" fillId="0" borderId="38" xfId="1" applyNumberFormat="1" applyFont="1" applyBorder="1" applyAlignment="1" applyProtection="1">
      <alignment horizontal="center" vertical="center"/>
    </xf>
    <xf numFmtId="0" fontId="10" fillId="0" borderId="24" xfId="1" applyNumberFormat="1" applyFont="1" applyBorder="1" applyAlignment="1" applyProtection="1">
      <alignment horizontal="center" vertical="center"/>
    </xf>
    <xf numFmtId="0" fontId="10" fillId="0" borderId="11" xfId="1" applyNumberFormat="1" applyFont="1" applyBorder="1" applyAlignment="1" applyProtection="1">
      <alignment horizontal="center" vertical="center"/>
    </xf>
    <xf numFmtId="177" fontId="10" fillId="2" borderId="39" xfId="1" applyNumberFormat="1" applyFont="1" applyFill="1" applyBorder="1" applyAlignment="1" applyProtection="1">
      <alignment horizontal="right" vertical="center"/>
      <protection locked="0"/>
    </xf>
    <xf numFmtId="180" fontId="10" fillId="0" borderId="22" xfId="1" applyNumberFormat="1" applyFont="1" applyBorder="1" applyAlignment="1" applyProtection="1">
      <alignment horizontal="center" vertical="center"/>
    </xf>
    <xf numFmtId="0" fontId="10" fillId="0" borderId="25" xfId="1" applyNumberFormat="1" applyFont="1" applyBorder="1" applyAlignment="1" applyProtection="1">
      <alignment horizontal="center" vertical="center"/>
    </xf>
    <xf numFmtId="177" fontId="10" fillId="2" borderId="24" xfId="1" applyNumberFormat="1" applyFont="1" applyFill="1" applyBorder="1" applyAlignment="1" applyProtection="1">
      <alignment horizontal="right" vertical="center"/>
      <protection locked="0"/>
    </xf>
    <xf numFmtId="0" fontId="10" fillId="3" borderId="40" xfId="1" quotePrefix="1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Alignment="1">
      <alignment horizontal="center"/>
    </xf>
    <xf numFmtId="176" fontId="6" fillId="0" borderId="26" xfId="0" applyNumberFormat="1" applyFont="1" applyBorder="1" applyAlignment="1"/>
    <xf numFmtId="0" fontId="14" fillId="0" borderId="41" xfId="0" applyFont="1" applyBorder="1" applyAlignment="1">
      <alignment horizontal="center"/>
    </xf>
    <xf numFmtId="176" fontId="6" fillId="0" borderId="38" xfId="0" applyNumberFormat="1" applyFont="1" applyBorder="1" applyAlignment="1"/>
    <xf numFmtId="0" fontId="14" fillId="0" borderId="42" xfId="0" applyFont="1" applyBorder="1" applyAlignment="1">
      <alignment horizontal="center"/>
    </xf>
    <xf numFmtId="176" fontId="6" fillId="0" borderId="27" xfId="0" applyNumberFormat="1" applyFont="1" applyBorder="1" applyAlignment="1"/>
    <xf numFmtId="0" fontId="14" fillId="0" borderId="43" xfId="0" applyFont="1" applyBorder="1" applyAlignment="1">
      <alignment horizontal="center"/>
    </xf>
    <xf numFmtId="0" fontId="10" fillId="0" borderId="39" xfId="1" applyNumberFormat="1" applyFont="1" applyBorder="1" applyAlignment="1" applyProtection="1">
      <alignment horizontal="center" vertical="center"/>
    </xf>
    <xf numFmtId="177" fontId="10" fillId="2" borderId="9" xfId="1" applyNumberFormat="1" applyFont="1" applyFill="1" applyBorder="1" applyAlignment="1" applyProtection="1">
      <alignment horizontal="right" vertical="center"/>
      <protection locked="0"/>
    </xf>
    <xf numFmtId="177" fontId="10" fillId="2" borderId="10" xfId="1" applyNumberFormat="1" applyFont="1" applyFill="1" applyBorder="1" applyAlignment="1" applyProtection="1">
      <alignment horizontal="right" vertical="center"/>
      <protection locked="0"/>
    </xf>
    <xf numFmtId="176" fontId="15" fillId="3" borderId="0" xfId="0" applyNumberFormat="1" applyFont="1" applyFill="1" applyAlignment="1">
      <alignment horizontal="center"/>
    </xf>
    <xf numFmtId="0" fontId="10" fillId="0" borderId="1" xfId="1" quotePrefix="1" applyNumberFormat="1" applyFont="1" applyBorder="1" applyAlignment="1" applyProtection="1">
      <alignment horizontal="center" vertical="center"/>
    </xf>
    <xf numFmtId="180" fontId="10" fillId="0" borderId="18" xfId="1" applyNumberFormat="1" applyFont="1" applyBorder="1" applyAlignment="1" applyProtection="1">
      <alignment horizontal="center" vertical="center"/>
    </xf>
    <xf numFmtId="0" fontId="10" fillId="0" borderId="4" xfId="1" quotePrefix="1" applyNumberFormat="1" applyFont="1" applyBorder="1" applyAlignment="1" applyProtection="1">
      <alignment horizontal="center" vertical="center"/>
    </xf>
    <xf numFmtId="0" fontId="10" fillId="0" borderId="3" xfId="1" quotePrefix="1" applyNumberFormat="1" applyFont="1" applyBorder="1" applyAlignment="1" applyProtection="1">
      <alignment horizontal="center" vertical="center"/>
    </xf>
    <xf numFmtId="0" fontId="10" fillId="4" borderId="40" xfId="1" quotePrefix="1" applyNumberFormat="1" applyFont="1" applyFill="1" applyBorder="1" applyAlignment="1" applyProtection="1">
      <alignment horizontal="center" vertical="center"/>
    </xf>
    <xf numFmtId="0" fontId="10" fillId="0" borderId="39" xfId="1" quotePrefix="1" applyNumberFormat="1" applyFont="1" applyBorder="1" applyAlignment="1" applyProtection="1">
      <alignment horizontal="center" vertical="center"/>
    </xf>
    <xf numFmtId="183" fontId="10" fillId="0" borderId="22" xfId="1" applyNumberFormat="1" applyFont="1" applyBorder="1" applyAlignment="1" applyProtection="1">
      <alignment horizontal="center" vertical="center"/>
    </xf>
    <xf numFmtId="0" fontId="10" fillId="0" borderId="25" xfId="1" quotePrefix="1" applyNumberFormat="1" applyFont="1" applyFill="1" applyBorder="1" applyAlignment="1" applyProtection="1">
      <alignment horizontal="center" vertical="center"/>
    </xf>
    <xf numFmtId="178" fontId="10" fillId="0" borderId="22" xfId="1" applyNumberFormat="1" applyFont="1" applyBorder="1" applyAlignment="1" applyProtection="1">
      <alignment horizontal="center" vertical="center"/>
    </xf>
    <xf numFmtId="0" fontId="10" fillId="0" borderId="25" xfId="1" applyNumberFormat="1" applyFont="1" applyFill="1" applyBorder="1" applyAlignment="1" applyProtection="1">
      <alignment horizontal="center" vertical="center"/>
    </xf>
    <xf numFmtId="0" fontId="10" fillId="0" borderId="12" xfId="1" quotePrefix="1" applyNumberFormat="1" applyFont="1" applyBorder="1" applyAlignment="1" applyProtection="1">
      <alignment horizontal="center" vertical="center"/>
    </xf>
    <xf numFmtId="178" fontId="10" fillId="0" borderId="16" xfId="1" applyNumberFormat="1" applyFont="1" applyBorder="1" applyAlignment="1" applyProtection="1">
      <alignment horizontal="center" vertical="center"/>
    </xf>
    <xf numFmtId="0" fontId="10" fillId="0" borderId="17" xfId="1" quotePrefix="1" applyNumberFormat="1" applyFont="1" applyFill="1" applyBorder="1" applyAlignment="1" applyProtection="1">
      <alignment horizontal="center" vertical="center"/>
    </xf>
    <xf numFmtId="0" fontId="10" fillId="0" borderId="14" xfId="1" quotePrefix="1" applyNumberFormat="1" applyFont="1" applyBorder="1" applyAlignment="1" applyProtection="1">
      <alignment horizontal="center" vertical="center"/>
    </xf>
    <xf numFmtId="0" fontId="10" fillId="0" borderId="17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6" fontId="15" fillId="4" borderId="0" xfId="0" applyNumberFormat="1" applyFont="1" applyFill="1" applyAlignment="1">
      <alignment horizontal="center"/>
    </xf>
    <xf numFmtId="0" fontId="7" fillId="0" borderId="44" xfId="1" applyNumberFormat="1" applyFont="1" applyBorder="1" applyAlignment="1" applyProtection="1">
      <alignment horizontal="center"/>
    </xf>
    <xf numFmtId="0" fontId="7" fillId="0" borderId="45" xfId="1" applyNumberFormat="1" applyFont="1" applyBorder="1" applyAlignment="1" applyProtection="1">
      <alignment horizontal="center"/>
    </xf>
    <xf numFmtId="0" fontId="7" fillId="0" borderId="45" xfId="1" applyNumberFormat="1" applyFont="1" applyBorder="1" applyAlignment="1" applyProtection="1">
      <alignment horizontal="right"/>
    </xf>
    <xf numFmtId="0" fontId="7" fillId="0" borderId="46" xfId="1" applyNumberFormat="1" applyFont="1" applyBorder="1" applyAlignment="1" applyProtection="1">
      <alignment horizontal="center"/>
    </xf>
    <xf numFmtId="182" fontId="7" fillId="0" borderId="0" xfId="1" applyNumberFormat="1" applyFont="1" applyFill="1" applyBorder="1" applyAlignment="1" applyProtection="1">
      <alignment horizontal="center"/>
    </xf>
    <xf numFmtId="182" fontId="7" fillId="0" borderId="0" xfId="1" applyNumberFormat="1" applyFont="1" applyAlignment="1" applyProtection="1">
      <alignment horizontal="center"/>
    </xf>
    <xf numFmtId="183" fontId="7" fillId="0" borderId="0" xfId="1" applyNumberFormat="1" applyFont="1" applyFill="1" applyBorder="1" applyAlignment="1" applyProtection="1">
      <alignment horizontal="center"/>
    </xf>
    <xf numFmtId="0" fontId="7" fillId="0" borderId="32" xfId="1" applyNumberFormat="1" applyFont="1" applyFill="1" applyBorder="1" applyAlignment="1" applyProtection="1">
      <alignment horizontal="center"/>
    </xf>
    <xf numFmtId="0" fontId="7" fillId="0" borderId="33" xfId="1" applyNumberFormat="1" applyFont="1" applyFill="1" applyBorder="1" applyAlignment="1" applyProtection="1">
      <alignment horizontal="center"/>
    </xf>
    <xf numFmtId="0" fontId="10" fillId="2" borderId="18" xfId="1" applyNumberFormat="1" applyFont="1" applyFill="1" applyBorder="1" applyAlignment="1" applyProtection="1">
      <alignment horizontal="center" vertical="center"/>
      <protection locked="0"/>
    </xf>
    <xf numFmtId="180" fontId="10" fillId="0" borderId="22" xfId="1" applyNumberFormat="1" applyFont="1" applyBorder="1" applyAlignment="1" applyProtection="1">
      <alignment vertical="center"/>
    </xf>
    <xf numFmtId="180" fontId="10" fillId="0" borderId="18" xfId="1" applyNumberFormat="1" applyFont="1" applyBorder="1" applyAlignment="1" applyProtection="1">
      <alignment vertical="center"/>
    </xf>
    <xf numFmtId="0" fontId="7" fillId="0" borderId="0" xfId="2" applyNumberFormat="1" applyFont="1" applyAlignment="1" applyProtection="1">
      <alignment horizontal="center"/>
    </xf>
    <xf numFmtId="0" fontId="7" fillId="0" borderId="1" xfId="2" applyNumberFormat="1" applyFont="1" applyBorder="1" applyAlignment="1" applyProtection="1">
      <alignment horizontal="center"/>
    </xf>
    <xf numFmtId="0" fontId="4" fillId="0" borderId="4" xfId="0" applyFont="1" applyBorder="1"/>
    <xf numFmtId="0" fontId="7" fillId="0" borderId="5" xfId="2" applyNumberFormat="1" applyFont="1" applyBorder="1" applyAlignment="1" applyProtection="1">
      <alignment horizontal="center"/>
    </xf>
    <xf numFmtId="0" fontId="9" fillId="0" borderId="0" xfId="0" applyFont="1" applyBorder="1" applyAlignment="1">
      <alignment horizontal="left"/>
    </xf>
    <xf numFmtId="0" fontId="4" fillId="0" borderId="8" xfId="0" applyFont="1" applyBorder="1"/>
    <xf numFmtId="0" fontId="12" fillId="0" borderId="5" xfId="1" applyNumberFormat="1" applyFont="1" applyBorder="1" applyAlignment="1" applyProtection="1">
      <alignment horizontal="center"/>
    </xf>
    <xf numFmtId="0" fontId="12" fillId="0" borderId="0" xfId="1" applyNumberFormat="1" applyFont="1" applyBorder="1" applyAlignment="1" applyProtection="1">
      <alignment horizontal="center"/>
    </xf>
    <xf numFmtId="0" fontId="6" fillId="0" borderId="0" xfId="0" applyFont="1" applyBorder="1"/>
    <xf numFmtId="0" fontId="11" fillId="0" borderId="0" xfId="1" applyNumberFormat="1" applyFont="1" applyBorder="1" applyAlignment="1" applyProtection="1">
      <alignment horizontal="center"/>
    </xf>
    <xf numFmtId="0" fontId="5" fillId="0" borderId="0" xfId="1" applyNumberFormat="1" applyFont="1" applyBorder="1" applyAlignment="1" applyProtection="1">
      <alignment horizontal="center"/>
    </xf>
    <xf numFmtId="0" fontId="12" fillId="0" borderId="8" xfId="1" applyNumberFormat="1" applyFont="1" applyBorder="1" applyAlignment="1" applyProtection="1">
      <alignment horizontal="center"/>
    </xf>
    <xf numFmtId="0" fontId="12" fillId="0" borderId="0" xfId="1" applyNumberFormat="1" applyFont="1" applyAlignment="1" applyProtection="1">
      <alignment horizontal="center"/>
    </xf>
    <xf numFmtId="0" fontId="6" fillId="0" borderId="0" xfId="0" applyFont="1"/>
    <xf numFmtId="0" fontId="7" fillId="0" borderId="5" xfId="1" applyNumberFormat="1" applyFont="1" applyBorder="1" applyAlignment="1" applyProtection="1">
      <alignment horizontal="center"/>
    </xf>
    <xf numFmtId="0" fontId="11" fillId="0" borderId="0" xfId="1" applyNumberFormat="1" applyFont="1" applyBorder="1" applyAlignment="1" applyProtection="1">
      <alignment horizontal="left"/>
    </xf>
    <xf numFmtId="0" fontId="7" fillId="0" borderId="8" xfId="1" applyNumberFormat="1" applyFont="1" applyBorder="1" applyAlignment="1" applyProtection="1">
      <alignment horizontal="center"/>
    </xf>
    <xf numFmtId="182" fontId="7" fillId="0" borderId="0" xfId="1" applyNumberFormat="1" applyFont="1" applyBorder="1" applyAlignment="1" applyProtection="1">
      <alignment horizontal="center"/>
    </xf>
    <xf numFmtId="0" fontId="7" fillId="0" borderId="8" xfId="1" applyNumberFormat="1" applyFont="1" applyFill="1" applyBorder="1" applyAlignment="1" applyProtection="1">
      <alignment horizontal="center"/>
    </xf>
    <xf numFmtId="182" fontId="7" fillId="0" borderId="0" xfId="1" quotePrefix="1" applyNumberFormat="1" applyFont="1" applyFill="1" applyBorder="1" applyAlignment="1" applyProtection="1">
      <alignment horizontal="center"/>
    </xf>
    <xf numFmtId="0" fontId="7" fillId="0" borderId="0" xfId="1" quotePrefix="1" applyNumberFormat="1" applyFont="1" applyFill="1" applyBorder="1" applyAlignment="1" applyProtection="1">
      <alignment horizontal="center"/>
    </xf>
    <xf numFmtId="0" fontId="7" fillId="0" borderId="0" xfId="1" applyNumberFormat="1" applyFont="1" applyBorder="1" applyAlignment="1" applyProtection="1">
      <alignment horizontal="left"/>
    </xf>
    <xf numFmtId="0" fontId="4" fillId="0" borderId="56" xfId="0" applyFont="1" applyBorder="1"/>
    <xf numFmtId="0" fontId="7" fillId="0" borderId="57" xfId="2" applyNumberFormat="1" applyFont="1" applyBorder="1" applyAlignment="1" applyProtection="1">
      <alignment horizontal="center"/>
    </xf>
    <xf numFmtId="0" fontId="8" fillId="0" borderId="37" xfId="1" applyNumberFormat="1" applyFont="1" applyBorder="1" applyAlignment="1" applyProtection="1">
      <alignment horizontal="center" vertical="center"/>
    </xf>
    <xf numFmtId="176" fontId="6" fillId="0" borderId="26" xfId="0" applyNumberFormat="1" applyFont="1" applyBorder="1" applyAlignment="1">
      <alignment horizontal="center"/>
    </xf>
    <xf numFmtId="176" fontId="6" fillId="0" borderId="38" xfId="0" applyNumberFormat="1" applyFont="1" applyBorder="1" applyAlignment="1">
      <alignment horizontal="center"/>
    </xf>
    <xf numFmtId="176" fontId="6" fillId="0" borderId="27" xfId="0" applyNumberFormat="1" applyFont="1" applyBorder="1" applyAlignment="1">
      <alignment horizontal="center"/>
    </xf>
    <xf numFmtId="0" fontId="10" fillId="0" borderId="12" xfId="1" applyNumberFormat="1" applyFont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/>
    </xf>
    <xf numFmtId="0" fontId="7" fillId="0" borderId="12" xfId="2" applyNumberFormat="1" applyFont="1" applyBorder="1" applyAlignment="1" applyProtection="1">
      <alignment horizontal="center"/>
    </xf>
    <xf numFmtId="0" fontId="4" fillId="0" borderId="58" xfId="0" applyFont="1" applyBorder="1"/>
    <xf numFmtId="182" fontId="7" fillId="0" borderId="13" xfId="1" applyNumberFormat="1" applyFont="1" applyFill="1" applyBorder="1" applyAlignment="1" applyProtection="1">
      <alignment horizontal="center"/>
    </xf>
    <xf numFmtId="182" fontId="7" fillId="0" borderId="13" xfId="1" applyNumberFormat="1" applyFont="1" applyBorder="1" applyAlignment="1" applyProtection="1">
      <alignment horizontal="center"/>
    </xf>
    <xf numFmtId="0" fontId="7" fillId="0" borderId="13" xfId="1" applyNumberFormat="1" applyFont="1" applyFill="1" applyBorder="1" applyAlignment="1" applyProtection="1">
      <alignment horizontal="center"/>
    </xf>
    <xf numFmtId="0" fontId="7" fillId="0" borderId="17" xfId="1" applyNumberFormat="1" applyFont="1" applyFill="1" applyBorder="1" applyAlignment="1" applyProtection="1">
      <alignment horizontal="center"/>
    </xf>
    <xf numFmtId="0" fontId="14" fillId="0" borderId="0" xfId="0" applyFont="1"/>
    <xf numFmtId="0" fontId="10" fillId="0" borderId="59" xfId="1" applyNumberFormat="1" applyFont="1" applyBorder="1" applyAlignment="1" applyProtection="1">
      <alignment horizontal="center" vertical="center"/>
    </xf>
    <xf numFmtId="0" fontId="10" fillId="0" borderId="40" xfId="1" applyNumberFormat="1" applyFont="1" applyBorder="1" applyAlignment="1" applyProtection="1">
      <alignment horizontal="center" vertical="center"/>
    </xf>
    <xf numFmtId="0" fontId="10" fillId="0" borderId="60" xfId="1" applyNumberFormat="1" applyFont="1" applyBorder="1" applyAlignment="1" applyProtection="1">
      <alignment horizontal="center" vertical="center"/>
    </xf>
    <xf numFmtId="177" fontId="10" fillId="2" borderId="22" xfId="1" applyNumberFormat="1" applyFont="1" applyFill="1" applyBorder="1" applyAlignment="1" applyProtection="1">
      <alignment horizontal="right" vertical="center"/>
      <protection locked="0"/>
    </xf>
    <xf numFmtId="179" fontId="10" fillId="2" borderId="22" xfId="1" applyNumberFormat="1" applyFont="1" applyFill="1" applyBorder="1" applyAlignment="1" applyProtection="1">
      <alignment horizontal="right" vertical="center"/>
      <protection locked="0"/>
    </xf>
    <xf numFmtId="177" fontId="10" fillId="2" borderId="15" xfId="1" applyNumberFormat="1" applyFont="1" applyFill="1" applyBorder="1" applyAlignment="1" applyProtection="1">
      <alignment horizontal="right" vertical="center"/>
      <protection locked="0"/>
    </xf>
    <xf numFmtId="0" fontId="10" fillId="0" borderId="37" xfId="1" quotePrefix="1" applyNumberFormat="1" applyFont="1" applyBorder="1" applyAlignment="1" applyProtection="1">
      <alignment horizontal="center" vertical="center"/>
    </xf>
    <xf numFmtId="0" fontId="10" fillId="0" borderId="2" xfId="1" quotePrefix="1" applyNumberFormat="1" applyFont="1" applyBorder="1" applyAlignment="1" applyProtection="1">
      <alignment horizontal="center" vertical="center"/>
    </xf>
    <xf numFmtId="180" fontId="9" fillId="0" borderId="18" xfId="1" applyNumberFormat="1" applyFont="1" applyBorder="1" applyAlignment="1" applyProtection="1">
      <alignment vertical="center"/>
    </xf>
    <xf numFmtId="0" fontId="10" fillId="0" borderId="61" xfId="1" quotePrefix="1" applyNumberFormat="1" applyFont="1" applyBorder="1" applyAlignment="1" applyProtection="1">
      <alignment horizontal="center" vertical="center"/>
    </xf>
    <xf numFmtId="0" fontId="10" fillId="0" borderId="38" xfId="1" quotePrefix="1" applyNumberFormat="1" applyFont="1" applyBorder="1" applyAlignment="1" applyProtection="1">
      <alignment horizontal="center" vertical="center"/>
    </xf>
    <xf numFmtId="0" fontId="10" fillId="0" borderId="23" xfId="1" quotePrefix="1" applyNumberFormat="1" applyFont="1" applyBorder="1" applyAlignment="1" applyProtection="1">
      <alignment horizontal="center" vertical="center"/>
    </xf>
    <xf numFmtId="0" fontId="10" fillId="0" borderId="23" xfId="1" quotePrefix="1" applyNumberFormat="1" applyFont="1" applyFill="1" applyBorder="1" applyAlignment="1" applyProtection="1">
      <alignment horizontal="center" vertical="center"/>
    </xf>
    <xf numFmtId="0" fontId="10" fillId="0" borderId="40" xfId="1" quotePrefix="1" applyNumberFormat="1" applyFont="1" applyBorder="1" applyAlignment="1" applyProtection="1">
      <alignment horizontal="center" vertical="center"/>
    </xf>
    <xf numFmtId="0" fontId="10" fillId="0" borderId="62" xfId="1" quotePrefix="1" applyNumberFormat="1" applyFont="1" applyBorder="1" applyAlignment="1" applyProtection="1">
      <alignment horizontal="center" vertical="center"/>
    </xf>
    <xf numFmtId="0" fontId="10" fillId="0" borderId="13" xfId="1" quotePrefix="1" applyNumberFormat="1" applyFont="1" applyBorder="1" applyAlignment="1" applyProtection="1">
      <alignment horizontal="center" vertical="center"/>
    </xf>
    <xf numFmtId="0" fontId="10" fillId="0" borderId="13" xfId="1" quotePrefix="1" applyNumberFormat="1" applyFont="1" applyFill="1" applyBorder="1" applyAlignment="1" applyProtection="1">
      <alignment horizontal="center" vertical="center"/>
    </xf>
    <xf numFmtId="0" fontId="10" fillId="0" borderId="19" xfId="1" quotePrefix="1" applyNumberFormat="1" applyFont="1" applyBorder="1" applyAlignment="1" applyProtection="1">
      <alignment horizontal="center" vertical="center"/>
    </xf>
    <xf numFmtId="0" fontId="7" fillId="0" borderId="0" xfId="1" applyNumberFormat="1" applyFont="1" applyAlignment="1" applyProtection="1">
      <alignment horizontal="left"/>
    </xf>
    <xf numFmtId="0" fontId="10" fillId="0" borderId="24" xfId="1" quotePrefix="1" applyNumberFormat="1" applyFont="1" applyBorder="1" applyAlignment="1" applyProtection="1">
      <alignment horizontal="center" vertical="center"/>
    </xf>
    <xf numFmtId="0" fontId="4" fillId="0" borderId="0" xfId="0" applyFont="1" applyBorder="1"/>
    <xf numFmtId="0" fontId="7" fillId="0" borderId="0" xfId="1" applyNumberFormat="1" applyFont="1" applyAlignment="1" applyProtection="1">
      <alignment horizontal="left"/>
    </xf>
    <xf numFmtId="0" fontId="10" fillId="2" borderId="20" xfId="1" applyNumberFormat="1" applyFont="1" applyFill="1" applyBorder="1" applyAlignment="1" applyProtection="1">
      <alignment horizontal="center" vertical="center"/>
      <protection locked="0"/>
    </xf>
    <xf numFmtId="0" fontId="10" fillId="2" borderId="21" xfId="1" applyNumberFormat="1" applyFont="1" applyFill="1" applyBorder="1" applyAlignment="1" applyProtection="1">
      <alignment horizontal="center" vertical="center"/>
      <protection locked="0"/>
    </xf>
    <xf numFmtId="0" fontId="10" fillId="2" borderId="28" xfId="1" applyNumberFormat="1" applyFont="1" applyFill="1" applyBorder="1" applyAlignment="1" applyProtection="1">
      <alignment horizontal="center" vertical="center"/>
      <protection locked="0"/>
    </xf>
    <xf numFmtId="0" fontId="10" fillId="2" borderId="29" xfId="1" applyNumberFormat="1" applyFont="1" applyFill="1" applyBorder="1" applyAlignment="1" applyProtection="1">
      <alignment horizontal="center" vertical="center"/>
      <protection locked="0"/>
    </xf>
    <xf numFmtId="0" fontId="10" fillId="0" borderId="29" xfId="1" applyNumberFormat="1" applyFont="1" applyBorder="1" applyAlignment="1" applyProtection="1">
      <alignment horizontal="center" vertical="center"/>
    </xf>
    <xf numFmtId="0" fontId="10" fillId="0" borderId="36" xfId="1" applyNumberFormat="1" applyFont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36" xfId="1" quotePrefix="1" applyNumberFormat="1" applyFont="1" applyBorder="1" applyAlignment="1" applyProtection="1">
      <alignment horizontal="center" vertical="center"/>
    </xf>
    <xf numFmtId="0" fontId="10" fillId="0" borderId="22" xfId="1" quotePrefix="1" applyNumberFormat="1" applyFont="1" applyBorder="1" applyAlignment="1" applyProtection="1">
      <alignment horizontal="center" vertical="center"/>
    </xf>
    <xf numFmtId="0" fontId="10" fillId="0" borderId="25" xfId="1" quotePrefix="1" applyNumberFormat="1" applyFont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8" fillId="0" borderId="2" xfId="1" applyNumberFormat="1" applyFont="1" applyBorder="1" applyAlignment="1" applyProtection="1">
      <alignment horizontal="right"/>
    </xf>
    <xf numFmtId="0" fontId="10" fillId="0" borderId="24" xfId="1" quotePrefix="1" applyNumberFormat="1" applyFont="1" applyBorder="1" applyAlignment="1" applyProtection="1">
      <alignment horizontal="center" vertical="center"/>
    </xf>
    <xf numFmtId="0" fontId="8" fillId="0" borderId="47" xfId="1" quotePrefix="1" applyNumberFormat="1" applyFont="1" applyBorder="1" applyAlignment="1" applyProtection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10" fillId="0" borderId="47" xfId="1" quotePrefix="1" applyNumberFormat="1" applyFont="1" applyBorder="1" applyAlignment="1" applyProtection="1">
      <alignment horizontal="center" vertical="center"/>
    </xf>
    <xf numFmtId="0" fontId="4" fillId="0" borderId="0" xfId="0" quotePrefix="1" applyFont="1" applyBorder="1" applyAlignment="1">
      <alignment horizontal="center"/>
    </xf>
    <xf numFmtId="0" fontId="4" fillId="0" borderId="0" xfId="0" applyFont="1" applyBorder="1"/>
    <xf numFmtId="0" fontId="12" fillId="0" borderId="0" xfId="1" applyNumberFormat="1" applyFont="1" applyAlignment="1" applyProtection="1">
      <alignment horizontal="left"/>
    </xf>
  </cellXfs>
  <cellStyles count="3">
    <cellStyle name="標準" xfId="0" builtinId="0"/>
    <cellStyle name="標準_ピペット_HGQC1308計算ｼｰﾄ1" xfId="1"/>
    <cellStyle name="標準_ピペット結果シート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</xdr:row>
      <xdr:rowOff>38100</xdr:rowOff>
    </xdr:from>
    <xdr:to>
      <xdr:col>11</xdr:col>
      <xdr:colOff>361950</xdr:colOff>
      <xdr:row>32</xdr:row>
      <xdr:rowOff>9525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419100" y="1047750"/>
          <a:ext cx="6362700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　　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</a:t>
          </a:r>
        </a:p>
      </xdr:txBody>
    </xdr:sp>
    <xdr:clientData/>
  </xdr:twoCellAnchor>
  <xdr:twoCellAnchor>
    <xdr:from>
      <xdr:col>1</xdr:col>
      <xdr:colOff>209550</xdr:colOff>
      <xdr:row>5</xdr:row>
      <xdr:rowOff>38100</xdr:rowOff>
    </xdr:from>
    <xdr:to>
      <xdr:col>11</xdr:col>
      <xdr:colOff>361950</xdr:colOff>
      <xdr:row>32</xdr:row>
      <xdr:rowOff>9525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419100" y="1047750"/>
          <a:ext cx="6591300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       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設定値　　　　  　  　　　　μL</a:t>
          </a:r>
          <a:endParaRPr lang="ja-JP" altLang="en-US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       　　　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0</xdr:rowOff>
    </xdr:from>
    <xdr:to>
      <xdr:col>10</xdr:col>
      <xdr:colOff>9525</xdr:colOff>
      <xdr:row>19</xdr:row>
      <xdr:rowOff>142875</xdr:rowOff>
    </xdr:to>
    <xdr:sp macro="" textlink="">
      <xdr:nvSpPr>
        <xdr:cNvPr id="45069" name="Text Box 2"/>
        <xdr:cNvSpPr txBox="1">
          <a:spLocks noChangeArrowheads="1"/>
        </xdr:cNvSpPr>
      </xdr:nvSpPr>
      <xdr:spPr bwMode="auto">
        <a:xfrm>
          <a:off x="152400" y="342900"/>
          <a:ext cx="13525500" cy="28956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B1:S74"/>
  <sheetViews>
    <sheetView tabSelected="1" zoomScale="75" zoomScaleNormal="100" zoomScaleSheetLayoutView="100" workbookViewId="0"/>
  </sheetViews>
  <sheetFormatPr defaultRowHeight="13.5" outlineLevelRow="1" outlineLevelCol="1" x14ac:dyDescent="0.15"/>
  <cols>
    <col min="1" max="1" width="2.75" style="1" customWidth="1"/>
    <col min="2" max="2" width="7" style="85" customWidth="1"/>
    <col min="3" max="3" width="2.125" style="1" customWidth="1"/>
    <col min="4" max="4" width="12.625" style="1" customWidth="1"/>
    <col min="5" max="5" width="9.625" style="1" customWidth="1"/>
    <col min="6" max="6" width="12.625" style="1" customWidth="1"/>
    <col min="7" max="7" width="8.125" style="1" customWidth="1"/>
    <col min="8" max="8" width="9.625" style="1" customWidth="1"/>
    <col min="9" max="9" width="12.625" style="1" customWidth="1"/>
    <col min="10" max="10" width="8.125" style="1" customWidth="1"/>
    <col min="11" max="11" width="2" style="1" customWidth="1"/>
    <col min="12" max="12" width="7.875" style="1" customWidth="1"/>
    <col min="13" max="13" width="6.625" style="1" customWidth="1" outlineLevel="1"/>
    <col min="14" max="14" width="14.625" style="1" customWidth="1" outlineLevel="1"/>
    <col min="15" max="19" width="9" style="1" customWidth="1" outlineLevel="1"/>
    <col min="20" max="25" width="9" style="1" customWidth="1"/>
    <col min="26" max="16384" width="9" style="1"/>
  </cols>
  <sheetData>
    <row r="1" spans="2:19" ht="14.25" thickBot="1" x14ac:dyDescent="0.2"/>
    <row r="2" spans="2:19" x14ac:dyDescent="0.15">
      <c r="B2" s="86"/>
      <c r="C2" s="2"/>
      <c r="D2" s="2"/>
      <c r="E2" s="2"/>
      <c r="F2" s="2"/>
      <c r="G2" s="2"/>
      <c r="H2" s="2"/>
      <c r="I2" s="2"/>
      <c r="J2" s="2"/>
      <c r="K2" s="2"/>
      <c r="L2" s="87"/>
      <c r="M2" s="142"/>
    </row>
    <row r="3" spans="2:19" ht="14.25" x14ac:dyDescent="0.15">
      <c r="B3" s="88"/>
      <c r="C3" s="142"/>
      <c r="D3" s="142"/>
      <c r="E3" s="142"/>
      <c r="F3" s="142"/>
      <c r="G3" s="142"/>
      <c r="H3" s="89" t="s">
        <v>47</v>
      </c>
      <c r="I3" s="89"/>
      <c r="J3" s="142"/>
      <c r="K3" s="142"/>
      <c r="L3" s="90"/>
      <c r="M3" s="142"/>
    </row>
    <row r="4" spans="2:19" s="98" customFormat="1" ht="24.75" customHeight="1" x14ac:dyDescent="0.2">
      <c r="B4" s="91"/>
      <c r="C4" s="92"/>
      <c r="D4" s="93"/>
      <c r="E4" s="94" t="s">
        <v>19</v>
      </c>
      <c r="F4" s="92"/>
      <c r="G4" s="92"/>
      <c r="H4" s="92"/>
      <c r="I4" s="95" t="s">
        <v>18</v>
      </c>
      <c r="J4" s="92"/>
      <c r="K4" s="92"/>
      <c r="L4" s="96"/>
      <c r="M4" s="92"/>
      <c r="N4" s="97"/>
      <c r="O4" s="97"/>
      <c r="P4" s="97"/>
      <c r="Q4" s="97"/>
      <c r="R4" s="97"/>
      <c r="S4" s="97"/>
    </row>
    <row r="5" spans="2:19" ht="12.75" customHeight="1" x14ac:dyDescent="0.2">
      <c r="B5" s="99"/>
      <c r="C5" s="9"/>
      <c r="D5" s="100"/>
      <c r="E5" s="9"/>
      <c r="F5" s="9"/>
      <c r="G5" s="9"/>
      <c r="H5" s="9"/>
      <c r="I5" s="9"/>
      <c r="J5" s="9"/>
      <c r="K5" s="9"/>
      <c r="L5" s="101"/>
      <c r="M5" s="9"/>
      <c r="N5" s="3"/>
      <c r="O5" s="3"/>
      <c r="P5" s="3"/>
      <c r="Q5" s="3"/>
      <c r="R5" s="3"/>
      <c r="S5" s="3"/>
    </row>
    <row r="6" spans="2:19" ht="12.75" customHeight="1" x14ac:dyDescent="0.2">
      <c r="B6" s="99"/>
      <c r="C6" s="9"/>
      <c r="D6" s="100"/>
      <c r="E6" s="9"/>
      <c r="F6" s="9"/>
      <c r="G6" s="9"/>
      <c r="H6" s="9"/>
      <c r="I6" s="9"/>
      <c r="J6" s="9"/>
      <c r="K6" s="9"/>
      <c r="L6" s="101"/>
      <c r="M6" s="9"/>
      <c r="N6" s="3"/>
      <c r="O6" s="3"/>
      <c r="P6" s="3"/>
      <c r="Q6" s="3"/>
      <c r="R6" s="3"/>
      <c r="S6" s="3"/>
    </row>
    <row r="7" spans="2:19" ht="12.75" customHeight="1" x14ac:dyDescent="0.2">
      <c r="B7" s="99"/>
      <c r="C7" s="9"/>
      <c r="D7" s="100"/>
      <c r="E7" s="9"/>
      <c r="F7" s="9"/>
      <c r="G7" s="9"/>
      <c r="H7" s="9"/>
      <c r="I7" s="9"/>
      <c r="J7" s="9"/>
      <c r="K7" s="9"/>
      <c r="L7" s="101"/>
      <c r="M7" s="9"/>
      <c r="N7" s="3"/>
      <c r="O7" s="3"/>
      <c r="P7" s="3"/>
      <c r="Q7" s="3"/>
      <c r="R7" s="3"/>
      <c r="S7" s="3"/>
    </row>
    <row r="8" spans="2:19" ht="12.75" customHeight="1" x14ac:dyDescent="0.2">
      <c r="B8" s="99"/>
      <c r="C8" s="9"/>
      <c r="D8" s="100"/>
      <c r="E8" s="9"/>
      <c r="F8" s="9"/>
      <c r="G8" s="9"/>
      <c r="H8" s="9"/>
      <c r="I8" s="9"/>
      <c r="J8" s="9"/>
      <c r="K8" s="9"/>
      <c r="L8" s="101"/>
      <c r="M8" s="9"/>
      <c r="N8" s="3"/>
      <c r="O8" s="3"/>
      <c r="P8" s="3"/>
      <c r="Q8" s="3"/>
      <c r="R8" s="3"/>
      <c r="S8" s="3"/>
    </row>
    <row r="9" spans="2:19" ht="12.75" customHeight="1" x14ac:dyDescent="0.2">
      <c r="B9" s="99"/>
      <c r="C9" s="9"/>
      <c r="D9" s="100"/>
      <c r="E9" s="9"/>
      <c r="F9" s="9"/>
      <c r="G9" s="9"/>
      <c r="H9" s="9"/>
      <c r="I9" s="9"/>
      <c r="J9" s="9"/>
      <c r="K9" s="9"/>
      <c r="L9" s="101"/>
      <c r="M9" s="9"/>
      <c r="N9" s="3"/>
      <c r="O9" s="3"/>
      <c r="P9" s="3"/>
      <c r="Q9" s="3"/>
      <c r="R9" s="3"/>
      <c r="S9" s="3"/>
    </row>
    <row r="10" spans="2:19" ht="12.75" customHeight="1" x14ac:dyDescent="0.2">
      <c r="B10" s="99"/>
      <c r="C10" s="9"/>
      <c r="D10" s="100"/>
      <c r="E10" s="9"/>
      <c r="F10" s="9"/>
      <c r="G10" s="9"/>
      <c r="H10" s="9"/>
      <c r="I10" s="9"/>
      <c r="J10" s="9"/>
      <c r="K10" s="9"/>
      <c r="L10" s="101"/>
      <c r="M10" s="9"/>
      <c r="N10" s="3"/>
      <c r="O10" s="3"/>
      <c r="P10" s="3"/>
      <c r="Q10" s="3"/>
      <c r="R10" s="3"/>
      <c r="S10" s="3"/>
    </row>
    <row r="11" spans="2:19" ht="12.75" customHeight="1" x14ac:dyDescent="0.2">
      <c r="B11" s="99"/>
      <c r="C11" s="9"/>
      <c r="D11" s="100"/>
      <c r="E11" s="9"/>
      <c r="F11" s="9"/>
      <c r="G11" s="9"/>
      <c r="H11" s="9"/>
      <c r="I11" s="9"/>
      <c r="J11" s="9"/>
      <c r="K11" s="9"/>
      <c r="L11" s="101"/>
      <c r="M11" s="9"/>
      <c r="N11" s="3"/>
      <c r="O11" s="3"/>
      <c r="P11" s="3"/>
      <c r="Q11" s="3"/>
      <c r="R11" s="3"/>
      <c r="S11" s="3"/>
    </row>
    <row r="12" spans="2:19" ht="12.75" customHeight="1" x14ac:dyDescent="0.2">
      <c r="B12" s="99"/>
      <c r="C12" s="9"/>
      <c r="D12" s="100"/>
      <c r="E12" s="9"/>
      <c r="F12" s="9"/>
      <c r="G12" s="9"/>
      <c r="H12" s="9"/>
      <c r="I12" s="9"/>
      <c r="J12" s="9"/>
      <c r="K12" s="9"/>
      <c r="L12" s="101"/>
      <c r="M12" s="9"/>
      <c r="N12" s="3"/>
      <c r="O12" s="3"/>
      <c r="P12" s="3"/>
      <c r="Q12" s="3"/>
      <c r="R12" s="3"/>
      <c r="S12" s="3"/>
    </row>
    <row r="13" spans="2:19" ht="12.75" customHeight="1" x14ac:dyDescent="0.2">
      <c r="B13" s="99"/>
      <c r="C13" s="9"/>
      <c r="D13" s="100"/>
      <c r="E13" s="9"/>
      <c r="F13" s="9"/>
      <c r="G13" s="9"/>
      <c r="H13" s="9"/>
      <c r="I13" s="9"/>
      <c r="J13" s="9"/>
      <c r="K13" s="9"/>
      <c r="L13" s="101"/>
      <c r="M13" s="9"/>
      <c r="N13" s="3"/>
      <c r="O13" s="3"/>
      <c r="P13" s="3"/>
      <c r="Q13" s="3"/>
      <c r="R13" s="3"/>
      <c r="S13" s="3"/>
    </row>
    <row r="14" spans="2:19" ht="12.75" customHeight="1" x14ac:dyDescent="0.2">
      <c r="B14" s="99"/>
      <c r="C14" s="9"/>
      <c r="D14" s="100"/>
      <c r="E14" s="9"/>
      <c r="F14" s="9"/>
      <c r="G14" s="9"/>
      <c r="H14" s="9"/>
      <c r="I14" s="9"/>
      <c r="J14" s="9"/>
      <c r="K14" s="9"/>
      <c r="L14" s="101"/>
      <c r="M14" s="9"/>
      <c r="N14" s="3"/>
      <c r="O14" s="3"/>
      <c r="P14" s="3"/>
      <c r="Q14" s="3"/>
      <c r="R14" s="3"/>
      <c r="S14" s="3"/>
    </row>
    <row r="15" spans="2:19" ht="12.75" customHeight="1" x14ac:dyDescent="0.2">
      <c r="B15" s="99"/>
      <c r="C15" s="9"/>
      <c r="D15" s="100"/>
      <c r="E15" s="9"/>
      <c r="F15" s="9"/>
      <c r="G15" s="9"/>
      <c r="H15" s="9"/>
      <c r="I15" s="9"/>
      <c r="J15" s="9"/>
      <c r="K15" s="9"/>
      <c r="L15" s="101"/>
      <c r="M15" s="9"/>
      <c r="N15" s="3"/>
      <c r="O15" s="3"/>
      <c r="P15" s="3"/>
      <c r="Q15" s="3"/>
      <c r="R15" s="3"/>
      <c r="S15" s="3"/>
    </row>
    <row r="16" spans="2:19" ht="12.75" customHeight="1" x14ac:dyDescent="0.2">
      <c r="B16" s="99"/>
      <c r="C16" s="9"/>
      <c r="D16" s="100"/>
      <c r="E16" s="9"/>
      <c r="F16" s="9"/>
      <c r="G16" s="9"/>
      <c r="H16" s="9"/>
      <c r="I16" s="9"/>
      <c r="J16" s="9"/>
      <c r="K16" s="9"/>
      <c r="L16" s="101"/>
      <c r="M16" s="9"/>
      <c r="N16" s="3"/>
      <c r="O16" s="3"/>
      <c r="P16" s="3"/>
      <c r="Q16" s="3"/>
      <c r="R16" s="3"/>
      <c r="S16" s="3"/>
    </row>
    <row r="17" spans="2:19" ht="12.75" customHeight="1" x14ac:dyDescent="0.2">
      <c r="B17" s="99"/>
      <c r="C17" s="9"/>
      <c r="D17" s="100"/>
      <c r="E17" s="9"/>
      <c r="F17" s="9"/>
      <c r="G17" s="9"/>
      <c r="H17" s="9"/>
      <c r="I17" s="9"/>
      <c r="J17" s="9"/>
      <c r="K17" s="9"/>
      <c r="L17" s="101"/>
      <c r="M17" s="9"/>
      <c r="N17" s="3"/>
      <c r="O17" s="3"/>
      <c r="P17" s="3"/>
      <c r="Q17" s="3"/>
      <c r="R17" s="3"/>
      <c r="S17" s="3"/>
    </row>
    <row r="18" spans="2:19" ht="12.75" customHeight="1" x14ac:dyDescent="0.2">
      <c r="B18" s="99"/>
      <c r="C18" s="9"/>
      <c r="D18" s="100"/>
      <c r="E18" s="9"/>
      <c r="F18" s="9"/>
      <c r="G18" s="9"/>
      <c r="H18" s="9"/>
      <c r="I18" s="9"/>
      <c r="J18" s="9"/>
      <c r="K18" s="9"/>
      <c r="L18" s="101"/>
      <c r="M18" s="9"/>
      <c r="N18" s="3"/>
      <c r="O18" s="3"/>
      <c r="P18" s="3"/>
      <c r="Q18" s="3"/>
      <c r="R18" s="3"/>
      <c r="S18" s="3"/>
    </row>
    <row r="19" spans="2:19" ht="12.75" customHeight="1" x14ac:dyDescent="0.2">
      <c r="B19" s="99"/>
      <c r="C19" s="9"/>
      <c r="D19" s="100"/>
      <c r="E19" s="9"/>
      <c r="F19" s="9"/>
      <c r="G19" s="9"/>
      <c r="H19" s="9"/>
      <c r="I19" s="9"/>
      <c r="J19" s="9"/>
      <c r="K19" s="9"/>
      <c r="L19" s="101"/>
      <c r="M19" s="9"/>
      <c r="N19" s="3"/>
      <c r="O19" s="3"/>
      <c r="P19" s="3"/>
      <c r="Q19" s="3"/>
      <c r="R19" s="3"/>
      <c r="S19" s="3"/>
    </row>
    <row r="20" spans="2:19" ht="12.75" customHeight="1" x14ac:dyDescent="0.2">
      <c r="B20" s="99"/>
      <c r="C20" s="9"/>
      <c r="D20" s="100"/>
      <c r="E20" s="9"/>
      <c r="F20" s="9"/>
      <c r="G20" s="9"/>
      <c r="H20" s="9"/>
      <c r="I20" s="9"/>
      <c r="J20" s="9"/>
      <c r="K20" s="9"/>
      <c r="L20" s="101"/>
      <c r="M20" s="9"/>
      <c r="N20" s="3"/>
      <c r="O20" s="3"/>
      <c r="P20" s="3"/>
      <c r="Q20" s="3"/>
      <c r="R20" s="3"/>
      <c r="S20" s="3"/>
    </row>
    <row r="21" spans="2:19" ht="12.75" customHeight="1" x14ac:dyDescent="0.2">
      <c r="B21" s="99"/>
      <c r="C21" s="9"/>
      <c r="D21" s="100"/>
      <c r="E21" s="9"/>
      <c r="F21" s="9"/>
      <c r="G21" s="9"/>
      <c r="H21" s="9"/>
      <c r="I21" s="9"/>
      <c r="J21" s="9"/>
      <c r="K21" s="9"/>
      <c r="L21" s="101"/>
      <c r="M21" s="9"/>
      <c r="N21" s="3"/>
      <c r="O21" s="3"/>
      <c r="P21" s="3"/>
      <c r="Q21" s="3"/>
      <c r="R21" s="3"/>
      <c r="S21" s="3"/>
    </row>
    <row r="22" spans="2:19" ht="12" customHeight="1" x14ac:dyDescent="0.15">
      <c r="B22" s="99"/>
      <c r="C22" s="9"/>
      <c r="D22" s="77"/>
      <c r="E22" s="77"/>
      <c r="F22" s="102"/>
      <c r="G22" s="102"/>
      <c r="H22" s="77"/>
      <c r="I22" s="20"/>
      <c r="J22" s="20"/>
      <c r="K22" s="20"/>
      <c r="L22" s="103"/>
      <c r="M22" s="20"/>
      <c r="N22" s="20"/>
      <c r="O22" s="21"/>
      <c r="P22" s="3"/>
      <c r="Q22" s="3"/>
      <c r="R22" s="3"/>
      <c r="S22" s="3"/>
    </row>
    <row r="23" spans="2:19" ht="12" customHeight="1" x14ac:dyDescent="0.15">
      <c r="B23" s="99"/>
      <c r="C23" s="9"/>
      <c r="D23" s="77"/>
      <c r="E23" s="77"/>
      <c r="F23" s="102"/>
      <c r="G23" s="102"/>
      <c r="H23" s="77"/>
      <c r="I23" s="20"/>
      <c r="J23" s="20"/>
      <c r="K23" s="20"/>
      <c r="L23" s="103"/>
      <c r="M23" s="20"/>
      <c r="N23" s="20"/>
      <c r="O23" s="21"/>
      <c r="P23" s="3"/>
      <c r="Q23" s="3"/>
      <c r="R23" s="3"/>
      <c r="S23" s="3"/>
    </row>
    <row r="24" spans="2:19" ht="12" customHeight="1" x14ac:dyDescent="0.15">
      <c r="B24" s="99"/>
      <c r="C24" s="9"/>
      <c r="D24" s="77"/>
      <c r="E24" s="77"/>
      <c r="F24" s="102"/>
      <c r="G24" s="102"/>
      <c r="H24" s="77"/>
      <c r="I24" s="20"/>
      <c r="J24" s="20"/>
      <c r="K24" s="20"/>
      <c r="L24" s="103"/>
      <c r="M24" s="20"/>
      <c r="N24" s="20"/>
      <c r="O24" s="21"/>
      <c r="P24" s="3"/>
      <c r="Q24" s="3"/>
      <c r="R24" s="3"/>
      <c r="S24" s="3"/>
    </row>
    <row r="25" spans="2:19" ht="12" customHeight="1" x14ac:dyDescent="0.15">
      <c r="B25" s="99"/>
      <c r="C25" s="9"/>
      <c r="D25" s="77"/>
      <c r="E25" s="77"/>
      <c r="F25" s="102"/>
      <c r="G25" s="102"/>
      <c r="H25" s="77"/>
      <c r="I25" s="20"/>
      <c r="J25" s="20"/>
      <c r="K25" s="20"/>
      <c r="L25" s="103"/>
      <c r="M25" s="20"/>
      <c r="N25" s="20" t="s">
        <v>21</v>
      </c>
      <c r="O25" s="21"/>
      <c r="P25" s="3"/>
      <c r="Q25" s="3"/>
      <c r="R25" s="3"/>
      <c r="S25" s="3"/>
    </row>
    <row r="26" spans="2:19" ht="12" customHeight="1" x14ac:dyDescent="0.15">
      <c r="B26" s="99"/>
      <c r="C26" s="9"/>
      <c r="D26" s="77"/>
      <c r="E26" s="77"/>
      <c r="F26" s="102"/>
      <c r="G26" s="102"/>
      <c r="H26" s="77"/>
      <c r="I26" s="20"/>
      <c r="J26" s="20"/>
      <c r="K26" s="20"/>
      <c r="L26" s="103"/>
      <c r="M26" s="20"/>
      <c r="N26" s="20"/>
      <c r="O26" s="21"/>
      <c r="P26" s="3"/>
      <c r="Q26" s="3"/>
      <c r="R26" s="3"/>
      <c r="S26" s="3"/>
    </row>
    <row r="27" spans="2:19" ht="12" customHeight="1" x14ac:dyDescent="0.15">
      <c r="B27" s="99"/>
      <c r="C27" s="9"/>
      <c r="D27" s="77"/>
      <c r="E27" s="77"/>
      <c r="F27" s="102"/>
      <c r="G27" s="102"/>
      <c r="H27" s="104" t="s">
        <v>30</v>
      </c>
      <c r="I27" s="20"/>
      <c r="J27" s="20"/>
      <c r="K27" s="20"/>
      <c r="L27" s="103"/>
      <c r="M27" s="20"/>
      <c r="N27" s="105" t="s">
        <v>31</v>
      </c>
      <c r="O27" s="21"/>
      <c r="P27" s="3"/>
      <c r="Q27" s="3"/>
      <c r="R27" s="3"/>
      <c r="S27" s="3"/>
    </row>
    <row r="28" spans="2:19" ht="12" customHeight="1" x14ac:dyDescent="0.15">
      <c r="B28" s="99"/>
      <c r="C28" s="9"/>
      <c r="D28" s="77"/>
      <c r="E28" s="77"/>
      <c r="F28" s="102"/>
      <c r="G28" s="102"/>
      <c r="H28" s="104" t="s">
        <v>32</v>
      </c>
      <c r="I28" s="20"/>
      <c r="J28" s="20"/>
      <c r="K28" s="20"/>
      <c r="L28" s="103"/>
      <c r="M28" s="20"/>
      <c r="N28" s="20"/>
      <c r="O28" s="21"/>
      <c r="P28" s="3"/>
      <c r="Q28" s="3"/>
      <c r="R28" s="3"/>
      <c r="S28" s="3"/>
    </row>
    <row r="29" spans="2:19" ht="12" customHeight="1" x14ac:dyDescent="0.15">
      <c r="B29" s="99"/>
      <c r="C29" s="9"/>
      <c r="D29" s="77"/>
      <c r="E29" s="77"/>
      <c r="F29" s="102"/>
      <c r="G29" s="102"/>
      <c r="H29" s="104" t="s">
        <v>33</v>
      </c>
      <c r="I29" s="20"/>
      <c r="J29" s="20"/>
      <c r="K29" s="20"/>
      <c r="L29" s="103"/>
      <c r="M29" s="20"/>
      <c r="N29" s="20"/>
      <c r="O29" s="21"/>
      <c r="P29" s="3"/>
      <c r="Q29" s="3"/>
      <c r="R29" s="3"/>
      <c r="S29" s="3"/>
    </row>
    <row r="30" spans="2:19" ht="12" customHeight="1" x14ac:dyDescent="0.15">
      <c r="B30" s="99"/>
      <c r="C30" s="9"/>
      <c r="D30" s="77"/>
      <c r="E30" s="77" t="s">
        <v>22</v>
      </c>
      <c r="F30" s="102"/>
      <c r="G30" s="102"/>
      <c r="H30" s="77"/>
      <c r="I30" s="20"/>
      <c r="J30" s="20"/>
      <c r="K30" s="20"/>
      <c r="L30" s="103"/>
      <c r="M30" s="20"/>
      <c r="N30" s="20"/>
      <c r="O30" s="21"/>
      <c r="P30" s="3"/>
      <c r="Q30" s="3"/>
      <c r="R30" s="3"/>
      <c r="S30" s="3"/>
    </row>
    <row r="31" spans="2:19" ht="12" customHeight="1" x14ac:dyDescent="0.15">
      <c r="B31" s="99"/>
      <c r="C31" s="9"/>
      <c r="D31" s="77"/>
      <c r="E31" s="77"/>
      <c r="F31" s="102"/>
      <c r="G31" s="102"/>
      <c r="H31" s="77"/>
      <c r="I31" s="20"/>
      <c r="J31" s="20"/>
      <c r="K31" s="20"/>
      <c r="L31" s="103"/>
      <c r="M31" s="20"/>
      <c r="N31" s="20"/>
      <c r="O31" s="21"/>
      <c r="P31" s="3"/>
      <c r="Q31" s="3"/>
      <c r="R31" s="3"/>
      <c r="S31" s="3"/>
    </row>
    <row r="32" spans="2:19" ht="12" customHeight="1" x14ac:dyDescent="0.15">
      <c r="B32" s="99"/>
      <c r="C32" s="9"/>
      <c r="D32" s="77"/>
      <c r="E32" s="77"/>
      <c r="F32" s="102"/>
      <c r="G32" s="102"/>
      <c r="H32" s="77"/>
      <c r="I32" s="20"/>
      <c r="J32" s="20"/>
      <c r="K32" s="20"/>
      <c r="L32" s="103"/>
      <c r="M32" s="20"/>
      <c r="N32" s="20"/>
      <c r="O32" s="21"/>
      <c r="P32" s="3"/>
      <c r="Q32" s="3"/>
      <c r="R32" s="3"/>
      <c r="S32" s="3"/>
    </row>
    <row r="33" spans="2:19" ht="12" customHeight="1" x14ac:dyDescent="0.15">
      <c r="B33" s="99"/>
      <c r="C33" s="9"/>
      <c r="D33" s="77"/>
      <c r="E33" s="77"/>
      <c r="F33" s="102"/>
      <c r="G33" s="102"/>
      <c r="H33" s="77"/>
      <c r="I33" s="20"/>
      <c r="J33" s="20"/>
      <c r="K33" s="20"/>
      <c r="L33" s="103"/>
      <c r="M33" s="20"/>
      <c r="N33" s="20"/>
      <c r="O33" s="21"/>
      <c r="P33" s="3"/>
      <c r="Q33" s="3"/>
      <c r="R33" s="3"/>
      <c r="S33" s="3"/>
    </row>
    <row r="34" spans="2:19" x14ac:dyDescent="0.15">
      <c r="B34" s="88"/>
      <c r="C34" s="142"/>
      <c r="D34" s="106"/>
      <c r="E34" s="9"/>
      <c r="F34" s="9"/>
      <c r="G34" s="9"/>
      <c r="H34" s="9"/>
      <c r="I34" s="9"/>
      <c r="J34" s="9"/>
      <c r="K34" s="9"/>
      <c r="L34" s="101"/>
      <c r="M34" s="143" t="s">
        <v>34</v>
      </c>
      <c r="N34" s="143"/>
    </row>
    <row r="35" spans="2:19" x14ac:dyDescent="0.15">
      <c r="B35" s="88"/>
      <c r="C35" s="107"/>
      <c r="D35" s="6"/>
      <c r="E35" s="7"/>
      <c r="F35" s="7"/>
      <c r="G35" s="7"/>
      <c r="H35" s="7"/>
      <c r="I35" s="7"/>
      <c r="J35" s="7"/>
      <c r="K35" s="8"/>
      <c r="L35" s="101"/>
      <c r="M35" s="3"/>
      <c r="N35" s="3"/>
    </row>
    <row r="36" spans="2:19" ht="14.25" thickBot="1" x14ac:dyDescent="0.2">
      <c r="B36" s="108"/>
      <c r="C36" s="142"/>
      <c r="D36" s="11" t="s">
        <v>17</v>
      </c>
      <c r="E36" s="12"/>
      <c r="F36" s="13"/>
      <c r="G36" s="13"/>
      <c r="H36" s="12"/>
      <c r="I36" s="14" t="s">
        <v>35</v>
      </c>
      <c r="J36" s="15">
        <f ca="1">TODAY()</f>
        <v>42683</v>
      </c>
      <c r="K36" s="16"/>
      <c r="L36" s="101"/>
      <c r="M36" s="150" t="s">
        <v>36</v>
      </c>
      <c r="N36" s="150"/>
    </row>
    <row r="37" spans="2:19" ht="14.25" thickBot="1" x14ac:dyDescent="0.2">
      <c r="B37" s="108"/>
      <c r="C37" s="142"/>
      <c r="D37" s="18" t="s">
        <v>4</v>
      </c>
      <c r="E37" s="144"/>
      <c r="F37" s="145"/>
      <c r="G37" s="146"/>
      <c r="H37" s="19" t="s">
        <v>5</v>
      </c>
      <c r="I37" s="147"/>
      <c r="J37" s="146"/>
      <c r="K37" s="16"/>
      <c r="L37" s="101"/>
      <c r="M37" s="20" t="s">
        <v>3</v>
      </c>
      <c r="N37" s="21" t="s">
        <v>37</v>
      </c>
    </row>
    <row r="38" spans="2:19" ht="14.25" thickBot="1" x14ac:dyDescent="0.2">
      <c r="B38" s="108"/>
      <c r="C38" s="142"/>
      <c r="D38" s="19" t="s">
        <v>38</v>
      </c>
      <c r="E38" s="22"/>
      <c r="F38" s="23" t="s">
        <v>3</v>
      </c>
      <c r="G38" s="148" t="s">
        <v>39</v>
      </c>
      <c r="H38" s="151"/>
      <c r="I38" s="24" t="e">
        <f>VLOOKUP(MROUND(E38,0.5),M38:N68,2)</f>
        <v>#N/A</v>
      </c>
      <c r="J38" s="25" t="s">
        <v>37</v>
      </c>
      <c r="K38" s="16"/>
      <c r="L38" s="101"/>
      <c r="M38" s="26">
        <v>16</v>
      </c>
      <c r="N38" s="27">
        <v>1.0021</v>
      </c>
    </row>
    <row r="39" spans="2:19" x14ac:dyDescent="0.15">
      <c r="B39" s="108"/>
      <c r="C39" s="142"/>
      <c r="D39" s="29" t="s">
        <v>6</v>
      </c>
      <c r="E39" s="109" t="s">
        <v>40</v>
      </c>
      <c r="F39" s="31"/>
      <c r="G39" s="32" t="s">
        <v>8</v>
      </c>
      <c r="H39" s="157"/>
      <c r="I39" s="158"/>
      <c r="J39" s="159"/>
      <c r="K39" s="16"/>
      <c r="L39" s="101"/>
      <c r="M39" s="26">
        <v>16.5</v>
      </c>
      <c r="N39" s="27">
        <v>1.0022</v>
      </c>
    </row>
    <row r="40" spans="2:19" x14ac:dyDescent="0.15">
      <c r="B40" s="108"/>
      <c r="C40" s="142"/>
      <c r="D40" s="29" t="s">
        <v>9</v>
      </c>
      <c r="E40" s="36" t="s">
        <v>10</v>
      </c>
      <c r="F40" s="152" t="s">
        <v>41</v>
      </c>
      <c r="G40" s="153"/>
      <c r="H40" s="160"/>
      <c r="I40" s="161"/>
      <c r="J40" s="162"/>
      <c r="K40" s="16"/>
      <c r="L40" s="101"/>
      <c r="M40" s="26">
        <v>17</v>
      </c>
      <c r="N40" s="27">
        <v>1.0023</v>
      </c>
      <c r="P40" s="1" t="s">
        <v>23</v>
      </c>
      <c r="Q40" s="154" t="s">
        <v>24</v>
      </c>
      <c r="R40" s="154"/>
      <c r="S40" s="154"/>
    </row>
    <row r="41" spans="2:19" ht="14.25" thickBot="1" x14ac:dyDescent="0.2">
      <c r="B41" s="108"/>
      <c r="C41" s="142"/>
      <c r="D41" s="38">
        <v>1</v>
      </c>
      <c r="E41" s="39"/>
      <c r="F41" s="40" t="e">
        <f>E41*$I$38</f>
        <v>#N/A</v>
      </c>
      <c r="G41" s="41" t="s">
        <v>8</v>
      </c>
      <c r="H41" s="160"/>
      <c r="I41" s="161"/>
      <c r="J41" s="162"/>
      <c r="K41" s="16"/>
      <c r="L41" s="101"/>
      <c r="M41" s="26">
        <v>17.5</v>
      </c>
      <c r="N41" s="27">
        <v>1.0024</v>
      </c>
      <c r="O41" s="1">
        <f>H39</f>
        <v>0</v>
      </c>
    </row>
    <row r="42" spans="2:19" x14ac:dyDescent="0.15">
      <c r="B42" s="108"/>
      <c r="C42" s="142"/>
      <c r="D42" s="38">
        <v>2</v>
      </c>
      <c r="E42" s="39"/>
      <c r="F42" s="40" t="e">
        <f>E42*$I$38</f>
        <v>#N/A</v>
      </c>
      <c r="G42" s="41" t="s">
        <v>8</v>
      </c>
      <c r="H42" s="160"/>
      <c r="I42" s="161"/>
      <c r="J42" s="162"/>
      <c r="K42" s="16"/>
      <c r="L42" s="101"/>
      <c r="M42" s="26">
        <v>18</v>
      </c>
      <c r="N42" s="27">
        <v>1.0024999999999999</v>
      </c>
      <c r="O42" s="1" t="s">
        <v>1</v>
      </c>
      <c r="P42" s="43" t="str">
        <f>IF(ABS(I47)&lt;=D51,"適","不適")</f>
        <v>適</v>
      </c>
      <c r="Q42" s="44">
        <f>IF(P42=O42,1,0)</f>
        <v>0</v>
      </c>
      <c r="R42" s="110">
        <v>2</v>
      </c>
      <c r="S42" s="46" t="s">
        <v>0</v>
      </c>
    </row>
    <row r="43" spans="2:19" x14ac:dyDescent="0.15">
      <c r="B43" s="108"/>
      <c r="C43" s="142"/>
      <c r="D43" s="38">
        <v>3</v>
      </c>
      <c r="E43" s="39"/>
      <c r="F43" s="40" t="e">
        <f>E43*$I$38</f>
        <v>#N/A</v>
      </c>
      <c r="G43" s="41" t="s">
        <v>8</v>
      </c>
      <c r="H43" s="160"/>
      <c r="I43" s="161"/>
      <c r="J43" s="162"/>
      <c r="K43" s="16"/>
      <c r="L43" s="101"/>
      <c r="M43" s="26">
        <v>18.5</v>
      </c>
      <c r="N43" s="27">
        <v>1.0025999999999999</v>
      </c>
      <c r="O43" s="1" t="s">
        <v>0</v>
      </c>
      <c r="P43" s="43" t="str">
        <f>IF(ABS(I47)&lt;=D51,"適","不適")</f>
        <v>適</v>
      </c>
      <c r="Q43" s="44">
        <f>IF(P43=O43,2,0)</f>
        <v>2</v>
      </c>
      <c r="R43" s="111">
        <v>4</v>
      </c>
      <c r="S43" s="48" t="s">
        <v>1</v>
      </c>
    </row>
    <row r="44" spans="2:19" ht="14.25" thickBot="1" x14ac:dyDescent="0.2">
      <c r="B44" s="108"/>
      <c r="C44" s="142"/>
      <c r="D44" s="38">
        <v>4</v>
      </c>
      <c r="E44" s="39"/>
      <c r="F44" s="40" t="e">
        <f>E44*$I$38</f>
        <v>#N/A</v>
      </c>
      <c r="G44" s="41" t="s">
        <v>8</v>
      </c>
      <c r="H44" s="160"/>
      <c r="I44" s="161"/>
      <c r="J44" s="162"/>
      <c r="K44" s="16"/>
      <c r="L44" s="101"/>
      <c r="M44" s="26">
        <v>19</v>
      </c>
      <c r="N44" s="27">
        <v>1.0026999999999999</v>
      </c>
      <c r="O44" s="1" t="s">
        <v>42</v>
      </c>
      <c r="P44" s="43" t="str">
        <f>IF(ABS(I47)&lt;=1.5,"適","適(警戒）")</f>
        <v>適</v>
      </c>
      <c r="Q44" s="44">
        <f>IF(P44=O44,3,0)</f>
        <v>0</v>
      </c>
      <c r="R44" s="112">
        <v>5</v>
      </c>
      <c r="S44" s="50" t="s">
        <v>42</v>
      </c>
    </row>
    <row r="45" spans="2:19" ht="14.25" thickBot="1" x14ac:dyDescent="0.2">
      <c r="B45" s="108"/>
      <c r="C45" s="142"/>
      <c r="D45" s="51">
        <v>5</v>
      </c>
      <c r="E45" s="52"/>
      <c r="F45" s="40" t="e">
        <f>E45*$I$38</f>
        <v>#N/A</v>
      </c>
      <c r="G45" s="41" t="s">
        <v>8</v>
      </c>
      <c r="H45" s="160"/>
      <c r="I45" s="161"/>
      <c r="J45" s="162"/>
      <c r="K45" s="16"/>
      <c r="L45" s="101"/>
      <c r="M45" s="26">
        <v>19.5</v>
      </c>
      <c r="N45" s="27">
        <v>1.0027999999999999</v>
      </c>
      <c r="O45" s="1" t="str">
        <f>E39</f>
        <v>検定最大容量</v>
      </c>
      <c r="Q45" s="54">
        <f>SUM(Q42:Q44)</f>
        <v>2</v>
      </c>
    </row>
    <row r="46" spans="2:19" x14ac:dyDescent="0.15">
      <c r="B46" s="108"/>
      <c r="C46" s="142"/>
      <c r="D46" s="55" t="s">
        <v>11</v>
      </c>
      <c r="E46" s="55" t="s">
        <v>12</v>
      </c>
      <c r="F46" s="56" t="e">
        <f>AVERAGE(F41:F45)</f>
        <v>#N/A</v>
      </c>
      <c r="G46" s="57" t="s">
        <v>13</v>
      </c>
      <c r="H46" s="160"/>
      <c r="I46" s="161"/>
      <c r="J46" s="162"/>
      <c r="K46" s="16"/>
      <c r="L46" s="101"/>
      <c r="M46" s="26">
        <v>20</v>
      </c>
      <c r="N46" s="27">
        <v>1.0028999999999999</v>
      </c>
      <c r="O46" s="1" t="s">
        <v>1</v>
      </c>
      <c r="P46" s="59" t="e">
        <f>IF(ABS(F47)&lt;=D51,"適","不適")</f>
        <v>#N/A</v>
      </c>
      <c r="Q46" s="44" t="e">
        <f>IF(P46=O46,1,0)</f>
        <v>#N/A</v>
      </c>
      <c r="R46" s="110">
        <v>2</v>
      </c>
      <c r="S46" s="46" t="s">
        <v>0</v>
      </c>
    </row>
    <row r="47" spans="2:19" x14ac:dyDescent="0.15">
      <c r="B47" s="108"/>
      <c r="C47" s="142"/>
      <c r="D47" s="60" t="s">
        <v>14</v>
      </c>
      <c r="E47" s="60" t="s">
        <v>12</v>
      </c>
      <c r="F47" s="63" t="e">
        <f>ROUND((F46-F39)/F39*100,1)</f>
        <v>#N/A</v>
      </c>
      <c r="G47" s="62" t="e">
        <f>VLOOKUP(Q49,R46:S48,2,TRUE)</f>
        <v>#N/A</v>
      </c>
      <c r="H47" s="160"/>
      <c r="I47" s="161"/>
      <c r="J47" s="162"/>
      <c r="K47" s="16"/>
      <c r="L47" s="101"/>
      <c r="M47" s="26">
        <v>20.5</v>
      </c>
      <c r="N47" s="27">
        <v>1.0029999999999999</v>
      </c>
      <c r="O47" s="1" t="s">
        <v>0</v>
      </c>
      <c r="P47" s="59" t="e">
        <f>IF(ABS(F47)&lt;=D51,"適","不適")</f>
        <v>#N/A</v>
      </c>
      <c r="Q47" s="44" t="e">
        <f>IF(P47=O47,2,0)</f>
        <v>#N/A</v>
      </c>
      <c r="R47" s="111">
        <v>4</v>
      </c>
      <c r="S47" s="48" t="s">
        <v>1</v>
      </c>
    </row>
    <row r="48" spans="2:19" ht="14.25" thickBot="1" x14ac:dyDescent="0.2">
      <c r="B48" s="108"/>
      <c r="C48" s="142"/>
      <c r="D48" s="113" t="s">
        <v>48</v>
      </c>
      <c r="E48" s="65" t="s">
        <v>12</v>
      </c>
      <c r="F48" s="66" t="e">
        <f>ROUND(STDEV(F41:F45)/F46*100,1)</f>
        <v>#N/A</v>
      </c>
      <c r="G48" s="67" t="e">
        <f>IF(ABS(F48)&lt;=D52,"適","不適")</f>
        <v>#N/A</v>
      </c>
      <c r="H48" s="163"/>
      <c r="I48" s="164"/>
      <c r="J48" s="165"/>
      <c r="K48" s="16"/>
      <c r="L48" s="101"/>
      <c r="M48" s="26">
        <v>21</v>
      </c>
      <c r="N48" s="27">
        <v>1.0031000000000001</v>
      </c>
      <c r="O48" s="1" t="s">
        <v>42</v>
      </c>
      <c r="P48" s="59" t="e">
        <f>IF(ABS(F47)&lt;=1.5,"適","適(警戒）")</f>
        <v>#N/A</v>
      </c>
      <c r="Q48" s="44" t="e">
        <f>IF(P48=O48,3,0)</f>
        <v>#N/A</v>
      </c>
      <c r="R48" s="112">
        <v>5</v>
      </c>
      <c r="S48" s="50" t="s">
        <v>42</v>
      </c>
    </row>
    <row r="49" spans="2:19" x14ac:dyDescent="0.15">
      <c r="B49" s="108"/>
      <c r="C49" s="142"/>
      <c r="D49" s="114"/>
      <c r="E49" s="71" t="s">
        <v>16</v>
      </c>
      <c r="F49" s="12"/>
      <c r="G49" s="12"/>
      <c r="H49" s="12"/>
      <c r="I49" s="155"/>
      <c r="J49" s="155"/>
      <c r="K49" s="16"/>
      <c r="L49" s="101"/>
      <c r="M49" s="26">
        <v>21.5</v>
      </c>
      <c r="N49" s="27">
        <v>1.0032000000000001</v>
      </c>
      <c r="Q49" s="72" t="e">
        <f>SUM(Q46:Q48)</f>
        <v>#N/A</v>
      </c>
    </row>
    <row r="50" spans="2:19" x14ac:dyDescent="0.15">
      <c r="B50" s="108"/>
      <c r="C50" s="142"/>
      <c r="D50" s="74"/>
      <c r="E50" s="74"/>
      <c r="F50" s="74"/>
      <c r="G50" s="74"/>
      <c r="H50" s="74"/>
      <c r="I50" s="74"/>
      <c r="J50" s="75"/>
      <c r="K50" s="76"/>
      <c r="L50" s="101"/>
      <c r="M50" s="26"/>
      <c r="N50" s="27"/>
    </row>
    <row r="51" spans="2:19" ht="14.25" thickBot="1" x14ac:dyDescent="0.2">
      <c r="B51" s="115"/>
      <c r="C51" s="116"/>
      <c r="D51" s="117">
        <v>2</v>
      </c>
      <c r="E51" s="117"/>
      <c r="F51" s="118"/>
      <c r="G51" s="118"/>
      <c r="H51" s="117">
        <v>5</v>
      </c>
      <c r="I51" s="119"/>
      <c r="J51" s="119"/>
      <c r="K51" s="119"/>
      <c r="L51" s="120"/>
      <c r="M51" s="26">
        <v>22</v>
      </c>
      <c r="N51" s="27">
        <v>1.0033000000000001</v>
      </c>
      <c r="R51" s="44"/>
      <c r="S51" s="121"/>
    </row>
    <row r="52" spans="2:19" hidden="1" outlineLevel="1" x14ac:dyDescent="0.15">
      <c r="D52" s="77">
        <v>2</v>
      </c>
      <c r="E52" s="20"/>
      <c r="F52" s="3"/>
      <c r="G52" s="3"/>
      <c r="H52" s="77">
        <v>2</v>
      </c>
      <c r="I52" s="20"/>
      <c r="J52" s="20"/>
      <c r="K52" s="20"/>
      <c r="L52" s="20"/>
      <c r="M52" s="26">
        <v>22.5</v>
      </c>
      <c r="N52" s="79">
        <v>1.0034000000000001</v>
      </c>
      <c r="P52" s="1" t="s">
        <v>43</v>
      </c>
    </row>
    <row r="53" spans="2:19" hidden="1" outlineLevel="1" x14ac:dyDescent="0.15">
      <c r="D53" s="3"/>
      <c r="E53" s="20"/>
      <c r="F53" s="3"/>
      <c r="G53" s="3"/>
      <c r="H53" s="20"/>
      <c r="I53" s="20"/>
      <c r="J53" s="20"/>
      <c r="K53" s="20"/>
      <c r="L53" s="20"/>
      <c r="M53" s="26">
        <v>23</v>
      </c>
      <c r="N53" s="79">
        <v>1.0035000000000001</v>
      </c>
    </row>
    <row r="54" spans="2:19" hidden="1" outlineLevel="1" x14ac:dyDescent="0.15">
      <c r="D54" s="7"/>
      <c r="E54" s="80"/>
      <c r="F54" s="7"/>
      <c r="G54" s="7"/>
      <c r="H54" s="80"/>
      <c r="I54" s="80"/>
      <c r="J54" s="80"/>
      <c r="K54" s="81"/>
      <c r="L54" s="20"/>
      <c r="M54" s="26"/>
      <c r="N54" s="79"/>
    </row>
    <row r="55" spans="2:19" ht="14.25" hidden="1" outlineLevel="1" thickBot="1" x14ac:dyDescent="0.2">
      <c r="D55" s="11" t="s">
        <v>17</v>
      </c>
      <c r="E55" s="12"/>
      <c r="F55" s="13"/>
      <c r="G55" s="13"/>
      <c r="H55" s="12"/>
      <c r="I55" s="14" t="s">
        <v>44</v>
      </c>
      <c r="J55" s="15">
        <f ca="1">TODAY()</f>
        <v>42683</v>
      </c>
      <c r="K55" s="16"/>
      <c r="L55" s="9"/>
      <c r="M55" s="26">
        <v>23.5</v>
      </c>
      <c r="N55" s="79">
        <v>1.0036</v>
      </c>
    </row>
    <row r="56" spans="2:19" ht="14.25" hidden="1" outlineLevel="1" thickBot="1" x14ac:dyDescent="0.2">
      <c r="D56" s="18" t="s">
        <v>4</v>
      </c>
      <c r="E56" s="144"/>
      <c r="F56" s="145"/>
      <c r="G56" s="146"/>
      <c r="H56" s="19" t="s">
        <v>5</v>
      </c>
      <c r="I56" s="147"/>
      <c r="J56" s="146"/>
      <c r="K56" s="16"/>
      <c r="L56" s="9"/>
      <c r="M56" s="26">
        <v>24</v>
      </c>
      <c r="N56" s="79">
        <v>1.0038</v>
      </c>
    </row>
    <row r="57" spans="2:19" ht="14.25" hidden="1" outlineLevel="1" thickBot="1" x14ac:dyDescent="0.2">
      <c r="D57" s="19" t="s">
        <v>38</v>
      </c>
      <c r="E57" s="22">
        <v>25</v>
      </c>
      <c r="F57" s="23" t="s">
        <v>3</v>
      </c>
      <c r="G57" s="148" t="s">
        <v>39</v>
      </c>
      <c r="H57" s="149"/>
      <c r="I57" s="24">
        <f>VLOOKUP(MROUND(E57,0.5),M38:N68,2)</f>
        <v>1.004</v>
      </c>
      <c r="J57" s="25" t="s">
        <v>37</v>
      </c>
      <c r="K57" s="16"/>
      <c r="L57" s="9"/>
      <c r="M57" s="26">
        <v>24.5</v>
      </c>
      <c r="N57" s="79">
        <v>1.0039</v>
      </c>
    </row>
    <row r="58" spans="2:19" hidden="1" outlineLevel="1" x14ac:dyDescent="0.15">
      <c r="D58" s="29" t="s">
        <v>6</v>
      </c>
      <c r="E58" s="122" t="s">
        <v>7</v>
      </c>
      <c r="F58" s="34">
        <v>100</v>
      </c>
      <c r="G58" s="13" t="s">
        <v>8</v>
      </c>
      <c r="H58" s="122" t="s">
        <v>7</v>
      </c>
      <c r="I58" s="34">
        <v>200</v>
      </c>
      <c r="J58" s="35" t="s">
        <v>45</v>
      </c>
      <c r="K58" s="16"/>
      <c r="L58" s="9"/>
      <c r="M58" s="26">
        <v>25</v>
      </c>
      <c r="N58" s="79">
        <v>1.004</v>
      </c>
    </row>
    <row r="59" spans="2:19" hidden="1" outlineLevel="1" x14ac:dyDescent="0.15">
      <c r="D59" s="29" t="s">
        <v>9</v>
      </c>
      <c r="E59" s="123" t="s">
        <v>10</v>
      </c>
      <c r="F59" s="152" t="s">
        <v>41</v>
      </c>
      <c r="G59" s="156"/>
      <c r="H59" s="123" t="s">
        <v>10</v>
      </c>
      <c r="I59" s="152" t="s">
        <v>41</v>
      </c>
      <c r="J59" s="153"/>
      <c r="K59" s="16"/>
      <c r="L59" s="9"/>
      <c r="M59" s="26">
        <v>25.5</v>
      </c>
      <c r="N59" s="79">
        <v>1.0041</v>
      </c>
    </row>
    <row r="60" spans="2:19" hidden="1" outlineLevel="1" x14ac:dyDescent="0.15">
      <c r="D60" s="124">
        <v>1</v>
      </c>
      <c r="E60" s="125">
        <v>100</v>
      </c>
      <c r="F60" s="83" t="s">
        <v>25</v>
      </c>
      <c r="G60" s="37" t="s">
        <v>8</v>
      </c>
      <c r="H60" s="126">
        <v>200</v>
      </c>
      <c r="I60" s="83">
        <f>H60*$I$57</f>
        <v>200.8</v>
      </c>
      <c r="J60" s="41" t="s">
        <v>8</v>
      </c>
      <c r="K60" s="16"/>
      <c r="L60" s="9"/>
      <c r="M60" s="26">
        <v>26</v>
      </c>
      <c r="N60" s="79">
        <v>1.0043</v>
      </c>
    </row>
    <row r="61" spans="2:19" hidden="1" outlineLevel="1" x14ac:dyDescent="0.15">
      <c r="D61" s="124">
        <v>2</v>
      </c>
      <c r="E61" s="125">
        <v>100</v>
      </c>
      <c r="F61" s="83" t="s">
        <v>26</v>
      </c>
      <c r="G61" s="37" t="s">
        <v>8</v>
      </c>
      <c r="H61" s="126">
        <v>200</v>
      </c>
      <c r="I61" s="83">
        <f>H61*$I$57</f>
        <v>200.8</v>
      </c>
      <c r="J61" s="41" t="s">
        <v>8</v>
      </c>
      <c r="K61" s="16"/>
      <c r="L61" s="9"/>
      <c r="M61" s="26">
        <v>26.5</v>
      </c>
      <c r="N61" s="79">
        <v>1.0044</v>
      </c>
    </row>
    <row r="62" spans="2:19" hidden="1" outlineLevel="1" x14ac:dyDescent="0.15">
      <c r="D62" s="124">
        <v>3</v>
      </c>
      <c r="E62" s="125">
        <v>100</v>
      </c>
      <c r="F62" s="83" t="s">
        <v>27</v>
      </c>
      <c r="G62" s="37" t="s">
        <v>8</v>
      </c>
      <c r="H62" s="126">
        <v>200</v>
      </c>
      <c r="I62" s="83">
        <f>H62*$I$57</f>
        <v>200.8</v>
      </c>
      <c r="J62" s="41" t="s">
        <v>8</v>
      </c>
      <c r="K62" s="16"/>
      <c r="L62" s="9"/>
      <c r="M62" s="26">
        <v>27</v>
      </c>
      <c r="N62" s="79">
        <v>1.0044999999999999</v>
      </c>
    </row>
    <row r="63" spans="2:19" hidden="1" outlineLevel="1" x14ac:dyDescent="0.15">
      <c r="D63" s="124">
        <v>4</v>
      </c>
      <c r="E63" s="125">
        <v>100</v>
      </c>
      <c r="F63" s="83" t="s">
        <v>28</v>
      </c>
      <c r="G63" s="37" t="s">
        <v>8</v>
      </c>
      <c r="H63" s="126">
        <v>200</v>
      </c>
      <c r="I63" s="83">
        <f>H63*$I$57</f>
        <v>200.8</v>
      </c>
      <c r="J63" s="41" t="s">
        <v>8</v>
      </c>
      <c r="K63" s="16"/>
      <c r="L63" s="9"/>
      <c r="M63" s="26">
        <v>27.5</v>
      </c>
      <c r="N63" s="79">
        <v>1.0046999999999999</v>
      </c>
    </row>
    <row r="64" spans="2:19" ht="14.25" hidden="1" outlineLevel="1" thickBot="1" x14ac:dyDescent="0.2">
      <c r="D64" s="36">
        <v>5</v>
      </c>
      <c r="E64" s="127">
        <v>100</v>
      </c>
      <c r="F64" s="83" t="s">
        <v>29</v>
      </c>
      <c r="G64" s="37" t="s">
        <v>8</v>
      </c>
      <c r="H64" s="126">
        <v>200</v>
      </c>
      <c r="I64" s="83">
        <f>H64*$I$57</f>
        <v>200.8</v>
      </c>
      <c r="J64" s="41" t="s">
        <v>8</v>
      </c>
      <c r="K64" s="16"/>
      <c r="L64" s="9"/>
      <c r="M64" s="26">
        <v>28</v>
      </c>
      <c r="N64" s="79">
        <v>1.0047999999999999</v>
      </c>
    </row>
    <row r="65" spans="4:14" ht="14.25" hidden="1" outlineLevel="1" x14ac:dyDescent="0.15">
      <c r="D65" s="128" t="s">
        <v>11</v>
      </c>
      <c r="E65" s="129" t="s">
        <v>12</v>
      </c>
      <c r="F65" s="130" t="s">
        <v>20</v>
      </c>
      <c r="G65" s="129" t="s">
        <v>13</v>
      </c>
      <c r="H65" s="131" t="s">
        <v>12</v>
      </c>
      <c r="I65" s="84">
        <f>AVERAGE(I60:I64)</f>
        <v>200.8</v>
      </c>
      <c r="J65" s="57" t="s">
        <v>13</v>
      </c>
      <c r="K65" s="16"/>
      <c r="L65" s="9"/>
      <c r="M65" s="26">
        <v>28.5</v>
      </c>
      <c r="N65" s="79">
        <v>1.0049999999999999</v>
      </c>
    </row>
    <row r="66" spans="4:14" hidden="1" outlineLevel="1" x14ac:dyDescent="0.15">
      <c r="D66" s="132" t="s">
        <v>14</v>
      </c>
      <c r="E66" s="133" t="s">
        <v>12</v>
      </c>
      <c r="F66" s="63" t="e">
        <f>ROUND((F65-F58)/F58*100,1)</f>
        <v>#VALUE!</v>
      </c>
      <c r="G66" s="134" t="e">
        <f>IF(ABS(F66)&lt;=D70,"適","不適")</f>
        <v>#VALUE!</v>
      </c>
      <c r="H66" s="135" t="s">
        <v>12</v>
      </c>
      <c r="I66" s="63">
        <f>ROUND((I65-I58)/I58*100,1)</f>
        <v>0.4</v>
      </c>
      <c r="J66" s="64" t="str">
        <f>IF(ABS(I66)&lt;=H70,"適","不適")</f>
        <v>適</v>
      </c>
      <c r="K66" s="16"/>
      <c r="L66" s="9"/>
      <c r="M66" s="26">
        <v>29</v>
      </c>
      <c r="N66" s="79">
        <v>1.0051000000000001</v>
      </c>
    </row>
    <row r="67" spans="4:14" ht="14.25" hidden="1" outlineLevel="1" thickBot="1" x14ac:dyDescent="0.2">
      <c r="D67" s="136" t="s">
        <v>15</v>
      </c>
      <c r="E67" s="137" t="s">
        <v>12</v>
      </c>
      <c r="F67" s="66" t="e">
        <f>ROUND(STDEV(F60:F64)/F65*100,1)</f>
        <v>#DIV/0!</v>
      </c>
      <c r="G67" s="138" t="e">
        <f>IF(ABS(F67)&lt;=D71,"適","不適")</f>
        <v>#DIV/0!</v>
      </c>
      <c r="H67" s="139" t="s">
        <v>12</v>
      </c>
      <c r="I67" s="66">
        <f>ROUND(STDEV(I60:I64)/I65*100,1)</f>
        <v>0</v>
      </c>
      <c r="J67" s="69" t="str">
        <f>IF(ABS(I67)&lt;=H71,"適","不適")</f>
        <v>適</v>
      </c>
      <c r="K67" s="16"/>
      <c r="L67" s="9"/>
      <c r="M67" s="26">
        <v>29.5</v>
      </c>
      <c r="N67" s="79">
        <v>1.0052000000000001</v>
      </c>
    </row>
    <row r="68" spans="4:14" hidden="1" outlineLevel="1" x14ac:dyDescent="0.15">
      <c r="D68" s="70"/>
      <c r="E68" s="71" t="s">
        <v>16</v>
      </c>
      <c r="F68" s="12"/>
      <c r="G68" s="12"/>
      <c r="H68" s="12"/>
      <c r="I68" s="155" t="s">
        <v>46</v>
      </c>
      <c r="J68" s="155"/>
      <c r="K68" s="16"/>
      <c r="L68" s="9"/>
      <c r="M68" s="26">
        <v>30</v>
      </c>
      <c r="N68" s="79">
        <v>1.0054000000000001</v>
      </c>
    </row>
    <row r="69" spans="4:14" hidden="1" outlineLevel="1" x14ac:dyDescent="0.15">
      <c r="D69" s="74"/>
      <c r="E69" s="74"/>
      <c r="F69" s="74"/>
      <c r="G69" s="74"/>
      <c r="H69" s="74"/>
      <c r="I69" s="74"/>
      <c r="J69" s="75"/>
      <c r="K69" s="76"/>
      <c r="L69" s="9"/>
      <c r="M69" s="20"/>
      <c r="N69" s="20"/>
    </row>
    <row r="70" spans="4:14" hidden="1" outlineLevel="1" x14ac:dyDescent="0.15">
      <c r="D70" s="77">
        <f>IF(F58&lt;=20,5,2)</f>
        <v>2</v>
      </c>
      <c r="E70" s="77"/>
      <c r="F70" s="78"/>
      <c r="G70" s="78"/>
      <c r="H70" s="77">
        <f>IF(I58&lt;=20,5,2)</f>
        <v>2</v>
      </c>
      <c r="I70" s="20"/>
      <c r="J70" s="20"/>
      <c r="K70" s="20"/>
      <c r="L70" s="20"/>
      <c r="M70" s="20"/>
      <c r="N70" s="20"/>
    </row>
    <row r="71" spans="4:14" hidden="1" outlineLevel="1" x14ac:dyDescent="0.15">
      <c r="D71" s="77">
        <f>IF(F58&lt;=20,2,1)</f>
        <v>1</v>
      </c>
      <c r="E71" s="3"/>
      <c r="F71" s="20"/>
      <c r="G71" s="20"/>
      <c r="H71" s="77">
        <f>IF(I58&lt;=20,2,1)</f>
        <v>1</v>
      </c>
      <c r="I71" s="20"/>
      <c r="J71" s="20"/>
      <c r="K71" s="20"/>
      <c r="L71" s="20"/>
      <c r="M71" s="3"/>
      <c r="N71" s="3"/>
    </row>
    <row r="72" spans="4:14" hidden="1" outlineLevel="1" x14ac:dyDescent="0.15">
      <c r="D72" s="20"/>
      <c r="E72" s="20"/>
      <c r="F72" s="20"/>
      <c r="G72" s="20"/>
      <c r="H72" s="20"/>
      <c r="I72" s="20"/>
      <c r="J72" s="20"/>
      <c r="K72" s="20"/>
      <c r="L72" s="20"/>
      <c r="M72" s="3"/>
      <c r="N72" s="3"/>
    </row>
    <row r="73" spans="4:14" hidden="1" outlineLevel="1" x14ac:dyDescent="0.15">
      <c r="D73" s="20"/>
      <c r="E73" s="20"/>
      <c r="F73" s="20"/>
      <c r="G73" s="20"/>
      <c r="H73" s="20"/>
      <c r="I73" s="20"/>
      <c r="J73" s="20"/>
      <c r="K73" s="20"/>
      <c r="L73" s="20"/>
      <c r="M73" s="3"/>
      <c r="N73" s="3"/>
    </row>
    <row r="74" spans="4:14" collapsed="1" x14ac:dyDescent="0.15"/>
  </sheetData>
  <dataConsolidate/>
  <mergeCells count="15">
    <mergeCell ref="Q40:S40"/>
    <mergeCell ref="I68:J68"/>
    <mergeCell ref="I49:J49"/>
    <mergeCell ref="F59:G59"/>
    <mergeCell ref="I59:J59"/>
    <mergeCell ref="H39:J48"/>
    <mergeCell ref="M34:N34"/>
    <mergeCell ref="E56:G56"/>
    <mergeCell ref="I56:J56"/>
    <mergeCell ref="G57:H57"/>
    <mergeCell ref="M36:N36"/>
    <mergeCell ref="E37:G37"/>
    <mergeCell ref="I37:J37"/>
    <mergeCell ref="G38:H38"/>
    <mergeCell ref="F40:G40"/>
  </mergeCells>
  <phoneticPr fontId="1"/>
  <printOptions horizontalCentered="1"/>
  <pageMargins left="0.43307086614173229" right="0.15748031496062992" top="0.6692913385826772" bottom="0.78740157480314965" header="0.51181102362204722" footer="0.51181102362204722"/>
  <pageSetup paperSize="9" orientation="portrait" r:id="rId1"/>
  <headerFooter alignWithMargins="0">
    <oddFooter>&amp;L品質研究部 浮間品質管理第1G 連続分注ピペット性能試験標準手順書 報告書Rev3.0-A-C013&amp;R&amp;P/&amp;N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R43"/>
  <sheetViews>
    <sheetView showFormulas="1" zoomScale="75" zoomScaleNormal="100" zoomScaleSheetLayoutView="75" workbookViewId="0">
      <selection activeCell="K12" sqref="K12"/>
    </sheetView>
  </sheetViews>
  <sheetFormatPr defaultRowHeight="13.5" outlineLevelCol="1" x14ac:dyDescent="0.15"/>
  <cols>
    <col min="1" max="1" width="1.125" style="85" customWidth="1"/>
    <col min="2" max="2" width="1.125" style="1" customWidth="1"/>
    <col min="3" max="3" width="8.5" style="1" bestFit="1" customWidth="1"/>
    <col min="4" max="4" width="9.625" style="1" customWidth="1"/>
    <col min="5" max="5" width="15.625" style="1" bestFit="1" customWidth="1"/>
    <col min="6" max="6" width="13.25" style="1" bestFit="1" customWidth="1"/>
    <col min="7" max="7" width="10.125" style="1" customWidth="1"/>
    <col min="8" max="8" width="15" style="1" customWidth="1"/>
    <col min="9" max="9" width="13.25" style="1" bestFit="1" customWidth="1"/>
    <col min="10" max="10" width="2" style="1" customWidth="1"/>
    <col min="11" max="11" width="1" style="1" customWidth="1"/>
    <col min="12" max="12" width="3.5" style="1" customWidth="1"/>
    <col min="13" max="13" width="5.125" style="1" customWidth="1"/>
    <col min="14" max="14" width="4.75" style="1" customWidth="1" outlineLevel="1"/>
    <col min="15" max="15" width="12.375" style="1" customWidth="1" outlineLevel="1"/>
    <col min="16" max="16" width="9.375" style="1" customWidth="1" outlineLevel="1"/>
    <col min="17" max="17" width="4.625" style="4" customWidth="1" outlineLevel="1"/>
    <col min="18" max="18" width="6.375" style="1" customWidth="1" outlineLevel="1"/>
    <col min="19" max="16384" width="9" style="1"/>
  </cols>
  <sheetData>
    <row r="1" spans="1:18" ht="12.75" customHeight="1" x14ac:dyDescent="0.15">
      <c r="A1" s="3"/>
      <c r="B1" s="3"/>
      <c r="C1" s="169" t="s">
        <v>49</v>
      </c>
      <c r="D1" s="169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4.25" customHeight="1" x14ac:dyDescent="0.15">
      <c r="A2" s="3"/>
      <c r="B2" s="3"/>
      <c r="C2" s="140"/>
      <c r="D2" s="3"/>
      <c r="E2" s="3"/>
      <c r="F2" s="3"/>
      <c r="G2" s="3"/>
      <c r="H2" s="3"/>
      <c r="I2" s="3"/>
      <c r="J2" s="3"/>
      <c r="K2" s="3"/>
      <c r="L2" s="143" t="s">
        <v>52</v>
      </c>
      <c r="M2" s="143"/>
      <c r="N2" s="3"/>
    </row>
    <row r="3" spans="1:18" ht="14.25" customHeight="1" x14ac:dyDescent="0.15">
      <c r="A3" s="3"/>
      <c r="B3" s="5"/>
      <c r="C3" s="6"/>
      <c r="D3" s="7"/>
      <c r="E3" s="7"/>
      <c r="F3" s="7"/>
      <c r="G3" s="7"/>
      <c r="H3" s="7"/>
      <c r="I3" s="7"/>
      <c r="J3" s="8"/>
      <c r="K3" s="9"/>
      <c r="L3" s="3"/>
      <c r="M3" s="3"/>
      <c r="N3" s="3"/>
    </row>
    <row r="4" spans="1:18" ht="14.25" customHeight="1" thickBot="1" x14ac:dyDescent="0.2">
      <c r="A4" s="3"/>
      <c r="B4" s="10"/>
      <c r="C4" s="11" t="s">
        <v>2</v>
      </c>
      <c r="D4" s="12"/>
      <c r="E4" s="13"/>
      <c r="F4" s="13"/>
      <c r="G4" s="12"/>
      <c r="H4" s="14" t="s">
        <v>35</v>
      </c>
      <c r="I4" s="15">
        <f ca="1">TODAY()</f>
        <v>42683</v>
      </c>
      <c r="J4" s="16"/>
      <c r="K4" s="9"/>
      <c r="L4" s="150" t="s">
        <v>36</v>
      </c>
      <c r="M4" s="150"/>
      <c r="N4" s="3"/>
    </row>
    <row r="5" spans="1:18" ht="13.5" customHeight="1" thickBot="1" x14ac:dyDescent="0.2">
      <c r="A5" s="3"/>
      <c r="B5" s="17"/>
      <c r="C5" s="18" t="s">
        <v>4</v>
      </c>
      <c r="D5" s="144"/>
      <c r="E5" s="145"/>
      <c r="F5" s="146"/>
      <c r="G5" s="19" t="s">
        <v>5</v>
      </c>
      <c r="H5" s="147"/>
      <c r="I5" s="146"/>
      <c r="J5" s="16"/>
      <c r="K5" s="9"/>
      <c r="L5" s="20" t="s">
        <v>3</v>
      </c>
      <c r="M5" s="21" t="s">
        <v>37</v>
      </c>
      <c r="N5" s="3"/>
    </row>
    <row r="6" spans="1:18" ht="13.5" customHeight="1" thickBot="1" x14ac:dyDescent="0.2">
      <c r="A6" s="3"/>
      <c r="B6" s="17"/>
      <c r="C6" s="19" t="s">
        <v>38</v>
      </c>
      <c r="D6" s="22"/>
      <c r="E6" s="23" t="s">
        <v>3</v>
      </c>
      <c r="F6" s="148" t="s">
        <v>39</v>
      </c>
      <c r="G6" s="151"/>
      <c r="H6" s="24" t="e">
        <f>VLOOKUP(MROUND(D6,0.5),L6:M36,2)</f>
        <v>#N/A</v>
      </c>
      <c r="I6" s="25" t="s">
        <v>37</v>
      </c>
      <c r="J6" s="16"/>
      <c r="K6" s="9"/>
      <c r="L6" s="26"/>
      <c r="M6" s="27">
        <v>1.0021</v>
      </c>
      <c r="N6" s="3"/>
      <c r="O6" s="28"/>
      <c r="P6" s="28"/>
    </row>
    <row r="7" spans="1:18" ht="13.5" customHeight="1" x14ac:dyDescent="0.15">
      <c r="A7" s="3"/>
      <c r="B7" s="17"/>
      <c r="C7" s="29" t="s">
        <v>6</v>
      </c>
      <c r="D7" s="30" t="s">
        <v>40</v>
      </c>
      <c r="E7" s="31"/>
      <c r="F7" s="32" t="s">
        <v>8</v>
      </c>
      <c r="G7" s="33" t="s">
        <v>50</v>
      </c>
      <c r="H7" s="34"/>
      <c r="I7" s="35" t="s">
        <v>8</v>
      </c>
      <c r="J7" s="16"/>
      <c r="K7" s="9"/>
      <c r="L7" s="26">
        <v>16.5</v>
      </c>
      <c r="M7" s="27">
        <v>1.0022</v>
      </c>
      <c r="N7" s="3"/>
      <c r="O7" s="28"/>
      <c r="P7" s="28"/>
    </row>
    <row r="8" spans="1:18" ht="13.5" customHeight="1" x14ac:dyDescent="0.15">
      <c r="A8" s="3"/>
      <c r="B8" s="17"/>
      <c r="C8" s="29" t="s">
        <v>9</v>
      </c>
      <c r="D8" s="36" t="s">
        <v>10</v>
      </c>
      <c r="E8" s="152" t="s">
        <v>53</v>
      </c>
      <c r="F8" s="153"/>
      <c r="G8" s="37" t="s">
        <v>10</v>
      </c>
      <c r="H8" s="152" t="s">
        <v>53</v>
      </c>
      <c r="I8" s="153"/>
      <c r="J8" s="16"/>
      <c r="K8" s="9"/>
      <c r="L8" s="26">
        <v>17</v>
      </c>
      <c r="M8" s="27">
        <v>1.0023</v>
      </c>
      <c r="O8" s="1" t="s">
        <v>23</v>
      </c>
      <c r="P8" s="154" t="s">
        <v>24</v>
      </c>
      <c r="Q8" s="154"/>
      <c r="R8" s="154"/>
    </row>
    <row r="9" spans="1:18" ht="13.5" customHeight="1" thickBot="1" x14ac:dyDescent="0.2">
      <c r="A9" s="3"/>
      <c r="B9" s="17"/>
      <c r="C9" s="38">
        <v>1</v>
      </c>
      <c r="D9" s="39"/>
      <c r="E9" s="40" t="e">
        <f>D9*$H$6</f>
        <v>#N/A</v>
      </c>
      <c r="F9" s="41" t="s">
        <v>8</v>
      </c>
      <c r="G9" s="42"/>
      <c r="H9" s="40" t="e">
        <f>G9*$H$6</f>
        <v>#N/A</v>
      </c>
      <c r="I9" s="41" t="s">
        <v>8</v>
      </c>
      <c r="J9" s="16"/>
      <c r="K9" s="9"/>
      <c r="L9" s="26">
        <v>17.5</v>
      </c>
      <c r="M9" s="27">
        <v>1.0024</v>
      </c>
      <c r="N9" s="1" t="str">
        <f>G7</f>
        <v>検定最小容量</v>
      </c>
    </row>
    <row r="10" spans="1:18" ht="13.5" customHeight="1" x14ac:dyDescent="0.15">
      <c r="A10" s="3"/>
      <c r="B10" s="17"/>
      <c r="C10" s="38">
        <v>2</v>
      </c>
      <c r="D10" s="39"/>
      <c r="E10" s="40" t="e">
        <f>D10*$H$6</f>
        <v>#N/A</v>
      </c>
      <c r="F10" s="41" t="s">
        <v>8</v>
      </c>
      <c r="G10" s="42"/>
      <c r="H10" s="40" t="e">
        <f>G10*$H$6</f>
        <v>#N/A</v>
      </c>
      <c r="I10" s="41" t="s">
        <v>8</v>
      </c>
      <c r="J10" s="16"/>
      <c r="K10" s="9"/>
      <c r="L10" s="26">
        <v>18</v>
      </c>
      <c r="M10" s="27">
        <v>1.0024999999999999</v>
      </c>
      <c r="N10" s="1" t="s">
        <v>1</v>
      </c>
      <c r="O10" s="43" t="e">
        <f>IF(ABS(H15)&lt;=C19,"適","不適")</f>
        <v>#N/A</v>
      </c>
      <c r="P10" s="44" t="e">
        <f>IF(O10=N10,1,0)</f>
        <v>#N/A</v>
      </c>
      <c r="Q10" s="45">
        <v>2</v>
      </c>
      <c r="R10" s="46" t="s">
        <v>0</v>
      </c>
    </row>
    <row r="11" spans="1:18" ht="13.5" customHeight="1" x14ac:dyDescent="0.15">
      <c r="A11" s="3"/>
      <c r="B11" s="17"/>
      <c r="C11" s="38">
        <v>3</v>
      </c>
      <c r="D11" s="39"/>
      <c r="E11" s="40" t="e">
        <f>D11*$H$6</f>
        <v>#N/A</v>
      </c>
      <c r="F11" s="41" t="s">
        <v>8</v>
      </c>
      <c r="G11" s="42"/>
      <c r="H11" s="40" t="e">
        <f>G11*$H$6</f>
        <v>#N/A</v>
      </c>
      <c r="I11" s="41" t="s">
        <v>8</v>
      </c>
      <c r="J11" s="16"/>
      <c r="K11" s="9"/>
      <c r="L11" s="26">
        <v>18.5</v>
      </c>
      <c r="M11" s="27">
        <v>1.0025999999999999</v>
      </c>
      <c r="N11" s="1" t="s">
        <v>0</v>
      </c>
      <c r="O11" s="43" t="e">
        <f>IF(ABS(H15)&lt;=C19,"適","不適")</f>
        <v>#N/A</v>
      </c>
      <c r="P11" s="44" t="e">
        <f>IF(O11=N11,2,0)</f>
        <v>#N/A</v>
      </c>
      <c r="Q11" s="47">
        <v>4</v>
      </c>
      <c r="R11" s="48" t="s">
        <v>1</v>
      </c>
    </row>
    <row r="12" spans="1:18" ht="13.5" customHeight="1" thickBot="1" x14ac:dyDescent="0.2">
      <c r="A12" s="3"/>
      <c r="B12" s="17"/>
      <c r="C12" s="38">
        <v>4</v>
      </c>
      <c r="D12" s="39"/>
      <c r="E12" s="40" t="e">
        <f>D12*$H$6</f>
        <v>#N/A</v>
      </c>
      <c r="F12" s="41" t="s">
        <v>8</v>
      </c>
      <c r="G12" s="42"/>
      <c r="H12" s="40" t="e">
        <f>G12*$H$6</f>
        <v>#N/A</v>
      </c>
      <c r="I12" s="41" t="s">
        <v>8</v>
      </c>
      <c r="J12" s="16"/>
      <c r="K12" s="9"/>
      <c r="L12" s="26">
        <v>19</v>
      </c>
      <c r="M12" s="27">
        <v>1.0026999999999999</v>
      </c>
      <c r="N12" s="1" t="s">
        <v>42</v>
      </c>
      <c r="O12" s="43" t="e">
        <f>IF(ABS(H15)&lt;=3.9,"適","適(警戒）")</f>
        <v>#N/A</v>
      </c>
      <c r="P12" s="44" t="e">
        <f>IF(O12=N12,3,0)</f>
        <v>#N/A</v>
      </c>
      <c r="Q12" s="49">
        <v>5</v>
      </c>
      <c r="R12" s="50" t="s">
        <v>42</v>
      </c>
    </row>
    <row r="13" spans="1:18" ht="13.5" customHeight="1" thickBot="1" x14ac:dyDescent="0.2">
      <c r="A13" s="3"/>
      <c r="B13" s="17"/>
      <c r="C13" s="51">
        <v>5</v>
      </c>
      <c r="D13" s="52"/>
      <c r="E13" s="40" t="e">
        <f>D13*$H$6</f>
        <v>#N/A</v>
      </c>
      <c r="F13" s="41" t="s">
        <v>8</v>
      </c>
      <c r="G13" s="53"/>
      <c r="H13" s="40" t="e">
        <f>G13*$H$6</f>
        <v>#N/A</v>
      </c>
      <c r="I13" s="41" t="s">
        <v>8</v>
      </c>
      <c r="J13" s="16"/>
      <c r="K13" s="9"/>
      <c r="L13" s="26">
        <v>19.5</v>
      </c>
      <c r="M13" s="27">
        <v>1.0027999999999999</v>
      </c>
      <c r="N13" s="1" t="str">
        <f>D7</f>
        <v>検定最大容量</v>
      </c>
      <c r="P13" s="54" t="e">
        <f>SUM(P10:P12)</f>
        <v>#N/A</v>
      </c>
    </row>
    <row r="14" spans="1:18" ht="13.5" customHeight="1" x14ac:dyDescent="0.15">
      <c r="A14" s="3"/>
      <c r="B14" s="17"/>
      <c r="C14" s="55" t="s">
        <v>11</v>
      </c>
      <c r="D14" s="55" t="s">
        <v>12</v>
      </c>
      <c r="E14" s="56" t="e">
        <f>AVERAGE(E9:E13)</f>
        <v>#N/A</v>
      </c>
      <c r="F14" s="57" t="s">
        <v>13</v>
      </c>
      <c r="G14" s="58" t="s">
        <v>12</v>
      </c>
      <c r="H14" s="56" t="e">
        <f>AVERAGE(H9:H13)</f>
        <v>#N/A</v>
      </c>
      <c r="I14" s="57" t="s">
        <v>13</v>
      </c>
      <c r="J14" s="16"/>
      <c r="K14" s="9"/>
      <c r="L14" s="26">
        <v>20</v>
      </c>
      <c r="M14" s="27">
        <v>1.0028999999999999</v>
      </c>
      <c r="N14" s="1" t="s">
        <v>1</v>
      </c>
      <c r="O14" s="59" t="e">
        <f>IF(ABS(E15)&lt;=C19,"適","不適")</f>
        <v>#N/A</v>
      </c>
      <c r="P14" s="44" t="e">
        <f>IF(O14=N14,1,0)</f>
        <v>#N/A</v>
      </c>
      <c r="Q14" s="45">
        <v>2</v>
      </c>
      <c r="R14" s="46" t="s">
        <v>0</v>
      </c>
    </row>
    <row r="15" spans="1:18" ht="13.5" customHeight="1" x14ac:dyDescent="0.15">
      <c r="A15" s="3"/>
      <c r="B15" s="17"/>
      <c r="C15" s="60" t="s">
        <v>14</v>
      </c>
      <c r="D15" s="60" t="s">
        <v>12</v>
      </c>
      <c r="E15" s="61" t="e">
        <f>ROUND((E14-E7)/E7*100,1)</f>
        <v>#N/A</v>
      </c>
      <c r="F15" s="62" t="e">
        <f>VLOOKUP(P17,Q14:R16,2)</f>
        <v>#N/A</v>
      </c>
      <c r="G15" s="141" t="s">
        <v>12</v>
      </c>
      <c r="H15" s="63" t="e">
        <f>ROUND((H14-H7)/H7*100,1)</f>
        <v>#N/A</v>
      </c>
      <c r="I15" s="64" t="e">
        <f>VLOOKUP(P13,Q10:R12,2)</f>
        <v>#N/A</v>
      </c>
      <c r="J15" s="16"/>
      <c r="K15" s="9"/>
      <c r="L15" s="26">
        <v>20.5</v>
      </c>
      <c r="M15" s="27">
        <v>1.0029999999999999</v>
      </c>
      <c r="N15" s="1" t="s">
        <v>0</v>
      </c>
      <c r="O15" s="59" t="e">
        <f>IF(ABS(E15)&lt;=C19,"適","不適")</f>
        <v>#N/A</v>
      </c>
      <c r="P15" s="44" t="e">
        <f>IF(O15=N15,2,0)</f>
        <v>#N/A</v>
      </c>
      <c r="Q15" s="47">
        <v>4</v>
      </c>
      <c r="R15" s="48" t="s">
        <v>1</v>
      </c>
    </row>
    <row r="16" spans="1:18" ht="13.5" customHeight="1" thickBot="1" x14ac:dyDescent="0.2">
      <c r="A16" s="3"/>
      <c r="B16" s="17"/>
      <c r="C16" s="65" t="s">
        <v>15</v>
      </c>
      <c r="D16" s="65" t="s">
        <v>12</v>
      </c>
      <c r="E16" s="66" t="e">
        <f>ROUND(STDEV(E9:E13)/E14*100,1)</f>
        <v>#N/A</v>
      </c>
      <c r="F16" s="67" t="e">
        <f>IF(ABS(E16)&lt;=C20,"適","不適")</f>
        <v>#N/A</v>
      </c>
      <c r="G16" s="68" t="s">
        <v>12</v>
      </c>
      <c r="H16" s="66" t="e">
        <f>ROUND(STDEV(H9:H13)/H14*100,1)</f>
        <v>#N/A</v>
      </c>
      <c r="I16" s="69" t="e">
        <f>IF(ABS(H16)&lt;=G20,"適","不適")</f>
        <v>#N/A</v>
      </c>
      <c r="J16" s="16"/>
      <c r="K16" s="9"/>
      <c r="L16" s="26">
        <v>21</v>
      </c>
      <c r="M16" s="27">
        <v>1.0031000000000001</v>
      </c>
      <c r="N16" s="1" t="s">
        <v>54</v>
      </c>
      <c r="O16" s="59" t="e">
        <f>IF(ABS(E15)&lt;=3.9,"適","適(警戒）")</f>
        <v>#N/A</v>
      </c>
      <c r="P16" s="44" t="e">
        <f>IF(O16=N16,3,0)</f>
        <v>#N/A</v>
      </c>
      <c r="Q16" s="49">
        <v>5</v>
      </c>
      <c r="R16" s="50" t="s">
        <v>54</v>
      </c>
    </row>
    <row r="17" spans="1:18" ht="13.5" customHeight="1" x14ac:dyDescent="0.15">
      <c r="A17" s="3"/>
      <c r="B17" s="17"/>
      <c r="C17" s="70"/>
      <c r="D17" s="71" t="s">
        <v>16</v>
      </c>
      <c r="E17" s="12"/>
      <c r="F17" s="12"/>
      <c r="G17" s="12"/>
      <c r="H17" s="155"/>
      <c r="I17" s="155"/>
      <c r="J17" s="16"/>
      <c r="K17" s="9"/>
      <c r="L17" s="26">
        <v>21.5</v>
      </c>
      <c r="M17" s="27">
        <v>1.0032000000000001</v>
      </c>
      <c r="P17" s="72" t="e">
        <f>SUM(P14:P16)</f>
        <v>#N/A</v>
      </c>
    </row>
    <row r="18" spans="1:18" ht="0.75" customHeight="1" x14ac:dyDescent="0.15">
      <c r="A18" s="3"/>
      <c r="B18" s="73"/>
      <c r="C18" s="74"/>
      <c r="D18" s="74"/>
      <c r="E18" s="74"/>
      <c r="F18" s="74"/>
      <c r="G18" s="74"/>
      <c r="H18" s="74"/>
      <c r="I18" s="75"/>
      <c r="J18" s="76"/>
      <c r="K18" s="9"/>
      <c r="L18" s="26">
        <v>22</v>
      </c>
      <c r="M18" s="27"/>
      <c r="P18" s="72" t="e">
        <f>SUM(P15:P17)</f>
        <v>#N/A</v>
      </c>
    </row>
    <row r="19" spans="1:18" ht="12" customHeight="1" x14ac:dyDescent="0.15">
      <c r="A19" s="3"/>
      <c r="B19" s="3"/>
      <c r="C19" s="77">
        <v>5</v>
      </c>
      <c r="D19" s="77"/>
      <c r="E19" s="78"/>
      <c r="F19" s="78"/>
      <c r="G19" s="77">
        <v>5</v>
      </c>
      <c r="H19" s="20"/>
      <c r="I19" s="20"/>
      <c r="J19" s="20"/>
      <c r="K19" s="20"/>
      <c r="L19" s="26">
        <v>22</v>
      </c>
      <c r="M19" s="27">
        <v>1.0033000000000001</v>
      </c>
      <c r="N19" s="3"/>
      <c r="O19" s="28"/>
      <c r="P19" s="28"/>
    </row>
    <row r="20" spans="1:18" ht="12" customHeight="1" x14ac:dyDescent="0.15">
      <c r="A20" s="3"/>
      <c r="B20" s="3"/>
      <c r="C20" s="77">
        <v>2</v>
      </c>
      <c r="D20" s="20"/>
      <c r="E20" s="3"/>
      <c r="F20" s="3"/>
      <c r="G20" s="77">
        <v>2</v>
      </c>
      <c r="H20" s="20"/>
      <c r="I20" s="20"/>
      <c r="J20" s="20"/>
      <c r="K20" s="20"/>
      <c r="L20" s="26">
        <v>22.5</v>
      </c>
      <c r="M20" s="79">
        <v>1.0034000000000001</v>
      </c>
      <c r="N20" s="3"/>
      <c r="O20" s="28"/>
      <c r="P20" s="28"/>
    </row>
    <row r="21" spans="1:18" ht="12" customHeight="1" x14ac:dyDescent="0.15">
      <c r="A21" s="3"/>
      <c r="B21" s="3"/>
      <c r="C21" s="3"/>
      <c r="D21" s="20"/>
      <c r="E21" s="3"/>
      <c r="F21" s="3"/>
      <c r="G21" s="20"/>
      <c r="H21" s="20"/>
      <c r="I21" s="20"/>
      <c r="J21" s="20"/>
      <c r="K21" s="20"/>
      <c r="L21" s="26">
        <v>23</v>
      </c>
      <c r="M21" s="79">
        <v>1.0035000000000001</v>
      </c>
      <c r="N21" s="3"/>
      <c r="O21" s="28"/>
      <c r="P21" s="28"/>
    </row>
    <row r="22" spans="1:18" ht="0.75" customHeight="1" x14ac:dyDescent="0.15">
      <c r="A22" s="3"/>
      <c r="B22" s="5"/>
      <c r="C22" s="7"/>
      <c r="D22" s="80"/>
      <c r="E22" s="7"/>
      <c r="F22" s="7"/>
      <c r="G22" s="80"/>
      <c r="H22" s="80"/>
      <c r="I22" s="80"/>
      <c r="J22" s="81"/>
      <c r="K22" s="20"/>
      <c r="L22" s="26"/>
      <c r="M22" s="79"/>
      <c r="N22" s="3"/>
      <c r="O22" s="28"/>
      <c r="P22" s="28"/>
    </row>
    <row r="23" spans="1:18" ht="15" customHeight="1" thickBot="1" x14ac:dyDescent="0.2">
      <c r="A23" s="3"/>
      <c r="B23" s="10"/>
      <c r="C23" s="11" t="s">
        <v>17</v>
      </c>
      <c r="D23" s="12"/>
      <c r="E23" s="13"/>
      <c r="F23" s="13"/>
      <c r="G23" s="12"/>
      <c r="H23" s="14" t="s">
        <v>44</v>
      </c>
      <c r="I23" s="15">
        <f ca="1">TODAY()</f>
        <v>42683</v>
      </c>
      <c r="J23" s="16"/>
      <c r="K23" s="9"/>
      <c r="L23" s="26">
        <v>23.5</v>
      </c>
      <c r="M23" s="79">
        <v>1.0036</v>
      </c>
      <c r="N23" s="3"/>
      <c r="O23" s="28"/>
      <c r="P23" s="28"/>
    </row>
    <row r="24" spans="1:18" ht="13.5" customHeight="1" thickBot="1" x14ac:dyDescent="0.2">
      <c r="A24" s="3"/>
      <c r="B24" s="17"/>
      <c r="C24" s="18" t="s">
        <v>4</v>
      </c>
      <c r="D24" s="144"/>
      <c r="E24" s="145"/>
      <c r="F24" s="146"/>
      <c r="G24" s="19" t="s">
        <v>5</v>
      </c>
      <c r="H24" s="147"/>
      <c r="I24" s="146"/>
      <c r="J24" s="16"/>
      <c r="K24" s="9"/>
      <c r="L24" s="26">
        <v>24</v>
      </c>
      <c r="M24" s="79">
        <v>1.0038</v>
      </c>
      <c r="N24" s="3"/>
      <c r="O24" s="28"/>
      <c r="P24" s="28"/>
    </row>
    <row r="25" spans="1:18" ht="13.5" customHeight="1" thickBot="1" x14ac:dyDescent="0.2">
      <c r="A25" s="3"/>
      <c r="B25" s="17"/>
      <c r="C25" s="19" t="s">
        <v>38</v>
      </c>
      <c r="D25" s="22"/>
      <c r="E25" s="23" t="s">
        <v>3</v>
      </c>
      <c r="F25" s="148" t="s">
        <v>39</v>
      </c>
      <c r="G25" s="149"/>
      <c r="H25" s="24" t="e">
        <f>VLOOKUP(MROUND(D25,0.5),L6:M36,2)</f>
        <v>#N/A</v>
      </c>
      <c r="I25" s="25" t="s">
        <v>37</v>
      </c>
      <c r="J25" s="16"/>
      <c r="K25" s="9"/>
      <c r="L25" s="26">
        <v>24.5</v>
      </c>
      <c r="M25" s="79">
        <v>1.0039</v>
      </c>
      <c r="N25" s="3"/>
      <c r="O25" s="28"/>
      <c r="P25" s="28"/>
    </row>
    <row r="26" spans="1:18" ht="13.5" customHeight="1" x14ac:dyDescent="0.15">
      <c r="A26" s="3"/>
      <c r="B26" s="17"/>
      <c r="C26" s="29" t="s">
        <v>6</v>
      </c>
      <c r="D26" s="30" t="s">
        <v>40</v>
      </c>
      <c r="E26" s="82"/>
      <c r="F26" s="32" t="s">
        <v>8</v>
      </c>
      <c r="G26" s="166"/>
      <c r="H26" s="158"/>
      <c r="I26" s="159"/>
      <c r="J26" s="16"/>
      <c r="K26" s="9"/>
      <c r="L26" s="26">
        <v>25</v>
      </c>
      <c r="M26" s="79">
        <v>1.004</v>
      </c>
      <c r="N26" s="3"/>
      <c r="O26" s="28"/>
      <c r="P26" s="28"/>
    </row>
    <row r="27" spans="1:18" ht="13.5" customHeight="1" x14ac:dyDescent="0.15">
      <c r="A27" s="3"/>
      <c r="B27" s="17"/>
      <c r="C27" s="29" t="s">
        <v>9</v>
      </c>
      <c r="D27" s="36" t="s">
        <v>10</v>
      </c>
      <c r="E27" s="152" t="s">
        <v>53</v>
      </c>
      <c r="F27" s="153"/>
      <c r="G27" s="160"/>
      <c r="H27" s="161"/>
      <c r="I27" s="162"/>
      <c r="J27" s="16"/>
      <c r="K27" s="9"/>
      <c r="L27" s="26">
        <v>25.5</v>
      </c>
      <c r="M27" s="79">
        <v>1.0041</v>
      </c>
      <c r="O27" s="1" t="s">
        <v>51</v>
      </c>
      <c r="P27" s="167" t="s">
        <v>55</v>
      </c>
      <c r="Q27" s="168"/>
      <c r="R27" s="168"/>
    </row>
    <row r="28" spans="1:18" ht="13.5" customHeight="1" thickBot="1" x14ac:dyDescent="0.2">
      <c r="A28" s="3"/>
      <c r="B28" s="17"/>
      <c r="C28" s="38">
        <v>1</v>
      </c>
      <c r="D28" s="39"/>
      <c r="E28" s="83" t="e">
        <f>D28*$H$25</f>
        <v>#N/A</v>
      </c>
      <c r="F28" s="41" t="s">
        <v>8</v>
      </c>
      <c r="G28" s="160"/>
      <c r="H28" s="161"/>
      <c r="I28" s="162"/>
      <c r="J28" s="16"/>
      <c r="K28" s="9"/>
      <c r="L28" s="26">
        <v>26</v>
      </c>
      <c r="M28" s="79">
        <v>1.0043</v>
      </c>
      <c r="N28" s="1">
        <f>G26</f>
        <v>0</v>
      </c>
    </row>
    <row r="29" spans="1:18" ht="13.5" customHeight="1" x14ac:dyDescent="0.15">
      <c r="A29" s="3"/>
      <c r="B29" s="17"/>
      <c r="C29" s="38">
        <v>2</v>
      </c>
      <c r="D29" s="39"/>
      <c r="E29" s="83" t="e">
        <f>D29*$H$25</f>
        <v>#N/A</v>
      </c>
      <c r="F29" s="41" t="s">
        <v>8</v>
      </c>
      <c r="G29" s="160"/>
      <c r="H29" s="161"/>
      <c r="I29" s="162"/>
      <c r="J29" s="16"/>
      <c r="K29" s="9"/>
      <c r="L29" s="26">
        <v>26.5</v>
      </c>
      <c r="M29" s="79">
        <v>1.0044</v>
      </c>
      <c r="N29" s="1" t="s">
        <v>1</v>
      </c>
      <c r="O29" s="43" t="str">
        <f>IF(ABS(H34)&lt;=C38,"適","不適")</f>
        <v>適</v>
      </c>
      <c r="P29" s="44">
        <f>IF(O29=N29,1,0)</f>
        <v>0</v>
      </c>
      <c r="Q29" s="45">
        <v>2</v>
      </c>
      <c r="R29" s="46" t="s">
        <v>0</v>
      </c>
    </row>
    <row r="30" spans="1:18" ht="13.5" customHeight="1" x14ac:dyDescent="0.15">
      <c r="A30" s="3"/>
      <c r="B30" s="17"/>
      <c r="C30" s="38">
        <v>3</v>
      </c>
      <c r="D30" s="39"/>
      <c r="E30" s="83" t="e">
        <f>D30*$H$25</f>
        <v>#N/A</v>
      </c>
      <c r="F30" s="41" t="s">
        <v>8</v>
      </c>
      <c r="G30" s="160"/>
      <c r="H30" s="161"/>
      <c r="I30" s="162"/>
      <c r="J30" s="16"/>
      <c r="K30" s="9"/>
      <c r="L30" s="26">
        <v>27</v>
      </c>
      <c r="M30" s="79">
        <v>1.0044999999999999</v>
      </c>
      <c r="N30" s="1" t="s">
        <v>0</v>
      </c>
      <c r="O30" s="43" t="str">
        <f>IF(ABS(H34)&lt;=C38,"適","不適")</f>
        <v>適</v>
      </c>
      <c r="P30" s="44">
        <f>IF(O30=N30,2,0)</f>
        <v>2</v>
      </c>
      <c r="Q30" s="47">
        <v>4</v>
      </c>
      <c r="R30" s="48" t="s">
        <v>1</v>
      </c>
    </row>
    <row r="31" spans="1:18" ht="13.5" customHeight="1" thickBot="1" x14ac:dyDescent="0.2">
      <c r="A31" s="3"/>
      <c r="B31" s="17"/>
      <c r="C31" s="38">
        <v>4</v>
      </c>
      <c r="D31" s="39"/>
      <c r="E31" s="83" t="e">
        <f>D31*$H$25</f>
        <v>#N/A</v>
      </c>
      <c r="F31" s="41" t="s">
        <v>8</v>
      </c>
      <c r="G31" s="160"/>
      <c r="H31" s="161"/>
      <c r="I31" s="162"/>
      <c r="J31" s="16"/>
      <c r="K31" s="9"/>
      <c r="L31" s="26">
        <v>27.5</v>
      </c>
      <c r="M31" s="79">
        <v>1.0046999999999999</v>
      </c>
      <c r="N31" s="1" t="s">
        <v>42</v>
      </c>
      <c r="O31" s="43" t="str">
        <f>IF(ABS(H34)&lt;=1.5,"適","適(警戒）")</f>
        <v>適</v>
      </c>
      <c r="P31" s="44">
        <f>IF(O31=N31,3,0)</f>
        <v>0</v>
      </c>
      <c r="Q31" s="49">
        <v>5</v>
      </c>
      <c r="R31" s="50" t="s">
        <v>42</v>
      </c>
    </row>
    <row r="32" spans="1:18" ht="13.5" customHeight="1" thickBot="1" x14ac:dyDescent="0.2">
      <c r="A32" s="3"/>
      <c r="B32" s="17"/>
      <c r="C32" s="51">
        <v>5</v>
      </c>
      <c r="D32" s="52"/>
      <c r="E32" s="83" t="e">
        <f>D32*$H$25</f>
        <v>#N/A</v>
      </c>
      <c r="F32" s="41" t="s">
        <v>8</v>
      </c>
      <c r="G32" s="160"/>
      <c r="H32" s="161"/>
      <c r="I32" s="162"/>
      <c r="J32" s="16"/>
      <c r="K32" s="9"/>
      <c r="L32" s="26">
        <v>28</v>
      </c>
      <c r="M32" s="79">
        <v>1.0047999999999999</v>
      </c>
      <c r="N32" s="1" t="str">
        <f>D26</f>
        <v>検定最大容量</v>
      </c>
      <c r="P32" s="54">
        <f>SUM(P29:P31)</f>
        <v>2</v>
      </c>
    </row>
    <row r="33" spans="1:18" ht="13.5" customHeight="1" x14ac:dyDescent="0.15">
      <c r="A33" s="3"/>
      <c r="B33" s="17"/>
      <c r="C33" s="55" t="s">
        <v>11</v>
      </c>
      <c r="D33" s="55" t="s">
        <v>12</v>
      </c>
      <c r="E33" s="84" t="e">
        <f>AVERAGE(E28:E32)</f>
        <v>#N/A</v>
      </c>
      <c r="F33" s="57" t="s">
        <v>13</v>
      </c>
      <c r="G33" s="160"/>
      <c r="H33" s="161"/>
      <c r="I33" s="162"/>
      <c r="J33" s="16"/>
      <c r="K33" s="9"/>
      <c r="L33" s="26">
        <v>28.5</v>
      </c>
      <c r="M33" s="79">
        <v>1.0049999999999999</v>
      </c>
      <c r="N33" s="1" t="s">
        <v>1</v>
      </c>
      <c r="O33" s="59" t="e">
        <f>IF(ABS(E34)&lt;=C38,"適","不適")</f>
        <v>#N/A</v>
      </c>
      <c r="P33" s="44" t="e">
        <f>IF(O33=N33,1,0)</f>
        <v>#N/A</v>
      </c>
      <c r="Q33" s="45">
        <v>2</v>
      </c>
      <c r="R33" s="46" t="s">
        <v>0</v>
      </c>
    </row>
    <row r="34" spans="1:18" ht="13.5" customHeight="1" x14ac:dyDescent="0.15">
      <c r="A34" s="3"/>
      <c r="B34" s="17"/>
      <c r="C34" s="60" t="s">
        <v>14</v>
      </c>
      <c r="D34" s="60" t="s">
        <v>12</v>
      </c>
      <c r="E34" s="63" t="e">
        <f>ROUND((E33-E26)/E26*100,1)</f>
        <v>#N/A</v>
      </c>
      <c r="F34" s="62" t="e">
        <f>VLOOKUP(P36,Q33:R35,2)</f>
        <v>#N/A</v>
      </c>
      <c r="G34" s="160"/>
      <c r="H34" s="161"/>
      <c r="I34" s="162"/>
      <c r="J34" s="16"/>
      <c r="K34" s="9"/>
      <c r="L34" s="26">
        <v>29</v>
      </c>
      <c r="M34" s="79">
        <v>1.0051000000000001</v>
      </c>
      <c r="N34" s="1" t="s">
        <v>0</v>
      </c>
      <c r="O34" s="59" t="e">
        <f>IF(ABS(E34)&lt;=C38,"適","不適")</f>
        <v>#N/A</v>
      </c>
      <c r="P34" s="44" t="e">
        <f>IF(O34=N34,2,0)</f>
        <v>#N/A</v>
      </c>
      <c r="Q34" s="47">
        <v>4</v>
      </c>
      <c r="R34" s="48" t="s">
        <v>1</v>
      </c>
    </row>
    <row r="35" spans="1:18" ht="13.5" customHeight="1" thickBot="1" x14ac:dyDescent="0.2">
      <c r="A35" s="3"/>
      <c r="B35" s="17"/>
      <c r="C35" s="65" t="s">
        <v>15</v>
      </c>
      <c r="D35" s="65" t="s">
        <v>12</v>
      </c>
      <c r="E35" s="66" t="e">
        <f>ROUND(STDEV(E28:E32)/E33*100,1)</f>
        <v>#N/A</v>
      </c>
      <c r="F35" s="67" t="e">
        <f>IF(ABS(E35)&lt;=C39,"適","不適")</f>
        <v>#N/A</v>
      </c>
      <c r="G35" s="163"/>
      <c r="H35" s="164"/>
      <c r="I35" s="165"/>
      <c r="J35" s="16"/>
      <c r="K35" s="9"/>
      <c r="L35" s="26">
        <v>29.5</v>
      </c>
      <c r="M35" s="79">
        <v>1.0052000000000001</v>
      </c>
      <c r="N35" s="1" t="s">
        <v>54</v>
      </c>
      <c r="O35" s="59" t="e">
        <f>IF(ABS(E34)&lt;=1.5,"適","適(警戒）")</f>
        <v>#N/A</v>
      </c>
      <c r="P35" s="44" t="e">
        <f>IF(O35=N35,3,0)</f>
        <v>#N/A</v>
      </c>
      <c r="Q35" s="49">
        <v>5</v>
      </c>
      <c r="R35" s="50" t="s">
        <v>54</v>
      </c>
    </row>
    <row r="36" spans="1:18" ht="13.5" customHeight="1" x14ac:dyDescent="0.15">
      <c r="A36" s="3"/>
      <c r="B36" s="17"/>
      <c r="C36" s="70"/>
      <c r="D36" s="71" t="s">
        <v>16</v>
      </c>
      <c r="E36" s="12"/>
      <c r="F36" s="12"/>
      <c r="G36" s="12"/>
      <c r="H36" s="155"/>
      <c r="I36" s="155"/>
      <c r="J36" s="16"/>
      <c r="K36" s="9"/>
      <c r="L36" s="26">
        <v>30</v>
      </c>
      <c r="M36" s="79">
        <v>1.0054000000000001</v>
      </c>
      <c r="P36" s="72" t="e">
        <f>SUM(P33:P35)</f>
        <v>#N/A</v>
      </c>
    </row>
    <row r="37" spans="1:18" ht="0.75" customHeight="1" x14ac:dyDescent="0.15">
      <c r="A37" s="3"/>
      <c r="B37" s="73"/>
      <c r="C37" s="74"/>
      <c r="D37" s="74"/>
      <c r="E37" s="74"/>
      <c r="F37" s="74"/>
      <c r="G37" s="74"/>
      <c r="H37" s="74"/>
      <c r="I37" s="75"/>
      <c r="J37" s="76"/>
      <c r="K37" s="9"/>
      <c r="L37" s="20"/>
      <c r="M37" s="20"/>
      <c r="P37" s="72" t="e">
        <f>SUM(P34:P36)</f>
        <v>#N/A</v>
      </c>
    </row>
    <row r="38" spans="1:18" ht="12" customHeight="1" x14ac:dyDescent="0.15">
      <c r="A38" s="3"/>
      <c r="B38" s="3"/>
      <c r="C38" s="77">
        <f>IF(E26&lt;=20,5,2)</f>
        <v>5</v>
      </c>
      <c r="D38" s="77"/>
      <c r="E38" s="78"/>
      <c r="F38" s="78"/>
      <c r="G38" s="77">
        <f>IF(H26&lt;=20,5,2)</f>
        <v>5</v>
      </c>
      <c r="H38" s="20"/>
      <c r="I38" s="20"/>
      <c r="J38" s="20"/>
      <c r="K38" s="20"/>
      <c r="L38" s="20"/>
      <c r="M38" s="20"/>
      <c r="N38" s="3"/>
    </row>
    <row r="39" spans="1:18" ht="12" customHeight="1" x14ac:dyDescent="0.15">
      <c r="A39" s="3"/>
      <c r="B39" s="3"/>
      <c r="C39" s="77">
        <f>IF(E26&lt;=20,2,1)</f>
        <v>2</v>
      </c>
      <c r="D39" s="3"/>
      <c r="E39" s="20"/>
      <c r="F39" s="20"/>
      <c r="G39" s="77">
        <f>IF(H26&lt;=20,2,1)</f>
        <v>2</v>
      </c>
      <c r="H39" s="20"/>
      <c r="I39" s="20"/>
      <c r="J39" s="20"/>
      <c r="K39" s="20"/>
      <c r="L39" s="3"/>
      <c r="M39" s="3"/>
      <c r="N39" s="3"/>
    </row>
    <row r="40" spans="1:18" ht="12" customHeight="1" x14ac:dyDescent="0.15">
      <c r="A40" s="3"/>
      <c r="B40" s="3"/>
      <c r="C40" s="20"/>
      <c r="D40" s="20"/>
      <c r="E40" s="20"/>
      <c r="F40" s="20"/>
      <c r="G40" s="20"/>
      <c r="H40" s="20"/>
      <c r="I40" s="20"/>
      <c r="J40" s="20"/>
      <c r="K40" s="20"/>
      <c r="L40" s="3"/>
      <c r="M40" s="3"/>
      <c r="N40" s="3"/>
    </row>
    <row r="41" spans="1:18" ht="12" customHeight="1" x14ac:dyDescent="0.15">
      <c r="A41" s="3"/>
      <c r="B41" s="3"/>
      <c r="C41" s="20"/>
      <c r="D41" s="20"/>
      <c r="E41" s="20"/>
      <c r="F41" s="20"/>
      <c r="G41" s="20"/>
      <c r="H41" s="20"/>
      <c r="I41" s="20"/>
      <c r="J41" s="20"/>
      <c r="K41" s="20"/>
      <c r="L41" s="3"/>
      <c r="M41" s="3"/>
      <c r="N41" s="3"/>
    </row>
    <row r="42" spans="1:18" ht="12" customHeight="1" x14ac:dyDescent="0.15">
      <c r="A42" s="3"/>
      <c r="B42" s="3"/>
      <c r="C42" s="20"/>
      <c r="D42" s="20"/>
      <c r="E42" s="20"/>
      <c r="F42" s="20"/>
      <c r="G42" s="20"/>
      <c r="H42" s="20"/>
      <c r="I42" s="20"/>
      <c r="J42" s="20"/>
      <c r="K42" s="20"/>
      <c r="L42" s="3"/>
      <c r="M42" s="3"/>
      <c r="N42" s="3"/>
    </row>
    <row r="43" spans="1:18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dataConsolidate/>
  <mergeCells count="17">
    <mergeCell ref="P8:R8"/>
    <mergeCell ref="P27:R27"/>
    <mergeCell ref="C1:D1"/>
    <mergeCell ref="H8:I8"/>
    <mergeCell ref="D5:F5"/>
    <mergeCell ref="D24:F24"/>
    <mergeCell ref="H24:I24"/>
    <mergeCell ref="F25:G25"/>
    <mergeCell ref="L2:M2"/>
    <mergeCell ref="L4:M4"/>
    <mergeCell ref="H36:I36"/>
    <mergeCell ref="H5:I5"/>
    <mergeCell ref="E27:F27"/>
    <mergeCell ref="F6:G6"/>
    <mergeCell ref="E8:F8"/>
    <mergeCell ref="H17:I17"/>
    <mergeCell ref="G26:I35"/>
  </mergeCells>
  <phoneticPr fontId="1"/>
  <printOptions horizontalCentered="1"/>
  <pageMargins left="0.43307086614173229" right="0.15748031496062992" top="0.6692913385826772" bottom="0.78740157480314965" header="0.51181102362204722" footer="0.51181102362204722"/>
  <pageSetup paperSize="9" scale="72" orientation="landscape" r:id="rId1"/>
  <headerFooter alignWithMargins="0">
    <oddFooter>&amp;L品質研究部 浮間品質管理第1G 連続分注ピペット性能試験標準手順書 報告書Rev3.0-A-C013&amp;R&amp;P/&amp;N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様式-2 結果解析シート１</vt:lpstr>
      <vt:lpstr>参考 結果解析シート計算式表示例</vt:lpstr>
      <vt:lpstr>'参考 結果解析シート計算式表示例'!Print_Area</vt:lpstr>
      <vt:lpstr>'様式-2 結果解析シート１'!Print_Area</vt:lpstr>
    </vt:vector>
  </TitlesOfParts>
  <Company>Phramacia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ＩＳ</dc:creator>
  <cp:lastModifiedBy>Hashimoto, Chiyoko</cp:lastModifiedBy>
  <cp:lastPrinted>2016-05-27T01:16:39Z</cp:lastPrinted>
  <dcterms:created xsi:type="dcterms:W3CDTF">1997-06-19T07:40:59Z</dcterms:created>
  <dcterms:modified xsi:type="dcterms:W3CDTF">2016-11-09T09:20:30Z</dcterms:modified>
</cp:coreProperties>
</file>