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pon/UMass-Boston/umbcs.github.io/"/>
    </mc:Choice>
  </mc:AlternateContent>
  <xr:revisionPtr revIDLastSave="0" documentId="13_ncr:1_{60F31895-6879-DA48-AFE5-E905D5D29A65}" xr6:coauthVersionLast="47" xr6:coauthVersionMax="47" xr10:uidLastSave="{00000000-0000-0000-0000-000000000000}"/>
  <bookViews>
    <workbookView xWindow="0" yWindow="500" windowWidth="28800" windowHeight="16260" xr2:uid="{27C2E1DD-989E-4A3B-9B9F-45BD8BDD6A86}"/>
  </bookViews>
  <sheets>
    <sheet name="CLSSCHED2 (004)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1" l="1"/>
  <c r="B133" i="1"/>
  <c r="E133" i="1"/>
  <c r="C134" i="1"/>
  <c r="B134" i="1"/>
  <c r="E134" i="1"/>
  <c r="C135" i="1"/>
  <c r="B135" i="1"/>
  <c r="E135" i="1"/>
  <c r="C136" i="1"/>
  <c r="B136" i="1"/>
  <c r="E136" i="1"/>
  <c r="C137" i="1"/>
  <c r="B137" i="1"/>
  <c r="E137" i="1"/>
  <c r="C138" i="1"/>
  <c r="B138" i="1"/>
  <c r="E138" i="1"/>
  <c r="C139" i="1"/>
  <c r="B139" i="1"/>
  <c r="E139" i="1"/>
  <c r="C140" i="1"/>
  <c r="B140" i="1"/>
  <c r="E140" i="1"/>
  <c r="C141" i="1"/>
  <c r="B141" i="1"/>
  <c r="E141" i="1"/>
  <c r="C142" i="1"/>
  <c r="B142" i="1"/>
  <c r="E142" i="1"/>
  <c r="C143" i="1"/>
  <c r="B143" i="1"/>
  <c r="E143" i="1"/>
  <c r="C144" i="1"/>
  <c r="B144" i="1"/>
  <c r="E144" i="1"/>
  <c r="C145" i="1"/>
  <c r="B145" i="1"/>
  <c r="E145" i="1"/>
  <c r="C146" i="1"/>
  <c r="B146" i="1"/>
  <c r="E146" i="1"/>
  <c r="C147" i="1"/>
  <c r="B147" i="1"/>
  <c r="E147" i="1"/>
  <c r="C148" i="1"/>
  <c r="B148" i="1"/>
  <c r="E148" i="1"/>
  <c r="C149" i="1"/>
  <c r="B149" i="1"/>
  <c r="E149" i="1"/>
  <c r="C150" i="1"/>
  <c r="B150" i="1"/>
  <c r="E150" i="1"/>
  <c r="C151" i="1"/>
  <c r="B151" i="1"/>
  <c r="E151" i="1"/>
  <c r="C152" i="1"/>
  <c r="B152" i="1"/>
  <c r="E152" i="1"/>
  <c r="C153" i="1"/>
  <c r="B153" i="1"/>
  <c r="E153" i="1"/>
  <c r="C154" i="1"/>
  <c r="B154" i="1"/>
  <c r="E154" i="1"/>
  <c r="C155" i="1"/>
  <c r="B155" i="1"/>
  <c r="E155" i="1"/>
  <c r="C156" i="1"/>
  <c r="B156" i="1"/>
  <c r="E156" i="1"/>
  <c r="C157" i="1"/>
  <c r="B157" i="1"/>
  <c r="E157" i="1"/>
  <c r="C158" i="1"/>
  <c r="B158" i="1"/>
  <c r="E158" i="1"/>
  <c r="C159" i="1"/>
  <c r="B159" i="1"/>
  <c r="E159" i="1"/>
  <c r="C160" i="1"/>
  <c r="B160" i="1"/>
  <c r="E160" i="1"/>
  <c r="C161" i="1"/>
  <c r="B161" i="1"/>
  <c r="E161" i="1"/>
  <c r="C162" i="1"/>
  <c r="B162" i="1"/>
  <c r="E162" i="1"/>
  <c r="C163" i="1"/>
  <c r="B163" i="1"/>
  <c r="E163" i="1"/>
  <c r="C164" i="1"/>
  <c r="B164" i="1"/>
  <c r="E164" i="1"/>
  <c r="C165" i="1"/>
  <c r="B165" i="1"/>
  <c r="E165" i="1"/>
  <c r="C166" i="1"/>
  <c r="B166" i="1"/>
  <c r="E166" i="1"/>
  <c r="C167" i="1"/>
  <c r="B167" i="1"/>
  <c r="E167" i="1"/>
  <c r="C168" i="1"/>
  <c r="B168" i="1"/>
  <c r="E168" i="1"/>
  <c r="C169" i="1"/>
  <c r="B169" i="1"/>
  <c r="E169" i="1"/>
  <c r="C170" i="1"/>
  <c r="B170" i="1"/>
  <c r="E170" i="1"/>
  <c r="C171" i="1"/>
  <c r="B171" i="1"/>
  <c r="E171" i="1"/>
  <c r="C172" i="1"/>
  <c r="B172" i="1"/>
  <c r="E172" i="1"/>
  <c r="C173" i="1"/>
  <c r="B173" i="1"/>
  <c r="E173" i="1"/>
  <c r="C174" i="1"/>
  <c r="B174" i="1"/>
  <c r="E174" i="1"/>
  <c r="C2" i="1"/>
  <c r="B2" i="1"/>
  <c r="E2" i="1"/>
  <c r="C3" i="1"/>
  <c r="B3" i="1"/>
  <c r="E3" i="1"/>
  <c r="C4" i="1"/>
  <c r="B4" i="1"/>
  <c r="E4" i="1"/>
  <c r="C5" i="1"/>
  <c r="B5" i="1"/>
  <c r="E5" i="1"/>
  <c r="C6" i="1"/>
  <c r="B6" i="1"/>
  <c r="E6" i="1"/>
  <c r="C7" i="1"/>
  <c r="B7" i="1"/>
  <c r="E7" i="1"/>
  <c r="C8" i="1"/>
  <c r="B8" i="1"/>
  <c r="E8" i="1"/>
  <c r="C9" i="1"/>
  <c r="B9" i="1"/>
  <c r="E9" i="1"/>
  <c r="C10" i="1"/>
  <c r="B10" i="1"/>
  <c r="E10" i="1"/>
  <c r="C11" i="1"/>
  <c r="B11" i="1"/>
  <c r="E11" i="1"/>
  <c r="C12" i="1"/>
  <c r="B12" i="1"/>
  <c r="E12" i="1"/>
  <c r="C13" i="1"/>
  <c r="B13" i="1"/>
  <c r="E13" i="1"/>
  <c r="C14" i="1"/>
  <c r="B14" i="1"/>
  <c r="E14" i="1"/>
  <c r="C15" i="1"/>
  <c r="B15" i="1"/>
  <c r="E15" i="1"/>
  <c r="C16" i="1"/>
  <c r="B16" i="1"/>
  <c r="E16" i="1"/>
  <c r="C17" i="1"/>
  <c r="B17" i="1"/>
  <c r="E17" i="1"/>
  <c r="C18" i="1"/>
  <c r="B18" i="1"/>
  <c r="E18" i="1"/>
  <c r="C19" i="1"/>
  <c r="B19" i="1"/>
  <c r="E19" i="1"/>
  <c r="C20" i="1"/>
  <c r="B20" i="1"/>
  <c r="E20" i="1"/>
  <c r="C21" i="1"/>
  <c r="B21" i="1"/>
  <c r="E21" i="1"/>
  <c r="C22" i="1"/>
  <c r="B22" i="1"/>
  <c r="E22" i="1"/>
  <c r="C23" i="1"/>
  <c r="B23" i="1"/>
  <c r="E23" i="1"/>
  <c r="C24" i="1"/>
  <c r="B24" i="1"/>
  <c r="E24" i="1"/>
  <c r="C25" i="1"/>
  <c r="B25" i="1"/>
  <c r="E25" i="1"/>
  <c r="C26" i="1"/>
  <c r="B26" i="1"/>
  <c r="E26" i="1"/>
  <c r="C27" i="1"/>
  <c r="B27" i="1"/>
  <c r="E27" i="1"/>
  <c r="C28" i="1"/>
  <c r="B28" i="1"/>
  <c r="E28" i="1"/>
  <c r="C29" i="1"/>
  <c r="B29" i="1"/>
  <c r="E29" i="1"/>
  <c r="C30" i="1"/>
  <c r="B30" i="1"/>
  <c r="E30" i="1"/>
  <c r="C31" i="1"/>
  <c r="B31" i="1"/>
  <c r="E31" i="1"/>
  <c r="C32" i="1"/>
  <c r="B32" i="1"/>
  <c r="E32" i="1"/>
  <c r="C33" i="1"/>
  <c r="B33" i="1"/>
  <c r="E33" i="1"/>
  <c r="C34" i="1"/>
  <c r="B34" i="1"/>
  <c r="E34" i="1"/>
  <c r="C35" i="1"/>
  <c r="B35" i="1"/>
  <c r="E35" i="1"/>
  <c r="C36" i="1"/>
  <c r="B36" i="1"/>
  <c r="E36" i="1"/>
  <c r="C37" i="1"/>
  <c r="B37" i="1"/>
  <c r="E37" i="1"/>
  <c r="C38" i="1"/>
  <c r="B38" i="1"/>
  <c r="E38" i="1"/>
  <c r="C39" i="1"/>
  <c r="B39" i="1"/>
  <c r="E39" i="1"/>
  <c r="C40" i="1"/>
  <c r="B40" i="1"/>
  <c r="E40" i="1"/>
  <c r="C41" i="1"/>
  <c r="B41" i="1"/>
  <c r="E41" i="1"/>
  <c r="C42" i="1"/>
  <c r="B42" i="1"/>
  <c r="E42" i="1"/>
  <c r="C43" i="1"/>
  <c r="B43" i="1"/>
  <c r="E43" i="1"/>
  <c r="C44" i="1"/>
  <c r="B44" i="1"/>
  <c r="E44" i="1"/>
  <c r="C45" i="1"/>
  <c r="B45" i="1"/>
  <c r="E45" i="1"/>
  <c r="C46" i="1"/>
  <c r="B46" i="1"/>
  <c r="E46" i="1"/>
  <c r="C47" i="1"/>
  <c r="B47" i="1"/>
  <c r="E47" i="1"/>
  <c r="C48" i="1"/>
  <c r="B48" i="1"/>
  <c r="E48" i="1"/>
  <c r="C49" i="1"/>
  <c r="B49" i="1"/>
  <c r="E49" i="1"/>
  <c r="C50" i="1"/>
  <c r="B50" i="1"/>
  <c r="E50" i="1"/>
  <c r="C51" i="1"/>
  <c r="B51" i="1"/>
  <c r="E51" i="1"/>
  <c r="C52" i="1"/>
  <c r="B52" i="1"/>
  <c r="E52" i="1"/>
  <c r="C53" i="1"/>
  <c r="B53" i="1"/>
  <c r="E53" i="1"/>
  <c r="C54" i="1"/>
  <c r="B54" i="1"/>
  <c r="E54" i="1"/>
  <c r="C55" i="1"/>
  <c r="B55" i="1"/>
  <c r="E55" i="1"/>
  <c r="C56" i="1"/>
  <c r="B56" i="1"/>
  <c r="E56" i="1"/>
  <c r="C57" i="1"/>
  <c r="B57" i="1"/>
  <c r="E57" i="1"/>
  <c r="C58" i="1"/>
  <c r="B58" i="1"/>
  <c r="E58" i="1"/>
  <c r="C59" i="1"/>
  <c r="B59" i="1"/>
  <c r="E59" i="1"/>
  <c r="C60" i="1"/>
  <c r="B60" i="1"/>
  <c r="E60" i="1"/>
  <c r="C61" i="1"/>
  <c r="B61" i="1"/>
  <c r="E61" i="1"/>
  <c r="C62" i="1"/>
  <c r="B62" i="1"/>
  <c r="E62" i="1"/>
  <c r="C63" i="1"/>
  <c r="B63" i="1"/>
  <c r="E63" i="1"/>
  <c r="C64" i="1"/>
  <c r="B64" i="1"/>
  <c r="E64" i="1"/>
  <c r="C65" i="1"/>
  <c r="B65" i="1"/>
  <c r="E65" i="1"/>
  <c r="C66" i="1"/>
  <c r="B66" i="1"/>
  <c r="E66" i="1"/>
  <c r="C67" i="1"/>
  <c r="B67" i="1"/>
  <c r="E67" i="1"/>
  <c r="C68" i="1"/>
  <c r="B68" i="1"/>
  <c r="E68" i="1"/>
  <c r="C69" i="1"/>
  <c r="B69" i="1"/>
  <c r="E69" i="1"/>
  <c r="C70" i="1"/>
  <c r="B70" i="1"/>
  <c r="E70" i="1"/>
  <c r="C71" i="1"/>
  <c r="B71" i="1"/>
  <c r="E71" i="1"/>
  <c r="C72" i="1"/>
  <c r="B72" i="1"/>
  <c r="E72" i="1"/>
  <c r="C73" i="1"/>
  <c r="B73" i="1"/>
  <c r="E73" i="1"/>
  <c r="C74" i="1"/>
  <c r="B74" i="1"/>
  <c r="E74" i="1"/>
  <c r="C75" i="1"/>
  <c r="B75" i="1"/>
  <c r="E75" i="1"/>
  <c r="C76" i="1"/>
  <c r="B76" i="1"/>
  <c r="E76" i="1"/>
  <c r="C77" i="1"/>
  <c r="B77" i="1"/>
  <c r="E77" i="1"/>
  <c r="C78" i="1"/>
  <c r="B78" i="1"/>
  <c r="E78" i="1"/>
  <c r="C79" i="1"/>
  <c r="B79" i="1"/>
  <c r="E79" i="1"/>
  <c r="C80" i="1"/>
  <c r="B80" i="1"/>
  <c r="E80" i="1"/>
  <c r="C81" i="1"/>
  <c r="B81" i="1"/>
  <c r="E81" i="1"/>
  <c r="C82" i="1"/>
  <c r="B82" i="1"/>
  <c r="E82" i="1"/>
  <c r="C83" i="1"/>
  <c r="B83" i="1"/>
  <c r="E83" i="1"/>
  <c r="C84" i="1"/>
  <c r="B84" i="1"/>
  <c r="E84" i="1"/>
  <c r="C85" i="1"/>
  <c r="B85" i="1"/>
  <c r="E85" i="1"/>
  <c r="C86" i="1"/>
  <c r="B86" i="1"/>
  <c r="E86" i="1"/>
  <c r="C87" i="1"/>
  <c r="B87" i="1"/>
  <c r="E87" i="1"/>
  <c r="C88" i="1"/>
  <c r="B88" i="1"/>
  <c r="E88" i="1"/>
  <c r="C89" i="1"/>
  <c r="B89" i="1"/>
  <c r="E89" i="1"/>
  <c r="C90" i="1"/>
  <c r="B90" i="1"/>
  <c r="E90" i="1"/>
  <c r="C91" i="1"/>
  <c r="B91" i="1"/>
  <c r="E91" i="1"/>
  <c r="C92" i="1"/>
  <c r="B92" i="1"/>
  <c r="E92" i="1"/>
  <c r="C93" i="1"/>
  <c r="B93" i="1"/>
  <c r="E93" i="1"/>
  <c r="C94" i="1"/>
  <c r="B94" i="1"/>
  <c r="E94" i="1"/>
  <c r="C95" i="1"/>
  <c r="B95" i="1"/>
  <c r="E95" i="1"/>
  <c r="C96" i="1"/>
  <c r="B96" i="1"/>
  <c r="E96" i="1"/>
  <c r="C97" i="1"/>
  <c r="B97" i="1"/>
  <c r="E97" i="1"/>
  <c r="C98" i="1"/>
  <c r="B98" i="1"/>
  <c r="E98" i="1"/>
  <c r="C99" i="1"/>
  <c r="B99" i="1"/>
  <c r="E99" i="1"/>
  <c r="C100" i="1"/>
  <c r="B100" i="1"/>
  <c r="E100" i="1"/>
  <c r="C101" i="1"/>
  <c r="B101" i="1"/>
  <c r="E101" i="1"/>
  <c r="C102" i="1"/>
  <c r="B102" i="1"/>
  <c r="E102" i="1"/>
  <c r="C103" i="1"/>
  <c r="B103" i="1"/>
  <c r="E103" i="1"/>
  <c r="C104" i="1"/>
  <c r="B104" i="1"/>
  <c r="E104" i="1"/>
  <c r="C105" i="1"/>
  <c r="B105" i="1"/>
  <c r="E105" i="1"/>
  <c r="C106" i="1"/>
  <c r="B106" i="1"/>
  <c r="E106" i="1"/>
  <c r="C107" i="1"/>
  <c r="B107" i="1"/>
  <c r="E107" i="1"/>
  <c r="C108" i="1"/>
  <c r="B108" i="1"/>
  <c r="E108" i="1"/>
  <c r="C109" i="1"/>
  <c r="B109" i="1"/>
  <c r="E109" i="1"/>
  <c r="C110" i="1"/>
  <c r="B110" i="1"/>
  <c r="E110" i="1"/>
  <c r="C111" i="1"/>
  <c r="B111" i="1"/>
  <c r="E111" i="1"/>
  <c r="C112" i="1"/>
  <c r="B112" i="1"/>
  <c r="E112" i="1"/>
  <c r="C113" i="1"/>
  <c r="B113" i="1"/>
  <c r="E113" i="1"/>
  <c r="C114" i="1"/>
  <c r="B114" i="1"/>
  <c r="E114" i="1"/>
  <c r="C115" i="1"/>
  <c r="B115" i="1"/>
  <c r="E115" i="1"/>
  <c r="C116" i="1"/>
  <c r="B116" i="1"/>
  <c r="E116" i="1"/>
  <c r="C117" i="1"/>
  <c r="B117" i="1"/>
  <c r="E117" i="1"/>
  <c r="C118" i="1"/>
  <c r="B118" i="1"/>
  <c r="E118" i="1"/>
  <c r="C119" i="1"/>
  <c r="B119" i="1"/>
  <c r="E119" i="1"/>
  <c r="C120" i="1"/>
  <c r="B120" i="1"/>
  <c r="E120" i="1"/>
  <c r="C121" i="1"/>
  <c r="B121" i="1"/>
  <c r="E121" i="1"/>
  <c r="C122" i="1"/>
  <c r="B122" i="1"/>
  <c r="E122" i="1"/>
  <c r="C123" i="1"/>
  <c r="B123" i="1"/>
  <c r="E123" i="1"/>
  <c r="C124" i="1"/>
  <c r="B124" i="1"/>
  <c r="E124" i="1"/>
  <c r="C125" i="1"/>
  <c r="B125" i="1"/>
  <c r="E125" i="1"/>
  <c r="C126" i="1"/>
  <c r="B126" i="1"/>
  <c r="E126" i="1"/>
  <c r="C127" i="1"/>
  <c r="B127" i="1"/>
  <c r="E127" i="1"/>
  <c r="C128" i="1"/>
  <c r="B128" i="1"/>
  <c r="E128" i="1"/>
  <c r="C129" i="1"/>
  <c r="B129" i="1"/>
  <c r="E129" i="1"/>
  <c r="C130" i="1"/>
  <c r="B130" i="1"/>
  <c r="E130" i="1"/>
  <c r="C131" i="1"/>
  <c r="B131" i="1"/>
  <c r="E131" i="1"/>
  <c r="C132" i="1"/>
  <c r="B132" i="1"/>
  <c r="E132" i="1"/>
</calcChain>
</file>

<file path=xl/sharedStrings.xml><?xml version="1.0" encoding="utf-8"?>
<sst xmlns="http://schemas.openxmlformats.org/spreadsheetml/2006/main" count="1119" uniqueCount="190">
  <si>
    <t>Sect</t>
  </si>
  <si>
    <t>Subject</t>
  </si>
  <si>
    <t>Ctlg #</t>
  </si>
  <si>
    <t>Title</t>
  </si>
  <si>
    <t>Cls #</t>
  </si>
  <si>
    <t>Fac Id</t>
  </si>
  <si>
    <t>Mtg Start</t>
  </si>
  <si>
    <t>Mtg End</t>
  </si>
  <si>
    <t>Mtg Ptrn</t>
  </si>
  <si>
    <t>Emp Name</t>
  </si>
  <si>
    <t>CS</t>
  </si>
  <si>
    <t>An Introduction to Computer Concepts</t>
  </si>
  <si>
    <t xml:space="preserve"> </t>
  </si>
  <si>
    <t>H04-0031</t>
  </si>
  <si>
    <t>10:00AM</t>
  </si>
  <si>
    <t>10:50AM</t>
  </si>
  <si>
    <t>MWF</t>
  </si>
  <si>
    <t>Kinali,Meric</t>
  </si>
  <si>
    <t>M02-0214</t>
  </si>
  <si>
    <t>11:00AM</t>
  </si>
  <si>
    <t>11:50AM</t>
  </si>
  <si>
    <t>Introduction to Computing</t>
  </si>
  <si>
    <t>W01-0088</t>
  </si>
  <si>
    <t>12:15PM</t>
  </si>
  <si>
    <t>TuTh</t>
  </si>
  <si>
    <t>Iyer,Swaminathan Raghunathan</t>
  </si>
  <si>
    <t>09:30AM</t>
  </si>
  <si>
    <t>10:45AM</t>
  </si>
  <si>
    <t>Tu</t>
  </si>
  <si>
    <t>05:30PM</t>
  </si>
  <si>
    <t>06:45PM</t>
  </si>
  <si>
    <t>Sepahyar,Soheil</t>
  </si>
  <si>
    <t>Th</t>
  </si>
  <si>
    <t>M02-0404</t>
  </si>
  <si>
    <t>07:00PM</t>
  </si>
  <si>
    <t>08:15PM</t>
  </si>
  <si>
    <t>MW</t>
  </si>
  <si>
    <t>Chaudhari,Karmesh Siddharam</t>
  </si>
  <si>
    <t>W01-0061</t>
  </si>
  <si>
    <t>12:30PM</t>
  </si>
  <si>
    <t>01:45PM</t>
  </si>
  <si>
    <t>M03-0732</t>
  </si>
  <si>
    <t>W01-0041</t>
  </si>
  <si>
    <t>W01-0057</t>
  </si>
  <si>
    <t>04:00PM</t>
  </si>
  <si>
    <t>05:15PM</t>
  </si>
  <si>
    <t>M02-0211</t>
  </si>
  <si>
    <t>M</t>
  </si>
  <si>
    <t>W01-0044</t>
  </si>
  <si>
    <t>W</t>
  </si>
  <si>
    <t>W01-0055</t>
  </si>
  <si>
    <t>Computer Language Supplement</t>
  </si>
  <si>
    <t>Science Gateway Seminar I</t>
  </si>
  <si>
    <t>M01-0213</t>
  </si>
  <si>
    <t>10:20AM</t>
  </si>
  <si>
    <t>M02-0420</t>
  </si>
  <si>
    <t>02:00PM</t>
  </si>
  <si>
    <t>02:50PM</t>
  </si>
  <si>
    <t>Intermediate Computing with Data Structures</t>
  </si>
  <si>
    <t>Y02-2120</t>
  </si>
  <si>
    <t>M02-0116</t>
  </si>
  <si>
    <t>Vaish,Sankalp</t>
  </si>
  <si>
    <t>M01-0418</t>
  </si>
  <si>
    <t>W01-0046</t>
  </si>
  <si>
    <t>03:15PM</t>
  </si>
  <si>
    <t>Applied Discrete Mathematics</t>
  </si>
  <si>
    <t>W01-0004</t>
  </si>
  <si>
    <t>Babur,Ozgun</t>
  </si>
  <si>
    <t>W01-0005</t>
  </si>
  <si>
    <t>Programming in C</t>
  </si>
  <si>
    <t>Tran,Duc</t>
  </si>
  <si>
    <t>Yang,Allen</t>
  </si>
  <si>
    <t>Introduction to Cognitive Science</t>
  </si>
  <si>
    <t>W02-0198</t>
  </si>
  <si>
    <t>Pham,Que Anh</t>
  </si>
  <si>
    <t>Social Issues and Ethics in Computing</t>
  </si>
  <si>
    <t>M03-0730</t>
  </si>
  <si>
    <t>Potasznik,Amanda</t>
  </si>
  <si>
    <t>M02-0423</t>
  </si>
  <si>
    <t>W01-0006</t>
  </si>
  <si>
    <t>Advanced Data Structures and Algorithms</t>
  </si>
  <si>
    <t>Pei,Shichao</t>
  </si>
  <si>
    <t>Perez,Beatrice Maria</t>
  </si>
  <si>
    <t>Computer Architecture and Organization</t>
  </si>
  <si>
    <t>08:30PM</t>
  </si>
  <si>
    <t>09:45PM</t>
  </si>
  <si>
    <t>An Introduction to Software Engineering</t>
  </si>
  <si>
    <t>Fletcher,Kenneth Kofi</t>
  </si>
  <si>
    <t>De Blois,Jane Holly</t>
  </si>
  <si>
    <t>An Introduction to the Theory of Computation</t>
  </si>
  <si>
    <t>02:30PM</t>
  </si>
  <si>
    <t>03:45PM</t>
  </si>
  <si>
    <t>Chang,Stephen T</t>
  </si>
  <si>
    <t>Database Management</t>
  </si>
  <si>
    <t>REMOTE</t>
  </si>
  <si>
    <t>Ghinita,Gabriel</t>
  </si>
  <si>
    <t>Database-Backed Web Sites &amp; Web Services</t>
  </si>
  <si>
    <t>Y03-3370</t>
  </si>
  <si>
    <t>Applied Machine Learning</t>
  </si>
  <si>
    <t>M01-0207</t>
  </si>
  <si>
    <t>Cybersecurity in the Internet of Things</t>
  </si>
  <si>
    <t>Liang,Xiaohui</t>
  </si>
  <si>
    <t>An Introduction to Operating Systems</t>
  </si>
  <si>
    <t>Introduction to Internetworking</t>
  </si>
  <si>
    <t>Sheng,Bo</t>
  </si>
  <si>
    <t>Introduction to Computer Security</t>
  </si>
  <si>
    <t>M03-0407</t>
  </si>
  <si>
    <t>Wan,Yinxin</t>
  </si>
  <si>
    <t>The Structure of Higher Level Languages</t>
  </si>
  <si>
    <t>Soares Cogumbreiro Garcia,Tiago</t>
  </si>
  <si>
    <t>Compilers</t>
  </si>
  <si>
    <t>Y02-2110</t>
  </si>
  <si>
    <t>Graphics</t>
  </si>
  <si>
    <t>Haehn,Daniel Felix</t>
  </si>
  <si>
    <t>Computer Games Programming</t>
  </si>
  <si>
    <t>Durupinar Babur,Funda</t>
  </si>
  <si>
    <t>An Introduction to Artificial Intelligence</t>
  </si>
  <si>
    <t>Independent Study</t>
  </si>
  <si>
    <t>TBA</t>
  </si>
  <si>
    <t>Haspel,Nurit</t>
  </si>
  <si>
    <t>Practicum in Computer Science</t>
  </si>
  <si>
    <t>Honors Thesis</t>
  </si>
  <si>
    <t>User Interface Design</t>
  </si>
  <si>
    <t>Theory of Computation</t>
  </si>
  <si>
    <t>Analysis of Algorithms</t>
  </si>
  <si>
    <t>Database Management Systems</t>
  </si>
  <si>
    <t>Database-Backed Websites</t>
  </si>
  <si>
    <t>Computer Communication Networks</t>
  </si>
  <si>
    <t>Compiler</t>
  </si>
  <si>
    <t>Artificial Intelligence</t>
  </si>
  <si>
    <t>Neural Networks</t>
  </si>
  <si>
    <t>Computer Vision</t>
  </si>
  <si>
    <t>W01-0034</t>
  </si>
  <si>
    <t>De Oliveira Imbiriba,Tales Cesar</t>
  </si>
  <si>
    <t>Object-Oriented Design and Programming</t>
  </si>
  <si>
    <t>Suzuki,Junichi</t>
  </si>
  <si>
    <t>Object-Oriented Software Development</t>
  </si>
  <si>
    <t>Software Development Laboratory I</t>
  </si>
  <si>
    <t>Practicum in CS</t>
  </si>
  <si>
    <t>Research for MS Thesis</t>
  </si>
  <si>
    <t>Topics in Algorithm Theory and Design</t>
  </si>
  <si>
    <t>M02-0208</t>
  </si>
  <si>
    <t>Simovici,Dan</t>
  </si>
  <si>
    <t>PhD Dissertation Research</t>
  </si>
  <si>
    <t>Ding,Wei</t>
  </si>
  <si>
    <t>Chen,Ping</t>
  </si>
  <si>
    <t>Zhang,Honggang</t>
  </si>
  <si>
    <t>Banjo,Temitayo</t>
  </si>
  <si>
    <t>Information Technology Capstone</t>
  </si>
  <si>
    <t>IT</t>
  </si>
  <si>
    <t>Y04-4190</t>
  </si>
  <si>
    <t>Data Warehousing for Business Intelligence</t>
  </si>
  <si>
    <t>Y04-4170</t>
  </si>
  <si>
    <t>F</t>
  </si>
  <si>
    <t>01:00PM</t>
  </si>
  <si>
    <t>M01-0409</t>
  </si>
  <si>
    <t>Systems Analysis and Design</t>
  </si>
  <si>
    <t>Integration Methodologies and Tools</t>
  </si>
  <si>
    <t>ON-LINE</t>
  </si>
  <si>
    <t>Information Storage and Management</t>
  </si>
  <si>
    <t>M01-0209</t>
  </si>
  <si>
    <t>Soro,Torna Omar</t>
  </si>
  <si>
    <t>Network Security Administration II</t>
  </si>
  <si>
    <t>M02-0417</t>
  </si>
  <si>
    <t>Network Security Administration I</t>
  </si>
  <si>
    <t>Y04-4100</t>
  </si>
  <si>
    <t>Windows System Administration</t>
  </si>
  <si>
    <t>Information System Security</t>
  </si>
  <si>
    <t>HLL-3507</t>
  </si>
  <si>
    <t>Project Management</t>
  </si>
  <si>
    <t>Introduction to Analytics</t>
  </si>
  <si>
    <t>Kelly,Christopher Grant</t>
  </si>
  <si>
    <t>Introduction to System Administration</t>
  </si>
  <si>
    <t>Introduction to Networks</t>
  </si>
  <si>
    <t>W02-0200</t>
  </si>
  <si>
    <t>Introduction to Linux/Unix</t>
  </si>
  <si>
    <t>M01-0420</t>
  </si>
  <si>
    <t>Hoffman,Glenn Alfred</t>
  </si>
  <si>
    <t>W01-0064</t>
  </si>
  <si>
    <t>Web Fluency</t>
  </si>
  <si>
    <t>Relational Databases</t>
  </si>
  <si>
    <t>Computer Forensics II</t>
  </si>
  <si>
    <t>Y02-2330</t>
  </si>
  <si>
    <t>Intermediate Scripting</t>
  </si>
  <si>
    <t>Introduction to Scripting</t>
  </si>
  <si>
    <t>Introduction To Java</t>
  </si>
  <si>
    <t>Managerial Statistics</t>
  </si>
  <si>
    <t>Information Technology Problem Solving</t>
  </si>
  <si>
    <t>College of Management</t>
  </si>
  <si>
    <t>Papon, Tarikul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</si>
</sst>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4591-6C1E-46CB-80E1-F0BAE9551D30}">
  <dimension ref="A1:J174"/>
  <sheetViews>
    <sheetView tabSelected="1" workbookViewId="0">
      <selection activeCell="J24" sqref="J24"/>
    </sheetView>
  </sheetViews>
  <sheetFormatPr baseColWidth="10" defaultColWidth="8.83203125" defaultRowHeight="15" x14ac:dyDescent="0.2"/>
  <cols>
    <col min="1" max="1" width="7.5" bestFit="1" customWidth="1"/>
    <col min="2" max="2" width="6.33203125" bestFit="1" customWidth="1"/>
    <col min="3" max="3" width="4.5" bestFit="1" customWidth="1"/>
    <col min="4" max="4" width="41.1640625" bestFit="1" customWidth="1"/>
    <col min="5" max="5" width="6" bestFit="1" customWidth="1"/>
    <col min="6" max="6" width="9.5" bestFit="1" customWidth="1"/>
    <col min="7" max="7" width="8.5" bestFit="1" customWidth="1"/>
    <col min="8" max="8" width="8.33203125" bestFit="1" customWidth="1"/>
    <col min="9" max="9" width="8.1640625" bestFit="1" customWidth="1"/>
    <col min="10" max="10" width="31.33203125" bestFit="1" customWidth="1"/>
  </cols>
  <sheetData>
    <row r="1" spans="1:10" x14ac:dyDescent="0.2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tr">
        <f>" 105"</f>
        <v xml:space="preserve"> 105</v>
      </c>
      <c r="C2" t="str">
        <f>"01"</f>
        <v>01</v>
      </c>
      <c r="D2" t="s">
        <v>11</v>
      </c>
      <c r="E2" t="str">
        <f>"2850"</f>
        <v>2850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2">
      <c r="A3" t="s">
        <v>10</v>
      </c>
      <c r="B3" t="str">
        <f>" 105"</f>
        <v xml:space="preserve"> 105</v>
      </c>
      <c r="C3" t="str">
        <f>"02"</f>
        <v>02</v>
      </c>
      <c r="D3" t="s">
        <v>11</v>
      </c>
      <c r="E3" t="str">
        <f>"2851"</f>
        <v>2851</v>
      </c>
      <c r="F3" t="s">
        <v>18</v>
      </c>
      <c r="G3" t="s">
        <v>19</v>
      </c>
      <c r="H3" t="s">
        <v>20</v>
      </c>
      <c r="I3" t="s">
        <v>16</v>
      </c>
      <c r="J3" t="s">
        <v>17</v>
      </c>
    </row>
    <row r="4" spans="1:10" x14ac:dyDescent="0.2">
      <c r="A4" t="s">
        <v>10</v>
      </c>
      <c r="B4" t="str">
        <f t="shared" ref="B4:B19" si="0">" 110"</f>
        <v xml:space="preserve"> 110</v>
      </c>
      <c r="C4" t="str">
        <f>"01"</f>
        <v>01</v>
      </c>
      <c r="D4" t="s">
        <v>21</v>
      </c>
      <c r="E4" t="str">
        <f>"1423"</f>
        <v>1423</v>
      </c>
      <c r="F4" t="s">
        <v>22</v>
      </c>
      <c r="G4" t="s">
        <v>19</v>
      </c>
      <c r="H4" t="s">
        <v>23</v>
      </c>
      <c r="I4" t="s">
        <v>24</v>
      </c>
      <c r="J4" t="s">
        <v>25</v>
      </c>
    </row>
    <row r="5" spans="1:10" x14ac:dyDescent="0.2">
      <c r="A5" t="s">
        <v>10</v>
      </c>
      <c r="B5" t="str">
        <f t="shared" si="0"/>
        <v xml:space="preserve"> 110</v>
      </c>
      <c r="C5" t="str">
        <f>"01D"</f>
        <v>01D</v>
      </c>
      <c r="D5" t="s">
        <v>21</v>
      </c>
      <c r="E5" t="str">
        <f>"1424"</f>
        <v>1424</v>
      </c>
      <c r="F5" t="s">
        <v>18</v>
      </c>
      <c r="G5" t="s">
        <v>26</v>
      </c>
      <c r="H5" t="s">
        <v>27</v>
      </c>
      <c r="I5" t="s">
        <v>28</v>
      </c>
      <c r="J5" t="s">
        <v>25</v>
      </c>
    </row>
    <row r="6" spans="1:10" x14ac:dyDescent="0.2">
      <c r="A6" t="s">
        <v>10</v>
      </c>
      <c r="B6" t="str">
        <f t="shared" si="0"/>
        <v xml:space="preserve"> 110</v>
      </c>
      <c r="C6" t="str">
        <f>"02"</f>
        <v>02</v>
      </c>
      <c r="D6" t="s">
        <v>21</v>
      </c>
      <c r="E6" t="str">
        <f>"2997"</f>
        <v>2997</v>
      </c>
      <c r="F6" t="s">
        <v>13</v>
      </c>
      <c r="G6" t="s">
        <v>29</v>
      </c>
      <c r="H6" t="s">
        <v>30</v>
      </c>
      <c r="I6" t="s">
        <v>24</v>
      </c>
      <c r="J6" t="s">
        <v>31</v>
      </c>
    </row>
    <row r="7" spans="1:10" x14ac:dyDescent="0.2">
      <c r="A7" t="s">
        <v>10</v>
      </c>
      <c r="B7" t="str">
        <f t="shared" si="0"/>
        <v xml:space="preserve"> 110</v>
      </c>
      <c r="C7" t="str">
        <f>"02D"</f>
        <v>02D</v>
      </c>
      <c r="D7" t="s">
        <v>21</v>
      </c>
      <c r="E7" t="str">
        <f>"1425"</f>
        <v>1425</v>
      </c>
      <c r="F7" t="s">
        <v>18</v>
      </c>
      <c r="G7" t="s">
        <v>26</v>
      </c>
      <c r="H7" t="s">
        <v>27</v>
      </c>
      <c r="I7" t="s">
        <v>32</v>
      </c>
      <c r="J7" t="s">
        <v>25</v>
      </c>
    </row>
    <row r="8" spans="1:10" x14ac:dyDescent="0.2">
      <c r="A8" t="s">
        <v>10</v>
      </c>
      <c r="B8" t="str">
        <f t="shared" si="0"/>
        <v xml:space="preserve"> 110</v>
      </c>
      <c r="C8" t="str">
        <f>"03"</f>
        <v>03</v>
      </c>
      <c r="D8" t="s">
        <v>21</v>
      </c>
      <c r="E8" t="str">
        <f>"4065"</f>
        <v>4065</v>
      </c>
      <c r="F8" t="s">
        <v>33</v>
      </c>
      <c r="G8" t="s">
        <v>34</v>
      </c>
      <c r="H8" t="s">
        <v>35</v>
      </c>
      <c r="I8" t="s">
        <v>36</v>
      </c>
      <c r="J8" t="s">
        <v>37</v>
      </c>
    </row>
    <row r="9" spans="1:10" x14ac:dyDescent="0.2">
      <c r="A9" t="s">
        <v>10</v>
      </c>
      <c r="B9" t="str">
        <f t="shared" si="0"/>
        <v xml:space="preserve"> 110</v>
      </c>
      <c r="C9" t="str">
        <f>"03D"</f>
        <v>03D</v>
      </c>
      <c r="D9" t="s">
        <v>21</v>
      </c>
      <c r="E9" t="str">
        <f>"1426"</f>
        <v>1426</v>
      </c>
      <c r="F9" t="s">
        <v>38</v>
      </c>
      <c r="G9" t="s">
        <v>39</v>
      </c>
      <c r="H9" t="s">
        <v>40</v>
      </c>
      <c r="I9" t="s">
        <v>28</v>
      </c>
      <c r="J9" t="s">
        <v>25</v>
      </c>
    </row>
    <row r="10" spans="1:10" x14ac:dyDescent="0.2">
      <c r="A10" t="s">
        <v>10</v>
      </c>
      <c r="B10" t="str">
        <f t="shared" si="0"/>
        <v xml:space="preserve"> 110</v>
      </c>
      <c r="C10" t="str">
        <f>"04"</f>
        <v>04</v>
      </c>
      <c r="D10" t="s">
        <v>21</v>
      </c>
      <c r="E10" t="str">
        <f>"13083"</f>
        <v>13083</v>
      </c>
      <c r="F10" t="s">
        <v>13</v>
      </c>
      <c r="G10" t="s">
        <v>29</v>
      </c>
      <c r="H10" t="s">
        <v>30</v>
      </c>
      <c r="I10" t="s">
        <v>36</v>
      </c>
      <c r="J10" t="s">
        <v>31</v>
      </c>
    </row>
    <row r="11" spans="1:10" x14ac:dyDescent="0.2">
      <c r="A11" t="s">
        <v>10</v>
      </c>
      <c r="B11" t="str">
        <f t="shared" si="0"/>
        <v xml:space="preserve"> 110</v>
      </c>
      <c r="C11" t="str">
        <f>"04D"</f>
        <v>04D</v>
      </c>
      <c r="D11" t="s">
        <v>21</v>
      </c>
      <c r="E11" t="str">
        <f>"2412"</f>
        <v>2412</v>
      </c>
      <c r="F11" t="s">
        <v>41</v>
      </c>
      <c r="G11" t="s">
        <v>39</v>
      </c>
      <c r="H11" t="s">
        <v>40</v>
      </c>
      <c r="I11" t="s">
        <v>32</v>
      </c>
      <c r="J11" t="s">
        <v>25</v>
      </c>
    </row>
    <row r="12" spans="1:10" x14ac:dyDescent="0.2">
      <c r="A12" t="s">
        <v>10</v>
      </c>
      <c r="B12" t="str">
        <f t="shared" si="0"/>
        <v xml:space="preserve"> 110</v>
      </c>
      <c r="C12" t="str">
        <f>"05D"</f>
        <v>05D</v>
      </c>
      <c r="D12" t="s">
        <v>21</v>
      </c>
      <c r="E12" t="str">
        <f>"3803"</f>
        <v>3803</v>
      </c>
      <c r="F12" t="s">
        <v>41</v>
      </c>
      <c r="G12" t="s">
        <v>39</v>
      </c>
      <c r="H12" t="s">
        <v>40</v>
      </c>
      <c r="I12" t="s">
        <v>28</v>
      </c>
      <c r="J12" t="s">
        <v>25</v>
      </c>
    </row>
    <row r="13" spans="1:10" x14ac:dyDescent="0.2">
      <c r="A13" t="s">
        <v>10</v>
      </c>
      <c r="B13" t="str">
        <f t="shared" si="0"/>
        <v xml:space="preserve"> 110</v>
      </c>
      <c r="C13" t="str">
        <f>"06D"</f>
        <v>06D</v>
      </c>
      <c r="D13" t="s">
        <v>21</v>
      </c>
      <c r="E13" t="str">
        <f>"3292"</f>
        <v>3292</v>
      </c>
      <c r="F13" t="s">
        <v>42</v>
      </c>
      <c r="G13" t="s">
        <v>39</v>
      </c>
      <c r="H13" t="s">
        <v>40</v>
      </c>
      <c r="I13" t="s">
        <v>32</v>
      </c>
      <c r="J13" t="s">
        <v>25</v>
      </c>
    </row>
    <row r="14" spans="1:10" x14ac:dyDescent="0.2">
      <c r="A14" t="s">
        <v>10</v>
      </c>
      <c r="B14" t="str">
        <f t="shared" si="0"/>
        <v xml:space="preserve"> 110</v>
      </c>
      <c r="C14" t="str">
        <f>"09D"</f>
        <v>09D</v>
      </c>
      <c r="D14" t="s">
        <v>21</v>
      </c>
      <c r="E14" t="str">
        <f>"2413"</f>
        <v>2413</v>
      </c>
      <c r="F14" t="s">
        <v>43</v>
      </c>
      <c r="G14" t="s">
        <v>44</v>
      </c>
      <c r="H14" t="s">
        <v>45</v>
      </c>
      <c r="I14" t="s">
        <v>28</v>
      </c>
      <c r="J14" t="s">
        <v>31</v>
      </c>
    </row>
    <row r="15" spans="1:10" x14ac:dyDescent="0.2">
      <c r="A15" t="s">
        <v>10</v>
      </c>
      <c r="B15" t="str">
        <f t="shared" si="0"/>
        <v xml:space="preserve"> 110</v>
      </c>
      <c r="C15" t="str">
        <f>"10D"</f>
        <v>10D</v>
      </c>
      <c r="D15" t="s">
        <v>21</v>
      </c>
      <c r="E15" t="str">
        <f>"2484"</f>
        <v>2484</v>
      </c>
      <c r="F15" t="s">
        <v>18</v>
      </c>
      <c r="G15" t="s">
        <v>44</v>
      </c>
      <c r="H15" t="s">
        <v>45</v>
      </c>
      <c r="I15" t="s">
        <v>32</v>
      </c>
      <c r="J15" t="s">
        <v>31</v>
      </c>
    </row>
    <row r="16" spans="1:10" x14ac:dyDescent="0.2">
      <c r="A16" t="s">
        <v>10</v>
      </c>
      <c r="B16" t="str">
        <f t="shared" si="0"/>
        <v xml:space="preserve"> 110</v>
      </c>
      <c r="C16" t="str">
        <f>"15D"</f>
        <v>15D</v>
      </c>
      <c r="D16" t="s">
        <v>21</v>
      </c>
      <c r="E16" t="str">
        <f>"4068"</f>
        <v>4068</v>
      </c>
      <c r="F16" t="s">
        <v>46</v>
      </c>
      <c r="G16" t="s">
        <v>29</v>
      </c>
      <c r="H16" t="s">
        <v>30</v>
      </c>
      <c r="I16" t="s">
        <v>47</v>
      </c>
      <c r="J16" t="s">
        <v>37</v>
      </c>
    </row>
    <row r="17" spans="1:10" x14ac:dyDescent="0.2">
      <c r="A17" t="s">
        <v>10</v>
      </c>
      <c r="B17" t="str">
        <f t="shared" si="0"/>
        <v xml:space="preserve"> 110</v>
      </c>
      <c r="C17" t="str">
        <f>"16D"</f>
        <v>16D</v>
      </c>
      <c r="D17" t="s">
        <v>21</v>
      </c>
      <c r="E17" t="str">
        <f>"4069"</f>
        <v>4069</v>
      </c>
      <c r="F17" t="s">
        <v>48</v>
      </c>
      <c r="G17" t="s">
        <v>29</v>
      </c>
      <c r="H17" t="s">
        <v>30</v>
      </c>
      <c r="I17" t="s">
        <v>49</v>
      </c>
      <c r="J17" t="s">
        <v>37</v>
      </c>
    </row>
    <row r="18" spans="1:10" x14ac:dyDescent="0.2">
      <c r="A18" t="s">
        <v>10</v>
      </c>
      <c r="B18" t="str">
        <f t="shared" si="0"/>
        <v xml:space="preserve"> 110</v>
      </c>
      <c r="C18" t="str">
        <f>"17D"</f>
        <v>17D</v>
      </c>
      <c r="D18" t="s">
        <v>21</v>
      </c>
      <c r="E18" t="str">
        <f>"13086"</f>
        <v>13086</v>
      </c>
      <c r="F18" t="s">
        <v>48</v>
      </c>
      <c r="G18" t="s">
        <v>34</v>
      </c>
      <c r="H18" t="s">
        <v>35</v>
      </c>
      <c r="I18" t="s">
        <v>47</v>
      </c>
      <c r="J18" t="s">
        <v>31</v>
      </c>
    </row>
    <row r="19" spans="1:10" x14ac:dyDescent="0.2">
      <c r="A19" t="s">
        <v>10</v>
      </c>
      <c r="B19" t="str">
        <f t="shared" si="0"/>
        <v xml:space="preserve"> 110</v>
      </c>
      <c r="C19" t="str">
        <f>"18D"</f>
        <v>18D</v>
      </c>
      <c r="D19" t="s">
        <v>21</v>
      </c>
      <c r="E19" t="str">
        <f>"13090"</f>
        <v>13090</v>
      </c>
      <c r="F19" t="s">
        <v>50</v>
      </c>
      <c r="G19" t="s">
        <v>34</v>
      </c>
      <c r="H19" t="s">
        <v>35</v>
      </c>
      <c r="I19" t="s">
        <v>49</v>
      </c>
      <c r="J19" t="s">
        <v>31</v>
      </c>
    </row>
    <row r="20" spans="1:10" x14ac:dyDescent="0.2">
      <c r="A20" t="s">
        <v>10</v>
      </c>
      <c r="B20" t="str">
        <f>" 119"</f>
        <v xml:space="preserve"> 119</v>
      </c>
      <c r="C20" t="str">
        <f>"01"</f>
        <v>01</v>
      </c>
      <c r="D20" t="s">
        <v>51</v>
      </c>
      <c r="E20" t="str">
        <f>"1427"</f>
        <v>1427</v>
      </c>
      <c r="F20" t="s">
        <v>22</v>
      </c>
      <c r="G20" t="s">
        <v>19</v>
      </c>
      <c r="H20" t="s">
        <v>23</v>
      </c>
      <c r="I20" t="s">
        <v>24</v>
      </c>
      <c r="J20" t="s">
        <v>25</v>
      </c>
    </row>
    <row r="21" spans="1:10" x14ac:dyDescent="0.2">
      <c r="A21" t="s">
        <v>10</v>
      </c>
      <c r="B21" t="str">
        <f>" 119"</f>
        <v xml:space="preserve"> 119</v>
      </c>
      <c r="C21" t="str">
        <f>"02"</f>
        <v>02</v>
      </c>
      <c r="D21" t="s">
        <v>51</v>
      </c>
      <c r="E21" t="str">
        <f>"12554"</f>
        <v>12554</v>
      </c>
      <c r="F21" t="s">
        <v>13</v>
      </c>
      <c r="G21" t="s">
        <v>29</v>
      </c>
      <c r="H21" t="s">
        <v>30</v>
      </c>
      <c r="I21" t="s">
        <v>24</v>
      </c>
      <c r="J21" t="s">
        <v>31</v>
      </c>
    </row>
    <row r="22" spans="1:10" x14ac:dyDescent="0.2">
      <c r="A22" t="s">
        <v>10</v>
      </c>
      <c r="B22" t="str">
        <f>" 119"</f>
        <v xml:space="preserve"> 119</v>
      </c>
      <c r="C22" t="str">
        <f>"03"</f>
        <v>03</v>
      </c>
      <c r="D22" t="s">
        <v>51</v>
      </c>
      <c r="E22" t="str">
        <f>"4064"</f>
        <v>4064</v>
      </c>
      <c r="F22" t="s">
        <v>33</v>
      </c>
      <c r="G22" t="s">
        <v>34</v>
      </c>
      <c r="H22" t="s">
        <v>35</v>
      </c>
      <c r="I22" t="s">
        <v>36</v>
      </c>
      <c r="J22" t="s">
        <v>37</v>
      </c>
    </row>
    <row r="23" spans="1:10" x14ac:dyDescent="0.2">
      <c r="A23" t="s">
        <v>10</v>
      </c>
      <c r="B23" t="str">
        <f>" 119"</f>
        <v xml:space="preserve"> 119</v>
      </c>
      <c r="C23" t="str">
        <f>"04"</f>
        <v>04</v>
      </c>
      <c r="D23" t="s">
        <v>51</v>
      </c>
      <c r="E23" t="str">
        <f>"13091"</f>
        <v>13091</v>
      </c>
      <c r="F23" t="s">
        <v>13</v>
      </c>
      <c r="G23" t="s">
        <v>29</v>
      </c>
      <c r="H23" t="s">
        <v>30</v>
      </c>
      <c r="I23" t="s">
        <v>36</v>
      </c>
      <c r="J23" t="s">
        <v>31</v>
      </c>
    </row>
    <row r="24" spans="1:10" x14ac:dyDescent="0.2">
      <c r="A24" t="s">
        <v>10</v>
      </c>
      <c r="B24" t="str">
        <f>" 187SL"</f>
        <v xml:space="preserve"> 187SL</v>
      </c>
      <c r="C24" t="str">
        <f>"01"</f>
        <v>01</v>
      </c>
      <c r="D24" t="s">
        <v>52</v>
      </c>
      <c r="E24" t="str">
        <f>"2120"</f>
        <v>2120</v>
      </c>
      <c r="F24" t="s">
        <v>53</v>
      </c>
      <c r="G24" t="s">
        <v>26</v>
      </c>
      <c r="H24" t="s">
        <v>54</v>
      </c>
      <c r="I24" t="s">
        <v>24</v>
      </c>
      <c r="J24" t="s">
        <v>189</v>
      </c>
    </row>
    <row r="25" spans="1:10" x14ac:dyDescent="0.2">
      <c r="A25" t="s">
        <v>10</v>
      </c>
      <c r="B25" t="str">
        <f>" 187SL"</f>
        <v xml:space="preserve"> 187SL</v>
      </c>
      <c r="C25" t="str">
        <f>"02"</f>
        <v>02</v>
      </c>
      <c r="D25" t="s">
        <v>52</v>
      </c>
      <c r="E25" t="str">
        <f>"2944"</f>
        <v>2944</v>
      </c>
      <c r="F25" t="s">
        <v>12</v>
      </c>
      <c r="G25" t="s">
        <v>12</v>
      </c>
      <c r="H25" t="s">
        <v>12</v>
      </c>
      <c r="I25" t="s">
        <v>24</v>
      </c>
      <c r="J25" t="s">
        <v>12</v>
      </c>
    </row>
    <row r="26" spans="1:10" x14ac:dyDescent="0.2">
      <c r="A26" t="s">
        <v>10</v>
      </c>
      <c r="B26" t="str">
        <f>" 187SL"</f>
        <v xml:space="preserve"> 187SL</v>
      </c>
      <c r="C26" t="str">
        <f>"03"</f>
        <v>03</v>
      </c>
      <c r="D26" t="s">
        <v>52</v>
      </c>
      <c r="E26" t="str">
        <f>"4815"</f>
        <v>4815</v>
      </c>
      <c r="F26" t="s">
        <v>55</v>
      </c>
      <c r="G26" t="s">
        <v>56</v>
      </c>
      <c r="H26" t="s">
        <v>57</v>
      </c>
      <c r="I26" t="s">
        <v>36</v>
      </c>
    </row>
    <row r="27" spans="1:10" x14ac:dyDescent="0.2">
      <c r="A27" t="s">
        <v>10</v>
      </c>
      <c r="B27" t="str">
        <f>" 187SL"</f>
        <v xml:space="preserve"> 187SL</v>
      </c>
      <c r="C27" t="str">
        <f>"04"</f>
        <v>04</v>
      </c>
      <c r="D27" t="s">
        <v>52</v>
      </c>
      <c r="E27" t="str">
        <f>"4816"</f>
        <v>4816</v>
      </c>
      <c r="F27" t="s">
        <v>12</v>
      </c>
      <c r="G27" t="s">
        <v>12</v>
      </c>
      <c r="H27" t="s">
        <v>12</v>
      </c>
      <c r="I27" t="s">
        <v>36</v>
      </c>
      <c r="J27" t="s">
        <v>12</v>
      </c>
    </row>
    <row r="28" spans="1:10" x14ac:dyDescent="0.2">
      <c r="A28" t="s">
        <v>10</v>
      </c>
      <c r="B28" t="str">
        <f t="shared" ref="B28:B38" si="1">" 210"</f>
        <v xml:space="preserve"> 210</v>
      </c>
      <c r="C28" t="str">
        <f>"01"</f>
        <v>01</v>
      </c>
      <c r="D28" t="s">
        <v>58</v>
      </c>
      <c r="E28" t="str">
        <f>"1758"</f>
        <v>1758</v>
      </c>
      <c r="F28" t="s">
        <v>59</v>
      </c>
      <c r="G28" t="s">
        <v>39</v>
      </c>
      <c r="H28" t="s">
        <v>40</v>
      </c>
      <c r="I28" t="s">
        <v>24</v>
      </c>
      <c r="J28" t="s">
        <v>25</v>
      </c>
    </row>
    <row r="29" spans="1:10" x14ac:dyDescent="0.2">
      <c r="A29" t="s">
        <v>10</v>
      </c>
      <c r="B29" t="str">
        <f t="shared" si="1"/>
        <v xml:space="preserve"> 210</v>
      </c>
      <c r="C29" t="str">
        <f>"01D"</f>
        <v>01D</v>
      </c>
      <c r="D29" t="s">
        <v>58</v>
      </c>
      <c r="E29" t="str">
        <f>"1759"</f>
        <v>1759</v>
      </c>
      <c r="F29" t="s">
        <v>48</v>
      </c>
      <c r="G29" t="s">
        <v>19</v>
      </c>
      <c r="H29" t="s">
        <v>23</v>
      </c>
      <c r="I29" t="s">
        <v>28</v>
      </c>
      <c r="J29" t="s">
        <v>25</v>
      </c>
    </row>
    <row r="30" spans="1:10" x14ac:dyDescent="0.2">
      <c r="A30" t="s">
        <v>10</v>
      </c>
      <c r="B30" t="str">
        <f t="shared" si="1"/>
        <v xml:space="preserve"> 210</v>
      </c>
      <c r="C30" t="str">
        <f>"02"</f>
        <v>02</v>
      </c>
      <c r="D30" t="s">
        <v>58</v>
      </c>
      <c r="E30" t="str">
        <f>"3049"</f>
        <v>3049</v>
      </c>
      <c r="F30" t="s">
        <v>60</v>
      </c>
      <c r="G30" t="s">
        <v>29</v>
      </c>
      <c r="H30" t="s">
        <v>30</v>
      </c>
      <c r="I30" t="s">
        <v>36</v>
      </c>
      <c r="J30" t="s">
        <v>61</v>
      </c>
    </row>
    <row r="31" spans="1:10" x14ac:dyDescent="0.2">
      <c r="A31" t="s">
        <v>10</v>
      </c>
      <c r="B31" t="str">
        <f t="shared" si="1"/>
        <v xml:space="preserve"> 210</v>
      </c>
      <c r="C31" t="str">
        <f>"02D"</f>
        <v>02D</v>
      </c>
      <c r="D31" t="s">
        <v>58</v>
      </c>
      <c r="E31" t="str">
        <f>"3439"</f>
        <v>3439</v>
      </c>
      <c r="F31" t="s">
        <v>62</v>
      </c>
      <c r="G31" t="s">
        <v>19</v>
      </c>
      <c r="H31" t="s">
        <v>23</v>
      </c>
      <c r="I31" t="s">
        <v>32</v>
      </c>
      <c r="J31" t="s">
        <v>25</v>
      </c>
    </row>
    <row r="32" spans="1:10" x14ac:dyDescent="0.2">
      <c r="A32" t="s">
        <v>10</v>
      </c>
      <c r="B32" t="str">
        <f t="shared" si="1"/>
        <v xml:space="preserve"> 210</v>
      </c>
      <c r="C32" t="str">
        <f>"03"</f>
        <v>03</v>
      </c>
      <c r="D32" t="s">
        <v>58</v>
      </c>
      <c r="E32" t="str">
        <f>"13001"</f>
        <v>13001</v>
      </c>
      <c r="F32" t="s">
        <v>60</v>
      </c>
      <c r="G32" t="s">
        <v>29</v>
      </c>
      <c r="H32" t="s">
        <v>30</v>
      </c>
      <c r="I32" t="s">
        <v>24</v>
      </c>
    </row>
    <row r="33" spans="1:10" x14ac:dyDescent="0.2">
      <c r="A33" t="s">
        <v>10</v>
      </c>
      <c r="B33" t="str">
        <f t="shared" si="1"/>
        <v xml:space="preserve"> 210</v>
      </c>
      <c r="C33" t="str">
        <f>"03D"</f>
        <v>03D</v>
      </c>
      <c r="D33" t="s">
        <v>58</v>
      </c>
      <c r="E33" t="str">
        <f>"3231"</f>
        <v>3231</v>
      </c>
      <c r="F33" t="s">
        <v>63</v>
      </c>
      <c r="G33" t="s">
        <v>56</v>
      </c>
      <c r="H33" t="s">
        <v>64</v>
      </c>
      <c r="I33" t="s">
        <v>28</v>
      </c>
      <c r="J33" t="s">
        <v>25</v>
      </c>
    </row>
    <row r="34" spans="1:10" x14ac:dyDescent="0.2">
      <c r="A34" t="s">
        <v>10</v>
      </c>
      <c r="B34" t="str">
        <f t="shared" si="1"/>
        <v xml:space="preserve"> 210</v>
      </c>
      <c r="C34" t="str">
        <f>"04D"</f>
        <v>04D</v>
      </c>
      <c r="D34" t="s">
        <v>58</v>
      </c>
      <c r="E34" t="str">
        <f>"5015"</f>
        <v>5015</v>
      </c>
      <c r="F34" t="s">
        <v>48</v>
      </c>
      <c r="G34" t="s">
        <v>56</v>
      </c>
      <c r="H34" t="s">
        <v>64</v>
      </c>
      <c r="I34" t="s">
        <v>32</v>
      </c>
      <c r="J34" t="s">
        <v>25</v>
      </c>
    </row>
    <row r="35" spans="1:10" x14ac:dyDescent="0.2">
      <c r="A35" t="s">
        <v>10</v>
      </c>
      <c r="B35" t="str">
        <f t="shared" si="1"/>
        <v xml:space="preserve"> 210</v>
      </c>
      <c r="C35" t="str">
        <f>"05D"</f>
        <v>05D</v>
      </c>
      <c r="D35" t="s">
        <v>58</v>
      </c>
      <c r="E35" t="str">
        <f>"3254"</f>
        <v>3254</v>
      </c>
      <c r="F35" t="s">
        <v>62</v>
      </c>
      <c r="G35" t="s">
        <v>34</v>
      </c>
      <c r="H35" t="s">
        <v>35</v>
      </c>
      <c r="I35" t="s">
        <v>47</v>
      </c>
      <c r="J35" t="s">
        <v>61</v>
      </c>
    </row>
    <row r="36" spans="1:10" x14ac:dyDescent="0.2">
      <c r="A36" t="s">
        <v>10</v>
      </c>
      <c r="B36" t="str">
        <f t="shared" si="1"/>
        <v xml:space="preserve"> 210</v>
      </c>
      <c r="C36" t="str">
        <f>"06D"</f>
        <v>06D</v>
      </c>
      <c r="D36" t="s">
        <v>58</v>
      </c>
      <c r="E36" t="str">
        <f>"3255"</f>
        <v>3255</v>
      </c>
      <c r="F36" t="s">
        <v>62</v>
      </c>
      <c r="G36" t="s">
        <v>34</v>
      </c>
      <c r="H36" t="s">
        <v>35</v>
      </c>
      <c r="I36" t="s">
        <v>49</v>
      </c>
      <c r="J36" t="s">
        <v>61</v>
      </c>
    </row>
    <row r="37" spans="1:10" x14ac:dyDescent="0.2">
      <c r="A37" t="s">
        <v>10</v>
      </c>
      <c r="B37" t="str">
        <f t="shared" si="1"/>
        <v xml:space="preserve"> 210</v>
      </c>
      <c r="C37" t="str">
        <f>"07D"</f>
        <v>07D</v>
      </c>
      <c r="D37" t="s">
        <v>58</v>
      </c>
      <c r="E37" t="str">
        <f>"13002"</f>
        <v>13002</v>
      </c>
      <c r="F37" t="s">
        <v>50</v>
      </c>
      <c r="G37" t="s">
        <v>34</v>
      </c>
      <c r="H37" t="s">
        <v>35</v>
      </c>
      <c r="I37" t="s">
        <v>28</v>
      </c>
    </row>
    <row r="38" spans="1:10" x14ac:dyDescent="0.2">
      <c r="A38" t="s">
        <v>10</v>
      </c>
      <c r="B38" t="str">
        <f t="shared" si="1"/>
        <v xml:space="preserve"> 210</v>
      </c>
      <c r="C38" t="str">
        <f>"08D"</f>
        <v>08D</v>
      </c>
      <c r="D38" t="s">
        <v>58</v>
      </c>
      <c r="E38" t="str">
        <f>"13003"</f>
        <v>13003</v>
      </c>
      <c r="F38" t="s">
        <v>50</v>
      </c>
      <c r="G38" t="s">
        <v>34</v>
      </c>
      <c r="H38" t="s">
        <v>35</v>
      </c>
      <c r="I38" t="s">
        <v>32</v>
      </c>
    </row>
    <row r="39" spans="1:10" x14ac:dyDescent="0.2">
      <c r="A39" t="s">
        <v>10</v>
      </c>
      <c r="B39" t="str">
        <f>" 220"</f>
        <v xml:space="preserve"> 220</v>
      </c>
      <c r="C39" t="str">
        <f>"01"</f>
        <v>01</v>
      </c>
      <c r="D39" t="s">
        <v>65</v>
      </c>
      <c r="E39" t="str">
        <f>"1422"</f>
        <v>1422</v>
      </c>
      <c r="F39" t="s">
        <v>66</v>
      </c>
      <c r="G39" t="s">
        <v>56</v>
      </c>
      <c r="H39" t="s">
        <v>64</v>
      </c>
      <c r="I39" t="s">
        <v>36</v>
      </c>
      <c r="J39" t="s">
        <v>67</v>
      </c>
    </row>
    <row r="40" spans="1:10" x14ac:dyDescent="0.2">
      <c r="A40" t="s">
        <v>10</v>
      </c>
      <c r="B40" t="str">
        <f>" 220"</f>
        <v xml:space="preserve"> 220</v>
      </c>
      <c r="C40" t="str">
        <f>"02"</f>
        <v>02</v>
      </c>
      <c r="D40" t="s">
        <v>65</v>
      </c>
      <c r="E40" t="str">
        <f>"3256"</f>
        <v>3256</v>
      </c>
      <c r="F40" t="s">
        <v>68</v>
      </c>
      <c r="G40" t="s">
        <v>44</v>
      </c>
      <c r="H40" t="s">
        <v>45</v>
      </c>
      <c r="I40" t="s">
        <v>24</v>
      </c>
      <c r="J40" t="s">
        <v>31</v>
      </c>
    </row>
    <row r="41" spans="1:10" x14ac:dyDescent="0.2">
      <c r="A41" t="s">
        <v>10</v>
      </c>
      <c r="B41" t="str">
        <f>" 220"</f>
        <v xml:space="preserve"> 220</v>
      </c>
      <c r="C41" t="str">
        <f>"03"</f>
        <v>03</v>
      </c>
      <c r="D41" t="s">
        <v>65</v>
      </c>
      <c r="E41" t="str">
        <f>"4854"</f>
        <v>4854</v>
      </c>
      <c r="F41" t="s">
        <v>60</v>
      </c>
      <c r="G41" t="s">
        <v>34</v>
      </c>
      <c r="H41" t="s">
        <v>35</v>
      </c>
      <c r="I41" t="s">
        <v>24</v>
      </c>
      <c r="J41" t="s">
        <v>31</v>
      </c>
    </row>
    <row r="42" spans="1:10" x14ac:dyDescent="0.2">
      <c r="A42" t="s">
        <v>10</v>
      </c>
      <c r="B42" t="str">
        <f>" 240"</f>
        <v xml:space="preserve"> 240</v>
      </c>
      <c r="C42" t="str">
        <f>"01"</f>
        <v>01</v>
      </c>
      <c r="D42" t="s">
        <v>69</v>
      </c>
      <c r="E42" t="str">
        <f>"2743"</f>
        <v>2743</v>
      </c>
      <c r="F42" t="s">
        <v>68</v>
      </c>
      <c r="G42" t="s">
        <v>29</v>
      </c>
      <c r="H42" t="s">
        <v>30</v>
      </c>
      <c r="I42" t="s">
        <v>24</v>
      </c>
      <c r="J42" t="s">
        <v>70</v>
      </c>
    </row>
    <row r="43" spans="1:10" x14ac:dyDescent="0.2">
      <c r="A43" t="s">
        <v>10</v>
      </c>
      <c r="B43" t="str">
        <f>" 240"</f>
        <v xml:space="preserve"> 240</v>
      </c>
      <c r="C43" t="str">
        <f>"02"</f>
        <v>02</v>
      </c>
      <c r="D43" t="s">
        <v>69</v>
      </c>
      <c r="E43" t="str">
        <f>"3050"</f>
        <v>3050</v>
      </c>
      <c r="F43" t="s">
        <v>13</v>
      </c>
      <c r="G43" t="s">
        <v>19</v>
      </c>
      <c r="H43" t="s">
        <v>23</v>
      </c>
      <c r="I43" t="s">
        <v>24</v>
      </c>
      <c r="J43" t="s">
        <v>71</v>
      </c>
    </row>
    <row r="44" spans="1:10" x14ac:dyDescent="0.2">
      <c r="A44" t="s">
        <v>10</v>
      </c>
      <c r="B44" t="str">
        <f>" 240"</f>
        <v xml:space="preserve"> 240</v>
      </c>
      <c r="C44" t="str">
        <f>"03"</f>
        <v>03</v>
      </c>
      <c r="D44" t="s">
        <v>69</v>
      </c>
      <c r="E44" t="str">
        <f>"4847"</f>
        <v>4847</v>
      </c>
      <c r="F44" t="s">
        <v>33</v>
      </c>
      <c r="G44" t="s">
        <v>44</v>
      </c>
      <c r="H44" t="s">
        <v>45</v>
      </c>
      <c r="I44" t="s">
        <v>24</v>
      </c>
      <c r="J44" t="s">
        <v>70</v>
      </c>
    </row>
    <row r="45" spans="1:10" x14ac:dyDescent="0.2">
      <c r="A45" t="s">
        <v>10</v>
      </c>
      <c r="B45" t="str">
        <f>" 271L"</f>
        <v xml:space="preserve"> 271L</v>
      </c>
      <c r="C45" t="str">
        <f>"01"</f>
        <v>01</v>
      </c>
      <c r="D45" t="s">
        <v>72</v>
      </c>
      <c r="E45" t="str">
        <f>"12572"</f>
        <v>12572</v>
      </c>
      <c r="F45" t="s">
        <v>73</v>
      </c>
      <c r="G45" t="s">
        <v>44</v>
      </c>
      <c r="H45" t="s">
        <v>45</v>
      </c>
      <c r="I45" t="s">
        <v>36</v>
      </c>
      <c r="J45" t="s">
        <v>74</v>
      </c>
    </row>
    <row r="46" spans="1:10" x14ac:dyDescent="0.2">
      <c r="A46" t="s">
        <v>10</v>
      </c>
      <c r="B46" t="str">
        <f>" 285L"</f>
        <v xml:space="preserve"> 285L</v>
      </c>
      <c r="C46" t="str">
        <f>"01"</f>
        <v>01</v>
      </c>
      <c r="D46" t="s">
        <v>75</v>
      </c>
      <c r="E46" t="str">
        <f>"2251"</f>
        <v>2251</v>
      </c>
      <c r="F46" t="s">
        <v>76</v>
      </c>
      <c r="G46" t="s">
        <v>39</v>
      </c>
      <c r="H46" t="s">
        <v>40</v>
      </c>
      <c r="I46" t="s">
        <v>24</v>
      </c>
      <c r="J46" t="s">
        <v>77</v>
      </c>
    </row>
    <row r="47" spans="1:10" x14ac:dyDescent="0.2">
      <c r="A47" t="s">
        <v>10</v>
      </c>
      <c r="B47" t="str">
        <f>" 285L"</f>
        <v xml:space="preserve"> 285L</v>
      </c>
      <c r="C47" t="str">
        <f>"02"</f>
        <v>02</v>
      </c>
      <c r="D47" t="s">
        <v>75</v>
      </c>
      <c r="E47" t="str">
        <f>"2415"</f>
        <v>2415</v>
      </c>
      <c r="F47" t="s">
        <v>78</v>
      </c>
      <c r="G47" t="s">
        <v>44</v>
      </c>
      <c r="H47" t="s">
        <v>45</v>
      </c>
      <c r="I47" t="s">
        <v>24</v>
      </c>
      <c r="J47" t="s">
        <v>77</v>
      </c>
    </row>
    <row r="48" spans="1:10" x14ac:dyDescent="0.2">
      <c r="A48" t="s">
        <v>10</v>
      </c>
      <c r="B48" t="str">
        <f>" 285L"</f>
        <v xml:space="preserve"> 285L</v>
      </c>
      <c r="C48" t="str">
        <f>"03"</f>
        <v>03</v>
      </c>
      <c r="D48" t="s">
        <v>75</v>
      </c>
      <c r="E48" t="str">
        <f>"2427"</f>
        <v>2427</v>
      </c>
      <c r="F48" t="s">
        <v>79</v>
      </c>
      <c r="G48" t="s">
        <v>29</v>
      </c>
      <c r="H48" t="s">
        <v>30</v>
      </c>
      <c r="I48" t="s">
        <v>24</v>
      </c>
      <c r="J48" t="s">
        <v>77</v>
      </c>
    </row>
    <row r="49" spans="1:10" x14ac:dyDescent="0.2">
      <c r="A49" t="s">
        <v>10</v>
      </c>
      <c r="B49" t="str">
        <f>" 285L"</f>
        <v xml:space="preserve"> 285L</v>
      </c>
      <c r="C49" t="str">
        <f>"04"</f>
        <v>04</v>
      </c>
      <c r="D49" t="s">
        <v>75</v>
      </c>
      <c r="E49" t="str">
        <f>"3330"</f>
        <v>3330</v>
      </c>
      <c r="F49" t="s">
        <v>33</v>
      </c>
      <c r="G49" t="s">
        <v>19</v>
      </c>
      <c r="H49" t="s">
        <v>23</v>
      </c>
      <c r="I49" t="s">
        <v>24</v>
      </c>
      <c r="J49" t="s">
        <v>77</v>
      </c>
    </row>
    <row r="50" spans="1:10" x14ac:dyDescent="0.2">
      <c r="A50" t="s">
        <v>10</v>
      </c>
      <c r="B50" t="str">
        <f>" 310"</f>
        <v xml:space="preserve"> 310</v>
      </c>
      <c r="C50" t="str">
        <f>"01"</f>
        <v>01</v>
      </c>
      <c r="D50" t="s">
        <v>80</v>
      </c>
      <c r="E50" t="str">
        <f>"1428"</f>
        <v>1428</v>
      </c>
      <c r="F50" t="s">
        <v>66</v>
      </c>
      <c r="G50" t="s">
        <v>44</v>
      </c>
      <c r="H50" t="s">
        <v>45</v>
      </c>
      <c r="I50" t="s">
        <v>36</v>
      </c>
      <c r="J50" t="s">
        <v>81</v>
      </c>
    </row>
    <row r="51" spans="1:10" x14ac:dyDescent="0.2">
      <c r="A51" t="s">
        <v>10</v>
      </c>
      <c r="B51" t="str">
        <f>" 310"</f>
        <v xml:space="preserve"> 310</v>
      </c>
      <c r="C51" t="str">
        <f>"02"</f>
        <v>02</v>
      </c>
      <c r="D51" t="s">
        <v>80</v>
      </c>
      <c r="E51" t="str">
        <f>"4007"</f>
        <v>4007</v>
      </c>
      <c r="F51" t="s">
        <v>60</v>
      </c>
      <c r="G51" t="s">
        <v>44</v>
      </c>
      <c r="H51" t="s">
        <v>45</v>
      </c>
      <c r="I51" t="s">
        <v>24</v>
      </c>
      <c r="J51" t="s">
        <v>82</v>
      </c>
    </row>
    <row r="52" spans="1:10" x14ac:dyDescent="0.2">
      <c r="A52" t="s">
        <v>10</v>
      </c>
      <c r="B52" t="str">
        <f t="shared" ref="B52:B57" si="2">" 341"</f>
        <v xml:space="preserve"> 341</v>
      </c>
      <c r="C52" t="str">
        <f>"01"</f>
        <v>01</v>
      </c>
      <c r="D52" t="s">
        <v>83</v>
      </c>
      <c r="E52" t="str">
        <f>"2494"</f>
        <v>2494</v>
      </c>
      <c r="F52" t="s">
        <v>59</v>
      </c>
      <c r="G52" t="s">
        <v>34</v>
      </c>
      <c r="H52" t="s">
        <v>35</v>
      </c>
      <c r="I52" t="s">
        <v>24</v>
      </c>
      <c r="J52" t="s">
        <v>82</v>
      </c>
    </row>
    <row r="53" spans="1:10" x14ac:dyDescent="0.2">
      <c r="A53" t="s">
        <v>10</v>
      </c>
      <c r="B53" t="str">
        <f t="shared" si="2"/>
        <v xml:space="preserve"> 341</v>
      </c>
      <c r="C53" t="str">
        <f>"01L"</f>
        <v>01L</v>
      </c>
      <c r="D53" t="s">
        <v>83</v>
      </c>
      <c r="E53" t="str">
        <f>"2495"</f>
        <v>2495</v>
      </c>
      <c r="F53" t="s">
        <v>76</v>
      </c>
      <c r="G53" t="s">
        <v>29</v>
      </c>
      <c r="H53" t="s">
        <v>30</v>
      </c>
      <c r="I53" t="s">
        <v>28</v>
      </c>
      <c r="J53" t="s">
        <v>82</v>
      </c>
    </row>
    <row r="54" spans="1:10" x14ac:dyDescent="0.2">
      <c r="A54" t="s">
        <v>10</v>
      </c>
      <c r="B54" t="str">
        <f t="shared" si="2"/>
        <v xml:space="preserve"> 341</v>
      </c>
      <c r="C54" t="str">
        <f>"02L"</f>
        <v>02L</v>
      </c>
      <c r="D54" t="s">
        <v>83</v>
      </c>
      <c r="E54" t="str">
        <f>"2744"</f>
        <v>2744</v>
      </c>
      <c r="F54" t="s">
        <v>76</v>
      </c>
      <c r="G54" t="s">
        <v>29</v>
      </c>
      <c r="H54" t="s">
        <v>30</v>
      </c>
      <c r="I54" t="s">
        <v>32</v>
      </c>
      <c r="J54" t="s">
        <v>82</v>
      </c>
    </row>
    <row r="55" spans="1:10" x14ac:dyDescent="0.2">
      <c r="A55" t="s">
        <v>10</v>
      </c>
      <c r="B55" t="str">
        <f t="shared" si="2"/>
        <v xml:space="preserve"> 341</v>
      </c>
      <c r="C55" t="str">
        <f>"03L"</f>
        <v>03L</v>
      </c>
      <c r="D55" t="s">
        <v>83</v>
      </c>
      <c r="E55" t="str">
        <f>"3228"</f>
        <v>3228</v>
      </c>
      <c r="F55" t="s">
        <v>76</v>
      </c>
      <c r="G55" t="s">
        <v>84</v>
      </c>
      <c r="H55" t="s">
        <v>85</v>
      </c>
      <c r="I55" t="s">
        <v>28</v>
      </c>
      <c r="J55" t="s">
        <v>82</v>
      </c>
    </row>
    <row r="56" spans="1:10" x14ac:dyDescent="0.2">
      <c r="A56" t="s">
        <v>10</v>
      </c>
      <c r="B56" t="str">
        <f t="shared" si="2"/>
        <v xml:space="preserve"> 341</v>
      </c>
      <c r="C56" t="str">
        <f>"04L"</f>
        <v>04L</v>
      </c>
      <c r="D56" t="s">
        <v>83</v>
      </c>
      <c r="E56" t="str">
        <f>"3572"</f>
        <v>3572</v>
      </c>
      <c r="F56" t="s">
        <v>76</v>
      </c>
      <c r="G56" t="s">
        <v>84</v>
      </c>
      <c r="H56" t="s">
        <v>85</v>
      </c>
      <c r="I56" t="s">
        <v>32</v>
      </c>
      <c r="J56" t="s">
        <v>82</v>
      </c>
    </row>
    <row r="57" spans="1:10" x14ac:dyDescent="0.2">
      <c r="A57" t="s">
        <v>10</v>
      </c>
      <c r="B57" t="str">
        <f t="shared" si="2"/>
        <v xml:space="preserve"> 341</v>
      </c>
      <c r="C57" t="str">
        <f>"05L"</f>
        <v>05L</v>
      </c>
      <c r="D57" t="s">
        <v>83</v>
      </c>
      <c r="E57" t="str">
        <f>"5043"</f>
        <v>5043</v>
      </c>
      <c r="F57" t="s">
        <v>41</v>
      </c>
      <c r="G57" t="s">
        <v>44</v>
      </c>
      <c r="H57" t="s">
        <v>45</v>
      </c>
      <c r="I57" t="s">
        <v>28</v>
      </c>
      <c r="J57" t="s">
        <v>82</v>
      </c>
    </row>
    <row r="58" spans="1:10" x14ac:dyDescent="0.2">
      <c r="A58" t="s">
        <v>10</v>
      </c>
      <c r="B58" t="str">
        <f>" 410"</f>
        <v xml:space="preserve"> 410</v>
      </c>
      <c r="C58" t="str">
        <f>"01"</f>
        <v>01</v>
      </c>
      <c r="D58" t="s">
        <v>86</v>
      </c>
      <c r="E58" t="str">
        <f>"2496"</f>
        <v>2496</v>
      </c>
      <c r="F58" t="s">
        <v>66</v>
      </c>
      <c r="G58" t="s">
        <v>39</v>
      </c>
      <c r="H58" t="s">
        <v>40</v>
      </c>
      <c r="I58" t="s">
        <v>24</v>
      </c>
      <c r="J58" t="s">
        <v>87</v>
      </c>
    </row>
    <row r="59" spans="1:10" x14ac:dyDescent="0.2">
      <c r="A59" t="s">
        <v>10</v>
      </c>
      <c r="B59" t="str">
        <f>" 410"</f>
        <v xml:space="preserve"> 410</v>
      </c>
      <c r="C59" t="str">
        <f>"02"</f>
        <v>02</v>
      </c>
      <c r="D59" t="s">
        <v>86</v>
      </c>
      <c r="E59" t="str">
        <f>"3983"</f>
        <v>3983</v>
      </c>
      <c r="F59" t="s">
        <v>13</v>
      </c>
      <c r="G59" t="s">
        <v>44</v>
      </c>
      <c r="H59" t="s">
        <v>45</v>
      </c>
      <c r="I59" t="s">
        <v>24</v>
      </c>
      <c r="J59" t="s">
        <v>88</v>
      </c>
    </row>
    <row r="60" spans="1:10" x14ac:dyDescent="0.2">
      <c r="A60" t="s">
        <v>10</v>
      </c>
      <c r="B60" t="str">
        <f>" 420"</f>
        <v xml:space="preserve"> 420</v>
      </c>
      <c r="C60" t="str">
        <f>"01"</f>
        <v>01</v>
      </c>
      <c r="D60" t="s">
        <v>89</v>
      </c>
      <c r="E60" t="str">
        <f>"1429"</f>
        <v>1429</v>
      </c>
      <c r="F60" t="s">
        <v>68</v>
      </c>
      <c r="G60" t="s">
        <v>44</v>
      </c>
      <c r="H60" t="s">
        <v>45</v>
      </c>
      <c r="I60" t="s">
        <v>36</v>
      </c>
      <c r="J60" t="s">
        <v>88</v>
      </c>
    </row>
    <row r="61" spans="1:10" x14ac:dyDescent="0.2">
      <c r="A61" t="s">
        <v>10</v>
      </c>
      <c r="B61" t="str">
        <f>" 420"</f>
        <v xml:space="preserve"> 420</v>
      </c>
      <c r="C61" t="str">
        <f>"02"</f>
        <v>02</v>
      </c>
      <c r="D61" t="s">
        <v>89</v>
      </c>
      <c r="E61" t="str">
        <f>"3573"</f>
        <v>3573</v>
      </c>
      <c r="F61" t="s">
        <v>68</v>
      </c>
      <c r="G61" t="s">
        <v>90</v>
      </c>
      <c r="H61" t="s">
        <v>91</v>
      </c>
      <c r="I61" t="s">
        <v>36</v>
      </c>
      <c r="J61" t="s">
        <v>92</v>
      </c>
    </row>
    <row r="62" spans="1:10" x14ac:dyDescent="0.2">
      <c r="A62" t="s">
        <v>10</v>
      </c>
      <c r="B62" t="str">
        <f>" 430"</f>
        <v xml:space="preserve"> 430</v>
      </c>
      <c r="C62" t="str">
        <f>"01"</f>
        <v>01</v>
      </c>
      <c r="D62" t="s">
        <v>93</v>
      </c>
      <c r="E62" t="str">
        <f>"1430"</f>
        <v>1430</v>
      </c>
      <c r="F62" t="s">
        <v>94</v>
      </c>
      <c r="G62" t="s">
        <v>34</v>
      </c>
      <c r="H62" t="s">
        <v>35</v>
      </c>
      <c r="I62" t="s">
        <v>36</v>
      </c>
      <c r="J62" t="s">
        <v>95</v>
      </c>
    </row>
    <row r="63" spans="1:10" x14ac:dyDescent="0.2">
      <c r="A63" t="s">
        <v>10</v>
      </c>
      <c r="B63" t="str">
        <f>" 437"</f>
        <v xml:space="preserve"> 437</v>
      </c>
      <c r="C63" t="str">
        <f>"01"</f>
        <v>01</v>
      </c>
      <c r="D63" t="s">
        <v>96</v>
      </c>
      <c r="E63" t="str">
        <f>"4073"</f>
        <v>4073</v>
      </c>
      <c r="F63" t="s">
        <v>97</v>
      </c>
      <c r="G63" t="s">
        <v>29</v>
      </c>
      <c r="H63" t="s">
        <v>30</v>
      </c>
      <c r="I63" t="s">
        <v>24</v>
      </c>
      <c r="J63" t="s">
        <v>82</v>
      </c>
    </row>
    <row r="64" spans="1:10" x14ac:dyDescent="0.2">
      <c r="A64" t="s">
        <v>10</v>
      </c>
      <c r="B64" t="str">
        <f>" 438"</f>
        <v xml:space="preserve"> 438</v>
      </c>
      <c r="C64" t="str">
        <f>"01"</f>
        <v>01</v>
      </c>
      <c r="D64" t="s">
        <v>98</v>
      </c>
      <c r="E64" t="str">
        <f>"3440"</f>
        <v>3440</v>
      </c>
      <c r="F64" t="s">
        <v>99</v>
      </c>
      <c r="G64" t="s">
        <v>44</v>
      </c>
      <c r="H64" t="s">
        <v>45</v>
      </c>
      <c r="I64" t="s">
        <v>36</v>
      </c>
      <c r="J64" t="s">
        <v>67</v>
      </c>
    </row>
    <row r="65" spans="1:10" x14ac:dyDescent="0.2">
      <c r="A65" t="s">
        <v>10</v>
      </c>
      <c r="B65" t="str">
        <f>" 442"</f>
        <v xml:space="preserve"> 442</v>
      </c>
      <c r="C65" t="str">
        <f>"01"</f>
        <v>01</v>
      </c>
      <c r="D65" t="s">
        <v>100</v>
      </c>
      <c r="E65" t="str">
        <f>"3984"</f>
        <v>3984</v>
      </c>
      <c r="F65" t="s">
        <v>38</v>
      </c>
      <c r="G65" t="s">
        <v>44</v>
      </c>
      <c r="H65" t="s">
        <v>45</v>
      </c>
      <c r="I65" t="s">
        <v>36</v>
      </c>
      <c r="J65" t="s">
        <v>101</v>
      </c>
    </row>
    <row r="66" spans="1:10" x14ac:dyDescent="0.2">
      <c r="A66" t="s">
        <v>10</v>
      </c>
      <c r="B66" t="str">
        <f>" 444"</f>
        <v xml:space="preserve"> 444</v>
      </c>
      <c r="C66" t="str">
        <f>"01"</f>
        <v>01</v>
      </c>
      <c r="D66" t="s">
        <v>102</v>
      </c>
      <c r="E66" t="str">
        <f>"1431"</f>
        <v>1431</v>
      </c>
      <c r="F66" t="s">
        <v>66</v>
      </c>
      <c r="G66" t="s">
        <v>56</v>
      </c>
      <c r="H66" t="s">
        <v>64</v>
      </c>
      <c r="I66" t="s">
        <v>24</v>
      </c>
      <c r="J66" t="s">
        <v>88</v>
      </c>
    </row>
    <row r="67" spans="1:10" x14ac:dyDescent="0.2">
      <c r="A67" t="s">
        <v>10</v>
      </c>
      <c r="B67" t="str">
        <f>" 444"</f>
        <v xml:space="preserve"> 444</v>
      </c>
      <c r="C67" t="str">
        <f>"02"</f>
        <v>02</v>
      </c>
      <c r="D67" t="s">
        <v>102</v>
      </c>
      <c r="E67" t="str">
        <f>"4046"</f>
        <v>4046</v>
      </c>
      <c r="F67" t="s">
        <v>33</v>
      </c>
      <c r="G67" t="s">
        <v>29</v>
      </c>
      <c r="H67" t="s">
        <v>30</v>
      </c>
      <c r="I67" t="s">
        <v>24</v>
      </c>
      <c r="J67" t="s">
        <v>88</v>
      </c>
    </row>
    <row r="68" spans="1:10" x14ac:dyDescent="0.2">
      <c r="A68" t="s">
        <v>10</v>
      </c>
      <c r="B68" t="str">
        <f>" 446"</f>
        <v xml:space="preserve"> 446</v>
      </c>
      <c r="C68" t="str">
        <f>"01"</f>
        <v>01</v>
      </c>
      <c r="D68" t="s">
        <v>103</v>
      </c>
      <c r="E68" t="str">
        <f>"3051"</f>
        <v>3051</v>
      </c>
      <c r="F68" t="s">
        <v>97</v>
      </c>
      <c r="G68" t="s">
        <v>19</v>
      </c>
      <c r="H68" t="s">
        <v>23</v>
      </c>
      <c r="I68" t="s">
        <v>24</v>
      </c>
      <c r="J68" t="s">
        <v>104</v>
      </c>
    </row>
    <row r="69" spans="1:10" x14ac:dyDescent="0.2">
      <c r="A69" t="s">
        <v>10</v>
      </c>
      <c r="B69" t="str">
        <f>" 449"</f>
        <v xml:space="preserve"> 449</v>
      </c>
      <c r="C69" t="str">
        <f>"01"</f>
        <v>01</v>
      </c>
      <c r="D69" t="s">
        <v>105</v>
      </c>
      <c r="E69" t="str">
        <f>"4008"</f>
        <v>4008</v>
      </c>
      <c r="F69" t="s">
        <v>106</v>
      </c>
      <c r="G69" t="s">
        <v>44</v>
      </c>
      <c r="H69" t="s">
        <v>45</v>
      </c>
      <c r="I69" t="s">
        <v>36</v>
      </c>
      <c r="J69" t="s">
        <v>107</v>
      </c>
    </row>
    <row r="70" spans="1:10" x14ac:dyDescent="0.2">
      <c r="A70" t="s">
        <v>10</v>
      </c>
      <c r="B70" t="str">
        <f>" 450"</f>
        <v xml:space="preserve"> 450</v>
      </c>
      <c r="C70" t="str">
        <f>"01"</f>
        <v>01</v>
      </c>
      <c r="D70" t="s">
        <v>108</v>
      </c>
      <c r="E70" t="str">
        <f>"1432"</f>
        <v>1432</v>
      </c>
      <c r="F70" t="s">
        <v>66</v>
      </c>
      <c r="G70" t="s">
        <v>19</v>
      </c>
      <c r="H70" t="s">
        <v>23</v>
      </c>
      <c r="I70" t="s">
        <v>24</v>
      </c>
      <c r="J70" t="s">
        <v>109</v>
      </c>
    </row>
    <row r="71" spans="1:10" x14ac:dyDescent="0.2">
      <c r="A71" t="s">
        <v>10</v>
      </c>
      <c r="B71" t="str">
        <f>" 450"</f>
        <v xml:space="preserve"> 450</v>
      </c>
      <c r="C71" t="str">
        <f>"02"</f>
        <v>02</v>
      </c>
      <c r="D71" t="s">
        <v>108</v>
      </c>
      <c r="E71" t="str">
        <f>"4052"</f>
        <v>4052</v>
      </c>
      <c r="F71" t="s">
        <v>66</v>
      </c>
      <c r="G71" t="s">
        <v>44</v>
      </c>
      <c r="H71" t="s">
        <v>45</v>
      </c>
      <c r="I71" t="s">
        <v>24</v>
      </c>
      <c r="J71" t="s">
        <v>109</v>
      </c>
    </row>
    <row r="72" spans="1:10" x14ac:dyDescent="0.2">
      <c r="A72" t="s">
        <v>10</v>
      </c>
      <c r="B72" t="str">
        <f>" 451"</f>
        <v xml:space="preserve"> 451</v>
      </c>
      <c r="C72" t="str">
        <f>"01"</f>
        <v>01</v>
      </c>
      <c r="D72" t="s">
        <v>110</v>
      </c>
      <c r="E72" t="str">
        <f>"2434"</f>
        <v>2434</v>
      </c>
      <c r="F72" t="s">
        <v>111</v>
      </c>
      <c r="G72" t="s">
        <v>44</v>
      </c>
      <c r="H72" t="s">
        <v>45</v>
      </c>
      <c r="I72" t="s">
        <v>24</v>
      </c>
      <c r="J72" t="s">
        <v>25</v>
      </c>
    </row>
    <row r="73" spans="1:10" x14ac:dyDescent="0.2">
      <c r="A73" t="s">
        <v>10</v>
      </c>
      <c r="B73" t="str">
        <f>" 460"</f>
        <v xml:space="preserve"> 460</v>
      </c>
      <c r="C73" t="str">
        <f>"01"</f>
        <v>01</v>
      </c>
      <c r="D73" t="s">
        <v>112</v>
      </c>
      <c r="E73" t="str">
        <f>"2750"</f>
        <v>2750</v>
      </c>
      <c r="F73" t="s">
        <v>33</v>
      </c>
      <c r="G73" t="s">
        <v>39</v>
      </c>
      <c r="H73" t="s">
        <v>40</v>
      </c>
      <c r="I73" t="s">
        <v>24</v>
      </c>
      <c r="J73" t="s">
        <v>113</v>
      </c>
    </row>
    <row r="74" spans="1:10" x14ac:dyDescent="0.2">
      <c r="A74" t="s">
        <v>10</v>
      </c>
      <c r="B74" t="str">
        <f>" 461"</f>
        <v xml:space="preserve"> 461</v>
      </c>
      <c r="C74" t="str">
        <f>"01"</f>
        <v>01</v>
      </c>
      <c r="D74" t="s">
        <v>114</v>
      </c>
      <c r="E74" t="str">
        <f>"14166"</f>
        <v>14166</v>
      </c>
      <c r="F74" t="s">
        <v>79</v>
      </c>
      <c r="G74" t="s">
        <v>44</v>
      </c>
      <c r="H74" t="s">
        <v>45</v>
      </c>
      <c r="I74" t="s">
        <v>24</v>
      </c>
      <c r="J74" t="s">
        <v>115</v>
      </c>
    </row>
    <row r="75" spans="1:10" x14ac:dyDescent="0.2">
      <c r="A75" t="s">
        <v>10</v>
      </c>
      <c r="B75" t="str">
        <f>" 470"</f>
        <v xml:space="preserve"> 470</v>
      </c>
      <c r="C75" t="str">
        <f>"01"</f>
        <v>01</v>
      </c>
      <c r="D75" t="s">
        <v>116</v>
      </c>
      <c r="E75" t="str">
        <f>"3806"</f>
        <v>3806</v>
      </c>
      <c r="F75" t="s">
        <v>59</v>
      </c>
      <c r="G75" t="s">
        <v>29</v>
      </c>
      <c r="H75" t="s">
        <v>30</v>
      </c>
      <c r="I75" t="s">
        <v>36</v>
      </c>
      <c r="J75" t="s">
        <v>81</v>
      </c>
    </row>
    <row r="76" spans="1:10" x14ac:dyDescent="0.2">
      <c r="A76" t="s">
        <v>10</v>
      </c>
      <c r="B76" t="str">
        <f t="shared" ref="B76:B81" si="3">" 478"</f>
        <v xml:space="preserve"> 478</v>
      </c>
      <c r="C76" t="str">
        <f>"01"</f>
        <v>01</v>
      </c>
      <c r="D76" t="s">
        <v>117</v>
      </c>
      <c r="E76" t="str">
        <f>"1433"</f>
        <v>1433</v>
      </c>
      <c r="F76" t="s">
        <v>12</v>
      </c>
      <c r="I76" t="s">
        <v>118</v>
      </c>
      <c r="J76" t="s">
        <v>87</v>
      </c>
    </row>
    <row r="77" spans="1:10" x14ac:dyDescent="0.2">
      <c r="A77" t="s">
        <v>10</v>
      </c>
      <c r="B77" t="str">
        <f t="shared" si="3"/>
        <v xml:space="preserve"> 478</v>
      </c>
      <c r="C77" t="str">
        <f>"02"</f>
        <v>02</v>
      </c>
      <c r="D77" t="s">
        <v>117</v>
      </c>
      <c r="E77" t="str">
        <f>"1434"</f>
        <v>1434</v>
      </c>
      <c r="F77" t="s">
        <v>12</v>
      </c>
      <c r="I77" t="s">
        <v>118</v>
      </c>
      <c r="J77" t="s">
        <v>107</v>
      </c>
    </row>
    <row r="78" spans="1:10" x14ac:dyDescent="0.2">
      <c r="A78" t="s">
        <v>10</v>
      </c>
      <c r="B78" t="str">
        <f t="shared" si="3"/>
        <v xml:space="preserve"> 478</v>
      </c>
      <c r="C78" t="str">
        <f>"03"</f>
        <v>03</v>
      </c>
      <c r="D78" t="s">
        <v>117</v>
      </c>
      <c r="E78" t="str">
        <f>"1435"</f>
        <v>1435</v>
      </c>
      <c r="F78" t="s">
        <v>12</v>
      </c>
      <c r="I78" t="s">
        <v>118</v>
      </c>
      <c r="J78" t="s">
        <v>119</v>
      </c>
    </row>
    <row r="79" spans="1:10" x14ac:dyDescent="0.2">
      <c r="A79" t="s">
        <v>10</v>
      </c>
      <c r="B79" t="str">
        <f t="shared" si="3"/>
        <v xml:space="preserve"> 478</v>
      </c>
      <c r="C79" t="str">
        <f>"04"</f>
        <v>04</v>
      </c>
      <c r="D79" t="s">
        <v>117</v>
      </c>
      <c r="E79" t="str">
        <f>"1436"</f>
        <v>1436</v>
      </c>
      <c r="F79" t="s">
        <v>12</v>
      </c>
      <c r="I79" t="s">
        <v>118</v>
      </c>
      <c r="J79" t="s">
        <v>92</v>
      </c>
    </row>
    <row r="80" spans="1:10" x14ac:dyDescent="0.2">
      <c r="A80" t="s">
        <v>10</v>
      </c>
      <c r="B80" t="str">
        <f t="shared" si="3"/>
        <v xml:space="preserve"> 478</v>
      </c>
      <c r="C80" t="str">
        <f>"05"</f>
        <v>05</v>
      </c>
      <c r="D80" t="s">
        <v>117</v>
      </c>
      <c r="E80" t="str">
        <f>"1437"</f>
        <v>1437</v>
      </c>
      <c r="F80" t="s">
        <v>12</v>
      </c>
      <c r="I80" t="s">
        <v>118</v>
      </c>
      <c r="J80" t="s">
        <v>113</v>
      </c>
    </row>
    <row r="81" spans="1:10" x14ac:dyDescent="0.2">
      <c r="A81" t="s">
        <v>10</v>
      </c>
      <c r="B81" t="str">
        <f t="shared" si="3"/>
        <v xml:space="preserve"> 478</v>
      </c>
      <c r="C81" t="str">
        <f>"06"</f>
        <v>06</v>
      </c>
      <c r="D81" t="s">
        <v>117</v>
      </c>
      <c r="E81" t="str">
        <f>"2564"</f>
        <v>2564</v>
      </c>
      <c r="F81" t="s">
        <v>12</v>
      </c>
      <c r="I81" t="s">
        <v>118</v>
      </c>
      <c r="J81" t="s">
        <v>101</v>
      </c>
    </row>
    <row r="82" spans="1:10" x14ac:dyDescent="0.2">
      <c r="A82" t="s">
        <v>10</v>
      </c>
      <c r="B82" t="str">
        <f>" 495"</f>
        <v xml:space="preserve"> 495</v>
      </c>
      <c r="C82" t="str">
        <f>"01"</f>
        <v>01</v>
      </c>
      <c r="D82" t="s">
        <v>120</v>
      </c>
      <c r="E82" t="str">
        <f>"1860"</f>
        <v>1860</v>
      </c>
      <c r="F82" t="s">
        <v>12</v>
      </c>
      <c r="I82" t="s">
        <v>118</v>
      </c>
      <c r="J82" t="s">
        <v>119</v>
      </c>
    </row>
    <row r="83" spans="1:10" x14ac:dyDescent="0.2">
      <c r="A83" t="s">
        <v>10</v>
      </c>
      <c r="B83" t="str">
        <f>" 495"</f>
        <v xml:space="preserve"> 495</v>
      </c>
      <c r="C83" t="str">
        <f>"02"</f>
        <v>02</v>
      </c>
      <c r="D83" t="s">
        <v>120</v>
      </c>
      <c r="E83" t="str">
        <f>"2247"</f>
        <v>2247</v>
      </c>
      <c r="F83" t="s">
        <v>12</v>
      </c>
      <c r="I83" t="s">
        <v>118</v>
      </c>
      <c r="J83" t="s">
        <v>70</v>
      </c>
    </row>
    <row r="84" spans="1:10" x14ac:dyDescent="0.2">
      <c r="A84" t="s">
        <v>10</v>
      </c>
      <c r="B84" t="str">
        <f>" 495"</f>
        <v xml:space="preserve"> 495</v>
      </c>
      <c r="C84" t="str">
        <f>"03"</f>
        <v>03</v>
      </c>
      <c r="D84" t="s">
        <v>120</v>
      </c>
      <c r="E84" t="str">
        <f>"3170"</f>
        <v>3170</v>
      </c>
      <c r="F84" t="s">
        <v>12</v>
      </c>
      <c r="I84" t="s">
        <v>118</v>
      </c>
    </row>
    <row r="85" spans="1:10" x14ac:dyDescent="0.2">
      <c r="A85" t="s">
        <v>10</v>
      </c>
      <c r="B85" t="str">
        <f>" 495"</f>
        <v xml:space="preserve"> 495</v>
      </c>
      <c r="C85" t="str">
        <f>"04"</f>
        <v>04</v>
      </c>
      <c r="D85" t="s">
        <v>120</v>
      </c>
      <c r="E85" t="str">
        <f>"5052"</f>
        <v>5052</v>
      </c>
      <c r="F85" t="s">
        <v>12</v>
      </c>
      <c r="I85" t="s">
        <v>118</v>
      </c>
      <c r="J85" t="s">
        <v>109</v>
      </c>
    </row>
    <row r="86" spans="1:10" x14ac:dyDescent="0.2">
      <c r="A86" t="s">
        <v>10</v>
      </c>
      <c r="B86" t="str">
        <f>" 498"</f>
        <v xml:space="preserve"> 498</v>
      </c>
      <c r="C86" t="str">
        <f t="shared" ref="C86:C102" si="4">"01"</f>
        <v>01</v>
      </c>
      <c r="D86" t="s">
        <v>121</v>
      </c>
      <c r="E86" t="str">
        <f>"1438"</f>
        <v>1438</v>
      </c>
      <c r="F86" t="s">
        <v>12</v>
      </c>
      <c r="I86" t="s">
        <v>118</v>
      </c>
      <c r="J86" t="s">
        <v>109</v>
      </c>
    </row>
    <row r="87" spans="1:10" x14ac:dyDescent="0.2">
      <c r="A87" t="s">
        <v>10</v>
      </c>
      <c r="B87" t="str">
        <f>" 615"</f>
        <v xml:space="preserve"> 615</v>
      </c>
      <c r="C87" t="str">
        <f t="shared" si="4"/>
        <v>01</v>
      </c>
      <c r="D87" t="s">
        <v>122</v>
      </c>
      <c r="E87" t="str">
        <f>"3437"</f>
        <v>3437</v>
      </c>
      <c r="F87" t="s">
        <v>12</v>
      </c>
      <c r="G87" t="s">
        <v>56</v>
      </c>
      <c r="H87" t="s">
        <v>64</v>
      </c>
      <c r="I87" t="s">
        <v>24</v>
      </c>
      <c r="J87" t="s">
        <v>115</v>
      </c>
    </row>
    <row r="88" spans="1:10" x14ac:dyDescent="0.2">
      <c r="A88" t="s">
        <v>10</v>
      </c>
      <c r="B88" t="str">
        <f>" 620"</f>
        <v xml:space="preserve"> 620</v>
      </c>
      <c r="C88" t="str">
        <f t="shared" si="4"/>
        <v>01</v>
      </c>
      <c r="D88" t="s">
        <v>123</v>
      </c>
      <c r="E88" t="str">
        <f>"3992"</f>
        <v>3992</v>
      </c>
      <c r="F88" t="s">
        <v>12</v>
      </c>
      <c r="G88" t="s">
        <v>12</v>
      </c>
      <c r="H88" t="s">
        <v>12</v>
      </c>
      <c r="I88" t="s">
        <v>24</v>
      </c>
      <c r="J88" t="s">
        <v>12</v>
      </c>
    </row>
    <row r="89" spans="1:10" x14ac:dyDescent="0.2">
      <c r="A89" t="s">
        <v>10</v>
      </c>
      <c r="B89" t="str">
        <f>" 624"</f>
        <v xml:space="preserve"> 624</v>
      </c>
      <c r="C89" t="str">
        <f t="shared" si="4"/>
        <v>01</v>
      </c>
      <c r="D89" t="s">
        <v>124</v>
      </c>
      <c r="E89" t="str">
        <f>"2751"</f>
        <v>2751</v>
      </c>
      <c r="F89" t="s">
        <v>66</v>
      </c>
      <c r="G89" t="s">
        <v>29</v>
      </c>
      <c r="H89" t="s">
        <v>30</v>
      </c>
      <c r="I89" t="s">
        <v>36</v>
      </c>
      <c r="J89" t="s">
        <v>119</v>
      </c>
    </row>
    <row r="90" spans="1:10" x14ac:dyDescent="0.2">
      <c r="A90" t="s">
        <v>10</v>
      </c>
      <c r="B90" t="str">
        <f>" 630"</f>
        <v xml:space="preserve"> 630</v>
      </c>
      <c r="C90" t="str">
        <f t="shared" si="4"/>
        <v>01</v>
      </c>
      <c r="D90" t="s">
        <v>125</v>
      </c>
      <c r="E90" t="str">
        <f>"1167"</f>
        <v>1167</v>
      </c>
      <c r="F90" t="s">
        <v>94</v>
      </c>
      <c r="G90" t="s">
        <v>34</v>
      </c>
      <c r="H90" t="s">
        <v>35</v>
      </c>
      <c r="I90" t="s">
        <v>36</v>
      </c>
      <c r="J90" t="s">
        <v>95</v>
      </c>
    </row>
    <row r="91" spans="1:10" x14ac:dyDescent="0.2">
      <c r="A91" t="s">
        <v>10</v>
      </c>
      <c r="B91" t="str">
        <f>" 637"</f>
        <v xml:space="preserve"> 637</v>
      </c>
      <c r="C91" t="str">
        <f t="shared" si="4"/>
        <v>01</v>
      </c>
      <c r="D91" t="s">
        <v>126</v>
      </c>
      <c r="E91" t="str">
        <f>"4074"</f>
        <v>4074</v>
      </c>
      <c r="F91" t="s">
        <v>97</v>
      </c>
      <c r="G91" t="s">
        <v>29</v>
      </c>
      <c r="H91" t="s">
        <v>30</v>
      </c>
      <c r="I91" t="s">
        <v>24</v>
      </c>
      <c r="J91" t="s">
        <v>82</v>
      </c>
    </row>
    <row r="92" spans="1:10" x14ac:dyDescent="0.2">
      <c r="A92" t="s">
        <v>10</v>
      </c>
      <c r="B92" t="str">
        <f>" 638"</f>
        <v xml:space="preserve"> 638</v>
      </c>
      <c r="C92" t="str">
        <f t="shared" si="4"/>
        <v>01</v>
      </c>
      <c r="D92" t="s">
        <v>98</v>
      </c>
      <c r="E92" t="str">
        <f>"3441"</f>
        <v>3441</v>
      </c>
      <c r="F92" t="s">
        <v>99</v>
      </c>
      <c r="G92" t="s">
        <v>44</v>
      </c>
      <c r="H92" t="s">
        <v>45</v>
      </c>
      <c r="I92" t="s">
        <v>36</v>
      </c>
      <c r="J92" t="s">
        <v>67</v>
      </c>
    </row>
    <row r="93" spans="1:10" x14ac:dyDescent="0.2">
      <c r="A93" t="s">
        <v>10</v>
      </c>
      <c r="B93" t="str">
        <f>" 642"</f>
        <v xml:space="preserve"> 642</v>
      </c>
      <c r="C93" t="str">
        <f t="shared" si="4"/>
        <v>01</v>
      </c>
      <c r="D93" t="s">
        <v>100</v>
      </c>
      <c r="E93" t="str">
        <f>"3985"</f>
        <v>3985</v>
      </c>
      <c r="F93" t="s">
        <v>38</v>
      </c>
      <c r="G93" t="s">
        <v>44</v>
      </c>
      <c r="H93" t="s">
        <v>45</v>
      </c>
      <c r="I93" t="s">
        <v>36</v>
      </c>
      <c r="J93" t="s">
        <v>101</v>
      </c>
    </row>
    <row r="94" spans="1:10" x14ac:dyDescent="0.2">
      <c r="A94" t="s">
        <v>10</v>
      </c>
      <c r="B94" t="str">
        <f>" 646"</f>
        <v xml:space="preserve"> 646</v>
      </c>
      <c r="C94" t="str">
        <f t="shared" si="4"/>
        <v>01</v>
      </c>
      <c r="D94" t="s">
        <v>127</v>
      </c>
      <c r="E94" t="str">
        <f>"3052"</f>
        <v>3052</v>
      </c>
      <c r="F94" t="s">
        <v>97</v>
      </c>
      <c r="G94" t="s">
        <v>19</v>
      </c>
      <c r="H94" t="s">
        <v>23</v>
      </c>
      <c r="I94" t="s">
        <v>24</v>
      </c>
      <c r="J94" t="s">
        <v>104</v>
      </c>
    </row>
    <row r="95" spans="1:10" x14ac:dyDescent="0.2">
      <c r="A95" t="s">
        <v>10</v>
      </c>
      <c r="B95" t="str">
        <f>" 651"</f>
        <v xml:space="preserve"> 651</v>
      </c>
      <c r="C95" t="str">
        <f t="shared" si="4"/>
        <v>01</v>
      </c>
      <c r="D95" t="s">
        <v>128</v>
      </c>
      <c r="E95" t="str">
        <f>"2435"</f>
        <v>2435</v>
      </c>
      <c r="F95" t="s">
        <v>111</v>
      </c>
      <c r="G95" t="s">
        <v>44</v>
      </c>
      <c r="H95" t="s">
        <v>45</v>
      </c>
      <c r="I95" t="s">
        <v>24</v>
      </c>
      <c r="J95" t="s">
        <v>25</v>
      </c>
    </row>
    <row r="96" spans="1:10" x14ac:dyDescent="0.2">
      <c r="A96" t="s">
        <v>10</v>
      </c>
      <c r="B96" t="str">
        <f>" 670"</f>
        <v xml:space="preserve"> 670</v>
      </c>
      <c r="C96" t="str">
        <f t="shared" si="4"/>
        <v>01</v>
      </c>
      <c r="D96" t="s">
        <v>129</v>
      </c>
      <c r="E96" t="str">
        <f>"3807"</f>
        <v>3807</v>
      </c>
      <c r="F96" t="s">
        <v>59</v>
      </c>
      <c r="G96" t="s">
        <v>29</v>
      </c>
      <c r="H96" t="s">
        <v>30</v>
      </c>
      <c r="I96" t="s">
        <v>36</v>
      </c>
      <c r="J96" t="s">
        <v>81</v>
      </c>
    </row>
    <row r="97" spans="1:10" x14ac:dyDescent="0.2">
      <c r="A97" t="s">
        <v>10</v>
      </c>
      <c r="B97" t="str">
        <f>" 672"</f>
        <v xml:space="preserve"> 672</v>
      </c>
      <c r="C97" t="str">
        <f t="shared" si="4"/>
        <v>01</v>
      </c>
      <c r="D97" t="s">
        <v>130</v>
      </c>
      <c r="E97" t="str">
        <f>"4071"</f>
        <v>4071</v>
      </c>
      <c r="F97" t="s">
        <v>12</v>
      </c>
      <c r="G97" t="s">
        <v>12</v>
      </c>
      <c r="H97" t="s">
        <v>12</v>
      </c>
      <c r="I97" t="s">
        <v>36</v>
      </c>
      <c r="J97" t="s">
        <v>12</v>
      </c>
    </row>
    <row r="98" spans="1:10" x14ac:dyDescent="0.2">
      <c r="A98" t="s">
        <v>10</v>
      </c>
      <c r="B98" t="str">
        <f>" 675"</f>
        <v xml:space="preserve"> 675</v>
      </c>
      <c r="C98" t="str">
        <f t="shared" si="4"/>
        <v>01</v>
      </c>
      <c r="D98" t="s">
        <v>131</v>
      </c>
      <c r="E98" t="str">
        <f>"4909"</f>
        <v>4909</v>
      </c>
      <c r="F98" t="s">
        <v>132</v>
      </c>
      <c r="G98" t="s">
        <v>44</v>
      </c>
      <c r="H98" t="s">
        <v>45</v>
      </c>
      <c r="I98" t="s">
        <v>36</v>
      </c>
      <c r="J98" t="s">
        <v>133</v>
      </c>
    </row>
    <row r="99" spans="1:10" x14ac:dyDescent="0.2">
      <c r="A99" t="s">
        <v>10</v>
      </c>
      <c r="B99" t="str">
        <f>" 680"</f>
        <v xml:space="preserve"> 680</v>
      </c>
      <c r="C99" t="str">
        <f t="shared" si="4"/>
        <v>01</v>
      </c>
      <c r="D99" t="s">
        <v>134</v>
      </c>
      <c r="E99" t="str">
        <f>"1760"</f>
        <v>1760</v>
      </c>
      <c r="F99" t="s">
        <v>66</v>
      </c>
      <c r="G99" t="s">
        <v>34</v>
      </c>
      <c r="H99" t="s">
        <v>35</v>
      </c>
      <c r="I99" t="s">
        <v>24</v>
      </c>
      <c r="J99" t="s">
        <v>135</v>
      </c>
    </row>
    <row r="100" spans="1:10" x14ac:dyDescent="0.2">
      <c r="A100" t="s">
        <v>10</v>
      </c>
      <c r="B100" t="str">
        <f>" 681"</f>
        <v xml:space="preserve"> 681</v>
      </c>
      <c r="C100" t="str">
        <f t="shared" si="4"/>
        <v>01</v>
      </c>
      <c r="D100" t="s">
        <v>136</v>
      </c>
      <c r="E100" t="str">
        <f>"2848"</f>
        <v>2848</v>
      </c>
      <c r="F100" t="s">
        <v>66</v>
      </c>
      <c r="G100" t="s">
        <v>29</v>
      </c>
      <c r="H100" t="s">
        <v>30</v>
      </c>
      <c r="I100" t="s">
        <v>24</v>
      </c>
      <c r="J100" t="s">
        <v>135</v>
      </c>
    </row>
    <row r="101" spans="1:10" x14ac:dyDescent="0.2">
      <c r="A101" t="s">
        <v>10</v>
      </c>
      <c r="B101" t="str">
        <f>" 682"</f>
        <v xml:space="preserve"> 682</v>
      </c>
      <c r="C101" t="str">
        <f t="shared" si="4"/>
        <v>01</v>
      </c>
      <c r="D101" t="s">
        <v>137</v>
      </c>
      <c r="E101" t="str">
        <f>"2849"</f>
        <v>2849</v>
      </c>
      <c r="F101" t="s">
        <v>68</v>
      </c>
      <c r="G101" t="s">
        <v>34</v>
      </c>
      <c r="H101" t="s">
        <v>35</v>
      </c>
      <c r="I101" t="s">
        <v>24</v>
      </c>
      <c r="J101" t="s">
        <v>87</v>
      </c>
    </row>
    <row r="102" spans="1:10" x14ac:dyDescent="0.2">
      <c r="A102" t="s">
        <v>10</v>
      </c>
      <c r="B102" t="str">
        <f t="shared" ref="B102:B111" si="5">" 696"</f>
        <v xml:space="preserve"> 696</v>
      </c>
      <c r="C102" t="str">
        <f t="shared" si="4"/>
        <v>01</v>
      </c>
      <c r="D102" t="s">
        <v>117</v>
      </c>
      <c r="E102" t="str">
        <f>"1699"</f>
        <v>1699</v>
      </c>
      <c r="F102" t="s">
        <v>12</v>
      </c>
      <c r="I102" t="s">
        <v>118</v>
      </c>
      <c r="J102" t="s">
        <v>107</v>
      </c>
    </row>
    <row r="103" spans="1:10" x14ac:dyDescent="0.2">
      <c r="A103" t="s">
        <v>10</v>
      </c>
      <c r="B103" t="str">
        <f t="shared" si="5"/>
        <v xml:space="preserve"> 696</v>
      </c>
      <c r="C103" t="str">
        <f>"02"</f>
        <v>02</v>
      </c>
      <c r="D103" t="s">
        <v>117</v>
      </c>
      <c r="E103" t="str">
        <f>"1700"</f>
        <v>1700</v>
      </c>
      <c r="F103" t="s">
        <v>12</v>
      </c>
      <c r="I103" t="s">
        <v>118</v>
      </c>
      <c r="J103" t="s">
        <v>70</v>
      </c>
    </row>
    <row r="104" spans="1:10" x14ac:dyDescent="0.2">
      <c r="A104" t="s">
        <v>10</v>
      </c>
      <c r="B104" t="str">
        <f t="shared" si="5"/>
        <v xml:space="preserve"> 696</v>
      </c>
      <c r="C104" t="str">
        <f>"03"</f>
        <v>03</v>
      </c>
      <c r="D104" t="s">
        <v>117</v>
      </c>
      <c r="E104" t="str">
        <f>"1701"</f>
        <v>1701</v>
      </c>
      <c r="F104" t="s">
        <v>12</v>
      </c>
      <c r="I104" t="s">
        <v>118</v>
      </c>
      <c r="J104" t="s">
        <v>104</v>
      </c>
    </row>
    <row r="105" spans="1:10" x14ac:dyDescent="0.2">
      <c r="A105" t="s">
        <v>10</v>
      </c>
      <c r="B105" t="str">
        <f t="shared" si="5"/>
        <v xml:space="preserve"> 696</v>
      </c>
      <c r="C105" t="str">
        <f>"04"</f>
        <v>04</v>
      </c>
      <c r="D105" t="s">
        <v>117</v>
      </c>
      <c r="E105" t="str">
        <f>"1702"</f>
        <v>1702</v>
      </c>
      <c r="F105" t="s">
        <v>12</v>
      </c>
      <c r="I105" t="s">
        <v>118</v>
      </c>
      <c r="J105" t="s">
        <v>119</v>
      </c>
    </row>
    <row r="106" spans="1:10" x14ac:dyDescent="0.2">
      <c r="A106" t="s">
        <v>10</v>
      </c>
      <c r="B106" t="str">
        <f t="shared" si="5"/>
        <v xml:space="preserve"> 696</v>
      </c>
      <c r="C106" t="str">
        <f>"05"</f>
        <v>05</v>
      </c>
      <c r="D106" t="s">
        <v>117</v>
      </c>
      <c r="E106" t="str">
        <f>"1703"</f>
        <v>1703</v>
      </c>
      <c r="F106" t="s">
        <v>12</v>
      </c>
      <c r="I106" t="s">
        <v>118</v>
      </c>
      <c r="J106" t="s">
        <v>101</v>
      </c>
    </row>
    <row r="107" spans="1:10" x14ac:dyDescent="0.2">
      <c r="A107" t="s">
        <v>10</v>
      </c>
      <c r="B107" t="str">
        <f t="shared" si="5"/>
        <v xml:space="preserve"> 696</v>
      </c>
      <c r="C107" t="str">
        <f>"06"</f>
        <v>06</v>
      </c>
      <c r="D107" t="s">
        <v>117</v>
      </c>
      <c r="E107" t="str">
        <f>"1704"</f>
        <v>1704</v>
      </c>
      <c r="F107" t="s">
        <v>12</v>
      </c>
      <c r="I107" t="s">
        <v>118</v>
      </c>
    </row>
    <row r="108" spans="1:10" x14ac:dyDescent="0.2">
      <c r="A108" t="s">
        <v>10</v>
      </c>
      <c r="B108" t="str">
        <f t="shared" si="5"/>
        <v xml:space="preserve"> 696</v>
      </c>
      <c r="C108" t="str">
        <f>"07"</f>
        <v>07</v>
      </c>
      <c r="D108" t="s">
        <v>117</v>
      </c>
      <c r="E108" t="str">
        <f>"1705"</f>
        <v>1705</v>
      </c>
      <c r="F108" t="s">
        <v>12</v>
      </c>
      <c r="I108" t="s">
        <v>118</v>
      </c>
      <c r="J108" t="s">
        <v>109</v>
      </c>
    </row>
    <row r="109" spans="1:10" x14ac:dyDescent="0.2">
      <c r="A109" t="s">
        <v>10</v>
      </c>
      <c r="B109" t="str">
        <f t="shared" si="5"/>
        <v xml:space="preserve"> 696</v>
      </c>
      <c r="C109" t="str">
        <f>"08"</f>
        <v>08</v>
      </c>
      <c r="D109" t="s">
        <v>117</v>
      </c>
      <c r="E109" t="str">
        <f>"1706"</f>
        <v>1706</v>
      </c>
      <c r="F109" t="s">
        <v>12</v>
      </c>
      <c r="I109" t="s">
        <v>118</v>
      </c>
      <c r="J109" t="s">
        <v>92</v>
      </c>
    </row>
    <row r="110" spans="1:10" x14ac:dyDescent="0.2">
      <c r="A110" t="s">
        <v>10</v>
      </c>
      <c r="B110" t="str">
        <f t="shared" si="5"/>
        <v xml:space="preserve"> 696</v>
      </c>
      <c r="C110" t="str">
        <f>"09"</f>
        <v>09</v>
      </c>
      <c r="D110" t="s">
        <v>117</v>
      </c>
      <c r="E110" t="str">
        <f>"1707"</f>
        <v>1707</v>
      </c>
      <c r="F110" t="s">
        <v>12</v>
      </c>
      <c r="I110" t="s">
        <v>118</v>
      </c>
      <c r="J110" t="s">
        <v>67</v>
      </c>
    </row>
    <row r="111" spans="1:10" x14ac:dyDescent="0.2">
      <c r="A111" t="s">
        <v>10</v>
      </c>
      <c r="B111" t="str">
        <f t="shared" si="5"/>
        <v xml:space="preserve"> 696</v>
      </c>
      <c r="C111" t="str">
        <f>"10"</f>
        <v>10</v>
      </c>
      <c r="D111" t="s">
        <v>117</v>
      </c>
      <c r="E111" t="str">
        <f>"1708"</f>
        <v>1708</v>
      </c>
      <c r="F111" t="s">
        <v>12</v>
      </c>
      <c r="I111" t="s">
        <v>118</v>
      </c>
      <c r="J111" t="s">
        <v>113</v>
      </c>
    </row>
    <row r="112" spans="1:10" x14ac:dyDescent="0.2">
      <c r="A112" t="s">
        <v>10</v>
      </c>
      <c r="B112" t="str">
        <f>" 698"</f>
        <v xml:space="preserve"> 698</v>
      </c>
      <c r="C112" t="str">
        <f>"01"</f>
        <v>01</v>
      </c>
      <c r="D112" t="s">
        <v>138</v>
      </c>
      <c r="E112" t="str">
        <f>"1844"</f>
        <v>1844</v>
      </c>
      <c r="F112" t="s">
        <v>12</v>
      </c>
      <c r="I112" t="s">
        <v>118</v>
      </c>
      <c r="J112" t="s">
        <v>109</v>
      </c>
    </row>
    <row r="113" spans="1:10" x14ac:dyDescent="0.2">
      <c r="A113" t="s">
        <v>10</v>
      </c>
      <c r="B113" t="str">
        <f>" 698"</f>
        <v xml:space="preserve"> 698</v>
      </c>
      <c r="C113" t="str">
        <f>"02"</f>
        <v>02</v>
      </c>
      <c r="D113" t="s">
        <v>138</v>
      </c>
      <c r="E113" t="str">
        <f>"2252"</f>
        <v>2252</v>
      </c>
      <c r="F113" t="s">
        <v>12</v>
      </c>
      <c r="I113" t="s">
        <v>118</v>
      </c>
      <c r="J113" t="s">
        <v>87</v>
      </c>
    </row>
    <row r="114" spans="1:10" x14ac:dyDescent="0.2">
      <c r="A114" t="s">
        <v>10</v>
      </c>
      <c r="B114" t="str">
        <f>" 698"</f>
        <v xml:space="preserve"> 698</v>
      </c>
      <c r="C114" t="str">
        <f>"03"</f>
        <v>03</v>
      </c>
      <c r="D114" t="s">
        <v>138</v>
      </c>
      <c r="E114" t="str">
        <f>"2485"</f>
        <v>2485</v>
      </c>
      <c r="F114" t="s">
        <v>12</v>
      </c>
      <c r="I114" t="s">
        <v>118</v>
      </c>
      <c r="J114" t="s">
        <v>113</v>
      </c>
    </row>
    <row r="115" spans="1:10" x14ac:dyDescent="0.2">
      <c r="A115" t="s">
        <v>10</v>
      </c>
      <c r="B115" t="str">
        <f>" 698"</f>
        <v xml:space="preserve"> 698</v>
      </c>
      <c r="C115" t="str">
        <f>"04"</f>
        <v>04</v>
      </c>
      <c r="D115" t="s">
        <v>138</v>
      </c>
      <c r="E115" t="str">
        <f>"2580"</f>
        <v>2580</v>
      </c>
      <c r="F115" t="s">
        <v>12</v>
      </c>
      <c r="I115" t="s">
        <v>118</v>
      </c>
      <c r="J115" t="s">
        <v>101</v>
      </c>
    </row>
    <row r="116" spans="1:10" x14ac:dyDescent="0.2">
      <c r="A116" t="s">
        <v>10</v>
      </c>
      <c r="B116" t="str">
        <f>" 698"</f>
        <v xml:space="preserve"> 698</v>
      </c>
      <c r="C116" t="str">
        <f>"05"</f>
        <v>05</v>
      </c>
      <c r="D116" t="s">
        <v>138</v>
      </c>
      <c r="E116" t="str">
        <f>"2581"</f>
        <v>2581</v>
      </c>
      <c r="F116" t="s">
        <v>12</v>
      </c>
      <c r="I116" t="s">
        <v>118</v>
      </c>
      <c r="J116" t="s">
        <v>115</v>
      </c>
    </row>
    <row r="117" spans="1:10" x14ac:dyDescent="0.2">
      <c r="A117" t="s">
        <v>10</v>
      </c>
      <c r="B117" t="str">
        <f>" 699"</f>
        <v xml:space="preserve"> 699</v>
      </c>
      <c r="C117" t="str">
        <f>"01"</f>
        <v>01</v>
      </c>
      <c r="D117" t="s">
        <v>139</v>
      </c>
      <c r="E117" t="str">
        <f>"1168"</f>
        <v>1168</v>
      </c>
      <c r="F117" t="s">
        <v>12</v>
      </c>
      <c r="I117" t="s">
        <v>118</v>
      </c>
      <c r="J117" t="s">
        <v>113</v>
      </c>
    </row>
    <row r="118" spans="1:10" x14ac:dyDescent="0.2">
      <c r="A118" t="s">
        <v>10</v>
      </c>
      <c r="B118" t="str">
        <f>" 699"</f>
        <v xml:space="preserve"> 699</v>
      </c>
      <c r="C118" t="str">
        <f>"02"</f>
        <v>02</v>
      </c>
      <c r="D118" t="s">
        <v>139</v>
      </c>
      <c r="E118" t="str">
        <f>"2072"</f>
        <v>2072</v>
      </c>
      <c r="F118" t="s">
        <v>12</v>
      </c>
      <c r="I118" t="s">
        <v>118</v>
      </c>
    </row>
    <row r="119" spans="1:10" x14ac:dyDescent="0.2">
      <c r="A119" t="s">
        <v>10</v>
      </c>
      <c r="B119" t="str">
        <f>" 699"</f>
        <v xml:space="preserve"> 699</v>
      </c>
      <c r="C119" t="str">
        <f>"03"</f>
        <v>03</v>
      </c>
      <c r="D119" t="s">
        <v>139</v>
      </c>
      <c r="E119" t="str">
        <f>"2134"</f>
        <v>2134</v>
      </c>
      <c r="F119" t="s">
        <v>12</v>
      </c>
      <c r="I119" t="s">
        <v>118</v>
      </c>
    </row>
    <row r="120" spans="1:10" x14ac:dyDescent="0.2">
      <c r="A120" t="s">
        <v>10</v>
      </c>
      <c r="B120" t="str">
        <f>" 699"</f>
        <v xml:space="preserve"> 699</v>
      </c>
      <c r="C120" t="str">
        <f>"04"</f>
        <v>04</v>
      </c>
      <c r="D120" t="s">
        <v>139</v>
      </c>
      <c r="E120" t="str">
        <f>"2135"</f>
        <v>2135</v>
      </c>
      <c r="F120" t="s">
        <v>12</v>
      </c>
      <c r="I120" t="s">
        <v>118</v>
      </c>
    </row>
    <row r="121" spans="1:10" x14ac:dyDescent="0.2">
      <c r="A121" t="s">
        <v>10</v>
      </c>
      <c r="B121" t="str">
        <f>" 724"</f>
        <v xml:space="preserve"> 724</v>
      </c>
      <c r="C121" t="str">
        <f>"01"</f>
        <v>01</v>
      </c>
      <c r="D121" t="s">
        <v>140</v>
      </c>
      <c r="E121" t="str">
        <f>"14170"</f>
        <v>14170</v>
      </c>
      <c r="F121" t="s">
        <v>141</v>
      </c>
      <c r="G121" t="s">
        <v>44</v>
      </c>
      <c r="H121" t="s">
        <v>45</v>
      </c>
      <c r="I121" t="s">
        <v>36</v>
      </c>
      <c r="J121" t="s">
        <v>142</v>
      </c>
    </row>
    <row r="122" spans="1:10" x14ac:dyDescent="0.2">
      <c r="A122" t="s">
        <v>10</v>
      </c>
      <c r="B122" t="str">
        <f t="shared" ref="B122:B132" si="6">" 899"</f>
        <v xml:space="preserve"> 899</v>
      </c>
      <c r="C122" t="str">
        <f>"01"</f>
        <v>01</v>
      </c>
      <c r="D122" t="s">
        <v>143</v>
      </c>
      <c r="E122" t="str">
        <f>"1169"</f>
        <v>1169</v>
      </c>
      <c r="F122" t="s">
        <v>12</v>
      </c>
      <c r="I122" t="s">
        <v>118</v>
      </c>
      <c r="J122" t="s">
        <v>67</v>
      </c>
    </row>
    <row r="123" spans="1:10" x14ac:dyDescent="0.2">
      <c r="A123" t="s">
        <v>10</v>
      </c>
      <c r="B123" t="str">
        <f t="shared" si="6"/>
        <v xml:space="preserve"> 899</v>
      </c>
      <c r="C123" t="str">
        <f>"02"</f>
        <v>02</v>
      </c>
      <c r="D123" t="s">
        <v>143</v>
      </c>
      <c r="E123" t="str">
        <f>"1170"</f>
        <v>1170</v>
      </c>
      <c r="F123" t="s">
        <v>12</v>
      </c>
      <c r="I123" t="s">
        <v>118</v>
      </c>
      <c r="J123" t="s">
        <v>115</v>
      </c>
    </row>
    <row r="124" spans="1:10" x14ac:dyDescent="0.2">
      <c r="A124" t="s">
        <v>10</v>
      </c>
      <c r="B124" t="str">
        <f t="shared" si="6"/>
        <v xml:space="preserve"> 899</v>
      </c>
      <c r="C124" t="str">
        <f>"03"</f>
        <v>03</v>
      </c>
      <c r="D124" t="s">
        <v>143</v>
      </c>
      <c r="E124" t="str">
        <f>"1171"</f>
        <v>1171</v>
      </c>
      <c r="F124" t="s">
        <v>12</v>
      </c>
      <c r="I124" t="s">
        <v>118</v>
      </c>
      <c r="J124" t="s">
        <v>109</v>
      </c>
    </row>
    <row r="125" spans="1:10" x14ac:dyDescent="0.2">
      <c r="A125" t="s">
        <v>10</v>
      </c>
      <c r="B125" t="str">
        <f t="shared" si="6"/>
        <v xml:space="preserve"> 899</v>
      </c>
      <c r="C125" t="str">
        <f>"04"</f>
        <v>04</v>
      </c>
      <c r="D125" t="s">
        <v>143</v>
      </c>
      <c r="E125" t="str">
        <f>"1172"</f>
        <v>1172</v>
      </c>
      <c r="F125" t="s">
        <v>12</v>
      </c>
      <c r="I125" t="s">
        <v>118</v>
      </c>
      <c r="J125" t="s">
        <v>87</v>
      </c>
    </row>
    <row r="126" spans="1:10" x14ac:dyDescent="0.2">
      <c r="A126" t="s">
        <v>10</v>
      </c>
      <c r="B126" t="str">
        <f t="shared" si="6"/>
        <v xml:space="preserve"> 899</v>
      </c>
      <c r="C126" t="str">
        <f>"05"</f>
        <v>05</v>
      </c>
      <c r="D126" t="s">
        <v>143</v>
      </c>
      <c r="E126" t="str">
        <f>"1173"</f>
        <v>1173</v>
      </c>
      <c r="F126" t="s">
        <v>12</v>
      </c>
      <c r="I126" t="s">
        <v>118</v>
      </c>
      <c r="J126" t="s">
        <v>144</v>
      </c>
    </row>
    <row r="127" spans="1:10" x14ac:dyDescent="0.2">
      <c r="A127" t="s">
        <v>10</v>
      </c>
      <c r="B127" t="str">
        <f t="shared" si="6"/>
        <v xml:space="preserve"> 899</v>
      </c>
      <c r="C127" t="str">
        <f>"06"</f>
        <v>06</v>
      </c>
      <c r="D127" t="s">
        <v>143</v>
      </c>
      <c r="E127" t="str">
        <f>"1174"</f>
        <v>1174</v>
      </c>
      <c r="F127" t="s">
        <v>12</v>
      </c>
      <c r="I127" t="s">
        <v>118</v>
      </c>
      <c r="J127" t="s">
        <v>104</v>
      </c>
    </row>
    <row r="128" spans="1:10" x14ac:dyDescent="0.2">
      <c r="A128" t="s">
        <v>10</v>
      </c>
      <c r="B128" t="str">
        <f t="shared" si="6"/>
        <v xml:space="preserve"> 899</v>
      </c>
      <c r="C128" t="str">
        <f>"07"</f>
        <v>07</v>
      </c>
      <c r="D128" t="s">
        <v>143</v>
      </c>
      <c r="E128" t="str">
        <f>"2174"</f>
        <v>2174</v>
      </c>
      <c r="F128" t="s">
        <v>12</v>
      </c>
      <c r="I128" t="s">
        <v>118</v>
      </c>
      <c r="J128" t="s">
        <v>113</v>
      </c>
    </row>
    <row r="129" spans="1:10" x14ac:dyDescent="0.2">
      <c r="A129" t="s">
        <v>10</v>
      </c>
      <c r="B129" t="str">
        <f t="shared" si="6"/>
        <v xml:space="preserve"> 899</v>
      </c>
      <c r="C129" t="str">
        <f>"08"</f>
        <v>08</v>
      </c>
      <c r="D129" t="s">
        <v>143</v>
      </c>
      <c r="E129" t="str">
        <f>"2175"</f>
        <v>2175</v>
      </c>
      <c r="F129" t="s">
        <v>12</v>
      </c>
      <c r="I129" t="s">
        <v>118</v>
      </c>
      <c r="J129" t="s">
        <v>70</v>
      </c>
    </row>
    <row r="130" spans="1:10" x14ac:dyDescent="0.2">
      <c r="A130" t="s">
        <v>10</v>
      </c>
      <c r="B130" t="str">
        <f t="shared" si="6"/>
        <v xml:space="preserve"> 899</v>
      </c>
      <c r="C130" t="str">
        <f>"09"</f>
        <v>09</v>
      </c>
      <c r="D130" t="s">
        <v>143</v>
      </c>
      <c r="E130" t="str">
        <f>"2595"</f>
        <v>2595</v>
      </c>
      <c r="F130" t="s">
        <v>12</v>
      </c>
      <c r="I130" t="s">
        <v>118</v>
      </c>
      <c r="J130" t="s">
        <v>145</v>
      </c>
    </row>
    <row r="131" spans="1:10" x14ac:dyDescent="0.2">
      <c r="A131" t="s">
        <v>10</v>
      </c>
      <c r="B131" t="str">
        <f t="shared" si="6"/>
        <v xml:space="preserve"> 899</v>
      </c>
      <c r="C131" t="str">
        <f>"10"</f>
        <v>10</v>
      </c>
      <c r="D131" t="s">
        <v>143</v>
      </c>
      <c r="E131" t="str">
        <f>"2689"</f>
        <v>2689</v>
      </c>
      <c r="F131" t="s">
        <v>12</v>
      </c>
      <c r="I131" t="s">
        <v>118</v>
      </c>
      <c r="J131" t="s">
        <v>101</v>
      </c>
    </row>
    <row r="132" spans="1:10" x14ac:dyDescent="0.2">
      <c r="A132" t="s">
        <v>10</v>
      </c>
      <c r="B132" t="str">
        <f t="shared" si="6"/>
        <v xml:space="preserve"> 899</v>
      </c>
      <c r="C132" t="str">
        <f>"11"</f>
        <v>11</v>
      </c>
      <c r="D132" t="s">
        <v>143</v>
      </c>
      <c r="E132" t="str">
        <f>"2956"</f>
        <v>2956</v>
      </c>
      <c r="F132" t="s">
        <v>12</v>
      </c>
      <c r="I132" t="s">
        <v>118</v>
      </c>
      <c r="J132" t="s">
        <v>146</v>
      </c>
    </row>
    <row r="133" spans="1:10" x14ac:dyDescent="0.2">
      <c r="A133" t="s">
        <v>149</v>
      </c>
      <c r="B133" t="str">
        <f>" 110"</f>
        <v xml:space="preserve"> 110</v>
      </c>
      <c r="C133" t="str">
        <f>"12"</f>
        <v>12</v>
      </c>
      <c r="D133" t="s">
        <v>187</v>
      </c>
      <c r="E133" t="str">
        <f>"3796"</f>
        <v>3796</v>
      </c>
      <c r="F133" t="s">
        <v>79</v>
      </c>
      <c r="G133" t="s">
        <v>44</v>
      </c>
      <c r="H133" t="s">
        <v>45</v>
      </c>
      <c r="I133" t="s">
        <v>36</v>
      </c>
      <c r="J133" t="s">
        <v>171</v>
      </c>
    </row>
    <row r="134" spans="1:10" x14ac:dyDescent="0.2">
      <c r="A134" t="s">
        <v>149</v>
      </c>
      <c r="B134" t="str">
        <f>" 110"</f>
        <v xml:space="preserve"> 110</v>
      </c>
      <c r="C134" t="str">
        <f>"13"</f>
        <v>13</v>
      </c>
      <c r="D134" t="s">
        <v>187</v>
      </c>
      <c r="E134" t="str">
        <f>"3811"</f>
        <v>3811</v>
      </c>
      <c r="F134" t="s">
        <v>106</v>
      </c>
      <c r="G134" t="s">
        <v>56</v>
      </c>
      <c r="H134" t="s">
        <v>64</v>
      </c>
      <c r="I134" t="s">
        <v>24</v>
      </c>
    </row>
    <row r="135" spans="1:10" x14ac:dyDescent="0.2">
      <c r="A135" t="s">
        <v>149</v>
      </c>
      <c r="B135" t="str">
        <f>" 111L"</f>
        <v xml:space="preserve"> 111L</v>
      </c>
      <c r="C135" t="str">
        <f>"01"</f>
        <v>01</v>
      </c>
      <c r="D135" t="s">
        <v>186</v>
      </c>
      <c r="E135" t="str">
        <f>"4525"</f>
        <v>4525</v>
      </c>
      <c r="F135" t="s">
        <v>42</v>
      </c>
      <c r="G135" t="s">
        <v>29</v>
      </c>
      <c r="H135" t="s">
        <v>35</v>
      </c>
      <c r="I135" t="s">
        <v>49</v>
      </c>
      <c r="J135" t="s">
        <v>188</v>
      </c>
    </row>
    <row r="136" spans="1:10" x14ac:dyDescent="0.2">
      <c r="A136" t="s">
        <v>149</v>
      </c>
      <c r="B136" t="str">
        <f>" 111L"</f>
        <v xml:space="preserve"> 111L</v>
      </c>
      <c r="C136" t="str">
        <f>"02"</f>
        <v>02</v>
      </c>
      <c r="D136" t="s">
        <v>186</v>
      </c>
      <c r="E136" t="str">
        <f>"4528"</f>
        <v>4528</v>
      </c>
      <c r="F136" t="s">
        <v>155</v>
      </c>
      <c r="G136" t="s">
        <v>90</v>
      </c>
      <c r="H136" t="s">
        <v>91</v>
      </c>
      <c r="I136" t="s">
        <v>36</v>
      </c>
      <c r="J136" t="s">
        <v>188</v>
      </c>
    </row>
    <row r="137" spans="1:10" x14ac:dyDescent="0.2">
      <c r="A137" t="s">
        <v>149</v>
      </c>
      <c r="B137" t="str">
        <f>" 111L"</f>
        <v xml:space="preserve"> 111L</v>
      </c>
      <c r="C137" t="str">
        <f>"03"</f>
        <v>03</v>
      </c>
      <c r="D137" t="s">
        <v>186</v>
      </c>
      <c r="E137" t="str">
        <f>"4529"</f>
        <v>4529</v>
      </c>
      <c r="F137" t="s">
        <v>158</v>
      </c>
      <c r="I137" t="s">
        <v>118</v>
      </c>
      <c r="J137" t="s">
        <v>188</v>
      </c>
    </row>
    <row r="138" spans="1:10" x14ac:dyDescent="0.2">
      <c r="A138" t="s">
        <v>149</v>
      </c>
      <c r="B138" t="str">
        <f>" 111L"</f>
        <v xml:space="preserve"> 111L</v>
      </c>
      <c r="C138" t="str">
        <f>"06"</f>
        <v>06</v>
      </c>
      <c r="D138" t="s">
        <v>186</v>
      </c>
      <c r="E138" t="str">
        <f>"13172"</f>
        <v>13172</v>
      </c>
      <c r="F138" t="s">
        <v>155</v>
      </c>
      <c r="G138" t="s">
        <v>19</v>
      </c>
      <c r="H138" t="s">
        <v>23</v>
      </c>
      <c r="I138" t="s">
        <v>24</v>
      </c>
      <c r="J138" t="s">
        <v>188</v>
      </c>
    </row>
    <row r="139" spans="1:10" x14ac:dyDescent="0.2">
      <c r="A139" t="s">
        <v>149</v>
      </c>
      <c r="B139" t="str">
        <f>" 111L"</f>
        <v xml:space="preserve"> 111L</v>
      </c>
      <c r="C139" t="str">
        <f>"07"</f>
        <v>07</v>
      </c>
      <c r="D139" t="s">
        <v>186</v>
      </c>
      <c r="E139" t="str">
        <f>"13173"</f>
        <v>13173</v>
      </c>
      <c r="F139" t="s">
        <v>155</v>
      </c>
      <c r="G139" t="s">
        <v>39</v>
      </c>
      <c r="H139" t="s">
        <v>40</v>
      </c>
      <c r="I139" t="s">
        <v>24</v>
      </c>
      <c r="J139" t="s">
        <v>188</v>
      </c>
    </row>
    <row r="140" spans="1:10" x14ac:dyDescent="0.2">
      <c r="A140" t="s">
        <v>149</v>
      </c>
      <c r="B140" t="str">
        <f>" 114L"</f>
        <v xml:space="preserve"> 114L</v>
      </c>
      <c r="C140" t="str">
        <f>"11"</f>
        <v>11</v>
      </c>
      <c r="D140" t="s">
        <v>185</v>
      </c>
      <c r="E140" t="str">
        <f>"2852"</f>
        <v>2852</v>
      </c>
      <c r="F140" t="s">
        <v>182</v>
      </c>
      <c r="G140" t="s">
        <v>56</v>
      </c>
      <c r="H140" t="s">
        <v>64</v>
      </c>
      <c r="I140" t="s">
        <v>24</v>
      </c>
      <c r="J140" t="s">
        <v>171</v>
      </c>
    </row>
    <row r="141" spans="1:10" x14ac:dyDescent="0.2">
      <c r="A141" t="s">
        <v>149</v>
      </c>
      <c r="B141" t="str">
        <f>" 116"</f>
        <v xml:space="preserve"> 116</v>
      </c>
      <c r="C141" t="str">
        <f>"11"</f>
        <v>11</v>
      </c>
      <c r="D141" t="s">
        <v>184</v>
      </c>
      <c r="E141" t="str">
        <f>"2670"</f>
        <v>2670</v>
      </c>
      <c r="F141" t="s">
        <v>68</v>
      </c>
      <c r="G141" t="s">
        <v>56</v>
      </c>
      <c r="H141" t="s">
        <v>64</v>
      </c>
      <c r="I141" t="s">
        <v>24</v>
      </c>
      <c r="J141" t="s">
        <v>177</v>
      </c>
    </row>
    <row r="142" spans="1:10" x14ac:dyDescent="0.2">
      <c r="A142" t="s">
        <v>149</v>
      </c>
      <c r="B142" t="str">
        <f>" 117"</f>
        <v xml:space="preserve"> 117</v>
      </c>
      <c r="C142" t="str">
        <f>"11"</f>
        <v>11</v>
      </c>
      <c r="D142" t="s">
        <v>183</v>
      </c>
      <c r="E142" t="str">
        <f>"2752"</f>
        <v>2752</v>
      </c>
      <c r="F142" t="s">
        <v>182</v>
      </c>
      <c r="G142" t="s">
        <v>44</v>
      </c>
      <c r="H142" t="s">
        <v>45</v>
      </c>
      <c r="I142" t="s">
        <v>24</v>
      </c>
      <c r="J142" t="s">
        <v>177</v>
      </c>
    </row>
    <row r="143" spans="1:10" x14ac:dyDescent="0.2">
      <c r="A143" t="s">
        <v>149</v>
      </c>
      <c r="B143" t="str">
        <f>" 221"</f>
        <v xml:space="preserve"> 221</v>
      </c>
      <c r="C143" t="str">
        <f>"01"</f>
        <v>01</v>
      </c>
      <c r="D143" t="s">
        <v>181</v>
      </c>
      <c r="E143" t="str">
        <f>"2361"</f>
        <v>2361</v>
      </c>
      <c r="F143" t="s">
        <v>132</v>
      </c>
      <c r="G143" t="s">
        <v>29</v>
      </c>
      <c r="H143" t="s">
        <v>35</v>
      </c>
      <c r="I143" t="s">
        <v>28</v>
      </c>
      <c r="J143" t="s">
        <v>188</v>
      </c>
    </row>
    <row r="144" spans="1:10" x14ac:dyDescent="0.2">
      <c r="A144" t="s">
        <v>149</v>
      </c>
      <c r="B144" t="str">
        <f>" 230L"</f>
        <v xml:space="preserve"> 230L</v>
      </c>
      <c r="C144" t="str">
        <f>"01"</f>
        <v>01</v>
      </c>
      <c r="D144" t="s">
        <v>180</v>
      </c>
      <c r="E144" t="str">
        <f>"3034"</f>
        <v>3034</v>
      </c>
      <c r="F144" t="s">
        <v>73</v>
      </c>
      <c r="G144" t="s">
        <v>29</v>
      </c>
      <c r="H144" t="s">
        <v>35</v>
      </c>
      <c r="I144" t="s">
        <v>28</v>
      </c>
      <c r="J144" t="s">
        <v>188</v>
      </c>
    </row>
    <row r="145" spans="1:10" x14ac:dyDescent="0.2">
      <c r="A145" t="s">
        <v>149</v>
      </c>
      <c r="B145" t="str">
        <f>" 230L"</f>
        <v xml:space="preserve"> 230L</v>
      </c>
      <c r="C145" t="str">
        <f>"02"</f>
        <v>02</v>
      </c>
      <c r="D145" t="s">
        <v>180</v>
      </c>
      <c r="E145" t="str">
        <f>"3621"</f>
        <v>3621</v>
      </c>
      <c r="F145" t="s">
        <v>158</v>
      </c>
      <c r="I145" t="s">
        <v>118</v>
      </c>
      <c r="J145" t="s">
        <v>188</v>
      </c>
    </row>
    <row r="146" spans="1:10" x14ac:dyDescent="0.2">
      <c r="A146" t="s">
        <v>149</v>
      </c>
      <c r="B146" t="str">
        <f>" 240"</f>
        <v xml:space="preserve"> 240</v>
      </c>
      <c r="C146" t="str">
        <f>"01"</f>
        <v>01</v>
      </c>
      <c r="D146" t="s">
        <v>179</v>
      </c>
      <c r="E146" t="str">
        <f>"2245"</f>
        <v>2245</v>
      </c>
      <c r="F146" t="s">
        <v>22</v>
      </c>
      <c r="G146" t="s">
        <v>29</v>
      </c>
      <c r="H146" t="s">
        <v>35</v>
      </c>
      <c r="I146" t="s">
        <v>28</v>
      </c>
      <c r="J146" t="s">
        <v>188</v>
      </c>
    </row>
    <row r="147" spans="1:10" x14ac:dyDescent="0.2">
      <c r="A147" t="s">
        <v>149</v>
      </c>
      <c r="B147" t="str">
        <f>" 240"</f>
        <v xml:space="preserve"> 240</v>
      </c>
      <c r="C147" t="str">
        <f>"02"</f>
        <v>02</v>
      </c>
      <c r="D147" t="s">
        <v>179</v>
      </c>
      <c r="E147" t="str">
        <f>"12893"</f>
        <v>12893</v>
      </c>
      <c r="F147" t="s">
        <v>178</v>
      </c>
      <c r="G147" t="s">
        <v>90</v>
      </c>
      <c r="H147" t="s">
        <v>91</v>
      </c>
      <c r="I147" t="s">
        <v>36</v>
      </c>
      <c r="J147" t="s">
        <v>188</v>
      </c>
    </row>
    <row r="148" spans="1:10" x14ac:dyDescent="0.2">
      <c r="A148" t="s">
        <v>149</v>
      </c>
      <c r="B148" t="str">
        <f>" 244"</f>
        <v xml:space="preserve"> 244</v>
      </c>
      <c r="C148" t="str">
        <f>"11"</f>
        <v>11</v>
      </c>
      <c r="D148" t="s">
        <v>175</v>
      </c>
      <c r="E148" t="str">
        <f>"2027"</f>
        <v>2027</v>
      </c>
      <c r="F148" t="s">
        <v>176</v>
      </c>
      <c r="G148" t="s">
        <v>19</v>
      </c>
      <c r="H148" t="s">
        <v>23</v>
      </c>
      <c r="I148" t="s">
        <v>24</v>
      </c>
      <c r="J148" t="s">
        <v>177</v>
      </c>
    </row>
    <row r="149" spans="1:10" x14ac:dyDescent="0.2">
      <c r="A149" t="s">
        <v>149</v>
      </c>
      <c r="B149" t="str">
        <f>" 244"</f>
        <v xml:space="preserve"> 244</v>
      </c>
      <c r="C149" t="str">
        <f>"12"</f>
        <v>12</v>
      </c>
      <c r="D149" t="s">
        <v>175</v>
      </c>
      <c r="E149" t="str">
        <f>"3438"</f>
        <v>3438</v>
      </c>
      <c r="F149" t="s">
        <v>174</v>
      </c>
      <c r="G149" t="s">
        <v>44</v>
      </c>
      <c r="H149" t="s">
        <v>45</v>
      </c>
      <c r="I149" t="s">
        <v>36</v>
      </c>
      <c r="J149" t="s">
        <v>147</v>
      </c>
    </row>
    <row r="150" spans="1:10" x14ac:dyDescent="0.2">
      <c r="A150" t="s">
        <v>149</v>
      </c>
      <c r="B150" t="str">
        <f>" 246"</f>
        <v xml:space="preserve"> 246</v>
      </c>
      <c r="C150" t="str">
        <f>"01"</f>
        <v>01</v>
      </c>
      <c r="D150" t="s">
        <v>173</v>
      </c>
      <c r="E150" t="str">
        <f>"3743"</f>
        <v>3743</v>
      </c>
      <c r="F150" t="s">
        <v>158</v>
      </c>
      <c r="I150" t="s">
        <v>118</v>
      </c>
      <c r="J150" t="s">
        <v>188</v>
      </c>
    </row>
    <row r="151" spans="1:10" x14ac:dyDescent="0.2">
      <c r="A151" t="s">
        <v>149</v>
      </c>
      <c r="B151" t="str">
        <f>" 246"</f>
        <v xml:space="preserve"> 246</v>
      </c>
      <c r="C151" t="str">
        <f>"11"</f>
        <v>11</v>
      </c>
      <c r="D151" t="s">
        <v>173</v>
      </c>
      <c r="E151" t="str">
        <f>"13025"</f>
        <v>13025</v>
      </c>
      <c r="F151" t="s">
        <v>41</v>
      </c>
      <c r="G151" t="s">
        <v>44</v>
      </c>
      <c r="H151" t="s">
        <v>45</v>
      </c>
      <c r="I151" t="s">
        <v>24</v>
      </c>
      <c r="J151" t="s">
        <v>188</v>
      </c>
    </row>
    <row r="152" spans="1:10" x14ac:dyDescent="0.2">
      <c r="A152" t="s">
        <v>149</v>
      </c>
      <c r="B152" t="str">
        <f>" 285L"</f>
        <v xml:space="preserve"> 285L</v>
      </c>
      <c r="C152" t="str">
        <f>"11"</f>
        <v>11</v>
      </c>
      <c r="D152" t="s">
        <v>75</v>
      </c>
      <c r="E152" t="str">
        <f>"2250"</f>
        <v>2250</v>
      </c>
      <c r="F152" t="s">
        <v>76</v>
      </c>
      <c r="G152" t="s">
        <v>39</v>
      </c>
      <c r="H152" t="s">
        <v>40</v>
      </c>
      <c r="I152" t="s">
        <v>24</v>
      </c>
      <c r="J152" t="s">
        <v>77</v>
      </c>
    </row>
    <row r="153" spans="1:10" x14ac:dyDescent="0.2">
      <c r="A153" t="s">
        <v>149</v>
      </c>
      <c r="B153" t="str">
        <f>" 285L"</f>
        <v xml:space="preserve"> 285L</v>
      </c>
      <c r="C153" t="str">
        <f>"12"</f>
        <v>12</v>
      </c>
      <c r="D153" t="s">
        <v>75</v>
      </c>
      <c r="E153" t="str">
        <f>"2416"</f>
        <v>2416</v>
      </c>
      <c r="F153" t="s">
        <v>78</v>
      </c>
      <c r="G153" t="s">
        <v>44</v>
      </c>
      <c r="H153" t="s">
        <v>45</v>
      </c>
      <c r="I153" t="s">
        <v>24</v>
      </c>
      <c r="J153" t="s">
        <v>77</v>
      </c>
    </row>
    <row r="154" spans="1:10" x14ac:dyDescent="0.2">
      <c r="A154" t="s">
        <v>149</v>
      </c>
      <c r="B154" t="str">
        <f>" 285L"</f>
        <v xml:space="preserve"> 285L</v>
      </c>
      <c r="C154" t="str">
        <f>"13"</f>
        <v>13</v>
      </c>
      <c r="D154" t="s">
        <v>75</v>
      </c>
      <c r="E154" t="str">
        <f>"2428"</f>
        <v>2428</v>
      </c>
      <c r="F154" t="s">
        <v>79</v>
      </c>
      <c r="G154" t="s">
        <v>29</v>
      </c>
      <c r="H154" t="s">
        <v>30</v>
      </c>
      <c r="I154" t="s">
        <v>24</v>
      </c>
      <c r="J154" t="s">
        <v>77</v>
      </c>
    </row>
    <row r="155" spans="1:10" x14ac:dyDescent="0.2">
      <c r="A155" t="s">
        <v>149</v>
      </c>
      <c r="B155" t="str">
        <f>" 285L"</f>
        <v xml:space="preserve"> 285L</v>
      </c>
      <c r="C155" t="str">
        <f>"14"</f>
        <v>14</v>
      </c>
      <c r="D155" t="s">
        <v>75</v>
      </c>
      <c r="E155" t="str">
        <f>"3331"</f>
        <v>3331</v>
      </c>
      <c r="F155" t="s">
        <v>33</v>
      </c>
      <c r="G155" t="s">
        <v>19</v>
      </c>
      <c r="H155" t="s">
        <v>23</v>
      </c>
      <c r="I155" t="s">
        <v>24</v>
      </c>
      <c r="J155" t="s">
        <v>77</v>
      </c>
    </row>
    <row r="156" spans="1:10" x14ac:dyDescent="0.2">
      <c r="A156" t="s">
        <v>149</v>
      </c>
      <c r="B156" t="str">
        <f>" 341"</f>
        <v xml:space="preserve"> 341</v>
      </c>
      <c r="C156" t="str">
        <f>"11"</f>
        <v>11</v>
      </c>
      <c r="D156" t="s">
        <v>172</v>
      </c>
      <c r="E156" t="str">
        <f>"2341"</f>
        <v>2341</v>
      </c>
      <c r="F156" t="s">
        <v>76</v>
      </c>
      <c r="G156" t="s">
        <v>29</v>
      </c>
      <c r="H156" t="s">
        <v>30</v>
      </c>
      <c r="I156" t="s">
        <v>36</v>
      </c>
      <c r="J156" t="s">
        <v>171</v>
      </c>
    </row>
    <row r="157" spans="1:10" x14ac:dyDescent="0.2">
      <c r="A157" t="s">
        <v>149</v>
      </c>
      <c r="B157" t="str">
        <f>" 341"</f>
        <v xml:space="preserve"> 341</v>
      </c>
      <c r="C157" t="str">
        <f>"12"</f>
        <v>12</v>
      </c>
      <c r="D157" t="s">
        <v>172</v>
      </c>
      <c r="E157" t="str">
        <f>"3304"</f>
        <v>3304</v>
      </c>
      <c r="F157" t="s">
        <v>76</v>
      </c>
      <c r="G157" t="s">
        <v>44</v>
      </c>
      <c r="H157" t="s">
        <v>45</v>
      </c>
      <c r="I157" t="s">
        <v>24</v>
      </c>
      <c r="J157" t="s">
        <v>171</v>
      </c>
    </row>
    <row r="158" spans="1:10" x14ac:dyDescent="0.2">
      <c r="A158" t="s">
        <v>149</v>
      </c>
      <c r="B158" t="str">
        <f>" 370"</f>
        <v xml:space="preserve"> 370</v>
      </c>
      <c r="C158" t="str">
        <f>"01"</f>
        <v>01</v>
      </c>
      <c r="D158" t="s">
        <v>170</v>
      </c>
      <c r="E158" t="str">
        <f>"3578"</f>
        <v>3578</v>
      </c>
      <c r="F158" t="s">
        <v>158</v>
      </c>
      <c r="I158" t="s">
        <v>118</v>
      </c>
      <c r="J158" t="s">
        <v>188</v>
      </c>
    </row>
    <row r="159" spans="1:10" x14ac:dyDescent="0.2">
      <c r="A159" t="s">
        <v>149</v>
      </c>
      <c r="B159" t="str">
        <f>" 370"</f>
        <v xml:space="preserve"> 370</v>
      </c>
      <c r="C159" t="str">
        <f>"02"</f>
        <v>02</v>
      </c>
      <c r="D159" t="s">
        <v>170</v>
      </c>
      <c r="E159" t="str">
        <f>"2246"</f>
        <v>2246</v>
      </c>
      <c r="F159" t="s">
        <v>111</v>
      </c>
      <c r="G159" t="s">
        <v>29</v>
      </c>
      <c r="H159" t="s">
        <v>35</v>
      </c>
      <c r="I159" t="s">
        <v>28</v>
      </c>
      <c r="J159" t="s">
        <v>188</v>
      </c>
    </row>
    <row r="160" spans="1:10" x14ac:dyDescent="0.2">
      <c r="A160" t="s">
        <v>149</v>
      </c>
      <c r="B160" t="str">
        <f>" 425L"</f>
        <v xml:space="preserve"> 425L</v>
      </c>
      <c r="C160" t="str">
        <f>"01"</f>
        <v>01</v>
      </c>
      <c r="D160" t="s">
        <v>169</v>
      </c>
      <c r="E160" t="str">
        <f>"2867"</f>
        <v>2867</v>
      </c>
      <c r="F160" t="s">
        <v>155</v>
      </c>
      <c r="G160" t="s">
        <v>44</v>
      </c>
      <c r="H160" t="s">
        <v>45</v>
      </c>
      <c r="I160" t="s">
        <v>36</v>
      </c>
      <c r="J160" t="s">
        <v>188</v>
      </c>
    </row>
    <row r="161" spans="1:10" x14ac:dyDescent="0.2">
      <c r="A161" t="s">
        <v>149</v>
      </c>
      <c r="B161" t="str">
        <f>" 425L"</f>
        <v xml:space="preserve"> 425L</v>
      </c>
      <c r="C161" t="str">
        <f>"02"</f>
        <v>02</v>
      </c>
      <c r="D161" t="s">
        <v>169</v>
      </c>
      <c r="E161" t="str">
        <f>"2891"</f>
        <v>2891</v>
      </c>
      <c r="F161" t="s">
        <v>168</v>
      </c>
      <c r="G161" t="s">
        <v>29</v>
      </c>
      <c r="H161" t="s">
        <v>35</v>
      </c>
      <c r="I161" t="s">
        <v>47</v>
      </c>
      <c r="J161" t="s">
        <v>188</v>
      </c>
    </row>
    <row r="162" spans="1:10" x14ac:dyDescent="0.2">
      <c r="A162" t="s">
        <v>149</v>
      </c>
      <c r="B162" t="str">
        <f>" 428L"</f>
        <v xml:space="preserve"> 428L</v>
      </c>
      <c r="C162" t="str">
        <f>"01"</f>
        <v>01</v>
      </c>
      <c r="D162" t="s">
        <v>167</v>
      </c>
      <c r="E162" t="str">
        <f>"3044"</f>
        <v>3044</v>
      </c>
      <c r="F162" t="s">
        <v>73</v>
      </c>
      <c r="G162" t="s">
        <v>29</v>
      </c>
      <c r="H162" t="s">
        <v>35</v>
      </c>
      <c r="I162" t="s">
        <v>32</v>
      </c>
      <c r="J162" t="s">
        <v>188</v>
      </c>
    </row>
    <row r="163" spans="1:10" x14ac:dyDescent="0.2">
      <c r="A163" t="s">
        <v>149</v>
      </c>
      <c r="B163" t="str">
        <f>" 442"</f>
        <v xml:space="preserve"> 442</v>
      </c>
      <c r="C163" t="str">
        <f>"12"</f>
        <v>12</v>
      </c>
      <c r="D163" t="s">
        <v>166</v>
      </c>
      <c r="E163" t="str">
        <f>"2436"</f>
        <v>2436</v>
      </c>
      <c r="F163" t="s">
        <v>165</v>
      </c>
      <c r="G163" t="s">
        <v>29</v>
      </c>
      <c r="H163" t="s">
        <v>30</v>
      </c>
      <c r="I163" t="s">
        <v>24</v>
      </c>
      <c r="J163" t="s">
        <v>161</v>
      </c>
    </row>
    <row r="164" spans="1:10" x14ac:dyDescent="0.2">
      <c r="A164" t="s">
        <v>149</v>
      </c>
      <c r="B164" t="str">
        <f>" 443"</f>
        <v xml:space="preserve"> 443</v>
      </c>
      <c r="C164" t="str">
        <f>"11"</f>
        <v>11</v>
      </c>
      <c r="D164" t="s">
        <v>164</v>
      </c>
      <c r="E164" t="str">
        <f>"2349"</f>
        <v>2349</v>
      </c>
      <c r="F164" t="s">
        <v>12</v>
      </c>
      <c r="G164" t="s">
        <v>56</v>
      </c>
      <c r="H164" t="s">
        <v>64</v>
      </c>
      <c r="I164" t="s">
        <v>24</v>
      </c>
      <c r="J164" t="s">
        <v>161</v>
      </c>
    </row>
    <row r="165" spans="1:10" x14ac:dyDescent="0.2">
      <c r="A165" t="s">
        <v>149</v>
      </c>
      <c r="B165" t="str">
        <f>" 443"</f>
        <v xml:space="preserve"> 443</v>
      </c>
      <c r="C165" t="str">
        <f>"12"</f>
        <v>12</v>
      </c>
      <c r="D165" t="s">
        <v>164</v>
      </c>
      <c r="E165" t="str">
        <f>"2853"</f>
        <v>2853</v>
      </c>
      <c r="F165" t="s">
        <v>163</v>
      </c>
      <c r="G165" t="s">
        <v>44</v>
      </c>
      <c r="H165" t="s">
        <v>45</v>
      </c>
      <c r="I165" t="s">
        <v>24</v>
      </c>
      <c r="J165" t="s">
        <v>161</v>
      </c>
    </row>
    <row r="166" spans="1:10" x14ac:dyDescent="0.2">
      <c r="A166" t="s">
        <v>149</v>
      </c>
      <c r="B166" t="str">
        <f>" 444"</f>
        <v xml:space="preserve"> 444</v>
      </c>
      <c r="C166" t="str">
        <f>"11"</f>
        <v>11</v>
      </c>
      <c r="D166" t="s">
        <v>162</v>
      </c>
      <c r="E166" t="str">
        <f>"3054"</f>
        <v>3054</v>
      </c>
      <c r="F166" t="s">
        <v>160</v>
      </c>
      <c r="G166" t="s">
        <v>34</v>
      </c>
      <c r="H166" t="s">
        <v>35</v>
      </c>
      <c r="I166" t="s">
        <v>24</v>
      </c>
      <c r="J166" t="s">
        <v>161</v>
      </c>
    </row>
    <row r="167" spans="1:10" x14ac:dyDescent="0.2">
      <c r="A167" t="s">
        <v>149</v>
      </c>
      <c r="B167" t="str">
        <f>" 456"</f>
        <v xml:space="preserve"> 456</v>
      </c>
      <c r="C167" t="str">
        <f>"01"</f>
        <v>01</v>
      </c>
      <c r="D167" t="s">
        <v>159</v>
      </c>
      <c r="E167" t="str">
        <f>"3577"</f>
        <v>3577</v>
      </c>
      <c r="F167" t="s">
        <v>158</v>
      </c>
      <c r="I167" t="s">
        <v>118</v>
      </c>
      <c r="J167" t="s">
        <v>188</v>
      </c>
    </row>
    <row r="168" spans="1:10" x14ac:dyDescent="0.2">
      <c r="A168" t="s">
        <v>149</v>
      </c>
      <c r="B168" t="str">
        <f>" 460"</f>
        <v xml:space="preserve"> 460</v>
      </c>
      <c r="C168" t="str">
        <f>"01"</f>
        <v>01</v>
      </c>
      <c r="D168" t="s">
        <v>157</v>
      </c>
      <c r="E168" t="str">
        <f>"12898"</f>
        <v>12898</v>
      </c>
      <c r="F168" t="s">
        <v>150</v>
      </c>
      <c r="G168" t="s">
        <v>29</v>
      </c>
      <c r="H168" t="s">
        <v>35</v>
      </c>
      <c r="I168" t="s">
        <v>28</v>
      </c>
      <c r="J168" t="s">
        <v>188</v>
      </c>
    </row>
    <row r="169" spans="1:10" x14ac:dyDescent="0.2">
      <c r="A169" t="s">
        <v>149</v>
      </c>
      <c r="B169" t="str">
        <f>" 461L"</f>
        <v xml:space="preserve"> 461L</v>
      </c>
      <c r="C169" t="str">
        <f>"01"</f>
        <v>01</v>
      </c>
      <c r="D169" t="s">
        <v>156</v>
      </c>
      <c r="E169" t="str">
        <f>"12890"</f>
        <v>12890</v>
      </c>
      <c r="F169" t="s">
        <v>155</v>
      </c>
      <c r="G169" t="s">
        <v>29</v>
      </c>
      <c r="H169" t="s">
        <v>35</v>
      </c>
      <c r="I169" t="s">
        <v>49</v>
      </c>
      <c r="J169" t="s">
        <v>188</v>
      </c>
    </row>
    <row r="170" spans="1:10" x14ac:dyDescent="0.2">
      <c r="A170" t="s">
        <v>149</v>
      </c>
      <c r="B170" t="str">
        <f>" 471"</f>
        <v xml:space="preserve"> 471</v>
      </c>
      <c r="C170" t="str">
        <f>"01"</f>
        <v>01</v>
      </c>
      <c r="D170" t="s">
        <v>151</v>
      </c>
      <c r="E170" t="str">
        <f>"3315"</f>
        <v>3315</v>
      </c>
      <c r="F170" t="s">
        <v>132</v>
      </c>
      <c r="G170" t="s">
        <v>29</v>
      </c>
      <c r="H170" t="s">
        <v>35</v>
      </c>
      <c r="I170" t="s">
        <v>32</v>
      </c>
      <c r="J170" t="s">
        <v>188</v>
      </c>
    </row>
    <row r="171" spans="1:10" x14ac:dyDescent="0.2">
      <c r="A171" t="s">
        <v>149</v>
      </c>
      <c r="B171" t="str">
        <f>" 471"</f>
        <v xml:space="preserve"> 471</v>
      </c>
      <c r="C171" t="str">
        <f>"02"</f>
        <v>02</v>
      </c>
      <c r="D171" t="s">
        <v>151</v>
      </c>
      <c r="E171" t="str">
        <f>"12896"</f>
        <v>12896</v>
      </c>
      <c r="F171" t="s">
        <v>152</v>
      </c>
      <c r="G171" t="s">
        <v>154</v>
      </c>
      <c r="H171" t="s">
        <v>91</v>
      </c>
      <c r="I171" t="s">
        <v>153</v>
      </c>
      <c r="J171" t="s">
        <v>188</v>
      </c>
    </row>
    <row r="172" spans="1:10" x14ac:dyDescent="0.2">
      <c r="A172" t="s">
        <v>149</v>
      </c>
      <c r="B172" t="str">
        <f>" 471"</f>
        <v xml:space="preserve"> 471</v>
      </c>
      <c r="C172" t="str">
        <f>"03"</f>
        <v>03</v>
      </c>
      <c r="D172" t="s">
        <v>151</v>
      </c>
      <c r="E172" t="str">
        <f>"13833"</f>
        <v>13833</v>
      </c>
      <c r="F172" t="s">
        <v>150</v>
      </c>
      <c r="G172" t="s">
        <v>29</v>
      </c>
      <c r="H172" t="s">
        <v>35</v>
      </c>
      <c r="I172" t="s">
        <v>49</v>
      </c>
      <c r="J172" t="s">
        <v>188</v>
      </c>
    </row>
    <row r="173" spans="1:10" x14ac:dyDescent="0.2">
      <c r="A173" t="s">
        <v>149</v>
      </c>
      <c r="B173" t="str">
        <f>" 485"</f>
        <v xml:space="preserve"> 485</v>
      </c>
      <c r="C173" t="str">
        <f>"11"</f>
        <v>11</v>
      </c>
      <c r="D173" t="s">
        <v>148</v>
      </c>
      <c r="E173" t="str">
        <f>"2452"</f>
        <v>2452</v>
      </c>
      <c r="F173" t="s">
        <v>78</v>
      </c>
      <c r="G173" t="s">
        <v>29</v>
      </c>
      <c r="H173" t="s">
        <v>35</v>
      </c>
      <c r="I173" t="s">
        <v>49</v>
      </c>
      <c r="J173" t="s">
        <v>147</v>
      </c>
    </row>
    <row r="174" spans="1:10" x14ac:dyDescent="0.2">
      <c r="A174" t="s">
        <v>149</v>
      </c>
      <c r="B174" t="str">
        <f>" 485"</f>
        <v xml:space="preserve"> 485</v>
      </c>
      <c r="C174" t="str">
        <f>"12"</f>
        <v>12</v>
      </c>
      <c r="D174" t="s">
        <v>148</v>
      </c>
      <c r="E174" t="str">
        <f>"2854"</f>
        <v>2854</v>
      </c>
      <c r="F174" t="s">
        <v>78</v>
      </c>
      <c r="G174" t="s">
        <v>29</v>
      </c>
      <c r="H174" t="s">
        <v>35</v>
      </c>
      <c r="I174" t="s">
        <v>28</v>
      </c>
      <c r="J174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CLSSCHED2 (004)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Galecia</dc:creator>
  <cp:lastModifiedBy>Tarikul Islam Papon</cp:lastModifiedBy>
  <dcterms:created xsi:type="dcterms:W3CDTF">2025-05-08T17:45:03Z</dcterms:created>
  <dcterms:modified xsi:type="dcterms:W3CDTF">2025-10-23T01:03:09Z</dcterms:modified>
</cp:coreProperties>
</file>