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tium Files\RegGen3_PCB_UPDATE (4-12-2019)\RegGen3_PCB_UPDATE\Project Outputs for RegGen3_PCB_UPDATE\"/>
    </mc:Choice>
  </mc:AlternateContent>
  <bookViews>
    <workbookView xWindow="0" yWindow="0" windowWidth="7524" windowHeight="7836"/>
  </bookViews>
  <sheets>
    <sheet name="`LVR_Gen3_Dec11_2018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9" i="2" l="1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<sst xmlns="http://schemas.openxmlformats.org/spreadsheetml/2006/main" count="571" uniqueCount="432">
  <si>
    <t>Line ID</t>
  </si>
  <si>
    <t>Designator</t>
  </si>
  <si>
    <t>Quantity</t>
  </si>
  <si>
    <t>Master List Lookup Code</t>
  </si>
  <si>
    <t>Manufacturer</t>
  </si>
  <si>
    <t>P/N</t>
  </si>
  <si>
    <t>Description</t>
  </si>
  <si>
    <t>Package</t>
  </si>
  <si>
    <t>C1</t>
  </si>
  <si>
    <t>cap10</t>
  </si>
  <si>
    <t>Kemet</t>
  </si>
  <si>
    <t>C0805C102K5RACTU</t>
  </si>
  <si>
    <t>Non-polarised ceramic capacitor, X7R, 1.0nF, 50V, +/-10% tol</t>
  </si>
  <si>
    <t>SMD 0805</t>
  </si>
  <si>
    <t>C2A, C2B, C2C, C2D, C2E, C2F, C2G, C2H, C100</t>
  </si>
  <si>
    <t>cap11</t>
  </si>
  <si>
    <t>Yaego</t>
  </si>
  <si>
    <t>CC0805JRNPO9BN100</t>
  </si>
  <si>
    <t>Non-polarised ceramic capacitor, NPO, 10pF, 50V, +/-5% tol</t>
  </si>
  <si>
    <t>C3A, C3B, C3C, C3D, C4, C5, C6, C7, C8, C9, C10, C11, C12, C15, C16, C27, C30, C34A, C34B, C34C, C34D, C34E, C34F, C34G, C34H, C47, C49, C58, C59, C60, C61, C62, C63, C66, C67, C69, C70, C72, C87, C88, C92, C95, C101, C141, C142, C143</t>
  </si>
  <si>
    <t>Cap12</t>
  </si>
  <si>
    <t>Murata</t>
  </si>
  <si>
    <t>GCM155R71H103KA55D</t>
  </si>
  <si>
    <t>Non-polarised ceramic capacitor, X7R, 0.01uF, 50V, +/-10% tol</t>
  </si>
  <si>
    <t>SMD 0402</t>
  </si>
  <si>
    <t>C13, C14, C21, C23, C38A, C38B, C38C, C38D, C38E, C38F, C38G, C38H, C39, C41A, C41B, C41C, C41D, C41E, C41F, C41G, C41H, C42A, C42B, C42C, C42D, C42E, C42F, C42G, C42H, C46, C64, C86, C93, C96, C98, C113, C114, C119, C122, C123A, C123B, C123C, C123D, C123E, C123F, C123G, C123H, C125A, C125B, C125C, C125D, C125E, C125F, C125G, C125H, C127A, C127B, C127C, C127D, C127E, C127F, C127G, C127H, C130, C132, C133, C134, C135, C144, C145</t>
  </si>
  <si>
    <t>Cap13</t>
  </si>
  <si>
    <t>GCM21BR71C475KA73K</t>
  </si>
  <si>
    <t>Non-polarised ceramic capacitor, X7R, 4.7uF, 16V, +/-10% tol</t>
  </si>
  <si>
    <t>C17, C24A, C24B, C24C, C24D, C24E, C24F, C24G, C24H, C103, C147</t>
  </si>
  <si>
    <t>Cap14</t>
  </si>
  <si>
    <t>C0805C105K4RACAUTO</t>
  </si>
  <si>
    <t>Non-polarised ceramic capacitor, X7R, 1.0uF, 16V, +/-10% tol</t>
  </si>
  <si>
    <t>C18, C20, C22, C25A, C25B, C25C, C25D, C25E, C25F, C25G, C25H, C148</t>
  </si>
  <si>
    <t>Cap15</t>
  </si>
  <si>
    <t>AVX</t>
  </si>
  <si>
    <t>TCJA106M016R0200</t>
  </si>
  <si>
    <t>Conductive Polymer Tantalum Capacitor, 16V, 200mOhm ESR, 10uF, +/-20% tol</t>
  </si>
  <si>
    <t>SMD 1206</t>
  </si>
  <si>
    <t>C19, C26, C28, C48, C31A, C31B, C31C, C31D, C31E, C31F, C31G, C31H, C52, C55, C65, C68, C71, C73, C89, C90, C97, C99, C102, C131, C146</t>
  </si>
  <si>
    <t>Cap16</t>
  </si>
  <si>
    <t>CC0402KRX7R7BB104</t>
  </si>
  <si>
    <t>Non-polarised ceramic capacitor, X7R, 0.1uF, 16V, +/-10% tol</t>
  </si>
  <si>
    <t>C29, C33, C35</t>
  </si>
  <si>
    <t>Cap17</t>
  </si>
  <si>
    <t>0402YC470KAT2A</t>
  </si>
  <si>
    <t>Non-polarised ceramic capacitor, X7R, 47pF, 16V, +/-10% tol</t>
  </si>
  <si>
    <t>Cap18</t>
  </si>
  <si>
    <t>TCJD227M016R0050</t>
  </si>
  <si>
    <t>Conductive Polymer Tantalum Capacitor, 16V, 50mOhm ESR, 220uF, +/-20% tol</t>
  </si>
  <si>
    <t>SMD 2917</t>
  </si>
  <si>
    <t>C91, C94</t>
  </si>
  <si>
    <t>Cap19</t>
  </si>
  <si>
    <t>CC0603KRX7R7BB334</t>
  </si>
  <si>
    <t>Non-polarised ceramic capacitor, X7R, 0.33uF, 16V, +/-10% tol</t>
  </si>
  <si>
    <t>SMD 0603</t>
  </si>
  <si>
    <t>d8, d9, d10, d11, d12, d13, d14, d15, d16, d17, d19, D5, D6, D7</t>
  </si>
  <si>
    <t>Diode1</t>
  </si>
  <si>
    <t>On Semi</t>
  </si>
  <si>
    <t>MBRS360BT3G</t>
  </si>
  <si>
    <t>DIODE SCHOTTKY 60V 3A SMB</t>
  </si>
  <si>
    <t>DO-214AA, SMB</t>
  </si>
  <si>
    <t>D2, D3A, D3B, D3C, D3D, D3E, D3F, D3G, D3H, D4A, D4B, D4C, D4D, D4E, D4F, D4G, D4H, D23, D24, D25</t>
  </si>
  <si>
    <t>Diode2</t>
  </si>
  <si>
    <t>Vishay Semi</t>
  </si>
  <si>
    <t>VS-50WQ06FN-M3</t>
  </si>
  <si>
    <t>DIODE SCHOTTKY 60V 5.5A, TO-252AA</t>
  </si>
  <si>
    <t>DO-252AA</t>
  </si>
  <si>
    <t>D18, D20A, D20B, D20C, D20D, D21A, D21B, D21C, D21D, D22A, D22B, D22C, D22D</t>
  </si>
  <si>
    <t>Diode3</t>
  </si>
  <si>
    <t xml:space="preserve"> 1N4148WS</t>
  </si>
  <si>
    <t>Diode general purpose, 75V, 150 ma</t>
  </si>
  <si>
    <t>SOD323F</t>
  </si>
  <si>
    <t>IC1A, IC1B, IC1C, IC1D, IC1E, IC1F, IC1G, IC1H, IC2, IC6</t>
  </si>
  <si>
    <t>IC3</t>
  </si>
  <si>
    <t>Maxim IC</t>
  </si>
  <si>
    <t>MAX4238AUT+T</t>
  </si>
  <si>
    <t>Op amp, rail-to-rail, 1MHz GBW, unit gain stable</t>
  </si>
  <si>
    <t>SOT23-6</t>
  </si>
  <si>
    <t>IC4, IC7A, IC7B, IC7C, IC7D, IC7E, IC7F, IC7G, IC7H, IC15</t>
  </si>
  <si>
    <t>IC4</t>
  </si>
  <si>
    <t>CERN</t>
  </si>
  <si>
    <t>LHC4913PDU</t>
  </si>
  <si>
    <t>3A Positive Low Drop Adjustable Voltage Regulator With Inhibit Function</t>
  </si>
  <si>
    <t>ST_POWERSO-20-SLUG-Up</t>
  </si>
  <si>
    <t>IC11</t>
  </si>
  <si>
    <t>IC5</t>
  </si>
  <si>
    <t>Microsemi</t>
  </si>
  <si>
    <t>A3PN250-VQG100</t>
  </si>
  <si>
    <t>ProASIC Nano FPGA, 250K gates, flash-based</t>
  </si>
  <si>
    <t>100-VQFP</t>
  </si>
  <si>
    <t>IC12</t>
  </si>
  <si>
    <t>IC6</t>
  </si>
  <si>
    <t>MAX3491ESD+</t>
  </si>
  <si>
    <t xml:space="preserve">Differential Transceiver RS485/422, 10MBPS </t>
  </si>
  <si>
    <t>14SOIC</t>
  </si>
  <si>
    <t>J1, J7, J8, J22</t>
  </si>
  <si>
    <t>Conn5</t>
  </si>
  <si>
    <t>Samtec</t>
  </si>
  <si>
    <t>TMM-103-01-L-D-SM-P</t>
  </si>
  <si>
    <t>Low profile SMT header, 2x3, 2mm pitch, 10um gold, Pick-N-Place Pad</t>
  </si>
  <si>
    <t>SMD</t>
  </si>
  <si>
    <t>J4A, J4B, J4C, J4D, J4E, J4F, J4G, J4H</t>
  </si>
  <si>
    <t>Conn20</t>
  </si>
  <si>
    <t>SFM-115-02-L-D-A</t>
  </si>
  <si>
    <t>Vertical 1.27mm pitch 2x15 connector, 10u-inch gold finish</t>
  </si>
  <si>
    <t>J5, J6, J10, J16</t>
  </si>
  <si>
    <t>Conn21</t>
  </si>
  <si>
    <t>Molex</t>
  </si>
  <si>
    <t>095540-6880</t>
  </si>
  <si>
    <t>RJ45 connector, shielded, right angle</t>
  </si>
  <si>
    <t>J11</t>
  </si>
  <si>
    <t>Conn22</t>
  </si>
  <si>
    <t>TSM-115-01-S-DV-A-P</t>
  </si>
  <si>
    <t>Contacts 2x15, Vertical, Surface Mount, Alignment Pins</t>
  </si>
  <si>
    <t>Conn24</t>
  </si>
  <si>
    <t>MPT-08-01-03-L-RA-SD</t>
  </si>
  <si>
    <t>30A power connector, 8 terminals, 10 u-inch gold finish</t>
  </si>
  <si>
    <t>J15, J19, J20, J21</t>
  </si>
  <si>
    <t>Conn25</t>
  </si>
  <si>
    <t>Keystone</t>
  </si>
  <si>
    <t>4966</t>
  </si>
  <si>
    <t>Terminal lug,  .250" X 0.032", right angle</t>
  </si>
  <si>
    <t>Thru-hole</t>
  </si>
  <si>
    <t>J17</t>
  </si>
  <si>
    <t>Conn26</t>
  </si>
  <si>
    <t>HTST-105-04-G-D-RA</t>
  </si>
  <si>
    <t>Shrouded header, 2x5 contacts, right angle, 10 u-inch gold finish</t>
  </si>
  <si>
    <t>J18</t>
  </si>
  <si>
    <t>Conn27</t>
  </si>
  <si>
    <t>TSM-125-01-S-DV-A-P</t>
  </si>
  <si>
    <t>vertical header pins, 2x25, 0.230 inch post height for mate with BCS</t>
  </si>
  <si>
    <t>L1</t>
  </si>
  <si>
    <t>ind1</t>
  </si>
  <si>
    <t>LQW31HN23NJ03L</t>
  </si>
  <si>
    <t>23nH Unshielded Wirewound Inductor, 590mA @ 46 mOhm Max</t>
  </si>
  <si>
    <t>SMD 1206 / 3216 Metric</t>
  </si>
  <si>
    <t>L2, L3</t>
  </si>
  <si>
    <t>ind2</t>
  </si>
  <si>
    <t>Wurth</t>
  </si>
  <si>
    <t>742792022</t>
  </si>
  <si>
    <t>FERRITE BEAD 220 OHM @ 100 MHz</t>
  </si>
  <si>
    <t>LD1, LD2, LD3, LD4, LD5, LD6, LD7</t>
  </si>
  <si>
    <t>LED2</t>
  </si>
  <si>
    <t>Broadcom LTD (Avago)</t>
  </si>
  <si>
    <t>HSME-C120</t>
  </si>
  <si>
    <t>LED GREEN CLEAR CHIP SMD R/A</t>
  </si>
  <si>
    <t>OSC1</t>
  </si>
  <si>
    <t>IC7</t>
  </si>
  <si>
    <t>IQD Frq Products</t>
  </si>
  <si>
    <t>LFSPXO018042REEL</t>
  </si>
  <si>
    <t>Oscillator IQD_CFPS-73 (40MHz), 50 PPM freq Stab, 3.3V</t>
  </si>
  <si>
    <t>4-SMD</t>
  </si>
  <si>
    <t>P1</t>
  </si>
  <si>
    <t>POT1</t>
  </si>
  <si>
    <t>Bourns</t>
  </si>
  <si>
    <t>3223W-1-103E</t>
  </si>
  <si>
    <t>Trimmer Pot, 11-turn, top Adj, 10K</t>
  </si>
  <si>
    <t>SMD J-Lead</t>
  </si>
  <si>
    <t>P2, P3, P4</t>
  </si>
  <si>
    <t>POT2</t>
  </si>
  <si>
    <t>3223W-1-102E</t>
  </si>
  <si>
    <t>Trimmer Pot, 11-turn, top Adj, 1K</t>
  </si>
  <si>
    <t>P5</t>
  </si>
  <si>
    <t>POT3</t>
  </si>
  <si>
    <t>3223W-1-202E</t>
  </si>
  <si>
    <t>Trimmer Pot, 11-turn, top Adj, 2K</t>
  </si>
  <si>
    <t>Q3A, Q3B, Q3C, Q3D</t>
  </si>
  <si>
    <t>TR2</t>
  </si>
  <si>
    <t>Diodes Inc</t>
  </si>
  <si>
    <t>DMMT3906W-7-F</t>
  </si>
  <si>
    <t>40V MATCHED PAIR PNP SMALL SIGNAL TRANSISTOR</t>
  </si>
  <si>
    <t>SMD SOT363</t>
  </si>
  <si>
    <t>Q4, Q8A, Q8B, Q8C, Q8D, Q8E, Q8F, Q8G, Q8H</t>
  </si>
  <si>
    <t>TR3</t>
  </si>
  <si>
    <t>ZXT953K</t>
  </si>
  <si>
    <t>Bipolar (BJT) Transistor PNP 100V 5A</t>
  </si>
  <si>
    <t>SMD  TO252 (DPAK)</t>
  </si>
  <si>
    <t>Q5, Q9A, Q9B, Q9C, Q9D, Q9E, Q9F, Q9G, Q9H</t>
  </si>
  <si>
    <t>TR4</t>
  </si>
  <si>
    <t>ON Semiconductor</t>
  </si>
  <si>
    <t>PZT3904T1G</t>
  </si>
  <si>
    <t>Bipolar (BJT) Transistor NPN 40V, 0.2A</t>
  </si>
  <si>
    <t>SMD SOT-223</t>
  </si>
  <si>
    <t>R1, R2, R3, R4, R94A, R94B, R94C, R94D, R94E, R94F, R94G, R94H, R102, R184, R212, R231A, R231B, R231C, R231D</t>
  </si>
  <si>
    <t>Res15</t>
  </si>
  <si>
    <t>Yageo</t>
  </si>
  <si>
    <t xml:space="preserve">RC0402FR-0710KL </t>
  </si>
  <si>
    <t>Resistor, 10K Ohms, +/-1% tol, 0.063 W</t>
  </si>
  <si>
    <t>R5, R44</t>
  </si>
  <si>
    <t>Res6Alt</t>
  </si>
  <si>
    <t>Vishay Dale</t>
  </si>
  <si>
    <t>CRCW04021K00DHEDP</t>
  </si>
  <si>
    <t xml:space="preserve">Resistor 1k Ohms, +/-1% tol, 0.063W, </t>
  </si>
  <si>
    <t>R6A, R6B, R6C, R6D, R54, R62, R81A, R81B, R81C, R81D, R81E, R81F, R81G, R81H, R119, R127, R199</t>
  </si>
  <si>
    <t>Res8Alt</t>
  </si>
  <si>
    <t>Stackpole</t>
  </si>
  <si>
    <t>RMCF0402FT2K00</t>
  </si>
  <si>
    <t xml:space="preserve">Resistor 2k Ohms, +/-1% tol, 0.063W, </t>
  </si>
  <si>
    <t>R125</t>
  </si>
  <si>
    <t>DNI_0402</t>
  </si>
  <si>
    <t>DNI</t>
  </si>
  <si>
    <t>Do Not Install</t>
  </si>
  <si>
    <t>R7, R8,  R9, R36, R37, R50, R60, R71, R75, R77, R89, R99, R100, R117, R122, R123, R128, R129A, R129B, R129C, R129D, R130A, R130B, R130C, R130D, R131, R132, R177, R178, R180</t>
  </si>
  <si>
    <t>Res17</t>
  </si>
  <si>
    <t>RC0402FR-0733RL</t>
  </si>
  <si>
    <t>Resistor, 33 Ohms, +/-1% tol, 0.063 W</t>
  </si>
  <si>
    <t>R10, R61A, R61B, R61C, R61D, R61E, R61F, R61G, R61H</t>
  </si>
  <si>
    <t>Res18</t>
  </si>
  <si>
    <t>vishay Dale</t>
  </si>
  <si>
    <t>CRCW08055R10FKEAHP</t>
  </si>
  <si>
    <t>Resistor 5.1 Ohms, +/-1% tol, 0.5W, pulse withstanding</t>
  </si>
  <si>
    <t>R11, R64, R65, R66, R88, R101, R107, R108, R109, R110, R111, R112, R115, R188</t>
  </si>
  <si>
    <t>Res10</t>
  </si>
  <si>
    <t>TT Electronics (Welwyn)</t>
  </si>
  <si>
    <t>LRC-LR2010LF-01-R500-F</t>
  </si>
  <si>
    <t xml:space="preserve">Resistor 0.500 Ohms, +/-1% tol, 1.0W, </t>
  </si>
  <si>
    <t>SMD 2010</t>
  </si>
  <si>
    <t>Res3</t>
  </si>
  <si>
    <t>CRCW0402100RFKED</t>
  </si>
  <si>
    <t xml:space="preserve">Resistor 100  Ohms, +/-1% tol, 0.063W, </t>
  </si>
  <si>
    <t>R14, R17, R20, R23, R26, R29, R32, R35</t>
  </si>
  <si>
    <t>Res19</t>
  </si>
  <si>
    <t>LRC-LRF2010LF-01-R020-F</t>
  </si>
  <si>
    <t>Resistor 0.020 Ohms, +/-1% tol, 1.0W, current sense</t>
  </si>
  <si>
    <t>R38, R124</t>
  </si>
  <si>
    <t>Res20</t>
  </si>
  <si>
    <t>CRM0805-FX-R510ELF</t>
  </si>
  <si>
    <t>Resistor 510 mOhms, +/-1%, 0.25W current sense</t>
  </si>
  <si>
    <t>R40, R90A, R90B, R90C, R90D, R90E, R90F, R90G, R90H</t>
  </si>
  <si>
    <t>Res22</t>
  </si>
  <si>
    <t>CSRN2512FKR250</t>
  </si>
  <si>
    <t>Resistor 250 mOhms, +/-1%, 2W current sense</t>
  </si>
  <si>
    <t>SMD 2512</t>
  </si>
  <si>
    <t>R41, R92A, R92B, R92C, R92D, R92E, R92F, R92G, R92H</t>
  </si>
  <si>
    <t>Res23</t>
  </si>
  <si>
    <t>RC0805FR-0749R9L</t>
  </si>
  <si>
    <t>Resistor 49.9 Ohms, +/-1%, 0.125W</t>
  </si>
  <si>
    <t>R42</t>
  </si>
  <si>
    <t>Res24</t>
  </si>
  <si>
    <t>RC0402FR-07470RL</t>
  </si>
  <si>
    <t>Resistor, 470 Ohms, +/-1% tol, 0.063 W</t>
  </si>
  <si>
    <t>R43, R46, R48, R49, R58, R68, R74, R79, R84, R98A, R98B, R98C, R98D, R98E, R98F, R98G, R98H</t>
  </si>
  <si>
    <t>Res25</t>
  </si>
  <si>
    <t>RC0805FR-07220RL</t>
  </si>
  <si>
    <t>Resistor, 220 Ohms, +/-1% tol, 0.125 W</t>
  </si>
  <si>
    <t>R45, R70</t>
  </si>
  <si>
    <t>Res26</t>
  </si>
  <si>
    <t>RC0402FR-071K43L</t>
  </si>
  <si>
    <t xml:space="preserve">Resistor 1k43 Ohms, +/-1% tol, 0.063W, </t>
  </si>
  <si>
    <t>R47</t>
  </si>
  <si>
    <t>DNI_0805</t>
  </si>
  <si>
    <t>R51, R76, R226A, R226B, R226C, R226D, R120, R126, R55A, R55B, R55C, R55D, R55E, R55F, R55G, R55H, R59A, R59B, R59C, R59D, R59E, R59F, R59G, R59H</t>
  </si>
  <si>
    <t>Res27</t>
  </si>
  <si>
    <t>RC0402FR-071K2L</t>
  </si>
  <si>
    <t xml:space="preserve">Resistor 1k2 Ohms, +/-1% tol, 0.063W, </t>
  </si>
  <si>
    <t>R52, R83</t>
  </si>
  <si>
    <t>Res28</t>
  </si>
  <si>
    <t>RC0402FR-07750RL</t>
  </si>
  <si>
    <t xml:space="preserve">Resistor 750 Ohms, +/-1% tol, 0.063W, </t>
  </si>
  <si>
    <t>R53</t>
  </si>
  <si>
    <t>Res11Alt</t>
  </si>
  <si>
    <t>CRCW08050000Z0EAHP</t>
  </si>
  <si>
    <t>Resistor 0.0 Ohms Shunt Jumper</t>
  </si>
  <si>
    <t>R56, R85</t>
  </si>
  <si>
    <t>Res29</t>
  </si>
  <si>
    <t>RC0402FR-076K2L</t>
  </si>
  <si>
    <t xml:space="preserve">Resistor 6.2K Ohms, +/-1% tol, 0.063W, </t>
  </si>
  <si>
    <t>R57, R82</t>
  </si>
  <si>
    <t>R63A, R63B, R63C, R63D, R63E, R63F, R63G, R63H, R181, R182, R183</t>
  </si>
  <si>
    <t>Res4Alt</t>
  </si>
  <si>
    <t xml:space="preserve">CRCW0402510RFKED‎C </t>
  </si>
  <si>
    <t xml:space="preserve">Resistor 510 Ohms, +/-1% tol, 0.063W, </t>
  </si>
  <si>
    <t>R67, R72</t>
  </si>
  <si>
    <t>Res30</t>
  </si>
  <si>
    <t>RC0402FR-07140RL</t>
  </si>
  <si>
    <t xml:space="preserve">Resistor 140 Ohms, +/-1% tol, 0.063W, </t>
  </si>
  <si>
    <t>R69, R113, R114, R210</t>
  </si>
  <si>
    <t>Res31</t>
  </si>
  <si>
    <t>RC0402FR-0749R9L</t>
  </si>
  <si>
    <t xml:space="preserve">Resistor 49.9 Ohms, +/-1% tol, 0.063W, </t>
  </si>
  <si>
    <t>R73A, R73B, R73C, R73D, R73E, R73F, R73G, R73H</t>
  </si>
  <si>
    <t>Res32</t>
  </si>
  <si>
    <t>CSRN2010FK50L0</t>
  </si>
  <si>
    <t>Resistor, 50 mOhms, +/-1%, 1W</t>
  </si>
  <si>
    <t>R39, R78A, R78B, R78C, R78D, R78E, R78F, R78G, R78H</t>
  </si>
  <si>
    <t>Res21</t>
  </si>
  <si>
    <t>CRM2512-FX-R100ELF</t>
  </si>
  <si>
    <t>Resistor 100 mOhms, +/-1%, 2W current sense</t>
  </si>
  <si>
    <t>R80A, R80B, R80C, R80D, R208, R230A, R230B, R230C, R230D</t>
  </si>
  <si>
    <t>Res33</t>
  </si>
  <si>
    <t>yageo</t>
  </si>
  <si>
    <t xml:space="preserve">RC0402FR-07200RL </t>
  </si>
  <si>
    <t xml:space="preserve">Resistor 200 Ohms, +/-1% tol, 0.063W, </t>
  </si>
  <si>
    <t>R86</t>
  </si>
  <si>
    <t>Res34</t>
  </si>
  <si>
    <t xml:space="preserve">RC0402FR-07249RL </t>
  </si>
  <si>
    <t xml:space="preserve">Resistor 249 Ohms, +/-1% tol, 0.063W, </t>
  </si>
  <si>
    <t>R87</t>
  </si>
  <si>
    <t>Res35Alt</t>
  </si>
  <si>
    <t>RMCF0402FT1K10</t>
  </si>
  <si>
    <t xml:space="preserve">Resistor1.1K Ohms, +/-1% tol, 0.063W, </t>
  </si>
  <si>
    <t>R91A, R91B, R91C, R91D, R91E, R91F, R91G, R91H</t>
  </si>
  <si>
    <t>Res40</t>
  </si>
  <si>
    <t>CSRN2010FKR150</t>
  </si>
  <si>
    <t xml:space="preserve">Resistor 0.150 Ohms, +/-1% tol, 1.0W, </t>
  </si>
  <si>
    <t>R93A, R93B, R93C, R93D, R93E, R93F, R93G, R93H</t>
  </si>
  <si>
    <t>Res36</t>
  </si>
  <si>
    <t xml:space="preserve">RC0805FR-07470RL </t>
  </si>
  <si>
    <t xml:space="preserve">Resistor 470 Ohms, +/-1%, 0.125W </t>
  </si>
  <si>
    <t>R95, R97</t>
  </si>
  <si>
    <t>Res37</t>
  </si>
  <si>
    <t xml:space="preserve">RC0805FR-07360RL </t>
  </si>
  <si>
    <t xml:space="preserve">Resistor 360 Ohms, +/-1%, 0.125W  </t>
  </si>
  <si>
    <t>R96</t>
  </si>
  <si>
    <t>Res38</t>
  </si>
  <si>
    <t xml:space="preserve">RC0805FR-07121RL </t>
  </si>
  <si>
    <t xml:space="preserve">Resistor 121 Ohms, +/-1%, 0.125W </t>
  </si>
  <si>
    <t>R103, R104, R105, R106, R121</t>
  </si>
  <si>
    <t>Res39</t>
  </si>
  <si>
    <t xml:space="preserve">RC0603FR-07360RL </t>
  </si>
  <si>
    <t xml:space="preserve">Resistor 360 Ohms, +/-1%, 0.1W </t>
  </si>
  <si>
    <t>R116, R227A, R227B, R227C, R227D</t>
  </si>
  <si>
    <t>Res41</t>
  </si>
  <si>
    <t>Panasonic</t>
  </si>
  <si>
    <t>ERJ-2RKF4871X</t>
  </si>
  <si>
    <t xml:space="preserve">Resistor 4.87K Ohms, +/-1%, 0.1W </t>
  </si>
  <si>
    <t>R118</t>
  </si>
  <si>
    <t>Res42</t>
  </si>
  <si>
    <t xml:space="preserve">RC0805FR-076K2L </t>
  </si>
  <si>
    <t>Resistor 6.2K Ohms, +/-1%, 0.125W</t>
  </si>
  <si>
    <t>R161A, R161B, R161C, R161D, R161E, R161F, R161G, R161H, R203A, R203B, R203C, R203D, R203E, R203F, R203G, R203H</t>
  </si>
  <si>
    <t>Res43</t>
  </si>
  <si>
    <t xml:space="preserve">RC0402FR-0751KL </t>
  </si>
  <si>
    <t xml:space="preserve">Resistor 51K Ohms, +/-1% tol, 0.063W, </t>
  </si>
  <si>
    <t>R207, R229A, R229B, R229C, R229D</t>
  </si>
  <si>
    <t>Res44</t>
  </si>
  <si>
    <t xml:space="preserve">RC0402FR-07390RL </t>
  </si>
  <si>
    <t xml:space="preserve">Resistor 390 Ohms, +/-1% tol, 0.063W, </t>
  </si>
  <si>
    <t>R225A, R225B, R225C, R225D</t>
  </si>
  <si>
    <t>Res45</t>
  </si>
  <si>
    <t xml:space="preserve">RC0402FR-07560RL </t>
  </si>
  <si>
    <t xml:space="preserve">Resistor 560 Ohms, +/-1% tol, 0.063W, </t>
  </si>
  <si>
    <t>R228A, R228B, R228C, R228D</t>
  </si>
  <si>
    <t>Res46</t>
  </si>
  <si>
    <t xml:space="preserve">RC0402FR-07820RL </t>
  </si>
  <si>
    <t xml:space="preserve">Resistor 820 Ohms, +/-1% tol, 0.063W, </t>
  </si>
  <si>
    <t>RN1A, RN1B, RN1C, RN1D, RN1E, RN1F, RN1G, RN1H, RN3A, RN3B, RN3C, RN3D, RN3E, RN3F, RN3G, RN3H</t>
  </si>
  <si>
    <t>Res47</t>
  </si>
  <si>
    <t>Vishay Beyschlag</t>
  </si>
  <si>
    <t>ACASA2001X2001P100</t>
  </si>
  <si>
    <t>WHERE 'X'=S, 1, T, or U (in this order of preference).  Resistor network, 2k Ohm x4, TC and tol. Specified by 'X'</t>
  </si>
  <si>
    <t>SMD 0612</t>
  </si>
  <si>
    <t>RN2A, RN2B, RN2C, RN2D, RN2E, RN2F, RN2G, RN2H</t>
  </si>
  <si>
    <t>Res48</t>
  </si>
  <si>
    <t>ACASA5002X5002P100</t>
  </si>
  <si>
    <t>WHERE 'X'=S, 1, T, or U (in this order of preference).  Resistor network, 51k Ohm x4, TC and tol. Specified by 'X'</t>
  </si>
  <si>
    <t>RN6</t>
  </si>
  <si>
    <t>Res49</t>
  </si>
  <si>
    <t>ACASA1001X1001P100</t>
  </si>
  <si>
    <t>WHERE 'X'=S, 1, T, or U (in this order of preference).  Resistor network, 1k Ohm x4, TC and tol. Specified by 'X'</t>
  </si>
  <si>
    <t>RN7</t>
  </si>
  <si>
    <t>Res50</t>
  </si>
  <si>
    <t>ACASA1000X1000P100</t>
  </si>
  <si>
    <t>WHERE 'X'=S, 1, T, or U (in this order of preference).  Resistor network, 100 Ohm x4, TC and tol. Specified by 'X'</t>
  </si>
  <si>
    <t>RN8</t>
  </si>
  <si>
    <t>Res51</t>
  </si>
  <si>
    <t>ACASA1002X1002P100</t>
  </si>
  <si>
    <t>WHERE 'X'=S, 1, T, or U (in this order of preference).  Resistor network, 10K Ohm x4, TC and tol. Specified by 'X'</t>
  </si>
  <si>
    <t>RN9, RN10, RN17, RN18, RN19, RN20, RN21, RN22, RN23, RN24</t>
  </si>
  <si>
    <t>Res52Alt</t>
  </si>
  <si>
    <t>EXB-N8V103JX</t>
  </si>
  <si>
    <t xml:space="preserve"> 4 Resistor Network/Array, 10k Ohm Isolated, ±5%, 31mW Power Per Element,  ±200ppm/°C , Concave, Long Side Terminals</t>
  </si>
  <si>
    <t>SMD 0804</t>
  </si>
  <si>
    <t>RN11, RN12, RN13, RN14, RN15, RN16, RN25, RN26, RN27, RN28</t>
  </si>
  <si>
    <t>Res53Alt</t>
  </si>
  <si>
    <t>EXB-N8V330JX</t>
  </si>
  <si>
    <t xml:space="preserve"> 4 Resistor Network/Array, 33 Ohm Isolated, ±5%, 31mW Power Per Element,  ±200ppm/°C , Concave, Long Side Terminals</t>
  </si>
  <si>
    <t>RT1, RT2, RT3</t>
  </si>
  <si>
    <t>RTD1</t>
  </si>
  <si>
    <t>TE Connectivity, Meas't Specialities</t>
  </si>
  <si>
    <t>NB-PTCO-330</t>
  </si>
  <si>
    <t>1 kOhms RTD, ±0.23%, -50°C ~ 150°C,  1206 (3216 Metric)</t>
  </si>
  <si>
    <t>RT4A, RT4B, RT4C, RT4D</t>
  </si>
  <si>
    <t>RTD2</t>
  </si>
  <si>
    <t>TDK (EPCOS)</t>
  </si>
  <si>
    <t>B57471V2472J062</t>
  </si>
  <si>
    <t>4.7K thermistor, NTC, 5% tol</t>
  </si>
  <si>
    <t>SW1, SW2, SW3, SW4, SW5, SW6A, SW6B, SW6C, SW6D</t>
  </si>
  <si>
    <t>SW2</t>
  </si>
  <si>
    <t>Nidec Copal Electronics</t>
  </si>
  <si>
    <t>CHS-04TA</t>
  </si>
  <si>
    <t>Dip Switch SPST 4 Position Surface Mount Slide (Standard) Actuator 100mA 6VDC</t>
  </si>
  <si>
    <t>SMD J-lead</t>
  </si>
  <si>
    <t>T1A, T1B, T1C, T1D, T1E, T1F, T1G, T1H, T2A, T2B, T2C, T2D, T3</t>
  </si>
  <si>
    <t>TR5</t>
  </si>
  <si>
    <t xml:space="preserve"> MMBT3904WT1G</t>
  </si>
  <si>
    <t>Bipolar (BJT) Transistor NPN 40V 200mA 300MHz 150mW</t>
  </si>
  <si>
    <t>SMD SC-70-3 (SOT323)</t>
  </si>
  <si>
    <t>TP1, TP2A, TP2B, TP2C, TP2D, TP2E, TP2F, TP2G, TP2H, TP3, TP4, TP5A, TP5B, TP5C, TP5D, TP5E, TP5F, TP5G, TP5H, TP6, TP7, TP8, TP9, TP10, TP11A, TP11B, TP11C, TP11D, TP11E, TP11F, TP11G, TP11H, TP12, TP13, TP14, TP15, TP16, TP17, TP18A, TP18B, TP18C, TP18D, TP19A, TP19B, TP19C, TP19D, TP20, TP21</t>
  </si>
  <si>
    <t>TP1</t>
  </si>
  <si>
    <t xml:space="preserve">Tyco </t>
  </si>
  <si>
    <t>RCT-0C</t>
  </si>
  <si>
    <t xml:space="preserve">PCB test point </t>
  </si>
  <si>
    <t>Misc HW</t>
  </si>
  <si>
    <t>WL1, WL2</t>
  </si>
  <si>
    <t>M3 retention hardware for J12, J13, and J14</t>
  </si>
  <si>
    <t>3 conns</t>
  </si>
  <si>
    <t>2mm Shunt Jumpers</t>
  </si>
  <si>
    <t xml:space="preserve">2SN–BK–G </t>
  </si>
  <si>
    <t>2mm pitch shunt for use with TMM series, gold sockets</t>
  </si>
  <si>
    <t>P4A, P4B, P4C, P4D, P4E, P4F, P4G, P4H</t>
  </si>
  <si>
    <t>UMD</t>
  </si>
  <si>
    <t>CCM-TypeID</t>
  </si>
  <si>
    <t>Config Control Mezzanine</t>
  </si>
  <si>
    <t>R12, R13, R15, R16, R18, R19, R21, R22, R24, R25, R27, R28, R30, R31, R33, R34</t>
  </si>
  <si>
    <t>R179, R209, R211</t>
  </si>
  <si>
    <t>RMCF0402FT249R</t>
  </si>
  <si>
    <t xml:space="preserve">Resistor 249  Ohms, +/-1% tol, 0.063W, </t>
  </si>
  <si>
    <t>J12, J13, J14</t>
  </si>
  <si>
    <t>TCJD227M010R0050</t>
  </si>
  <si>
    <t>Conductive Polymer Tantalum Capacitor, 10V, 50mOhm ESR, 220uF, +/-20% tol</t>
  </si>
  <si>
    <t>C32A, C32B, C32C, C32D, C32E, C32F, C32G, C32H, C80, C81, C82, C83, C84, C85, C104, C105</t>
  </si>
  <si>
    <t>C56, C57, C74, C75, C76, C77, C78, C79, C126, C139, C140</t>
  </si>
  <si>
    <t>Ext. Quant.</t>
  </si>
  <si>
    <t># Boards</t>
  </si>
  <si>
    <t>Component</t>
  </si>
  <si>
    <t>% extra</t>
  </si>
  <si>
    <t>min extra</t>
  </si>
  <si>
    <t>SMD 0201</t>
  </si>
  <si>
    <t>Other Passive</t>
  </si>
  <si>
    <t>Thru-Hole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</si>
</sst>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b/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FF0000"/>
      <name val="Segoe UI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quotePrefix="1" applyFont="1" applyFill="1" applyBorder="1" applyAlignment="1">
      <alignment horizontal="left" vertical="top" wrapText="1"/>
    </xf>
    <xf numFmtId="0" fontId="1" fillId="2" borderId="1" xfId="0" quotePrefix="1" applyFont="1" applyFill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/>
    </xf>
    <xf numFmtId="0" fontId="4" fillId="0" borderId="2" xfId="0" quotePrefix="1" applyFont="1" applyFill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3" borderId="1" xfId="0" applyFont="1" applyFill="1" applyBorder="1" applyAlignment="1"/>
    <xf numFmtId="0" fontId="0" fillId="0" borderId="2" xfId="0" applyBorder="1"/>
    <xf numFmtId="49" fontId="5" fillId="3" borderId="3" xfId="0" applyNumberFormat="1" applyFont="1" applyFill="1" applyBorder="1" applyAlignment="1">
      <alignment wrapText="1"/>
    </xf>
    <xf numFmtId="0" fontId="6" fillId="0" borderId="4" xfId="0" applyFont="1" applyFill="1" applyBorder="1"/>
    <xf numFmtId="0" fontId="6" fillId="4" borderId="4" xfId="0" applyFont="1" applyFill="1" applyBorder="1"/>
    <xf numFmtId="0" fontId="6" fillId="5" borderId="4" xfId="0" applyFont="1" applyFill="1" applyBorder="1"/>
    <xf numFmtId="0" fontId="6" fillId="6" borderId="4" xfId="0" applyFont="1" applyFill="1" applyBorder="1"/>
    <xf numFmtId="0" fontId="6" fillId="0" borderId="0" xfId="0" applyFont="1" applyFill="1" applyAlignment="1">
      <alignment wrapText="1"/>
    </xf>
    <xf numFmtId="0" fontId="6" fillId="0" borderId="5" xfId="0" applyFont="1" applyFill="1" applyBorder="1"/>
    <xf numFmtId="0" fontId="6" fillId="0" borderId="2" xfId="0" applyFont="1" applyFill="1" applyBorder="1"/>
    <xf numFmtId="0" fontId="6" fillId="0" borderId="6" xfId="0" applyFont="1" applyFill="1" applyBorder="1"/>
    <xf numFmtId="0" fontId="7" fillId="0" borderId="7" xfId="0" quotePrefix="1" applyFont="1" applyFill="1" applyBorder="1" applyAlignment="1">
      <alignment horizontal="center"/>
    </xf>
    <xf numFmtId="0" fontId="6" fillId="0" borderId="1" xfId="0" applyFont="1" applyFill="1" applyBorder="1"/>
    <xf numFmtId="0" fontId="6" fillId="0" borderId="8" xfId="0" applyFont="1" applyFill="1" applyBorder="1"/>
    <xf numFmtId="0" fontId="7" fillId="0" borderId="3" xfId="0" applyFont="1" applyFill="1" applyBorder="1" applyAlignment="1">
      <alignment vertical="top" wrapText="1"/>
    </xf>
    <xf numFmtId="0" fontId="7" fillId="0" borderId="8" xfId="0" applyFont="1" applyFill="1" applyBorder="1" applyAlignment="1">
      <alignment vertical="top" wrapText="1"/>
    </xf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vertical="top" wrapText="1"/>
    </xf>
    <xf numFmtId="0" fontId="6" fillId="0" borderId="9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topLeftCell="A91" zoomScale="85" zoomScaleNormal="85" workbookViewId="0">
      <selection activeCell="F97" sqref="F97:H109"/>
    </sheetView>
  </sheetViews>
  <sheetFormatPr defaultRowHeight="14.4" x14ac:dyDescent="0.3"/>
  <cols>
    <col min="1" max="1" width="8.77734375" style="13" customWidth="1"/>
    <col min="2" max="2" width="50.5546875" style="12" customWidth="1"/>
    <col min="3" max="3" width="9.44140625" style="13" bestFit="1" customWidth="1"/>
    <col min="4" max="4" width="9.6640625" style="13" hidden="1" customWidth="1"/>
    <col min="5" max="5" width="15.6640625" style="12" bestFit="1" customWidth="1"/>
    <col min="6" max="6" width="21.5546875" style="13" bestFit="1" customWidth="1"/>
    <col min="7" max="7" width="66.6640625" style="12" customWidth="1"/>
    <col min="8" max="8" width="22.109375" style="13" bestFit="1" customWidth="1"/>
  </cols>
  <sheetData>
    <row r="1" spans="1:10" ht="31.8" customHeight="1" thickBot="1" x14ac:dyDescent="0.4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6" t="s">
        <v>425</v>
      </c>
      <c r="J1" s="16" t="s">
        <v>424</v>
      </c>
    </row>
    <row r="2" spans="1:10" ht="18.600000000000001" thickBot="1" x14ac:dyDescent="0.4">
      <c r="A2" s="4">
        <v>1</v>
      </c>
      <c r="B2" s="5" t="s">
        <v>8</v>
      </c>
      <c r="C2" s="6">
        <v>1</v>
      </c>
      <c r="D2" s="4" t="s">
        <v>9</v>
      </c>
      <c r="E2" s="7" t="s">
        <v>10</v>
      </c>
      <c r="F2" s="4" t="s">
        <v>11</v>
      </c>
      <c r="G2" s="7" t="s">
        <v>12</v>
      </c>
      <c r="H2" s="4" t="s">
        <v>13</v>
      </c>
      <c r="I2" s="21">
        <v>295</v>
      </c>
      <c r="J2" s="17">
        <f>ROUNDUP(MAX(C2*I2*(1+VLOOKUP($H2,$F$97:$H$107,2,FALSE)),C2*I2+VLOOKUP($H2,$F$97:$H$107,3,FALSE)),0)</f>
        <v>325</v>
      </c>
    </row>
    <row r="3" spans="1:10" ht="18.600000000000001" thickBot="1" x14ac:dyDescent="0.4">
      <c r="A3" s="4">
        <v>2</v>
      </c>
      <c r="B3" s="5" t="s">
        <v>14</v>
      </c>
      <c r="C3" s="6">
        <v>9</v>
      </c>
      <c r="D3" s="4" t="s">
        <v>15</v>
      </c>
      <c r="E3" s="7" t="s">
        <v>16</v>
      </c>
      <c r="F3" s="4" t="s">
        <v>17</v>
      </c>
      <c r="G3" s="7" t="s">
        <v>18</v>
      </c>
      <c r="H3" s="4" t="s">
        <v>13</v>
      </c>
      <c r="I3" s="21">
        <v>295</v>
      </c>
      <c r="J3" s="17">
        <f>ROUNDUP(MAX(C3*I3*(1+VLOOKUP($H3,$F$97:$H$107,2,FALSE)),C3*I3+VLOOKUP($H3,$F$97:$H$107,3,FALSE)),0)</f>
        <v>2921</v>
      </c>
    </row>
    <row r="4" spans="1:10" ht="46.2" thickBot="1" x14ac:dyDescent="0.4">
      <c r="A4" s="4">
        <v>3</v>
      </c>
      <c r="B4" s="5" t="s">
        <v>19</v>
      </c>
      <c r="C4" s="6">
        <v>46</v>
      </c>
      <c r="D4" s="4" t="s">
        <v>20</v>
      </c>
      <c r="E4" s="7" t="s">
        <v>21</v>
      </c>
      <c r="F4" s="4" t="s">
        <v>22</v>
      </c>
      <c r="G4" s="7" t="s">
        <v>23</v>
      </c>
      <c r="H4" s="4" t="s">
        <v>24</v>
      </c>
      <c r="I4" s="21">
        <v>295</v>
      </c>
      <c r="J4" s="17">
        <f>ROUNDUP(MAX(C4*I4*(1+VLOOKUP($H4,$F$97:$H$107,2,FALSE)),C4*I4+VLOOKUP($H4,$F$97:$H$107,3,FALSE)),0)</f>
        <v>16963</v>
      </c>
    </row>
    <row r="5" spans="1:10" ht="80.400000000000006" thickBot="1" x14ac:dyDescent="0.4">
      <c r="A5" s="4">
        <v>4</v>
      </c>
      <c r="B5" s="5" t="s">
        <v>25</v>
      </c>
      <c r="C5" s="6">
        <v>70</v>
      </c>
      <c r="D5" s="4" t="s">
        <v>26</v>
      </c>
      <c r="E5" s="7" t="s">
        <v>21</v>
      </c>
      <c r="F5" s="4" t="s">
        <v>27</v>
      </c>
      <c r="G5" s="7" t="s">
        <v>28</v>
      </c>
      <c r="H5" s="4" t="s">
        <v>13</v>
      </c>
      <c r="I5" s="21">
        <v>295</v>
      </c>
      <c r="J5" s="17">
        <f>ROUNDUP(MAX(C5*I5*(1+VLOOKUP($H5,$F$97:$H$107,2,FALSE)),C5*I5+VLOOKUP($H5,$F$97:$H$107,3,FALSE)),0)</f>
        <v>22715</v>
      </c>
    </row>
    <row r="6" spans="1:10" ht="18.600000000000001" thickBot="1" x14ac:dyDescent="0.4">
      <c r="A6" s="4">
        <v>5</v>
      </c>
      <c r="B6" s="5" t="s">
        <v>29</v>
      </c>
      <c r="C6" s="6">
        <v>11</v>
      </c>
      <c r="D6" s="4" t="s">
        <v>30</v>
      </c>
      <c r="E6" s="7" t="s">
        <v>10</v>
      </c>
      <c r="F6" s="4" t="s">
        <v>31</v>
      </c>
      <c r="G6" s="7" t="s">
        <v>32</v>
      </c>
      <c r="H6" s="4" t="s">
        <v>13</v>
      </c>
      <c r="I6" s="21">
        <v>295</v>
      </c>
      <c r="J6" s="17">
        <f>ROUNDUP(MAX(C6*I6*(1+VLOOKUP($H6,$F$97:$H$107,2,FALSE)),C6*I6+VLOOKUP($H6,$F$97:$H$107,3,FALSE)),0)</f>
        <v>3570</v>
      </c>
    </row>
    <row r="7" spans="1:10" ht="18.600000000000001" thickBot="1" x14ac:dyDescent="0.4">
      <c r="A7" s="4">
        <v>6</v>
      </c>
      <c r="B7" s="5" t="s">
        <v>33</v>
      </c>
      <c r="C7" s="6">
        <v>12</v>
      </c>
      <c r="D7" s="4" t="s">
        <v>34</v>
      </c>
      <c r="E7" s="7" t="s">
        <v>35</v>
      </c>
      <c r="F7" s="4" t="s">
        <v>36</v>
      </c>
      <c r="G7" s="7" t="s">
        <v>37</v>
      </c>
      <c r="H7" s="4" t="s">
        <v>38</v>
      </c>
      <c r="I7" s="21">
        <v>295</v>
      </c>
      <c r="J7" s="17">
        <f>ROUNDUP(MAX(C7*I7*(1+VLOOKUP($H7,$F$97:$H$107,2,FALSE)),C7*I7+VLOOKUP($H7,$F$97:$H$107,3,FALSE)),0)</f>
        <v>3894</v>
      </c>
    </row>
    <row r="8" spans="1:10" ht="23.4" thickBot="1" x14ac:dyDescent="0.4">
      <c r="A8" s="4">
        <v>7</v>
      </c>
      <c r="B8" s="5" t="s">
        <v>39</v>
      </c>
      <c r="C8" s="6">
        <v>25</v>
      </c>
      <c r="D8" s="4" t="s">
        <v>40</v>
      </c>
      <c r="E8" s="7" t="s">
        <v>16</v>
      </c>
      <c r="F8" s="4" t="s">
        <v>41</v>
      </c>
      <c r="G8" s="7" t="s">
        <v>42</v>
      </c>
      <c r="H8" s="4" t="s">
        <v>24</v>
      </c>
      <c r="I8" s="21">
        <v>295</v>
      </c>
      <c r="J8" s="17">
        <f>ROUNDUP(MAX(C8*I8*(1+VLOOKUP($H8,$F$97:$H$107,2,FALSE)),C8*I8+VLOOKUP($H8,$F$97:$H$107,3,FALSE)),0)</f>
        <v>9219</v>
      </c>
    </row>
    <row r="9" spans="1:10" ht="18.600000000000001" thickBot="1" x14ac:dyDescent="0.4">
      <c r="A9" s="4">
        <v>8</v>
      </c>
      <c r="B9" s="5" t="s">
        <v>43</v>
      </c>
      <c r="C9" s="6">
        <v>3</v>
      </c>
      <c r="D9" s="4" t="s">
        <v>44</v>
      </c>
      <c r="E9" s="7" t="s">
        <v>35</v>
      </c>
      <c r="F9" s="4" t="s">
        <v>45</v>
      </c>
      <c r="G9" s="7" t="s">
        <v>46</v>
      </c>
      <c r="H9" s="4" t="s">
        <v>24</v>
      </c>
      <c r="I9" s="21">
        <v>295</v>
      </c>
      <c r="J9" s="17">
        <f>ROUNDUP(MAX(C9*I9*(1+VLOOKUP($H9,$F$97:$H$107,2,FALSE)),C9*I9+VLOOKUP($H9,$F$97:$H$107,3,FALSE)),0)</f>
        <v>1107</v>
      </c>
    </row>
    <row r="10" spans="1:10" ht="23.4" thickBot="1" x14ac:dyDescent="0.4">
      <c r="A10" s="4">
        <v>9</v>
      </c>
      <c r="B10" s="5" t="s">
        <v>422</v>
      </c>
      <c r="C10" s="6">
        <v>16</v>
      </c>
      <c r="D10" s="4" t="s">
        <v>47</v>
      </c>
      <c r="E10" s="7" t="s">
        <v>35</v>
      </c>
      <c r="F10" s="4" t="s">
        <v>48</v>
      </c>
      <c r="G10" s="7" t="s">
        <v>49</v>
      </c>
      <c r="H10" s="4" t="s">
        <v>50</v>
      </c>
      <c r="I10" s="21">
        <v>295</v>
      </c>
      <c r="J10" s="17">
        <f>ROUNDUP(MAX(C10*I10*(1+VLOOKUP($H10,$F$97:$H$107,2,FALSE)),C10*I10+VLOOKUP($H10,$F$97:$H$107,3,FALSE)),0)</f>
        <v>5192</v>
      </c>
    </row>
    <row r="11" spans="1:10" ht="18.600000000000001" thickBot="1" x14ac:dyDescent="0.4">
      <c r="A11" s="4">
        <v>10</v>
      </c>
      <c r="B11" s="5" t="s">
        <v>423</v>
      </c>
      <c r="C11" s="6">
        <v>11</v>
      </c>
      <c r="D11" s="4" t="s">
        <v>47</v>
      </c>
      <c r="E11" s="7" t="s">
        <v>35</v>
      </c>
      <c r="F11" s="4" t="s">
        <v>420</v>
      </c>
      <c r="G11" s="7" t="s">
        <v>421</v>
      </c>
      <c r="H11" s="4" t="s">
        <v>50</v>
      </c>
      <c r="I11" s="21">
        <v>295</v>
      </c>
      <c r="J11" s="17">
        <f>ROUNDUP(MAX(C11*I11*(1+VLOOKUP($H11,$F$97:$H$107,2,FALSE)),C11*I11+VLOOKUP($H11,$F$97:$H$107,3,FALSE)),0)</f>
        <v>3570</v>
      </c>
    </row>
    <row r="12" spans="1:10" ht="18.600000000000001" thickBot="1" x14ac:dyDescent="0.4">
      <c r="A12" s="4">
        <v>11</v>
      </c>
      <c r="B12" s="5" t="s">
        <v>51</v>
      </c>
      <c r="C12" s="6">
        <v>2</v>
      </c>
      <c r="D12" s="4" t="s">
        <v>52</v>
      </c>
      <c r="E12" s="7" t="s">
        <v>16</v>
      </c>
      <c r="F12" s="4" t="s">
        <v>53</v>
      </c>
      <c r="G12" s="7" t="s">
        <v>54</v>
      </c>
      <c r="H12" s="4" t="s">
        <v>55</v>
      </c>
      <c r="I12" s="21">
        <v>295</v>
      </c>
      <c r="J12" s="17">
        <f>ROUNDUP(MAX(C12*I12*(1+0.05),C12*I12+5),0)</f>
        <v>620</v>
      </c>
    </row>
    <row r="13" spans="1:10" ht="18.600000000000001" thickBot="1" x14ac:dyDescent="0.4">
      <c r="A13" s="4">
        <v>12</v>
      </c>
      <c r="B13" s="5" t="s">
        <v>56</v>
      </c>
      <c r="C13" s="6">
        <v>14</v>
      </c>
      <c r="D13" s="4" t="s">
        <v>57</v>
      </c>
      <c r="E13" s="7" t="s">
        <v>58</v>
      </c>
      <c r="F13" s="4" t="s">
        <v>59</v>
      </c>
      <c r="G13" s="7" t="s">
        <v>60</v>
      </c>
      <c r="H13" s="4" t="s">
        <v>61</v>
      </c>
      <c r="I13" s="21">
        <v>295</v>
      </c>
      <c r="J13" s="17">
        <f>ROUNDUP(MAX(C13*I13*(1+0.05),C13*I13+5),0)</f>
        <v>4337</v>
      </c>
    </row>
    <row r="14" spans="1:10" ht="23.4" thickBot="1" x14ac:dyDescent="0.4">
      <c r="A14" s="4">
        <v>13</v>
      </c>
      <c r="B14" s="5" t="s">
        <v>62</v>
      </c>
      <c r="C14" s="6">
        <v>20</v>
      </c>
      <c r="D14" s="4" t="s">
        <v>63</v>
      </c>
      <c r="E14" s="7" t="s">
        <v>64</v>
      </c>
      <c r="F14" s="4" t="s">
        <v>65</v>
      </c>
      <c r="G14" s="7" t="s">
        <v>66</v>
      </c>
      <c r="H14" s="4" t="s">
        <v>67</v>
      </c>
      <c r="I14" s="21">
        <v>295</v>
      </c>
      <c r="J14" s="17">
        <f>ROUNDUP(MAX(C14*I14*(1+0.1),C14*I14+10),0)</f>
        <v>6490</v>
      </c>
    </row>
    <row r="15" spans="1:10" ht="23.4" thickBot="1" x14ac:dyDescent="0.4">
      <c r="A15" s="4">
        <v>14</v>
      </c>
      <c r="B15" s="5" t="s">
        <v>68</v>
      </c>
      <c r="C15" s="6">
        <v>13</v>
      </c>
      <c r="D15" s="4" t="s">
        <v>69</v>
      </c>
      <c r="E15" s="7" t="s">
        <v>58</v>
      </c>
      <c r="F15" s="4" t="s">
        <v>70</v>
      </c>
      <c r="G15" s="7" t="s">
        <v>71</v>
      </c>
      <c r="H15" s="4" t="s">
        <v>72</v>
      </c>
      <c r="I15" s="21">
        <v>295</v>
      </c>
      <c r="J15" s="17">
        <f>ROUNDUP(MAX(C15*I15*(1+0.05),C15*I15+5),0)</f>
        <v>4027</v>
      </c>
    </row>
    <row r="16" spans="1:10" ht="18.600000000000001" thickBot="1" x14ac:dyDescent="0.4">
      <c r="A16" s="4">
        <v>15</v>
      </c>
      <c r="B16" s="5" t="s">
        <v>73</v>
      </c>
      <c r="C16" s="6">
        <v>10</v>
      </c>
      <c r="D16" s="4" t="s">
        <v>74</v>
      </c>
      <c r="E16" s="7" t="s">
        <v>75</v>
      </c>
      <c r="F16" s="4" t="s">
        <v>76</v>
      </c>
      <c r="G16" s="7" t="s">
        <v>77</v>
      </c>
      <c r="H16" s="4" t="s">
        <v>78</v>
      </c>
      <c r="I16" s="21">
        <v>295</v>
      </c>
      <c r="J16" s="17">
        <f>152</f>
        <v>152</v>
      </c>
    </row>
    <row r="17" spans="1:10" ht="18.600000000000001" thickBot="1" x14ac:dyDescent="0.4">
      <c r="A17" s="4">
        <v>16</v>
      </c>
      <c r="B17" s="5" t="s">
        <v>79</v>
      </c>
      <c r="C17" s="6">
        <v>10</v>
      </c>
      <c r="D17" s="4" t="s">
        <v>80</v>
      </c>
      <c r="E17" s="7" t="s">
        <v>81</v>
      </c>
      <c r="F17" s="4" t="s">
        <v>82</v>
      </c>
      <c r="G17" s="7" t="s">
        <v>83</v>
      </c>
      <c r="H17" s="4" t="s">
        <v>84</v>
      </c>
      <c r="I17" s="21">
        <v>295</v>
      </c>
      <c r="J17" s="17">
        <f>ROUNDUP(MAX(C17*I17*(1+0.05),C17*I17+2),0)</f>
        <v>3098</v>
      </c>
    </row>
    <row r="18" spans="1:10" ht="18.600000000000001" thickBot="1" x14ac:dyDescent="0.4">
      <c r="A18" s="4">
        <v>17</v>
      </c>
      <c r="B18" s="5" t="s">
        <v>85</v>
      </c>
      <c r="C18" s="6">
        <v>1</v>
      </c>
      <c r="D18" s="4" t="s">
        <v>86</v>
      </c>
      <c r="E18" s="7" t="s">
        <v>87</v>
      </c>
      <c r="F18" s="4" t="s">
        <v>88</v>
      </c>
      <c r="G18" s="7" t="s">
        <v>89</v>
      </c>
      <c r="H18" s="4" t="s">
        <v>90</v>
      </c>
      <c r="I18" s="21">
        <v>295</v>
      </c>
      <c r="J18" s="17">
        <f t="shared" ref="J18:J24" si="0">ROUNDUP(MAX(C18*I18*(1+0.05),C18*I18+5),0)</f>
        <v>310</v>
      </c>
    </row>
    <row r="19" spans="1:10" ht="18.600000000000001" thickBot="1" x14ac:dyDescent="0.4">
      <c r="A19" s="4">
        <v>18</v>
      </c>
      <c r="B19" s="5" t="s">
        <v>91</v>
      </c>
      <c r="C19" s="6">
        <v>1</v>
      </c>
      <c r="D19" s="4" t="s">
        <v>92</v>
      </c>
      <c r="E19" s="7" t="s">
        <v>75</v>
      </c>
      <c r="F19" s="4" t="s">
        <v>93</v>
      </c>
      <c r="G19" s="7" t="s">
        <v>94</v>
      </c>
      <c r="H19" s="4" t="s">
        <v>95</v>
      </c>
      <c r="I19" s="21">
        <v>295</v>
      </c>
      <c r="J19" s="18">
        <f t="shared" si="0"/>
        <v>310</v>
      </c>
    </row>
    <row r="20" spans="1:10" ht="18.600000000000001" thickBot="1" x14ac:dyDescent="0.4">
      <c r="A20" s="4">
        <v>19</v>
      </c>
      <c r="B20" s="5" t="s">
        <v>96</v>
      </c>
      <c r="C20" s="6">
        <v>4</v>
      </c>
      <c r="D20" s="4" t="s">
        <v>97</v>
      </c>
      <c r="E20" s="7" t="s">
        <v>98</v>
      </c>
      <c r="F20" s="4" t="s">
        <v>99</v>
      </c>
      <c r="G20" s="7" t="s">
        <v>100</v>
      </c>
      <c r="H20" s="4" t="s">
        <v>101</v>
      </c>
      <c r="I20" s="21">
        <v>295</v>
      </c>
      <c r="J20" s="18">
        <f t="shared" si="0"/>
        <v>1239</v>
      </c>
    </row>
    <row r="21" spans="1:10" ht="18.600000000000001" thickBot="1" x14ac:dyDescent="0.4">
      <c r="A21" s="4">
        <v>20</v>
      </c>
      <c r="B21" s="5" t="s">
        <v>102</v>
      </c>
      <c r="C21" s="6">
        <v>8</v>
      </c>
      <c r="D21" s="4" t="s">
        <v>103</v>
      </c>
      <c r="E21" s="7" t="s">
        <v>98</v>
      </c>
      <c r="F21" s="4" t="s">
        <v>104</v>
      </c>
      <c r="G21" s="7" t="s">
        <v>105</v>
      </c>
      <c r="H21" s="4" t="s">
        <v>101</v>
      </c>
      <c r="I21" s="21">
        <v>295</v>
      </c>
      <c r="J21" s="18">
        <f t="shared" si="0"/>
        <v>2478</v>
      </c>
    </row>
    <row r="22" spans="1:10" ht="18.600000000000001" thickBot="1" x14ac:dyDescent="0.4">
      <c r="A22" s="4">
        <v>21</v>
      </c>
      <c r="B22" s="5" t="s">
        <v>106</v>
      </c>
      <c r="C22" s="6">
        <v>4</v>
      </c>
      <c r="D22" s="4" t="s">
        <v>107</v>
      </c>
      <c r="E22" s="7" t="s">
        <v>108</v>
      </c>
      <c r="F22" s="4" t="s">
        <v>109</v>
      </c>
      <c r="G22" s="7" t="s">
        <v>110</v>
      </c>
      <c r="H22" s="4" t="s">
        <v>101</v>
      </c>
      <c r="I22" s="21">
        <v>295</v>
      </c>
      <c r="J22" s="18">
        <f t="shared" si="0"/>
        <v>1239</v>
      </c>
    </row>
    <row r="23" spans="1:10" ht="18.600000000000001" thickBot="1" x14ac:dyDescent="0.4">
      <c r="A23" s="4">
        <v>22</v>
      </c>
      <c r="B23" s="5" t="s">
        <v>111</v>
      </c>
      <c r="C23" s="6">
        <v>1</v>
      </c>
      <c r="D23" s="4" t="s">
        <v>112</v>
      </c>
      <c r="E23" s="7" t="s">
        <v>98</v>
      </c>
      <c r="F23" s="4" t="s">
        <v>113</v>
      </c>
      <c r="G23" s="7" t="s">
        <v>114</v>
      </c>
      <c r="H23" s="4" t="s">
        <v>101</v>
      </c>
      <c r="I23" s="21">
        <v>295</v>
      </c>
      <c r="J23" s="18">
        <f t="shared" si="0"/>
        <v>310</v>
      </c>
    </row>
    <row r="24" spans="1:10" ht="18.600000000000001" thickBot="1" x14ac:dyDescent="0.4">
      <c r="A24" s="4">
        <v>23</v>
      </c>
      <c r="B24" s="5" t="s">
        <v>419</v>
      </c>
      <c r="C24" s="6">
        <v>3</v>
      </c>
      <c r="D24" s="4" t="s">
        <v>115</v>
      </c>
      <c r="E24" s="7" t="s">
        <v>98</v>
      </c>
      <c r="F24" s="4" t="s">
        <v>116</v>
      </c>
      <c r="G24" s="7" t="s">
        <v>117</v>
      </c>
      <c r="H24" s="4" t="s">
        <v>101</v>
      </c>
      <c r="I24" s="21">
        <v>295</v>
      </c>
      <c r="J24" s="18">
        <f t="shared" si="0"/>
        <v>930</v>
      </c>
    </row>
    <row r="25" spans="1:10" ht="18.600000000000001" thickBot="1" x14ac:dyDescent="0.4">
      <c r="A25" s="4">
        <v>24</v>
      </c>
      <c r="B25" s="5" t="s">
        <v>118</v>
      </c>
      <c r="C25" s="6">
        <v>4</v>
      </c>
      <c r="D25" s="4" t="s">
        <v>119</v>
      </c>
      <c r="E25" s="7" t="s">
        <v>120</v>
      </c>
      <c r="F25" s="4" t="s">
        <v>121</v>
      </c>
      <c r="G25" s="7" t="s">
        <v>122</v>
      </c>
      <c r="H25" s="4" t="s">
        <v>123</v>
      </c>
      <c r="I25" s="21">
        <v>295</v>
      </c>
      <c r="J25" s="18" t="e">
        <f>ROUNDUP(MAX(C25*I25*(1+VLOOKUP($H25,$F$97:$H$107,2,FALSE)),C25*I25+VLOOKUP($H25,$F$97:$H$107,3,FALSE)),0)</f>
        <v>#N/A</v>
      </c>
    </row>
    <row r="26" spans="1:10" ht="18.600000000000001" thickBot="1" x14ac:dyDescent="0.4">
      <c r="A26" s="4">
        <v>25</v>
      </c>
      <c r="B26" s="5" t="s">
        <v>124</v>
      </c>
      <c r="C26" s="6">
        <v>1</v>
      </c>
      <c r="D26" s="4" t="s">
        <v>125</v>
      </c>
      <c r="E26" s="7" t="s">
        <v>98</v>
      </c>
      <c r="F26" s="4" t="s">
        <v>126</v>
      </c>
      <c r="G26" s="7" t="s">
        <v>127</v>
      </c>
      <c r="H26" s="4" t="s">
        <v>123</v>
      </c>
      <c r="I26" s="21">
        <v>295</v>
      </c>
      <c r="J26" s="18" t="e">
        <f>ROUNDUP(MAX(C26*I26*(1+VLOOKUP($H26,$F$97:$H$107,2,FALSE)),C26*I26+VLOOKUP($H26,$F$97:$H$107,3,FALSE)),0)</f>
        <v>#N/A</v>
      </c>
    </row>
    <row r="27" spans="1:10" ht="18.600000000000001" thickBot="1" x14ac:dyDescent="0.4">
      <c r="A27" s="4">
        <v>26</v>
      </c>
      <c r="B27" s="5" t="s">
        <v>128</v>
      </c>
      <c r="C27" s="6">
        <v>1</v>
      </c>
      <c r="D27" s="4" t="s">
        <v>129</v>
      </c>
      <c r="E27" s="7" t="s">
        <v>98</v>
      </c>
      <c r="F27" s="4" t="s">
        <v>130</v>
      </c>
      <c r="G27" s="7" t="s">
        <v>131</v>
      </c>
      <c r="H27" s="4" t="s">
        <v>101</v>
      </c>
      <c r="I27" s="21">
        <v>295</v>
      </c>
      <c r="J27" s="18">
        <f>ROUNDUP(MAX(C27*I27*(1+0.05),C27*I27+5),0)</f>
        <v>310</v>
      </c>
    </row>
    <row r="28" spans="1:10" ht="18.600000000000001" thickBot="1" x14ac:dyDescent="0.4">
      <c r="A28" s="4">
        <v>27</v>
      </c>
      <c r="B28" s="5" t="s">
        <v>132</v>
      </c>
      <c r="C28" s="6">
        <v>1</v>
      </c>
      <c r="D28" s="4" t="s">
        <v>133</v>
      </c>
      <c r="E28" s="7" t="s">
        <v>21</v>
      </c>
      <c r="F28" s="4" t="s">
        <v>134</v>
      </c>
      <c r="G28" s="7" t="s">
        <v>135</v>
      </c>
      <c r="H28" s="4" t="s">
        <v>136</v>
      </c>
      <c r="I28" s="21">
        <v>295</v>
      </c>
      <c r="J28" s="18">
        <f>ROUNDUP(MAX(C28*I28*(1+0.1),C28*I28+5),0)</f>
        <v>325</v>
      </c>
    </row>
    <row r="29" spans="1:10" ht="18.600000000000001" thickBot="1" x14ac:dyDescent="0.4">
      <c r="A29" s="4">
        <v>28</v>
      </c>
      <c r="B29" s="5" t="s">
        <v>137</v>
      </c>
      <c r="C29" s="6">
        <v>2</v>
      </c>
      <c r="D29" s="4" t="s">
        <v>138</v>
      </c>
      <c r="E29" s="7" t="s">
        <v>139</v>
      </c>
      <c r="F29" s="4" t="s">
        <v>140</v>
      </c>
      <c r="G29" s="7" t="s">
        <v>141</v>
      </c>
      <c r="H29" s="4" t="s">
        <v>13</v>
      </c>
      <c r="I29" s="21">
        <v>295</v>
      </c>
      <c r="J29" s="18">
        <f>ROUNDUP(MAX(C29*I29*(1+VLOOKUP($H29,$F$97:$H$107,2,FALSE)),C29*I29+VLOOKUP($H29,$F$97:$H$107,3,FALSE)),0)</f>
        <v>649</v>
      </c>
    </row>
    <row r="30" spans="1:10" ht="29.4" thickBot="1" x14ac:dyDescent="0.4">
      <c r="A30" s="4">
        <v>29</v>
      </c>
      <c r="B30" s="5" t="s">
        <v>142</v>
      </c>
      <c r="C30" s="6">
        <v>7</v>
      </c>
      <c r="D30" s="4" t="s">
        <v>143</v>
      </c>
      <c r="E30" s="7" t="s">
        <v>144</v>
      </c>
      <c r="F30" s="4" t="s">
        <v>145</v>
      </c>
      <c r="G30" s="7" t="s">
        <v>146</v>
      </c>
      <c r="H30" s="4" t="s">
        <v>101</v>
      </c>
      <c r="I30" s="21">
        <v>295</v>
      </c>
      <c r="J30" s="18">
        <f>ROUNDUP(MAX(C30*I30*(1+0.1),C30*I30+10),0)</f>
        <v>2272</v>
      </c>
    </row>
    <row r="31" spans="1:10" ht="18.600000000000001" thickBot="1" x14ac:dyDescent="0.4">
      <c r="A31" s="4">
        <v>30</v>
      </c>
      <c r="B31" s="5" t="s">
        <v>147</v>
      </c>
      <c r="C31" s="6">
        <v>1</v>
      </c>
      <c r="D31" s="4" t="s">
        <v>148</v>
      </c>
      <c r="E31" s="7" t="s">
        <v>149</v>
      </c>
      <c r="F31" s="4" t="s">
        <v>150</v>
      </c>
      <c r="G31" s="7" t="s">
        <v>151</v>
      </c>
      <c r="H31" s="4" t="s">
        <v>152</v>
      </c>
      <c r="I31" s="21">
        <v>295</v>
      </c>
      <c r="J31" s="18">
        <f>ROUNDUP(MAX(C31*I31*(1+0.05),C31*I31+5),0)</f>
        <v>310</v>
      </c>
    </row>
    <row r="32" spans="1:10" ht="18.600000000000001" thickBot="1" x14ac:dyDescent="0.4">
      <c r="A32" s="4">
        <v>31</v>
      </c>
      <c r="B32" s="5" t="s">
        <v>153</v>
      </c>
      <c r="C32" s="6">
        <v>1</v>
      </c>
      <c r="D32" s="4" t="s">
        <v>154</v>
      </c>
      <c r="E32" s="7" t="s">
        <v>155</v>
      </c>
      <c r="F32" s="4" t="s">
        <v>156</v>
      </c>
      <c r="G32" s="7" t="s">
        <v>157</v>
      </c>
      <c r="H32" s="4" t="s">
        <v>158</v>
      </c>
      <c r="I32" s="21">
        <v>295</v>
      </c>
      <c r="J32" s="18">
        <f>ROUNDUP(MAX(C32*I32*(1+0.05),C32*I32+5),0)</f>
        <v>310</v>
      </c>
    </row>
    <row r="33" spans="1:10" ht="18.600000000000001" thickBot="1" x14ac:dyDescent="0.4">
      <c r="A33" s="4">
        <v>32</v>
      </c>
      <c r="B33" s="5" t="s">
        <v>159</v>
      </c>
      <c r="C33" s="6">
        <v>3</v>
      </c>
      <c r="D33" s="4" t="s">
        <v>160</v>
      </c>
      <c r="E33" s="7" t="s">
        <v>155</v>
      </c>
      <c r="F33" s="4" t="s">
        <v>161</v>
      </c>
      <c r="G33" s="7" t="s">
        <v>162</v>
      </c>
      <c r="H33" s="4" t="s">
        <v>158</v>
      </c>
      <c r="I33" s="21">
        <v>295</v>
      </c>
      <c r="J33" s="18">
        <f>ROUNDUP(MAX(C33*I33*(1+0.05),C33*I33+5),0)</f>
        <v>930</v>
      </c>
    </row>
    <row r="34" spans="1:10" ht="18.600000000000001" thickBot="1" x14ac:dyDescent="0.4">
      <c r="A34" s="4">
        <v>33</v>
      </c>
      <c r="B34" s="5" t="s">
        <v>163</v>
      </c>
      <c r="C34" s="6">
        <v>1</v>
      </c>
      <c r="D34" s="4" t="s">
        <v>164</v>
      </c>
      <c r="E34" s="7" t="s">
        <v>155</v>
      </c>
      <c r="F34" s="4" t="s">
        <v>165</v>
      </c>
      <c r="G34" s="7" t="s">
        <v>166</v>
      </c>
      <c r="H34" s="4" t="s">
        <v>158</v>
      </c>
      <c r="I34" s="21">
        <v>295</v>
      </c>
      <c r="J34" s="18">
        <f>ROUNDUP(MAX(C34*I34*(1+0.05),C34*I34+5),0)</f>
        <v>310</v>
      </c>
    </row>
    <row r="35" spans="1:10" ht="18.600000000000001" thickBot="1" x14ac:dyDescent="0.4">
      <c r="A35" s="4">
        <v>34</v>
      </c>
      <c r="B35" s="5" t="s">
        <v>167</v>
      </c>
      <c r="C35" s="6">
        <v>4</v>
      </c>
      <c r="D35" s="4" t="s">
        <v>168</v>
      </c>
      <c r="E35" s="7" t="s">
        <v>169</v>
      </c>
      <c r="F35" s="4" t="s">
        <v>170</v>
      </c>
      <c r="G35" s="7" t="s">
        <v>171</v>
      </c>
      <c r="H35" s="4" t="s">
        <v>172</v>
      </c>
      <c r="I35" s="21">
        <v>295</v>
      </c>
      <c r="J35" s="18">
        <f>ROUNDUP(MAX(C35*I35*(1+0.1),C35*I35+5),0)</f>
        <v>1298</v>
      </c>
    </row>
    <row r="36" spans="1:10" ht="18.600000000000001" thickBot="1" x14ac:dyDescent="0.4">
      <c r="A36" s="4">
        <v>35</v>
      </c>
      <c r="B36" s="5" t="s">
        <v>173</v>
      </c>
      <c r="C36" s="6">
        <v>9</v>
      </c>
      <c r="D36" s="4" t="s">
        <v>174</v>
      </c>
      <c r="E36" s="7" t="s">
        <v>169</v>
      </c>
      <c r="F36" s="4" t="s">
        <v>175</v>
      </c>
      <c r="G36" s="7" t="s">
        <v>176</v>
      </c>
      <c r="H36" s="4" t="s">
        <v>177</v>
      </c>
      <c r="I36" s="21">
        <v>295</v>
      </c>
      <c r="J36" s="18">
        <f>ROUNDUP(MAX(C36*I36*(1+0.05),C36*I36+5),0)</f>
        <v>2788</v>
      </c>
    </row>
    <row r="37" spans="1:10" ht="29.4" thickBot="1" x14ac:dyDescent="0.4">
      <c r="A37" s="4">
        <v>36</v>
      </c>
      <c r="B37" s="5" t="s">
        <v>178</v>
      </c>
      <c r="C37" s="6">
        <v>9</v>
      </c>
      <c r="D37" s="4" t="s">
        <v>179</v>
      </c>
      <c r="E37" s="7" t="s">
        <v>180</v>
      </c>
      <c r="F37" s="4" t="s">
        <v>181</v>
      </c>
      <c r="G37" s="7" t="s">
        <v>182</v>
      </c>
      <c r="H37" s="4" t="s">
        <v>183</v>
      </c>
      <c r="I37" s="21">
        <v>295</v>
      </c>
      <c r="J37" s="18">
        <f>ROUNDUP(MAX(C37*I37*(1+0.05),C37*I37+5),0)</f>
        <v>2788</v>
      </c>
    </row>
    <row r="38" spans="1:10" ht="23.4" thickBot="1" x14ac:dyDescent="0.4">
      <c r="A38" s="4">
        <v>37</v>
      </c>
      <c r="B38" s="5" t="s">
        <v>184</v>
      </c>
      <c r="C38" s="6">
        <v>19</v>
      </c>
      <c r="D38" s="4" t="s">
        <v>185</v>
      </c>
      <c r="E38" s="7" t="s">
        <v>186</v>
      </c>
      <c r="F38" s="4" t="s">
        <v>187</v>
      </c>
      <c r="G38" s="7" t="s">
        <v>188</v>
      </c>
      <c r="H38" s="4" t="s">
        <v>24</v>
      </c>
      <c r="I38" s="21">
        <v>295</v>
      </c>
      <c r="J38" s="18">
        <f>ROUNDUP(MAX(C38*I38*(1+VLOOKUP($H38,$F$97:$H$107,2,FALSE)),C38*I38+VLOOKUP($H38,$F$97:$H$107,3,FALSE)),0)</f>
        <v>7007</v>
      </c>
    </row>
    <row r="39" spans="1:10" ht="18.600000000000001" thickBot="1" x14ac:dyDescent="0.4">
      <c r="A39" s="4">
        <v>38</v>
      </c>
      <c r="B39" s="5" t="s">
        <v>189</v>
      </c>
      <c r="C39" s="6">
        <v>2</v>
      </c>
      <c r="D39" s="4" t="s">
        <v>190</v>
      </c>
      <c r="E39" s="7" t="s">
        <v>191</v>
      </c>
      <c r="F39" s="4" t="s">
        <v>192</v>
      </c>
      <c r="G39" s="7" t="s">
        <v>193</v>
      </c>
      <c r="H39" s="4" t="s">
        <v>24</v>
      </c>
      <c r="I39" s="21">
        <v>295</v>
      </c>
      <c r="J39" s="18">
        <f>ROUNDUP(MAX(C39*I39*(1+VLOOKUP($H39,$F$97:$H$107,2,FALSE)),C39*I39+VLOOKUP($H39,$F$97:$H$107,3,FALSE)),0)</f>
        <v>738</v>
      </c>
    </row>
    <row r="40" spans="1:10" ht="23.4" thickBot="1" x14ac:dyDescent="0.4">
      <c r="A40" s="4">
        <v>39</v>
      </c>
      <c r="B40" s="5" t="s">
        <v>194</v>
      </c>
      <c r="C40" s="6">
        <v>17</v>
      </c>
      <c r="D40" s="4" t="s">
        <v>195</v>
      </c>
      <c r="E40" s="7" t="s">
        <v>196</v>
      </c>
      <c r="F40" s="4" t="s">
        <v>197</v>
      </c>
      <c r="G40" s="7" t="s">
        <v>198</v>
      </c>
      <c r="H40" s="4" t="s">
        <v>24</v>
      </c>
      <c r="I40" s="21">
        <v>295</v>
      </c>
      <c r="J40" s="18">
        <f>ROUNDUP(MAX(C40*I40*(1+VLOOKUP($H40,$F$97:$H$107,2,FALSE)),C40*I40+VLOOKUP($H40,$F$97:$H$107,3,FALSE)),0)</f>
        <v>6269</v>
      </c>
    </row>
    <row r="41" spans="1:10" ht="18.600000000000001" thickBot="1" x14ac:dyDescent="0.4">
      <c r="A41" s="4">
        <v>40</v>
      </c>
      <c r="B41" s="8" t="s">
        <v>199</v>
      </c>
      <c r="C41" s="9">
        <v>0</v>
      </c>
      <c r="D41" s="4" t="s">
        <v>200</v>
      </c>
      <c r="E41" s="7" t="s">
        <v>201</v>
      </c>
      <c r="F41" s="4" t="s">
        <v>201</v>
      </c>
      <c r="G41" s="7" t="s">
        <v>202</v>
      </c>
      <c r="H41" s="4" t="s">
        <v>24</v>
      </c>
      <c r="I41" s="21">
        <v>295</v>
      </c>
      <c r="J41" s="18">
        <f>ROUNDUP(MAX(C41*I41*(1+VLOOKUP($H41,$F$97:$H$107,2,FALSE)),C41*I41+VLOOKUP($H41,$F$97:$H$107,3,FALSE)),0)</f>
        <v>20</v>
      </c>
    </row>
    <row r="42" spans="1:10" ht="34.799999999999997" thickBot="1" x14ac:dyDescent="0.4">
      <c r="A42" s="4">
        <v>41</v>
      </c>
      <c r="B42" s="5" t="s">
        <v>203</v>
      </c>
      <c r="C42" s="6">
        <v>30</v>
      </c>
      <c r="D42" s="4" t="s">
        <v>204</v>
      </c>
      <c r="E42" s="7" t="s">
        <v>186</v>
      </c>
      <c r="F42" s="4" t="s">
        <v>205</v>
      </c>
      <c r="G42" s="7" t="s">
        <v>206</v>
      </c>
      <c r="H42" s="4" t="s">
        <v>24</v>
      </c>
      <c r="I42" s="21">
        <v>295</v>
      </c>
      <c r="J42" s="18">
        <f>ROUNDUP(MAX(C42*I42*(1+VLOOKUP($H42,$F$97:$H$107,2,FALSE)),C42*I42+VLOOKUP($H42,$F$97:$H$107,3,FALSE)),0)</f>
        <v>11063</v>
      </c>
    </row>
    <row r="43" spans="1:10" ht="18.600000000000001" thickBot="1" x14ac:dyDescent="0.4">
      <c r="A43" s="4">
        <v>42</v>
      </c>
      <c r="B43" s="5" t="s">
        <v>207</v>
      </c>
      <c r="C43" s="6">
        <v>9</v>
      </c>
      <c r="D43" s="4" t="s">
        <v>208</v>
      </c>
      <c r="E43" s="7" t="s">
        <v>209</v>
      </c>
      <c r="F43" s="4" t="s">
        <v>210</v>
      </c>
      <c r="G43" s="7" t="s">
        <v>211</v>
      </c>
      <c r="H43" s="4" t="s">
        <v>13</v>
      </c>
      <c r="I43" s="21">
        <v>295</v>
      </c>
      <c r="J43" s="18">
        <f>ROUNDUP(MAX(C43*I43*(1+VLOOKUP($H43,$F$97:$H$107,2,FALSE)),C43*I43+VLOOKUP($H43,$F$97:$H$107,3,FALSE)),0)</f>
        <v>2921</v>
      </c>
    </row>
    <row r="44" spans="1:10" ht="29.4" thickBot="1" x14ac:dyDescent="0.4">
      <c r="A44" s="4">
        <v>43</v>
      </c>
      <c r="B44" s="5" t="s">
        <v>212</v>
      </c>
      <c r="C44" s="6">
        <v>14</v>
      </c>
      <c r="D44" s="4" t="s">
        <v>213</v>
      </c>
      <c r="E44" s="7" t="s">
        <v>214</v>
      </c>
      <c r="F44" s="4" t="s">
        <v>215</v>
      </c>
      <c r="G44" s="7" t="s">
        <v>216</v>
      </c>
      <c r="H44" s="4" t="s">
        <v>217</v>
      </c>
      <c r="I44" s="21">
        <v>295</v>
      </c>
      <c r="J44" s="18">
        <f>ROUNDUP(MAX(C44*I44*(1+VLOOKUP($H44,$F$97:$H$107,2,FALSE)),C44*I44+VLOOKUP($H44,$F$97:$H$107,3,FALSE)),0)</f>
        <v>4543</v>
      </c>
    </row>
    <row r="45" spans="1:10" ht="18.600000000000001" thickBot="1" x14ac:dyDescent="0.4">
      <c r="A45" s="4">
        <v>44</v>
      </c>
      <c r="B45" s="5" t="s">
        <v>416</v>
      </c>
      <c r="C45" s="6">
        <v>3</v>
      </c>
      <c r="D45" s="4" t="s">
        <v>218</v>
      </c>
      <c r="E45" s="7" t="s">
        <v>191</v>
      </c>
      <c r="F45" s="4" t="s">
        <v>219</v>
      </c>
      <c r="G45" s="7" t="s">
        <v>220</v>
      </c>
      <c r="H45" s="4" t="s">
        <v>24</v>
      </c>
      <c r="I45" s="21">
        <v>295</v>
      </c>
      <c r="J45" s="18">
        <f>ROUNDUP(MAX(C45*I45*(1+VLOOKUP($H45,$F$97:$H$107,2,FALSE)),C45*I45+VLOOKUP($H45,$F$97:$H$107,3,FALSE)),0)</f>
        <v>1107</v>
      </c>
    </row>
    <row r="46" spans="1:10" ht="23.4" thickBot="1" x14ac:dyDescent="0.4">
      <c r="A46" s="4">
        <v>44</v>
      </c>
      <c r="B46" s="5" t="s">
        <v>415</v>
      </c>
      <c r="C46" s="6">
        <v>16</v>
      </c>
      <c r="D46" s="4" t="s">
        <v>218</v>
      </c>
      <c r="E46" s="7" t="s">
        <v>196</v>
      </c>
      <c r="F46" s="4" t="s">
        <v>417</v>
      </c>
      <c r="G46" s="7" t="s">
        <v>418</v>
      </c>
      <c r="H46" s="4" t="s">
        <v>24</v>
      </c>
      <c r="I46" s="21">
        <v>295</v>
      </c>
      <c r="J46" s="18">
        <f>ROUNDUP(MAX(C46*I46*(1+VLOOKUP($H46,$F$97:$H$107,2,FALSE)),C46*I46+VLOOKUP($H46,$F$97:$H$107,3,FALSE)),0)</f>
        <v>5900</v>
      </c>
    </row>
    <row r="47" spans="1:10" ht="29.4" thickBot="1" x14ac:dyDescent="0.4">
      <c r="A47" s="4">
        <v>45</v>
      </c>
      <c r="B47" s="5" t="s">
        <v>221</v>
      </c>
      <c r="C47" s="6">
        <v>8</v>
      </c>
      <c r="D47" s="4" t="s">
        <v>222</v>
      </c>
      <c r="E47" s="7" t="s">
        <v>214</v>
      </c>
      <c r="F47" s="4" t="s">
        <v>223</v>
      </c>
      <c r="G47" s="7" t="s">
        <v>224</v>
      </c>
      <c r="H47" s="4" t="s">
        <v>217</v>
      </c>
      <c r="I47" s="21">
        <v>295</v>
      </c>
      <c r="J47" s="18">
        <f>ROUNDUP(MAX(C47*I47*(1+VLOOKUP($H47,$F$97:$H$107,2,FALSE)),C47*I47+VLOOKUP($H47,$F$97:$H$107,3,FALSE)),0)</f>
        <v>2596</v>
      </c>
    </row>
    <row r="48" spans="1:10" ht="18.600000000000001" thickBot="1" x14ac:dyDescent="0.4">
      <c r="A48" s="4">
        <v>46</v>
      </c>
      <c r="B48" s="5" t="s">
        <v>225</v>
      </c>
      <c r="C48" s="6">
        <v>2</v>
      </c>
      <c r="D48" s="4" t="s">
        <v>226</v>
      </c>
      <c r="E48" s="7" t="s">
        <v>155</v>
      </c>
      <c r="F48" s="4" t="s">
        <v>227</v>
      </c>
      <c r="G48" s="7" t="s">
        <v>228</v>
      </c>
      <c r="H48" s="4" t="s">
        <v>13</v>
      </c>
      <c r="I48" s="21">
        <v>295</v>
      </c>
      <c r="J48" s="18">
        <f>ROUNDUP(MAX(C48*I48*(1+VLOOKUP($H48,$F$97:$H$107,2,FALSE)),C48*I48+VLOOKUP($H48,$F$97:$H$107,3,FALSE)),0)</f>
        <v>649</v>
      </c>
    </row>
    <row r="49" spans="1:10" ht="18.600000000000001" thickBot="1" x14ac:dyDescent="0.4">
      <c r="A49" s="4">
        <v>47</v>
      </c>
      <c r="B49" s="5" t="s">
        <v>229</v>
      </c>
      <c r="C49" s="6">
        <v>9</v>
      </c>
      <c r="D49" s="4" t="s">
        <v>230</v>
      </c>
      <c r="E49" s="7" t="s">
        <v>196</v>
      </c>
      <c r="F49" s="4" t="s">
        <v>231</v>
      </c>
      <c r="G49" s="7" t="s">
        <v>232</v>
      </c>
      <c r="H49" s="4" t="s">
        <v>233</v>
      </c>
      <c r="I49" s="21">
        <v>295</v>
      </c>
      <c r="J49" s="18">
        <f>ROUNDUP(MAX(C49*I49*(1+VLOOKUP($H49,$F$97:$H$107,2,FALSE)),C49*I49+VLOOKUP($H49,$F$97:$H$107,3,FALSE)),0)</f>
        <v>2921</v>
      </c>
    </row>
    <row r="50" spans="1:10" ht="18.600000000000001" thickBot="1" x14ac:dyDescent="0.4">
      <c r="A50" s="4">
        <v>48</v>
      </c>
      <c r="B50" s="5" t="s">
        <v>234</v>
      </c>
      <c r="C50" s="6">
        <v>9</v>
      </c>
      <c r="D50" s="4" t="s">
        <v>235</v>
      </c>
      <c r="E50" s="7" t="s">
        <v>186</v>
      </c>
      <c r="F50" s="4" t="s">
        <v>236</v>
      </c>
      <c r="G50" s="7" t="s">
        <v>237</v>
      </c>
      <c r="H50" s="4" t="s">
        <v>13</v>
      </c>
      <c r="I50" s="21">
        <v>295</v>
      </c>
      <c r="J50" s="18">
        <f>ROUNDUP(MAX(C50*I50*(1+VLOOKUP($H50,$F$97:$H$107,2,FALSE)),C50*I50+VLOOKUP($H50,$F$97:$H$107,3,FALSE)),0)</f>
        <v>2921</v>
      </c>
    </row>
    <row r="51" spans="1:10" ht="18.600000000000001" thickBot="1" x14ac:dyDescent="0.4">
      <c r="A51" s="4">
        <v>49</v>
      </c>
      <c r="B51" s="5" t="s">
        <v>238</v>
      </c>
      <c r="C51" s="6">
        <v>1</v>
      </c>
      <c r="D51" s="4" t="s">
        <v>239</v>
      </c>
      <c r="E51" s="7" t="s">
        <v>186</v>
      </c>
      <c r="F51" s="4" t="s">
        <v>240</v>
      </c>
      <c r="G51" s="7" t="s">
        <v>241</v>
      </c>
      <c r="H51" s="4" t="s">
        <v>24</v>
      </c>
      <c r="I51" s="21">
        <v>295</v>
      </c>
      <c r="J51" s="18">
        <f>ROUNDUP(MAX(C51*I51*(1+VLOOKUP($H51,$F$97:$H$107,2,FALSE)),C51*I51+VLOOKUP($H51,$F$97:$H$107,3,FALSE)),0)</f>
        <v>369</v>
      </c>
    </row>
    <row r="52" spans="1:10" ht="23.4" thickBot="1" x14ac:dyDescent="0.4">
      <c r="A52" s="4">
        <v>50</v>
      </c>
      <c r="B52" s="5" t="s">
        <v>242</v>
      </c>
      <c r="C52" s="6">
        <v>17</v>
      </c>
      <c r="D52" s="4" t="s">
        <v>243</v>
      </c>
      <c r="E52" s="7" t="s">
        <v>186</v>
      </c>
      <c r="F52" s="4" t="s">
        <v>244</v>
      </c>
      <c r="G52" s="7" t="s">
        <v>245</v>
      </c>
      <c r="H52" s="4" t="s">
        <v>13</v>
      </c>
      <c r="I52" s="21">
        <v>295</v>
      </c>
      <c r="J52" s="18">
        <f>ROUNDUP(MAX(C52*I52*(1+VLOOKUP($H52,$F$97:$H$107,2,FALSE)),C52*I52+VLOOKUP($H52,$F$97:$H$107,3,FALSE)),0)</f>
        <v>5517</v>
      </c>
    </row>
    <row r="53" spans="1:10" ht="18.600000000000001" thickBot="1" x14ac:dyDescent="0.4">
      <c r="A53" s="4">
        <v>51</v>
      </c>
      <c r="B53" s="5" t="s">
        <v>246</v>
      </c>
      <c r="C53" s="6">
        <v>2</v>
      </c>
      <c r="D53" s="4" t="s">
        <v>247</v>
      </c>
      <c r="E53" s="7" t="s">
        <v>186</v>
      </c>
      <c r="F53" s="4" t="s">
        <v>248</v>
      </c>
      <c r="G53" s="7" t="s">
        <v>249</v>
      </c>
      <c r="H53" s="4" t="s">
        <v>24</v>
      </c>
      <c r="I53" s="21">
        <v>295</v>
      </c>
      <c r="J53" s="18">
        <f>ROUNDUP(MAX(C53*I53*(1+VLOOKUP($H53,$F$97:$H$107,2,FALSE)),C53*I53+VLOOKUP($H53,$F$97:$H$107,3,FALSE)),0)</f>
        <v>738</v>
      </c>
    </row>
    <row r="54" spans="1:10" ht="18.600000000000001" thickBot="1" x14ac:dyDescent="0.4">
      <c r="A54" s="4">
        <v>52</v>
      </c>
      <c r="B54" s="10" t="s">
        <v>250</v>
      </c>
      <c r="C54" s="10">
        <v>0</v>
      </c>
      <c r="D54" s="4" t="s">
        <v>251</v>
      </c>
      <c r="E54" s="7" t="s">
        <v>201</v>
      </c>
      <c r="F54" s="4" t="s">
        <v>201</v>
      </c>
      <c r="G54" s="7" t="s">
        <v>202</v>
      </c>
      <c r="H54" s="4" t="s">
        <v>13</v>
      </c>
      <c r="I54" s="21">
        <v>295</v>
      </c>
      <c r="J54" s="18">
        <f>ROUNDUP(MAX(C54*I54*(1+VLOOKUP($H54,$F$97:$H$107,2,FALSE)),C54*I54+VLOOKUP($H54,$F$97:$H$107,3,FALSE)),0)</f>
        <v>10</v>
      </c>
    </row>
    <row r="55" spans="1:10" ht="34.799999999999997" thickBot="1" x14ac:dyDescent="0.4">
      <c r="A55" s="4">
        <v>53</v>
      </c>
      <c r="B55" s="5" t="s">
        <v>252</v>
      </c>
      <c r="C55" s="11">
        <v>24</v>
      </c>
      <c r="D55" s="4" t="s">
        <v>253</v>
      </c>
      <c r="E55" s="7" t="s">
        <v>186</v>
      </c>
      <c r="F55" s="4" t="s">
        <v>254</v>
      </c>
      <c r="G55" s="7" t="s">
        <v>255</v>
      </c>
      <c r="H55" s="4" t="s">
        <v>24</v>
      </c>
      <c r="I55" s="21">
        <v>295</v>
      </c>
      <c r="J55" s="18">
        <f>ROUNDUP(MAX(C55*I55*(1+VLOOKUP($H55,$F$97:$H$107,2,FALSE)),C55*I55+VLOOKUP($H55,$F$97:$H$107,3,FALSE)),0)</f>
        <v>8850</v>
      </c>
    </row>
    <row r="56" spans="1:10" ht="18.600000000000001" thickBot="1" x14ac:dyDescent="0.4">
      <c r="A56" s="4">
        <v>54</v>
      </c>
      <c r="B56" s="5" t="s">
        <v>256</v>
      </c>
      <c r="C56" s="6">
        <v>2</v>
      </c>
      <c r="D56" s="4" t="s">
        <v>257</v>
      </c>
      <c r="E56" s="7" t="s">
        <v>186</v>
      </c>
      <c r="F56" s="4" t="s">
        <v>258</v>
      </c>
      <c r="G56" s="7" t="s">
        <v>259</v>
      </c>
      <c r="H56" s="4" t="s">
        <v>24</v>
      </c>
      <c r="I56" s="21">
        <v>295</v>
      </c>
      <c r="J56" s="18">
        <f>ROUNDUP(MAX(C56*I56*(1+VLOOKUP($H56,$F$97:$H$107,2,FALSE)),C56*I56+VLOOKUP($H56,$F$97:$H$107,3,FALSE)),0)</f>
        <v>738</v>
      </c>
    </row>
    <row r="57" spans="1:10" ht="18.600000000000001" thickBot="1" x14ac:dyDescent="0.4">
      <c r="A57" s="4">
        <v>55</v>
      </c>
      <c r="B57" s="5" t="s">
        <v>260</v>
      </c>
      <c r="C57" s="6">
        <v>1</v>
      </c>
      <c r="D57" s="4" t="s">
        <v>261</v>
      </c>
      <c r="E57" s="7" t="s">
        <v>191</v>
      </c>
      <c r="F57" s="4" t="s">
        <v>262</v>
      </c>
      <c r="G57" s="7" t="s">
        <v>263</v>
      </c>
      <c r="H57" s="4" t="s">
        <v>13</v>
      </c>
      <c r="I57" s="21">
        <v>295</v>
      </c>
      <c r="J57" s="18">
        <f>ROUNDUP(MAX(C57*I57*(1+VLOOKUP($H57,$F$97:$H$107,2,FALSE)),C57*I57+VLOOKUP($H57,$F$97:$H$107,3,FALSE)),0)</f>
        <v>325</v>
      </c>
    </row>
    <row r="58" spans="1:10" ht="18.600000000000001" thickBot="1" x14ac:dyDescent="0.4">
      <c r="A58" s="4">
        <v>56</v>
      </c>
      <c r="B58" s="5" t="s">
        <v>264</v>
      </c>
      <c r="C58" s="6">
        <v>2</v>
      </c>
      <c r="D58" s="4" t="s">
        <v>265</v>
      </c>
      <c r="E58" s="7" t="s">
        <v>186</v>
      </c>
      <c r="F58" s="4" t="s">
        <v>266</v>
      </c>
      <c r="G58" s="7" t="s">
        <v>267</v>
      </c>
      <c r="H58" s="4" t="s">
        <v>24</v>
      </c>
      <c r="I58" s="21">
        <v>295</v>
      </c>
      <c r="J58" s="17">
        <f>ROUNDUP(MAX(C58*I58*(1+VLOOKUP($H58,$F$97:$H$107,2,FALSE)),C58*I58+VLOOKUP($H58,$F$97:$H$107,3,FALSE)),0)</f>
        <v>738</v>
      </c>
    </row>
    <row r="59" spans="1:10" ht="18.600000000000001" thickBot="1" x14ac:dyDescent="0.4">
      <c r="A59" s="4">
        <v>57</v>
      </c>
      <c r="B59" s="8" t="s">
        <v>268</v>
      </c>
      <c r="C59" s="11">
        <v>0</v>
      </c>
      <c r="D59" s="4" t="s">
        <v>251</v>
      </c>
      <c r="E59" s="7" t="s">
        <v>201</v>
      </c>
      <c r="F59" s="4" t="s">
        <v>201</v>
      </c>
      <c r="G59" s="7" t="s">
        <v>202</v>
      </c>
      <c r="H59" s="4" t="s">
        <v>13</v>
      </c>
      <c r="I59" s="21">
        <v>295</v>
      </c>
      <c r="J59" s="17">
        <f>ROUNDUP(MAX(C59*I59*(1+VLOOKUP($H59,$F$97:$H$107,2,FALSE)),C59*I59+VLOOKUP($H59,$F$97:$H$107,3,FALSE)),0)</f>
        <v>10</v>
      </c>
    </row>
    <row r="60" spans="1:10" ht="18.600000000000001" thickBot="1" x14ac:dyDescent="0.4">
      <c r="A60" s="4">
        <v>58</v>
      </c>
      <c r="B60" s="5" t="s">
        <v>269</v>
      </c>
      <c r="C60" s="6">
        <v>11</v>
      </c>
      <c r="D60" s="4" t="s">
        <v>270</v>
      </c>
      <c r="E60" s="7" t="s">
        <v>191</v>
      </c>
      <c r="F60" s="4" t="s">
        <v>271</v>
      </c>
      <c r="G60" s="7" t="s">
        <v>272</v>
      </c>
      <c r="H60" s="4" t="s">
        <v>24</v>
      </c>
      <c r="I60" s="21">
        <v>295</v>
      </c>
      <c r="J60" s="17">
        <f>ROUNDUP(MAX(C60*I60*(1+VLOOKUP($H60,$F$97:$H$107,2,FALSE)),C60*I60+VLOOKUP($H60,$F$97:$H$107,3,FALSE)),0)</f>
        <v>4057</v>
      </c>
    </row>
    <row r="61" spans="1:10" ht="18.600000000000001" thickBot="1" x14ac:dyDescent="0.4">
      <c r="A61" s="4">
        <v>59</v>
      </c>
      <c r="B61" s="5" t="s">
        <v>273</v>
      </c>
      <c r="C61" s="6">
        <v>2</v>
      </c>
      <c r="D61" s="4" t="s">
        <v>274</v>
      </c>
      <c r="E61" s="7" t="s">
        <v>186</v>
      </c>
      <c r="F61" s="4" t="s">
        <v>275</v>
      </c>
      <c r="G61" s="7" t="s">
        <v>276</v>
      </c>
      <c r="H61" s="4" t="s">
        <v>24</v>
      </c>
      <c r="I61" s="21">
        <v>295</v>
      </c>
      <c r="J61" s="17">
        <f>ROUNDUP(MAX(C61*I61*(1+VLOOKUP($H61,$F$97:$H$107,2,FALSE)),C61*I61+VLOOKUP($H61,$F$97:$H$107,3,FALSE)),0)</f>
        <v>738</v>
      </c>
    </row>
    <row r="62" spans="1:10" ht="18.600000000000001" thickBot="1" x14ac:dyDescent="0.4">
      <c r="A62" s="4">
        <v>60</v>
      </c>
      <c r="B62" s="5" t="s">
        <v>277</v>
      </c>
      <c r="C62" s="6">
        <v>4</v>
      </c>
      <c r="D62" s="4" t="s">
        <v>278</v>
      </c>
      <c r="E62" s="7" t="s">
        <v>186</v>
      </c>
      <c r="F62" s="4" t="s">
        <v>279</v>
      </c>
      <c r="G62" s="7" t="s">
        <v>280</v>
      </c>
      <c r="H62" s="4" t="s">
        <v>24</v>
      </c>
      <c r="I62" s="21">
        <v>295</v>
      </c>
      <c r="J62" s="17">
        <f>ROUNDUP(MAX(C62*I62*(1+VLOOKUP($H62,$F$97:$H$107,2,FALSE)),C62*I62+VLOOKUP($H62,$F$97:$H$107,3,FALSE)),0)</f>
        <v>1475</v>
      </c>
    </row>
    <row r="63" spans="1:10" ht="18.600000000000001" thickBot="1" x14ac:dyDescent="0.4">
      <c r="A63" s="4">
        <v>61</v>
      </c>
      <c r="B63" s="5" t="s">
        <v>281</v>
      </c>
      <c r="C63" s="6">
        <v>8</v>
      </c>
      <c r="D63" s="4" t="s">
        <v>282</v>
      </c>
      <c r="E63" s="7" t="s">
        <v>196</v>
      </c>
      <c r="F63" s="4" t="s">
        <v>283</v>
      </c>
      <c r="G63" s="7" t="s">
        <v>284</v>
      </c>
      <c r="H63" s="4" t="s">
        <v>217</v>
      </c>
      <c r="I63" s="21">
        <v>295</v>
      </c>
      <c r="J63" s="17">
        <f>ROUNDUP(MAX(C63*I63*(1+VLOOKUP($H63,$F$97:$H$107,2,FALSE)),C63*I63+VLOOKUP($H63,$F$97:$H$107,3,FALSE)),0)</f>
        <v>2596</v>
      </c>
    </row>
    <row r="64" spans="1:10" ht="18.600000000000001" thickBot="1" x14ac:dyDescent="0.4">
      <c r="A64" s="4">
        <v>62</v>
      </c>
      <c r="B64" s="5" t="s">
        <v>285</v>
      </c>
      <c r="C64" s="6">
        <v>9</v>
      </c>
      <c r="D64" s="4" t="s">
        <v>286</v>
      </c>
      <c r="E64" s="7" t="s">
        <v>155</v>
      </c>
      <c r="F64" s="4" t="s">
        <v>287</v>
      </c>
      <c r="G64" s="7" t="s">
        <v>288</v>
      </c>
      <c r="H64" s="4" t="s">
        <v>233</v>
      </c>
      <c r="I64" s="21">
        <v>295</v>
      </c>
      <c r="J64" s="17">
        <f>ROUNDUP(MAX(C64*I64*(1+VLOOKUP($H64,$F$97:$H$107,2,FALSE)),C64*I64+VLOOKUP($H64,$F$97:$H$107,3,FALSE)),0)</f>
        <v>2921</v>
      </c>
    </row>
    <row r="65" spans="1:10" ht="18.600000000000001" thickBot="1" x14ac:dyDescent="0.4">
      <c r="A65" s="4">
        <v>63</v>
      </c>
      <c r="B65" s="5" t="s">
        <v>289</v>
      </c>
      <c r="C65" s="6">
        <v>9</v>
      </c>
      <c r="D65" s="4" t="s">
        <v>290</v>
      </c>
      <c r="E65" s="7" t="s">
        <v>291</v>
      </c>
      <c r="F65" s="4" t="s">
        <v>292</v>
      </c>
      <c r="G65" s="7" t="s">
        <v>293</v>
      </c>
      <c r="H65" s="4" t="s">
        <v>24</v>
      </c>
      <c r="I65" s="21">
        <v>295</v>
      </c>
      <c r="J65" s="17">
        <f>ROUNDUP(MAX(C65*I65*(1+VLOOKUP($H65,$F$97:$H$107,2,FALSE)),C65*I65+VLOOKUP($H65,$F$97:$H$107,3,FALSE)),0)</f>
        <v>3319</v>
      </c>
    </row>
    <row r="66" spans="1:10" ht="18.600000000000001" thickBot="1" x14ac:dyDescent="0.4">
      <c r="A66" s="4">
        <v>64</v>
      </c>
      <c r="B66" s="5" t="s">
        <v>294</v>
      </c>
      <c r="C66" s="6">
        <v>1</v>
      </c>
      <c r="D66" s="4" t="s">
        <v>295</v>
      </c>
      <c r="E66" s="7" t="s">
        <v>291</v>
      </c>
      <c r="F66" s="4" t="s">
        <v>296</v>
      </c>
      <c r="G66" s="7" t="s">
        <v>297</v>
      </c>
      <c r="H66" s="4" t="s">
        <v>24</v>
      </c>
      <c r="I66" s="21">
        <v>295</v>
      </c>
      <c r="J66" s="17">
        <f>ROUNDUP(MAX(C66*I66*(1+VLOOKUP($H66,$F$97:$H$107,2,FALSE)),C66*I66+VLOOKUP($H66,$F$97:$H$107,3,FALSE)),0)</f>
        <v>369</v>
      </c>
    </row>
    <row r="67" spans="1:10" ht="18.600000000000001" thickBot="1" x14ac:dyDescent="0.4">
      <c r="A67" s="4">
        <v>65</v>
      </c>
      <c r="B67" s="5" t="s">
        <v>298</v>
      </c>
      <c r="C67" s="6">
        <v>1</v>
      </c>
      <c r="D67" s="4" t="s">
        <v>299</v>
      </c>
      <c r="E67" s="7" t="s">
        <v>196</v>
      </c>
      <c r="F67" s="4" t="s">
        <v>300</v>
      </c>
      <c r="G67" s="7" t="s">
        <v>301</v>
      </c>
      <c r="H67" s="4" t="s">
        <v>24</v>
      </c>
      <c r="I67" s="21">
        <v>295</v>
      </c>
      <c r="J67" s="17">
        <f>ROUNDUP(MAX(C67*I67*(1+VLOOKUP($H67,$F$97:$H$107,2,FALSE)),C67*I67+VLOOKUP($H67,$F$97:$H$107,3,FALSE)),0)</f>
        <v>369</v>
      </c>
    </row>
    <row r="68" spans="1:10" ht="18.600000000000001" thickBot="1" x14ac:dyDescent="0.4">
      <c r="A68" s="4">
        <v>66</v>
      </c>
      <c r="B68" s="5" t="s">
        <v>302</v>
      </c>
      <c r="C68" s="6">
        <v>8</v>
      </c>
      <c r="D68" s="4" t="s">
        <v>303</v>
      </c>
      <c r="E68" s="7" t="s">
        <v>196</v>
      </c>
      <c r="F68" s="4" t="s">
        <v>304</v>
      </c>
      <c r="G68" s="7" t="s">
        <v>305</v>
      </c>
      <c r="H68" s="4" t="s">
        <v>217</v>
      </c>
      <c r="I68" s="21">
        <v>295</v>
      </c>
      <c r="J68" s="17">
        <f>ROUNDUP(MAX(C68*I68*(1+VLOOKUP($H68,$F$97:$H$107,2,FALSE)),C68*I68+VLOOKUP($H68,$F$97:$H$107,3,FALSE)),0)</f>
        <v>2596</v>
      </c>
    </row>
    <row r="69" spans="1:10" ht="18.600000000000001" thickBot="1" x14ac:dyDescent="0.4">
      <c r="A69" s="4">
        <v>67</v>
      </c>
      <c r="B69" s="5" t="s">
        <v>306</v>
      </c>
      <c r="C69" s="6">
        <v>8</v>
      </c>
      <c r="D69" s="4" t="s">
        <v>307</v>
      </c>
      <c r="E69" s="7" t="s">
        <v>291</v>
      </c>
      <c r="F69" s="4" t="s">
        <v>308</v>
      </c>
      <c r="G69" s="7" t="s">
        <v>309</v>
      </c>
      <c r="H69" s="4" t="s">
        <v>13</v>
      </c>
      <c r="I69" s="21">
        <v>295</v>
      </c>
      <c r="J69" s="17">
        <f>ROUNDUP(MAX(C69*I69*(1+VLOOKUP($H69,$F$97:$H$107,2,FALSE)),C69*I69+VLOOKUP($H69,$F$97:$H$107,3,FALSE)),0)</f>
        <v>2596</v>
      </c>
    </row>
    <row r="70" spans="1:10" ht="18.600000000000001" thickBot="1" x14ac:dyDescent="0.4">
      <c r="A70" s="4">
        <v>68</v>
      </c>
      <c r="B70" s="5" t="s">
        <v>310</v>
      </c>
      <c r="C70" s="6">
        <v>2</v>
      </c>
      <c r="D70" s="4" t="s">
        <v>311</v>
      </c>
      <c r="E70" s="7" t="s">
        <v>291</v>
      </c>
      <c r="F70" s="4" t="s">
        <v>312</v>
      </c>
      <c r="G70" s="7" t="s">
        <v>313</v>
      </c>
      <c r="H70" s="4" t="s">
        <v>13</v>
      </c>
      <c r="I70" s="21">
        <v>295</v>
      </c>
      <c r="J70" s="17">
        <f>ROUNDUP(MAX(C70*I70*(1+VLOOKUP($H70,$F$97:$H$107,2,FALSE)),C70*I70+VLOOKUP($H70,$F$97:$H$107,3,FALSE)),0)</f>
        <v>649</v>
      </c>
    </row>
    <row r="71" spans="1:10" ht="18.600000000000001" thickBot="1" x14ac:dyDescent="0.4">
      <c r="A71" s="4">
        <v>69</v>
      </c>
      <c r="B71" s="5" t="s">
        <v>314</v>
      </c>
      <c r="C71" s="6">
        <v>1</v>
      </c>
      <c r="D71" s="4" t="s">
        <v>315</v>
      </c>
      <c r="E71" s="7" t="s">
        <v>291</v>
      </c>
      <c r="F71" s="4" t="s">
        <v>316</v>
      </c>
      <c r="G71" s="7" t="s">
        <v>317</v>
      </c>
      <c r="H71" s="4" t="s">
        <v>13</v>
      </c>
      <c r="I71" s="21">
        <v>295</v>
      </c>
      <c r="J71" s="17">
        <f>ROUNDUP(MAX(C71*I71*(1+VLOOKUP($H71,$F$97:$H$107,2,FALSE)),C71*I71+VLOOKUP($H71,$F$97:$H$107,3,FALSE)),0)</f>
        <v>325</v>
      </c>
    </row>
    <row r="72" spans="1:10" ht="18.600000000000001" thickBot="1" x14ac:dyDescent="0.4">
      <c r="A72" s="4">
        <v>70</v>
      </c>
      <c r="B72" s="5" t="s">
        <v>318</v>
      </c>
      <c r="C72" s="6">
        <v>5</v>
      </c>
      <c r="D72" s="4" t="s">
        <v>319</v>
      </c>
      <c r="E72" s="7" t="s">
        <v>291</v>
      </c>
      <c r="F72" s="4" t="s">
        <v>320</v>
      </c>
      <c r="G72" s="7" t="s">
        <v>321</v>
      </c>
      <c r="H72" s="4" t="s">
        <v>55</v>
      </c>
      <c r="I72" s="21">
        <v>295</v>
      </c>
      <c r="J72" s="17">
        <f>ROUNDUP(MAX(C72*I72*(1+VLOOKUP($H72,$F$97:$H$107,2,FALSE)),C72*I72+VLOOKUP($H72,$F$97:$H$107,3,FALSE)),0)</f>
        <v>1697</v>
      </c>
    </row>
    <row r="73" spans="1:10" ht="18.600000000000001" thickBot="1" x14ac:dyDescent="0.4">
      <c r="A73" s="4">
        <v>71</v>
      </c>
      <c r="B73" s="5" t="s">
        <v>322</v>
      </c>
      <c r="C73" s="6">
        <v>5</v>
      </c>
      <c r="D73" s="4" t="s">
        <v>323</v>
      </c>
      <c r="E73" s="7" t="s">
        <v>324</v>
      </c>
      <c r="F73" s="4" t="s">
        <v>325</v>
      </c>
      <c r="G73" s="7" t="s">
        <v>326</v>
      </c>
      <c r="H73" s="4" t="s">
        <v>24</v>
      </c>
      <c r="I73" s="21">
        <v>295</v>
      </c>
      <c r="J73" s="17">
        <f>ROUNDUP(MAX(C73*I73*(1+VLOOKUP($H73,$F$97:$H$107,2,FALSE)),C73*I73+VLOOKUP($H73,$F$97:$H$107,3,FALSE)),0)</f>
        <v>1844</v>
      </c>
    </row>
    <row r="74" spans="1:10" ht="18.600000000000001" thickBot="1" x14ac:dyDescent="0.4">
      <c r="A74" s="4">
        <v>72</v>
      </c>
      <c r="B74" s="5" t="s">
        <v>327</v>
      </c>
      <c r="C74" s="6">
        <v>1</v>
      </c>
      <c r="D74" s="4" t="s">
        <v>328</v>
      </c>
      <c r="E74" s="7" t="s">
        <v>186</v>
      </c>
      <c r="F74" s="4" t="s">
        <v>329</v>
      </c>
      <c r="G74" s="7" t="s">
        <v>330</v>
      </c>
      <c r="H74" s="4" t="s">
        <v>13</v>
      </c>
      <c r="I74" s="21">
        <v>295</v>
      </c>
      <c r="J74" s="17">
        <f>ROUNDUP(MAX(C74*I74*(1+VLOOKUP($H74,$F$97:$H$107,2,FALSE)),C74*I74+VLOOKUP($H74,$F$97:$H$107,3,FALSE)),0)</f>
        <v>325</v>
      </c>
    </row>
    <row r="75" spans="1:10" ht="23.4" thickBot="1" x14ac:dyDescent="0.4">
      <c r="A75" s="4">
        <v>73</v>
      </c>
      <c r="B75" s="5" t="s">
        <v>331</v>
      </c>
      <c r="C75" s="6">
        <v>16</v>
      </c>
      <c r="D75" s="4" t="s">
        <v>332</v>
      </c>
      <c r="E75" s="7" t="s">
        <v>186</v>
      </c>
      <c r="F75" s="4" t="s">
        <v>333</v>
      </c>
      <c r="G75" s="7" t="s">
        <v>334</v>
      </c>
      <c r="H75" s="4" t="s">
        <v>24</v>
      </c>
      <c r="I75" s="21">
        <v>295</v>
      </c>
      <c r="J75" s="17">
        <f>ROUNDUP(MAX(C75*I75*(1+VLOOKUP($H75,$F$97:$H$107,2,FALSE)),C75*I75+VLOOKUP($H75,$F$97:$H$107,3,FALSE)),0)</f>
        <v>5900</v>
      </c>
    </row>
    <row r="76" spans="1:10" ht="18.600000000000001" thickBot="1" x14ac:dyDescent="0.4">
      <c r="A76" s="4">
        <v>74</v>
      </c>
      <c r="B76" s="5" t="s">
        <v>335</v>
      </c>
      <c r="C76" s="6">
        <v>5</v>
      </c>
      <c r="D76" s="4" t="s">
        <v>336</v>
      </c>
      <c r="E76" s="7" t="s">
        <v>186</v>
      </c>
      <c r="F76" s="4" t="s">
        <v>337</v>
      </c>
      <c r="G76" s="7" t="s">
        <v>338</v>
      </c>
      <c r="H76" s="4" t="s">
        <v>24</v>
      </c>
      <c r="I76" s="21">
        <v>295</v>
      </c>
      <c r="J76" s="17">
        <f>ROUNDUP(MAX(C76*I76*(1+VLOOKUP($H76,$F$97:$H$107,2,FALSE)),C76*I76+VLOOKUP($H76,$F$97:$H$107,3,FALSE)),0)</f>
        <v>1844</v>
      </c>
    </row>
    <row r="77" spans="1:10" ht="18.600000000000001" thickBot="1" x14ac:dyDescent="0.4">
      <c r="A77" s="4">
        <v>75</v>
      </c>
      <c r="B77" s="5" t="s">
        <v>339</v>
      </c>
      <c r="C77" s="6">
        <v>4</v>
      </c>
      <c r="D77" s="4" t="s">
        <v>340</v>
      </c>
      <c r="E77" s="7" t="s">
        <v>186</v>
      </c>
      <c r="F77" s="4" t="s">
        <v>341</v>
      </c>
      <c r="G77" s="7" t="s">
        <v>342</v>
      </c>
      <c r="H77" s="4" t="s">
        <v>24</v>
      </c>
      <c r="I77" s="21">
        <v>295</v>
      </c>
      <c r="J77" s="17">
        <f>ROUNDUP(MAX(C77*I77*(1+VLOOKUP($H77,$F$97:$H$107,2,FALSE)),C77*I77+VLOOKUP($H77,$F$97:$H$107,3,FALSE)),0)</f>
        <v>1475</v>
      </c>
    </row>
    <row r="78" spans="1:10" ht="18.600000000000001" thickBot="1" x14ac:dyDescent="0.4">
      <c r="A78" s="4">
        <v>76</v>
      </c>
      <c r="B78" s="5" t="s">
        <v>343</v>
      </c>
      <c r="C78" s="6">
        <v>4</v>
      </c>
      <c r="D78" s="4" t="s">
        <v>344</v>
      </c>
      <c r="E78" s="7" t="s">
        <v>186</v>
      </c>
      <c r="F78" s="4" t="s">
        <v>345</v>
      </c>
      <c r="G78" s="7" t="s">
        <v>346</v>
      </c>
      <c r="H78" s="4" t="s">
        <v>24</v>
      </c>
      <c r="I78" s="21">
        <v>295</v>
      </c>
      <c r="J78" s="19">
        <f>ROUNDUP(MAX(C78*I78*(1+VLOOKUP($H78,$F$97:$H$107,2,FALSE)),C78*I78+VLOOKUP($H78,$F$97:$H$107,3,FALSE)),0)</f>
        <v>1475</v>
      </c>
    </row>
    <row r="79" spans="1:10" ht="29.4" thickBot="1" x14ac:dyDescent="0.4">
      <c r="A79" s="4">
        <v>77</v>
      </c>
      <c r="B79" s="5" t="s">
        <v>347</v>
      </c>
      <c r="C79" s="6">
        <v>16</v>
      </c>
      <c r="D79" s="4" t="s">
        <v>348</v>
      </c>
      <c r="E79" s="7" t="s">
        <v>349</v>
      </c>
      <c r="F79" s="4" t="s">
        <v>350</v>
      </c>
      <c r="G79" s="7" t="s">
        <v>351</v>
      </c>
      <c r="H79" s="4" t="s">
        <v>352</v>
      </c>
      <c r="I79" s="21">
        <v>295</v>
      </c>
      <c r="J79" s="20">
        <f>ROUNDUP(MAX(C79*I79*(1+VLOOKUP($H79,$F$97:$H$107,2,FALSE)),C79*I79+VLOOKUP($H79,$F$97:$H$107,3,FALSE)),0)</f>
        <v>5192</v>
      </c>
    </row>
    <row r="80" spans="1:10" ht="29.4" thickBot="1" x14ac:dyDescent="0.4">
      <c r="A80" s="4">
        <v>78</v>
      </c>
      <c r="B80" s="5" t="s">
        <v>353</v>
      </c>
      <c r="C80" s="6">
        <v>8</v>
      </c>
      <c r="D80" s="4" t="s">
        <v>354</v>
      </c>
      <c r="E80" s="7" t="s">
        <v>349</v>
      </c>
      <c r="F80" s="4" t="s">
        <v>355</v>
      </c>
      <c r="G80" s="7" t="s">
        <v>356</v>
      </c>
      <c r="H80" s="4" t="s">
        <v>352</v>
      </c>
      <c r="I80" s="21">
        <v>295</v>
      </c>
      <c r="J80" s="17">
        <f>ROUNDUP(MAX(C80*I80*(1+VLOOKUP($H80,$F$97:$H$107,2,FALSE)),C80*I80+VLOOKUP($H80,$F$97:$H$107,3,FALSE)),0)</f>
        <v>2596</v>
      </c>
    </row>
    <row r="81" spans="1:10" ht="29.4" thickBot="1" x14ac:dyDescent="0.4">
      <c r="A81" s="4">
        <v>79</v>
      </c>
      <c r="B81" s="5" t="s">
        <v>357</v>
      </c>
      <c r="C81" s="6">
        <v>1</v>
      </c>
      <c r="D81" s="4" t="s">
        <v>358</v>
      </c>
      <c r="E81" s="7" t="s">
        <v>349</v>
      </c>
      <c r="F81" s="4" t="s">
        <v>359</v>
      </c>
      <c r="G81" s="7" t="s">
        <v>360</v>
      </c>
      <c r="H81" s="4" t="s">
        <v>352</v>
      </c>
      <c r="I81" s="21">
        <v>295</v>
      </c>
      <c r="J81" s="17">
        <f>ROUNDUP(MAX(C81*I81*(1+VLOOKUP($H81,$F$97:$H$107,2,FALSE)),C81*I81+VLOOKUP($H81,$F$97:$H$107,3,FALSE)),0)</f>
        <v>325</v>
      </c>
    </row>
    <row r="82" spans="1:10" ht="29.4" thickBot="1" x14ac:dyDescent="0.4">
      <c r="A82" s="4">
        <v>80</v>
      </c>
      <c r="B82" s="5" t="s">
        <v>361</v>
      </c>
      <c r="C82" s="6">
        <v>1</v>
      </c>
      <c r="D82" s="4" t="s">
        <v>362</v>
      </c>
      <c r="E82" s="7" t="s">
        <v>349</v>
      </c>
      <c r="F82" s="4" t="s">
        <v>363</v>
      </c>
      <c r="G82" s="7" t="s">
        <v>364</v>
      </c>
      <c r="H82" s="4" t="s">
        <v>352</v>
      </c>
      <c r="I82" s="21">
        <v>295</v>
      </c>
      <c r="J82" s="17">
        <f>ROUNDUP(MAX(C82*I82*(1+VLOOKUP($H82,$F$97:$H$107,2,FALSE)),C82*I82+VLOOKUP($H82,$F$97:$H$107,3,FALSE)),0)</f>
        <v>325</v>
      </c>
    </row>
    <row r="83" spans="1:10" ht="29.4" thickBot="1" x14ac:dyDescent="0.4">
      <c r="A83" s="4">
        <v>81</v>
      </c>
      <c r="B83" s="5" t="s">
        <v>365</v>
      </c>
      <c r="C83" s="6">
        <v>1</v>
      </c>
      <c r="D83" s="4" t="s">
        <v>366</v>
      </c>
      <c r="E83" s="7" t="s">
        <v>349</v>
      </c>
      <c r="F83" s="4" t="s">
        <v>367</v>
      </c>
      <c r="G83" s="7" t="s">
        <v>368</v>
      </c>
      <c r="H83" s="4" t="s">
        <v>352</v>
      </c>
      <c r="I83" s="21">
        <v>295</v>
      </c>
      <c r="J83" s="17">
        <f>ROUNDUP(MAX(C83*I83*(1+VLOOKUP($H83,$F$97:$H$107,2,FALSE)),C83*I83+VLOOKUP($H83,$F$97:$H$107,3,FALSE)),0)</f>
        <v>325</v>
      </c>
    </row>
    <row r="84" spans="1:10" ht="29.4" thickBot="1" x14ac:dyDescent="0.4">
      <c r="A84" s="4">
        <v>82</v>
      </c>
      <c r="B84" s="5" t="s">
        <v>369</v>
      </c>
      <c r="C84" s="6">
        <v>10</v>
      </c>
      <c r="D84" s="4" t="s">
        <v>370</v>
      </c>
      <c r="E84" s="7" t="s">
        <v>324</v>
      </c>
      <c r="F84" s="4" t="s">
        <v>371</v>
      </c>
      <c r="G84" s="7" t="s">
        <v>372</v>
      </c>
      <c r="H84" s="4" t="s">
        <v>373</v>
      </c>
      <c r="I84" s="21">
        <v>295</v>
      </c>
      <c r="J84" s="17">
        <f>ROUNDUP(MAX(C84*I84*(1+VLOOKUP($H84,$F$97:$H$107,2,FALSE)),C84*I84+VLOOKUP($H84,$F$97:$H$107,3,FALSE)),0)</f>
        <v>3393</v>
      </c>
    </row>
    <row r="85" spans="1:10" ht="29.4" thickBot="1" x14ac:dyDescent="0.4">
      <c r="A85" s="4">
        <v>83</v>
      </c>
      <c r="B85" s="5" t="s">
        <v>374</v>
      </c>
      <c r="C85" s="6">
        <v>10</v>
      </c>
      <c r="D85" s="4" t="s">
        <v>375</v>
      </c>
      <c r="E85" s="7" t="s">
        <v>324</v>
      </c>
      <c r="F85" s="4" t="s">
        <v>376</v>
      </c>
      <c r="G85" s="7" t="s">
        <v>377</v>
      </c>
      <c r="H85" s="4" t="s">
        <v>373</v>
      </c>
      <c r="I85" s="21">
        <v>295</v>
      </c>
      <c r="J85" s="19">
        <f>ROUNDUP(MAX(C85*I85*(1+VLOOKUP($H85,$F$97:$H$107,2,FALSE)),C85*I85+VLOOKUP($H85,$F$97:$H$107,3,FALSE)),0)</f>
        <v>3393</v>
      </c>
    </row>
    <row r="86" spans="1:10" ht="43.8" thickBot="1" x14ac:dyDescent="0.4">
      <c r="A86" s="4">
        <v>84</v>
      </c>
      <c r="B86" s="5" t="s">
        <v>378</v>
      </c>
      <c r="C86" s="6">
        <v>3</v>
      </c>
      <c r="D86" s="4" t="s">
        <v>379</v>
      </c>
      <c r="E86" s="7" t="s">
        <v>380</v>
      </c>
      <c r="F86" s="4" t="s">
        <v>381</v>
      </c>
      <c r="G86" s="7" t="s">
        <v>382</v>
      </c>
      <c r="H86" s="4" t="s">
        <v>38</v>
      </c>
      <c r="I86" s="21">
        <v>295</v>
      </c>
      <c r="J86" s="17">
        <f>ROUNDUP(MAX(C86*I86*(1+VLOOKUP($H86,$F$97:$H$107,2,FALSE)),C86*I86+VLOOKUP($H86,$F$97:$H$107,3,FALSE)),0)</f>
        <v>974</v>
      </c>
    </row>
    <row r="87" spans="1:10" ht="18.600000000000001" thickBot="1" x14ac:dyDescent="0.4">
      <c r="A87" s="4">
        <v>85</v>
      </c>
      <c r="B87" s="5" t="s">
        <v>383</v>
      </c>
      <c r="C87" s="6">
        <v>4</v>
      </c>
      <c r="D87" s="4" t="s">
        <v>384</v>
      </c>
      <c r="E87" s="7" t="s">
        <v>385</v>
      </c>
      <c r="F87" s="4" t="s">
        <v>386</v>
      </c>
      <c r="G87" s="7" t="s">
        <v>387</v>
      </c>
      <c r="H87" s="4" t="s">
        <v>13</v>
      </c>
      <c r="I87" s="21">
        <v>295</v>
      </c>
      <c r="J87" s="17">
        <f>ROUNDUP(MAX(C87*I87*(1+0.05),C87*I87+5),0)</f>
        <v>1239</v>
      </c>
    </row>
    <row r="88" spans="1:10" ht="29.4" thickBot="1" x14ac:dyDescent="0.4">
      <c r="A88" s="4">
        <v>86</v>
      </c>
      <c r="B88" s="5" t="s">
        <v>388</v>
      </c>
      <c r="C88" s="6">
        <v>9</v>
      </c>
      <c r="D88" s="4" t="s">
        <v>389</v>
      </c>
      <c r="E88" s="7" t="s">
        <v>390</v>
      </c>
      <c r="F88" s="4" t="s">
        <v>391</v>
      </c>
      <c r="G88" s="7" t="s">
        <v>392</v>
      </c>
      <c r="H88" s="4" t="s">
        <v>393</v>
      </c>
      <c r="I88" s="21">
        <v>295</v>
      </c>
      <c r="J88" s="17">
        <f>ROUNDUP(MAX(C88*I88*(1+0.1),C88*I88+5),0)</f>
        <v>2921</v>
      </c>
    </row>
    <row r="89" spans="1:10" ht="29.4" thickBot="1" x14ac:dyDescent="0.4">
      <c r="A89" s="4">
        <v>87</v>
      </c>
      <c r="B89" s="5" t="s">
        <v>394</v>
      </c>
      <c r="C89" s="6">
        <v>13</v>
      </c>
      <c r="D89" s="4" t="s">
        <v>395</v>
      </c>
      <c r="E89" s="7" t="s">
        <v>180</v>
      </c>
      <c r="F89" s="4" t="s">
        <v>396</v>
      </c>
      <c r="G89" s="7" t="s">
        <v>397</v>
      </c>
      <c r="H89" s="4" t="s">
        <v>398</v>
      </c>
      <c r="I89" s="21">
        <v>295</v>
      </c>
      <c r="J89" s="17">
        <f>ROUNDUP(MAX(C89*I89*(1+0.05),C89*I89+5),0)</f>
        <v>4027</v>
      </c>
    </row>
    <row r="90" spans="1:10" ht="57" x14ac:dyDescent="0.3">
      <c r="A90" s="4">
        <v>88</v>
      </c>
      <c r="B90" s="5" t="s">
        <v>399</v>
      </c>
      <c r="C90" s="6">
        <v>48</v>
      </c>
      <c r="D90" s="4" t="s">
        <v>400</v>
      </c>
      <c r="E90" s="7" t="s">
        <v>401</v>
      </c>
      <c r="F90" s="4" t="s">
        <v>402</v>
      </c>
      <c r="G90" s="7" t="s">
        <v>403</v>
      </c>
      <c r="H90" s="4" t="s">
        <v>101</v>
      </c>
    </row>
    <row r="91" spans="1:10" x14ac:dyDescent="0.3">
      <c r="A91" s="12"/>
      <c r="C91" s="12"/>
      <c r="D91" s="12"/>
      <c r="F91" s="12"/>
    </row>
    <row r="92" spans="1:10" ht="18" x14ac:dyDescent="0.35">
      <c r="A92" s="14" t="s">
        <v>404</v>
      </c>
      <c r="B92"/>
      <c r="C92"/>
      <c r="D92"/>
      <c r="E92"/>
      <c r="F92"/>
      <c r="G92"/>
      <c r="H92"/>
    </row>
    <row r="93" spans="1:10" x14ac:dyDescent="0.3">
      <c r="A93" s="15">
        <v>1</v>
      </c>
      <c r="B93" s="15" t="s">
        <v>405</v>
      </c>
      <c r="C93" s="15">
        <v>2</v>
      </c>
      <c r="D93" s="15"/>
      <c r="E93" s="15"/>
      <c r="F93" s="15"/>
      <c r="G93" s="15"/>
      <c r="H93" s="15"/>
    </row>
    <row r="94" spans="1:10" x14ac:dyDescent="0.3">
      <c r="A94" s="15">
        <v>2</v>
      </c>
      <c r="B94" s="15" t="s">
        <v>406</v>
      </c>
      <c r="C94" s="15" t="s">
        <v>407</v>
      </c>
      <c r="D94" s="15"/>
      <c r="E94" s="15"/>
      <c r="F94" s="15"/>
      <c r="G94" s="15"/>
      <c r="H94" s="15"/>
    </row>
    <row r="95" spans="1:10" x14ac:dyDescent="0.3">
      <c r="A95" s="15">
        <v>3</v>
      </c>
      <c r="B95" s="15" t="s">
        <v>408</v>
      </c>
      <c r="C95" s="15"/>
      <c r="D95" s="15"/>
      <c r="E95" s="15" t="s">
        <v>98</v>
      </c>
      <c r="F95" s="15" t="s">
        <v>409</v>
      </c>
      <c r="G95" s="15" t="s">
        <v>410</v>
      </c>
      <c r="H95" s="15"/>
    </row>
    <row r="96" spans="1:10" x14ac:dyDescent="0.3">
      <c r="A96" s="15">
        <v>4</v>
      </c>
      <c r="B96" s="15" t="s">
        <v>411</v>
      </c>
      <c r="C96" s="15"/>
      <c r="D96" s="15"/>
      <c r="E96" s="15" t="s">
        <v>412</v>
      </c>
      <c r="F96" s="15" t="s">
        <v>413</v>
      </c>
      <c r="G96" s="15" t="s">
        <v>414</v>
      </c>
      <c r="H96" s="15"/>
    </row>
    <row r="97" spans="3:8" ht="18" x14ac:dyDescent="0.35">
      <c r="F97" s="22" t="s">
        <v>426</v>
      </c>
      <c r="G97" s="23" t="s">
        <v>427</v>
      </c>
      <c r="H97" s="24" t="s">
        <v>428</v>
      </c>
    </row>
    <row r="98" spans="3:8" ht="18" x14ac:dyDescent="0.35">
      <c r="F98" s="25" t="s">
        <v>429</v>
      </c>
      <c r="G98" s="26">
        <v>0.5</v>
      </c>
      <c r="H98" s="27">
        <v>50</v>
      </c>
    </row>
    <row r="99" spans="3:8" x14ac:dyDescent="0.3">
      <c r="F99" s="25" t="s">
        <v>24</v>
      </c>
      <c r="G99" s="28">
        <v>0.25</v>
      </c>
      <c r="H99" s="29">
        <v>20</v>
      </c>
    </row>
    <row r="100" spans="3:8" x14ac:dyDescent="0.3">
      <c r="F100" s="25" t="s">
        <v>55</v>
      </c>
      <c r="G100" s="28">
        <v>0.15</v>
      </c>
      <c r="H100" s="29">
        <v>20</v>
      </c>
    </row>
    <row r="101" spans="3:8" x14ac:dyDescent="0.3">
      <c r="F101" s="25" t="s">
        <v>373</v>
      </c>
      <c r="G101" s="28">
        <v>0.15</v>
      </c>
      <c r="H101" s="29">
        <v>20</v>
      </c>
    </row>
    <row r="102" spans="3:8" x14ac:dyDescent="0.3">
      <c r="C102" s="13">
        <v>754</v>
      </c>
      <c r="F102" s="25" t="s">
        <v>13</v>
      </c>
      <c r="G102" s="28">
        <v>0.1</v>
      </c>
      <c r="H102" s="29">
        <v>10</v>
      </c>
    </row>
    <row r="103" spans="3:8" x14ac:dyDescent="0.3">
      <c r="F103" s="30" t="s">
        <v>38</v>
      </c>
      <c r="G103" s="28">
        <v>0.1</v>
      </c>
      <c r="H103" s="29">
        <v>5</v>
      </c>
    </row>
    <row r="104" spans="3:8" x14ac:dyDescent="0.3">
      <c r="F104" s="30" t="s">
        <v>352</v>
      </c>
      <c r="G104" s="28">
        <v>0.1</v>
      </c>
      <c r="H104" s="29">
        <v>5</v>
      </c>
    </row>
    <row r="105" spans="3:8" x14ac:dyDescent="0.3">
      <c r="F105" s="30" t="s">
        <v>217</v>
      </c>
      <c r="G105" s="28">
        <v>0.1</v>
      </c>
      <c r="H105" s="29">
        <v>5</v>
      </c>
    </row>
    <row r="106" spans="3:8" x14ac:dyDescent="0.3">
      <c r="F106" s="30" t="s">
        <v>233</v>
      </c>
      <c r="G106" s="28">
        <v>0.1</v>
      </c>
      <c r="H106" s="29">
        <v>5</v>
      </c>
    </row>
    <row r="107" spans="3:8" x14ac:dyDescent="0.3">
      <c r="F107" s="30" t="s">
        <v>50</v>
      </c>
      <c r="G107" s="28">
        <v>0.1</v>
      </c>
      <c r="H107" s="29">
        <v>5</v>
      </c>
    </row>
    <row r="108" spans="3:8" x14ac:dyDescent="0.3">
      <c r="F108" s="31" t="s">
        <v>430</v>
      </c>
      <c r="G108" s="28">
        <v>0.1</v>
      </c>
      <c r="H108" s="29">
        <v>5</v>
      </c>
    </row>
    <row r="109" spans="3:8" ht="18" x14ac:dyDescent="0.35">
      <c r="F109" s="32" t="s">
        <v>431</v>
      </c>
      <c r="G109" s="33">
        <v>0.02</v>
      </c>
      <c r="H109" s="3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`LVR_Gen3_Dec11_2018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TomO_Laptop</dc:creator>
  <cp:lastModifiedBy>wcparker</cp:lastModifiedBy>
  <dcterms:created xsi:type="dcterms:W3CDTF">2018-12-14T18:49:12Z</dcterms:created>
  <dcterms:modified xsi:type="dcterms:W3CDTF">2019-09-05T18:54:10Z</dcterms:modified>
</cp:coreProperties>
</file>