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S for Meeting\MV LV Panels\"/>
    </mc:Choice>
  </mc:AlternateContent>
  <xr:revisionPtr revIDLastSave="0" documentId="13_ncr:1_{EEE3405B-81A0-4E7C-B533-F3F1EE622A87}" xr6:coauthVersionLast="47" xr6:coauthVersionMax="47" xr10:uidLastSave="{00000000-0000-0000-0000-000000000000}"/>
  <bookViews>
    <workbookView xWindow="-120" yWindow="-120" windowWidth="29040" windowHeight="15840" xr2:uid="{26DEBE5D-A0D1-456B-A147-A16A9D5D914D}"/>
  </bookViews>
  <sheets>
    <sheet name="MV System (Plot-1 &amp; 2)" sheetId="1" r:id="rId1"/>
    <sheet name="LV System (Plot-1 &amp; 2)" sheetId="2" r:id="rId2"/>
    <sheet name="Bus Ducted System (Plot-1 &amp; 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3" i="3" l="1"/>
  <c r="D68" i="3"/>
  <c r="D67" i="3"/>
  <c r="D66" i="3"/>
  <c r="D63" i="3"/>
  <c r="F63" i="3" s="1"/>
  <c r="D61" i="3"/>
  <c r="F61" i="3" s="1"/>
  <c r="D59" i="3"/>
  <c r="F59" i="3" s="1"/>
  <c r="D57" i="3"/>
  <c r="F57" i="3" s="1"/>
  <c r="E69" i="3" s="1"/>
  <c r="E70" i="3" s="1"/>
  <c r="F65" i="3"/>
  <c r="D53" i="3"/>
  <c r="D50" i="3"/>
  <c r="D49" i="3"/>
  <c r="D48" i="3"/>
  <c r="D47" i="3"/>
  <c r="D46" i="3"/>
  <c r="F45" i="3"/>
  <c r="D43" i="3"/>
  <c r="F43" i="3" s="1"/>
  <c r="D41" i="3"/>
  <c r="F41" i="3" s="1"/>
  <c r="E54" i="3" s="1"/>
  <c r="E55" i="3" s="1"/>
  <c r="D27" i="3"/>
  <c r="F27" i="3" s="1"/>
  <c r="D25" i="3"/>
  <c r="F25" i="3" s="1"/>
  <c r="E36" i="3" s="1"/>
  <c r="E37" i="3" s="1"/>
  <c r="D35" i="3"/>
  <c r="D34" i="3"/>
  <c r="D31" i="3"/>
  <c r="F31" i="3" s="1"/>
  <c r="D29" i="3"/>
  <c r="F29" i="3" s="1"/>
  <c r="F33" i="3"/>
  <c r="D21" i="3"/>
  <c r="D18" i="3"/>
  <c r="D17" i="3"/>
  <c r="D16" i="3"/>
  <c r="D15" i="3"/>
  <c r="D14" i="3"/>
  <c r="D11" i="3"/>
  <c r="F11" i="3" s="1"/>
  <c r="D9" i="3"/>
  <c r="F13" i="3"/>
  <c r="E71" i="3" l="1"/>
  <c r="F9" i="3"/>
  <c r="F17" i="2"/>
  <c r="E24" i="2"/>
  <c r="F22" i="2"/>
  <c r="F21" i="2"/>
  <c r="F20" i="2"/>
  <c r="F19" i="2"/>
  <c r="F18" i="2"/>
  <c r="F16" i="2"/>
  <c r="F12" i="2"/>
  <c r="F11" i="2"/>
  <c r="E13" i="2" s="1"/>
  <c r="F10" i="2"/>
  <c r="F9" i="2"/>
  <c r="F8" i="2"/>
  <c r="F7" i="2"/>
  <c r="E14" i="2" s="1"/>
  <c r="E26" i="2" s="1"/>
  <c r="F19" i="1"/>
  <c r="F18" i="1"/>
  <c r="F17" i="1"/>
  <c r="F16" i="1"/>
  <c r="F15" i="1"/>
  <c r="F11" i="1"/>
  <c r="F10" i="1"/>
  <c r="F9" i="1"/>
  <c r="F8" i="1"/>
  <c r="F7" i="1"/>
  <c r="E23" i="2" l="1"/>
  <c r="E12" i="1"/>
  <c r="E13" i="1" s="1"/>
  <c r="E20" i="1"/>
  <c r="E21" i="1" s="1"/>
  <c r="E23" i="1" s="1"/>
  <c r="E22" i="3"/>
  <c r="E23" i="3" s="1"/>
  <c r="E38" i="3" s="1"/>
  <c r="E73" i="3" s="1"/>
</calcChain>
</file>

<file path=xl/sharedStrings.xml><?xml version="1.0" encoding="utf-8"?>
<sst xmlns="http://schemas.openxmlformats.org/spreadsheetml/2006/main" count="248" uniqueCount="122">
  <si>
    <t>Sr. No</t>
  </si>
  <si>
    <t>Item Description</t>
  </si>
  <si>
    <t>Req: Qty</t>
  </si>
  <si>
    <t>Unit</t>
  </si>
  <si>
    <t>Amount</t>
  </si>
  <si>
    <t>Remarks</t>
  </si>
  <si>
    <t>ENGINEERING DIVISION</t>
  </si>
  <si>
    <t>J7 EMPORIUM</t>
  </si>
  <si>
    <t>Nos</t>
  </si>
  <si>
    <t>Supply Rate</t>
  </si>
  <si>
    <t>MV Panels (Emporium Plot-1)</t>
  </si>
  <si>
    <t>Total MV Panels (Emporium Plot-1) Inclusive of 17% GST</t>
  </si>
  <si>
    <t>Total MV Panels (Emporium Plot-1) Exclusive of 17% GST</t>
  </si>
  <si>
    <t>BOQ FOR TOTAL MV SYSTEM (Emporium Plot-1 &amp; 2)</t>
  </si>
  <si>
    <t>MV Panels (Emporium Plot-2)</t>
  </si>
  <si>
    <t>Total MV Panels (Emporium Plot-2) Exclusive of 17% GST</t>
  </si>
  <si>
    <t>Total MV Panels (Emporium Plot-2) Inclusive of 17% GST</t>
  </si>
  <si>
    <t>G.Total MV Panels (Emporium Plot-1 &amp; 2) Inclusive of 17% GST</t>
  </si>
  <si>
    <t>BOQ FOR TOTAL LV SYSTEM (Emporium Plot-1 &amp; 2)</t>
  </si>
  <si>
    <t>LV Panels (Emporium Plot-1)</t>
  </si>
  <si>
    <t>Total LV Panels (Emporium Plot-1) Inclusive of 17% GST</t>
  </si>
  <si>
    <t>Total LV Panels (Emporium Plot-1) Exclusive of 17% GST</t>
  </si>
  <si>
    <t>LV Panels (Emporium Plot-2)</t>
  </si>
  <si>
    <t>Total LV Panels (Emporium Plot-2) Exclusive of 17% GST</t>
  </si>
  <si>
    <t>Total LV Panels (Emporium Plot-2) Inclusive of 17% GST</t>
  </si>
  <si>
    <t>G.Total LV Panels (Emporium Plot-1 &amp; 2) Inclusive of 17% GST</t>
  </si>
  <si>
    <t>Bus Ducted System</t>
  </si>
  <si>
    <t>BOQ FOR Bus Ducted SYSTEM (Emporium Plot-1 &amp; 2)</t>
  </si>
  <si>
    <t>A</t>
  </si>
  <si>
    <t>R.Mtr</t>
  </si>
  <si>
    <t>1600A Aluminium BTD (Type Tested) IP66, 65kA for 1 Sec, (3Ph/N/50% Earth) = 42.89Mtr x 4No</t>
  </si>
  <si>
    <t>800A Aluminium BTD (Type Tested) IP66, 65kA for 1 Sec, (3Ph/N/50% Earth) = 4.80Mtr x 4No</t>
  </si>
  <si>
    <t>Bus Ducted System (Horizontal/Vertical) shall be (Type Tested) complied with IEC-61439-6 (65kA Short-circuiting Rating for 1 Sec) of Aluminium type fully Insulated Compacted &amp; of Rigid construction having rigidly constructed enclosure from electro-galvanized sheet steel of 2mm thickness, IP66 Rating having 5No Aluminium Busbars included with phase indication comprising of (3Ph/N/50% Earth rated at 400V 50Hz), comprising with all external galvanized steel supports &amp; brackets  suitable for fixing on walls/ceiling and related materials e.g. elbows, joints, flang ends, flang end boxes, Tap-off Units, end caps, end enclosures, expansion units, vertical spring hangers, horizontal &amp; Vertical Hangers, or any related material required to complete the job in all respect.</t>
  </si>
  <si>
    <t>a</t>
  </si>
  <si>
    <t>630A Tap-Off Box</t>
  </si>
  <si>
    <t>b</t>
  </si>
  <si>
    <t>400A Tap-Off Box</t>
  </si>
  <si>
    <t>c</t>
  </si>
  <si>
    <t>250A Tap-Off Box</t>
  </si>
  <si>
    <t>d</t>
  </si>
  <si>
    <t>160A Tap-Off Box</t>
  </si>
  <si>
    <t>e</t>
  </si>
  <si>
    <t>f</t>
  </si>
  <si>
    <t>100A Tap-Off Box</t>
  </si>
  <si>
    <t>g</t>
  </si>
  <si>
    <t>h</t>
  </si>
  <si>
    <t>63A Tap-Off Box</t>
  </si>
  <si>
    <t>32A Tap-Off Box</t>
  </si>
  <si>
    <t>Provision for Tap-Off Box</t>
  </si>
  <si>
    <t>Bus Trunking Duct (Emporium Plot-1) (Podium-1)</t>
  </si>
  <si>
    <t>Total Bus Riser System (Emporium Plot-1) Podium-1 Exclusive of 17% GST</t>
  </si>
  <si>
    <t>Total Bus Riser System (Emporium Plot-1) Podium-1 Inclusive of 17% GST</t>
  </si>
  <si>
    <t>Bus Trunking Duct (Emporium Plot-1) (Tower-1 &amp; 2)</t>
  </si>
  <si>
    <t>Tap-Off Box with removable bottom cover &amp; Rotary handle type with Mechanical Interlocking equiped with internal barriers to prevent accidental contact with live parts at the terminals of the protective device &amp; "Danger" Warning Sign of an approved type shall be provided on the front panel of Tap-Off Box.</t>
  </si>
  <si>
    <t>BTD (Vertical) from MDB-P1-3 &amp; MDB-P1-4 (Podium-1/Plot-1)</t>
  </si>
  <si>
    <t>BTD (Vertical) from MDB-P1-6 (Tower-2/Plot-1)</t>
  </si>
  <si>
    <t>800A Aluminium BTD (Type Tested) IP66, 65kA for 1 Sec, (3Ph/N/50% Earth) = 10.74Mtr x 2No</t>
  </si>
  <si>
    <t>400A Aluminium BTD (Type Tested) IP66, 65kA for 1 Sec, (3Ph/N/50% Earth) = 78.25Mtr x 1No</t>
  </si>
  <si>
    <t>2500A Aluminium BTD (Type Tested) IP66, 65kA for 1 Sec, (3Ph/N/50% Earth) = (56.76Mtr x 2No) + (64Mtr x 2No)</t>
  </si>
  <si>
    <t>1000A Aluminium BTD (Type Tested) IP66, 65kA for 1 Sec, (3Ph/N/50% Earth) = (7.16Mtr x 2No) + (31.69 x 1No)</t>
  </si>
  <si>
    <t>Total Bus Riser System (Emporium Plot-1) Tower-1 &amp; 2 Exclusive of 17% GST</t>
  </si>
  <si>
    <t>Total Bus Riser System (Emporium Plot-1) Tower-1 &amp; 2 Inclusive of 17% GST</t>
  </si>
  <si>
    <t>G.Total Bus Riser System (Emporium Plot-1) Inclusive of 17% GST</t>
  </si>
  <si>
    <t>Bus Trunking Duct (Emporium Plot-2) (Podium-2)</t>
  </si>
  <si>
    <t>Total Bus Riser System (Emporium Plot-2) Podium-2 Exclusive of 17% GST</t>
  </si>
  <si>
    <t>Total Bus Riser System (Emporium Plot-2) Podium-2 Inclusive of 17% GST</t>
  </si>
  <si>
    <t>Bus Trunking Duct (Emporium Plot-2) (Tower-1 &amp; 2)</t>
  </si>
  <si>
    <t>BTD (Vertical) from MDB-P1-5 &amp; MDB-P1-6 (Tower-1 &amp; 2/Plot-1)</t>
  </si>
  <si>
    <t>Total Bus Riser System (Emporium Plot-2) Tower-1 &amp; 2 Exclusive of 17% GST</t>
  </si>
  <si>
    <t>Total Bus Riser System (Emporium Plot-2) Tower-1 &amp; 2 Inclusive of 17% GST</t>
  </si>
  <si>
    <t>G.Total Bus Riser System (Emporium Plot-2)  Inclusive of 17% GST</t>
  </si>
  <si>
    <t>BTD (Vertical) from MDB-P2-3 &amp; MDB-P2-4 (Podium-2/Plot-2)</t>
  </si>
  <si>
    <t>BTD (Vertical) from MDB-P2-5 &amp; MDB-P2-6 (Tower-1 &amp; 2/Plot-2)</t>
  </si>
  <si>
    <t>2500A Aluminium BTD (Type Tested) IP66, 65kA for 1 Sec, (3Ph/N/50% Earth) = (60.34Mtr x 4No)</t>
  </si>
  <si>
    <t>1000A Aluminium BTD (Type Tested) IP66, 65kA for 1 Sec, (3Ph/N/50% Earth) = (47.77Mtr x 1No)</t>
  </si>
  <si>
    <t>BTD (Vertical) from MDB-P2-6 (Tower-2/Plot-2)</t>
  </si>
  <si>
    <t>800A Aluminium BTD (Type Tested) IP66, 65kA for 1 Sec, (3Ph/N/50% Earth) = 19.12Mtr x 4No</t>
  </si>
  <si>
    <t>400A Aluminium BTD (Type Tested) IP66, 65kA for 1 Sec, (3Ph/N/50% Earth) = 81.83Mtr x 1No</t>
  </si>
  <si>
    <t>G.Total Bus Riser System (Emporium Plot-1 &amp; 2)  Inclusive of 17% GST</t>
  </si>
  <si>
    <t>Bus Trunking Duct Hanging Support System and related Materials to complete the Installation Job in all respect (Unit Price)</t>
  </si>
  <si>
    <t>Flexiable Links Braided Type</t>
  </si>
  <si>
    <t>Flang End</t>
  </si>
  <si>
    <t>Wall Flange</t>
  </si>
  <si>
    <t>Flatwise Elbow</t>
  </si>
  <si>
    <t>Cable Tap Box</t>
  </si>
  <si>
    <t>Edgewise Elbow</t>
  </si>
  <si>
    <t>Edgewise Offset</t>
  </si>
  <si>
    <t>Joint (Standard Normal)</t>
  </si>
  <si>
    <t>Joint (with Predective Temperature Rise Indicator)</t>
  </si>
  <si>
    <t>Tee Elbow</t>
  </si>
  <si>
    <t>Elbow (Normal)</t>
  </si>
  <si>
    <t>Spring Hanger Vertical</t>
  </si>
  <si>
    <t>Hanger Vertical</t>
  </si>
  <si>
    <t>Hanger Horizontal</t>
  </si>
  <si>
    <t>Flang End Boxes</t>
  </si>
  <si>
    <t>End Caps</t>
  </si>
  <si>
    <t>End Enclosures</t>
  </si>
  <si>
    <t>No</t>
  </si>
  <si>
    <t>Horizontal Length (BTD)</t>
  </si>
  <si>
    <r>
      <rPr>
        <b/>
        <sz val="10"/>
        <color theme="1"/>
        <rFont val="Arial Narrow"/>
        <family val="2"/>
      </rPr>
      <t xml:space="preserve">MDB-P1-1 &amp; MDB-P1-2 (For Podium-1 Chillers rating 400V)                                                                    (Type-Tested Panel, The cubicle roof, side panels and doors shall be
of not less than 2 mm thick electro-zinc plated, 3200A 4P Cooper Busbar 65kA for 1 sec with E&amp;M Interlock/Form 4B/IP21 including Protection Relays: Under/Over Voltage Relay, Earth Fault Relay, Earth Leakage Relay, Phase Failure Relay, Shunt Trip Unit, Automatic Power Factor Correction Relay, Surge Protection Devices, Digital Power Analyzers for measuring (V,A,KVA,kVAR, P.F)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3200 AT/AF 4P Adj. ACB Breaker = 1No.                                                                                                                                                                                                                            b) Digital Power Analyzers comptable with BMS System = 1No.                                                                                                                                 c)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2500 AT/AF 4P Adj. ACB Breaker = 1No.                                                                                  b) 1600 AT/AF 4P Adj. ACB Breaker = 1No.                                                                                                                            c) 630 AT/AF 4P Adj. MCCB Breaker = 1No.                                                                 d) 400 AT/AF 4P Adj. MCCB Breaker = 1No.                                                    e) 160 AT/AF 4P Adj. MCCB Breaker = 2No.                                                                                       f) with spare space for future = 2No.                                                                                         g) Power Factor Correction Panel (850 kVAR with detuned Reactor = 100kVAR x 7 Steps + 50kVAR x 3 Steps) = 1No.                                                                                           h) Energy (kWH) Meters comptable with BMS System = 5No                                                                                                                i) Including other related Accessories as per SLD. </t>
    </r>
  </si>
  <si>
    <r>
      <rPr>
        <b/>
        <sz val="10"/>
        <color theme="1"/>
        <rFont val="Arial Narrow"/>
        <family val="2"/>
      </rPr>
      <t xml:space="preserve">MDB-P1-3 &amp; MDB-P1-4 (For Podium-1 General Loads rating 400V)                                                                    (Type-Tested Panel, The cubicle roof, side panels and doors shall be
of not less than 2 mm thick electro-zinc plated, 3200A 4P Cooper Busbar 65kA for 1 sec with E&amp;M Interlock/Form 4B/IP21 including Protection Relays: Under/Over Voltage Relay, Earth Fault Relay, Earth Leakage Relay, Phase Failure Relay, Shunt Trip Unit, Automatic Power Factor Correction Relay, Surge Protection Devices, Digital Power Analyzers for measuring (V,A,KVA,kVAR, P.F)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3200 AT/AF 4P Adj. ACB Breaker = 1No.                                                                                                                                                                                                                            b) Digital Power Analyzers comptable with BMS System = 1No.                                                                                                                                 c)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1600 AT/AF 4P Adj. ACB Breaker = 2No.                                                                                  b) 1250 AT/AF 4P Adj. ACB Breaker = 1No.                                                                                                                                                                                                                   c) with spare space for future = 2No.                                                                                         d) Power Factor Correction Panel (650 kVAR with detuned Reactor = 75kVAR x 8 Steps + 25kVAR x 2 Steps) = 1No.                                                                                           e) Energy (kWH) Meters comptable with BMS System = 2No                                                                                                                f) Including other related Accessories as per SLD. </t>
    </r>
  </si>
  <si>
    <r>
      <rPr>
        <b/>
        <sz val="10"/>
        <color theme="1"/>
        <rFont val="Arial Narrow"/>
        <family val="2"/>
      </rPr>
      <t xml:space="preserve">LSDB-P1-1 (For Podium-1 Life safety DB for Mech-Load rating 400V) (Type-Tested Panel, The cubicle roof, side panels and doors shall be
of not less than 2 mm thick electro-zinc plated, 800A 4P Cooper Busbar 65kA for 1 sec /Form 4B/IP21 including  Surge Protection Devices,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800 AT/AF 4P Adj. MCCB Breaker MA Type = 1No.                                                                                                                                                                                                                            b) Energy (kWH) Meters comptable with BMS System = 1No.                                                   c) 800A ATS = 1No.                                                                                                                                d)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160A 4P MCCB Breaker MA Type = 1No.                                                                                  b) 63A 4P MCCB Breaker MA Type = 10No                                                        c) 40A 4P MCCB Breaker MA Type = 1No                                                                     d) 32A 4P MCCB Breaker MA Type = 2No                                                                                                                                                                                                                   c) with spare space for future = 2No.                                                                                                                                                                                    e) Energy (kWH) Meters comptable with BMS System = 14No                                                                                                                f) Including other related Accessories as per SLD. </t>
    </r>
  </si>
  <si>
    <r>
      <rPr>
        <b/>
        <sz val="10"/>
        <color theme="1"/>
        <rFont val="Arial Narrow"/>
        <family val="2"/>
      </rPr>
      <t xml:space="preserve">MDB-P1-5 (For Plot-1 Tower-1  rating 400V)                                                                    (Type-Tested Panel, The cubicle roof, side panels and doors shall be
of not less than 2 mm thick electro-zinc plated, 3200A 4P Cooper Busbar 65kA for 1 sec with E&amp;M Interlock/Form 4B/IP21 including Protection Relays: Under/Over Voltage Relay, Earth Fault Relay, Earth Leakage Relay, Phase Failure Relay, Shunt Trip Unit, Automatic Power Factor Correction Relay, Surge Protection Devices, Digital Power Analyzers for measuring (V,A,KVA,kVAR, P.F)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3200 AT/AF 4P Adj. ACB Breaker = 1No.                                                                                                                                                                                                                            b) Digital Power Analyzers comptable with BMS System = 1No.                                                                                                                                 c)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2500 AT/AF 4P Adj. ACB Breaker = 2No.                                                                                  b) 1250 AT/AF 4P Adj. ACB Breaker = 1No.                                                                                                                                                                                                                   c) with spare space for future = 2No.                                                                                         d) Power Factor Correction Panel (650 kVAR with detuned Reactor = 75kVAR x 8 Steps + 25kVAR x 2 Steps) = 1No.                                                                                           e) Energy (kWH) Meters comptable with BMS System = 2No                                                                                                                f) Including other related Accessories as per SLD. </t>
    </r>
  </si>
  <si>
    <r>
      <rPr>
        <b/>
        <sz val="10"/>
        <color theme="1"/>
        <rFont val="Arial Narrow"/>
        <family val="2"/>
      </rPr>
      <t xml:space="preserve">MDB-P1-6 (For Plot-1 Tower-2  rating 400V)                                                                    (Type-Tested Panel, The cubicle roof, side panels and doors shall be
of not less than 2 mm thick electro-zinc plated, 3200A 4P Cooper Busbar 65kA for 1 sec with E&amp;M Interlock/Form 4B/IP21 including Protection Relays: Under/Over Voltage Relay, Earth Fault Relay, Earth Leakage Relay, Phase Failure Relay, Shunt Trip Unit, Automatic Power Factor Correction Relay, Surge Protection Devices, Digital Power Analyzers for measuring (V,A,KVA,kVAR, P.F)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3200 AT/AF 4P Adj. ACB Breaker = 1No.                                                                                                                                                                                                                            b) Digital Power Analyzers comptable with BMS System = 1No.                                                                                                                                 c)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2500 AT/AF 4P Adj. ACB Breaker = 2No.                                                                                  b) 1250 AT/AF 4P Adj. ACB Breaker = 1No.                                                           c) 1000 AT/AF 4P Adj. MCCB Breaker = 1No                                                                 d) 400 AT/AF 4P Adj. MCCB Breaker = 1No                                                                                                                                                                                                                  c) with spare space for future = 2No.                                                                                         d) Power Factor Correction Panel (750 kVAR with detuned Reactor = 75kVAR x 9 Steps + 25kVAR x 3 Steps) = 1No.                                                                                           e) Energy (kWH) Meters comptable with BMS System = 4No                                                                                                                f) Including other related Accessories as per SLD. </t>
    </r>
  </si>
  <si>
    <r>
      <rPr>
        <b/>
        <sz val="10"/>
        <color theme="1"/>
        <rFont val="Arial Narrow"/>
        <family val="2"/>
      </rPr>
      <t xml:space="preserve">LSDB-P1-2 (For Podium-1 Life safety DB for Mech-Load rating 400V) (Type-Tested Panel, The cubicle roof, side panels and doors shall be
of not less than 2 mm thick electro-zinc plated, 400A 4P Cooper Busbar 65kA for 1 sec /Form 4B/IP21 including  Surge Protection Devices,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400 AT/AF 4P Adj. MCCB Breaker MA Type = 1No.                                                                                                                                                                                                                            b) Energy (kWH) Meters comptable with BMS System = 1No.                                                   c) 400A ATS = 1No.                                                                                                                                d)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160A 4P MCCB Breaker MA Type = 2No.                                                                                                                                         b) 40A 4P MCCB Breaker MA Type = 1No                                                                                                                                                                                                                                                                                        c) with spare space for future = 2No.                                                                                                                                                                                    d) Energy (kWH) Meters comptable with BMS System = 3No                                                                                                                e) Including other related Accessories as per SLD. </t>
    </r>
  </si>
  <si>
    <r>
      <rPr>
        <b/>
        <sz val="10"/>
        <color theme="1"/>
        <rFont val="Arial Narrow"/>
        <family val="2"/>
      </rPr>
      <t xml:space="preserve">MDB-P2-1 (For Podium-2 Chillers rating 400V)                                                                    (Type-Tested Panel, The cubicle roof, side panels and doors shall be
of not less than 2 mm thick electro-zinc plated, 3200A 4P Cooper Busbar 65kA for 1 sec with E&amp;M Interlock/Form 4B/IP21 including Protection Relays: Under/Over Voltage Relay, Earth Fault Relay, Earth Leakage Relay, Phase Failure Relay, Shunt Trip Unit, Automatic Power Factor Correction Relay, Surge Protection Devices, Digital Power Analyzers for measuring (V,A,KVA,kVAR, P.F)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3200 AT/AF 4P Adj. ACB Breaker = 1No.                                                                                                                                                                                                                            b) Digital Power Analyzers comptable with BMS System = 1No.                                                                                                                                 c)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2500 AT/AF 4P Adj. ACB Breaker = 1No.                                                                                  b) 1600 AT/AF 4P Adj. ACB Breaker = 1No.                                                                                                                            c) 250 AT/AF 4P Adj. MCCB Breaker = 2No.                                                                                                                     d) 160 AT/AF 4P Adj. MCCB Breaker = 2No.                                                                                       e) with spare space for future = 2No.                                                                                         f) Power Factor Correction Panel (850 kVAR with detuned Reactor = 100kVAR x 7 Steps + 50kVAR x 3 Steps) = 1No.                                                                                           g) Energy (kWH) Meters comptable with BMS System = 5No                                                                                                                h) Including other related Accessories as per SLD. </t>
    </r>
  </si>
  <si>
    <r>
      <rPr>
        <b/>
        <sz val="10"/>
        <color theme="1"/>
        <rFont val="Arial Narrow"/>
        <family val="2"/>
      </rPr>
      <t xml:space="preserve">MDB-P2-2 (For Podium-2 Chillers rating 400V)                                                                    (Type-Tested Panel, The cubicle roof, side panels and doors shall be
of not less than 2 mm thick electro-zinc plated, 3200A 4P Cooper Busbar 65kA for 1 sec with E&amp;M Interlock/Form 4B/IP21 including Protection Relays: Under/Over Voltage Relay, Earth Fault Relay, Earth Leakage Relay, Phase Failure Relay, Shunt Trip Unit, Automatic Power Factor Correction Relay, Surge Protection Devices, Digital Power Analyzers for measuring (V,A,KVA,kVAR, P.F)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3200 AT/AF 4P Adj. ACB Breaker = 1No.                                                                                                                                                                                                                            b) Digital Power Analyzers comptable with BMS System = 1No.                                                                                                                                 c)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1600 AT/AF 4P Adj. ACB Breaker = 2No.                                                                                  b) 630 AT/AF 4P Adj. MCCB Breaker = 1No                                                                                                                            c) 400 AT/AF 4P Adj. MCCB Breaker = 1No.                                                                                                                     d) 160 AT/AF 4P Adj. MCCB Breaker = 2No.                                                                                       e) with spare space for future = 2No.                                                                                         f) Power Factor Correction Panel (850 kVAR with detuned Reactor = 100kVAR x 7 Steps + 50kVAR x 3 Steps) = 1No.                                                                                           g) Energy (kWH) Meters comptable with BMS System = 5No                                                                                                                h) Including other related Accessories as per SLD. </t>
    </r>
  </si>
  <si>
    <r>
      <rPr>
        <b/>
        <sz val="10"/>
        <color theme="1"/>
        <rFont val="Arial Narrow"/>
        <family val="2"/>
      </rPr>
      <t xml:space="preserve">MDB-P2-3 &amp; MDB-P2-4 (For Podium-2 General Loads rating 400V)                                                                    (Type-Tested Panel, The cubicle roof, side panels and doors shall be
of not less than 2 mm thick electro-zinc plated, 3200A 4P Cooper Busbar 65kA for 1 sec with E&amp;M Interlock/Form 4B/IP21 including Protection Relays: Under/Over Voltage Relay, Earth Fault Relay, Earth Leakage Relay, Phase Failure Relay, Shunt Trip Unit, Automatic Power Factor Correction Relay, Surge Protection Devices, Digital Power Analyzers for measuring (V,A,KVA,kVAR, P.F)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3200 AT/AF 4P Adj. ACB Breaker = 1No.                                                                                                                                                                                                                            b) Digital Power Analyzers comptable with BMS System = 1No.                                                                                                                                 c)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1600 AT/AF 4P Adj. ACB Breaker = 2No.                                                                                  b) 1250 AT/AF 4P Adj. ACB Breaker = 1No.                                                                                                                                                                                                                   c) with spare space for future = 2No.                                                                                         d) Power Factor Correction Panel (650 kVAR with detuned Reactor = 75kVAR x 8 Steps + 25kVAR x 2 Steps) = 1No.                                                                                           e) Energy (kWH) Meters comptable with BMS System = 2No                                                                                                                f) Including other related Accessories as per SLD. </t>
    </r>
  </si>
  <si>
    <r>
      <rPr>
        <b/>
        <sz val="10"/>
        <color theme="1"/>
        <rFont val="Arial Narrow"/>
        <family val="2"/>
      </rPr>
      <t xml:space="preserve">LSDB-P2-1 (For Podium-2 Life safety DB for Mech-Load rating 400V) (Type-Tested Panel, The cubicle roof, side panels and doors shall be
of not less than 2 mm thick electro-zinc plated, 800A 4P Cooper Busbar 65kA for 1 sec /Form 4B/IP21 including  Surge Protection Devices,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800 AT/AF 4P Adj. MCCB Breaker MA Type = 1No.                                                                                                                                                                                                                            b) Energy (kWH) Meters comptable with BMS System = 1No.                                                   c) 800A ATS = 1No.                                                                                                                                d)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160A 4P MCCB Breaker MA Type = 1No.                                                                                  b) 63A 4P MCCB Breaker MA Type = 10No                                                        c) 40A 4P MCCB Breaker MA Type = 1No                                                                     d) 32A 4P MCCB Breaker MA Type = 1No                                                                                                                                                                                                                   c) with spare space for future = 2No.                                                                                                                                                                                    e) Energy (kWH) Meters comptable with BMS System = 13No                                                                                                                f) Including other related Accessories as per SLD. </t>
    </r>
  </si>
  <si>
    <r>
      <rPr>
        <b/>
        <sz val="10"/>
        <color theme="1"/>
        <rFont val="Arial Narrow"/>
        <family val="2"/>
      </rPr>
      <t xml:space="preserve">MDB-P2-5 (For Plot-2 Tower-1  rating 400V)                                                                    (Type-Tested Panel, The cubicle roof, side panels and doors shall be
of not less than 2 mm thick electro-zinc plated, 3200A 4P Cooper Busbar 65kA for 1 sec with E&amp;M Interlock/Form 4B/IP21 including Protection Relays: Under/Over Voltage Relay, Earth Fault Relay, Earth Leakage Relay, Phase Failure Relay, Shunt Trip Unit, Automatic Power Factor Correction Relay, Surge Protection Devices, Digital Power Analyzers for measuring (V,A,KVA,kVAR, P.F)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3200 AT/AF 4P Adj. ACB Breaker = 1No.                                                                                                                                                                                                                            b) Digital Power Analyzers comptable with BMS System = 1No.                                                                                                                                 c)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2500 AT/AF 4P Adj. ACB Breaker = 2No.                                                                                  b) 1250 AT/AF 4P Adj. ACB Breaker = 1No.                                                                                                                                                                                                                   c) with spare space for future = 2No.                                                                                         d) Power Factor Correction Panel (650 kVAR with detuned Reactor = 75kVAR x 8 Steps + 25kVAR x 2 Steps) = 1No.                                                                                           e) Energy (kWH) Meters comptable with BMS System = 2No                                                                                                                f) Including other related Accessories as per SLD. </t>
    </r>
  </si>
  <si>
    <r>
      <rPr>
        <b/>
        <sz val="10"/>
        <color theme="1"/>
        <rFont val="Arial Narrow"/>
        <family val="2"/>
      </rPr>
      <t xml:space="preserve">MDB-P2-6 (For Plot-2 Tower-2  rating 400V)                                                                    (Type-Tested Panel, The cubicle roof, side panels and doors shall be
of not less than 2 mm thick electro-zinc plated, 3200A 4P Cooper Busbar 65kA for 1 sec with E&amp;M Interlock/Form 4B/IP21 including Protection Relays: Under/Over Voltage Relay, Earth Fault Relay, Earth Leakage Relay, Phase Failure Relay, Shunt Trip Unit, Automatic Power Factor Correction Relay, Surge Protection Devices, Digital Power Analyzers for measuring (V,A,KVA,kVAR, P.F)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3200 AT/AF 4P Adj. ACB Breaker = 1No.                                                                                                                                                                                                                            b) Digital Power Analyzers comptable with BMS System = 1No.                                                                                                                                 c)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2500 AT/AF 4P Adj. ACB Breaker = 2No.                                                                                  b) 1250 AT/AF 4P Adj. ACB Breaker = 1No.                                                           c) 1000 AT/AF 4P Adj. MCCB Breaker = 1No                                                                 d) 400 AT/AF 4P Adj. MCCB Breaker = 1No                                                                                                                                                                                                                  c) with spare space for future = 2No.                                                                                         d) Power Factor Correction Panel (750 kVAR with detuned Reactor = 75kVAR x 9 Steps + 25kVAR x 3 Steps) = 1No.                                                                                           e) Energy (kWH) Meters comptable with BMS System = 4No                                                                                                                f) Including other related Accessories as per SLD. </t>
    </r>
  </si>
  <si>
    <r>
      <rPr>
        <b/>
        <sz val="10"/>
        <color theme="1"/>
        <rFont val="Arial Narrow"/>
        <family val="2"/>
      </rPr>
      <t xml:space="preserve">LSDB-P2-2 (For Podium Life safety DB for Mech-Load rating 400V) (Type-Tested Panel, The cubicle roof, side panels and doors shall be
of not less than 2 mm thick electro-zinc plated, 400A 4P Cooper Busbar 65kA for 1 sec /Form 4B/IP21 including  Surge Protection Devices, &amp; Energy (kWH) Meters comptable with BMS system &amp; all related accessories necessary to complete the job in all respect as per SLD) </t>
    </r>
    <r>
      <rPr>
        <sz val="10"/>
        <color theme="1"/>
        <rFont val="Arial Narrow"/>
        <family val="2"/>
      </rPr>
      <t xml:space="preserve">                                   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Incoming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               a) 400 AT/AF 4P Adj. MCCB Breaker MA Type = 1No.                                                                                                                                                                                                                            b) Energy (kWH) Meters comptable with BMS System = 1No.                                                   c) 400A ATS = 1No.                                                                                                                                d) Including other related Accessories as per SLD.                                                                                      </t>
    </r>
    <r>
      <rPr>
        <b/>
        <u/>
        <sz val="10"/>
        <color theme="1"/>
        <rFont val="Arial Narrow"/>
        <family val="2"/>
      </rPr>
      <t>Outgoing Side</t>
    </r>
    <r>
      <rPr>
        <sz val="10"/>
        <color theme="1"/>
        <rFont val="Arial Narrow"/>
        <family val="2"/>
      </rPr>
      <t xml:space="preserve">:                                                                                                                            a) 160A 4P MCCB Breaker MA Type = 2No.                                                                                                                                         b) 40A 4P MCCB Breaker MA Type = 1No                                                                                                                                                                                                                                                                                        c) with spare space for future = 2No.                                                                                                                                                                                    d) Energy (kWH) Meters comptable with BMS System = 3No                                                                                                                e) Including other related Accessories as per SLD. </t>
    </r>
  </si>
  <si>
    <r>
      <rPr>
        <b/>
        <sz val="11"/>
        <color theme="1"/>
        <rFont val="Arial Narrow"/>
        <family val="2"/>
      </rPr>
      <t xml:space="preserve">GDB-MV-P1T1-1 (Rating 11KV Type-Tested)                                                                    (Metal Clad Sheet Fabricated, totally enclosed, 12SWG thickness indoor type Panel, 1250A 3P 50Hz HDHC Tinned Cooper Busbar 25kA for 1 sec including all related accessories necessary to complete the job in all respect as per SLD)  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Incoming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                  a) 630A 3P VCB Protection Panel= 4No.                                                           b) 1250A Bus Coupller Panel= 1No.                                                                 c) PT Panel on GDB-MV-P1-1 main Bus = 2No.                                             d) Other related Accessories as per SLD.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Outgoing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   a) 630A 3P VCB Protection Panel= 5No.                                                           b) CTs 125A/5A= 3No.                                                                                                                 c) CTs 100A/5A= 12No.                                                                                                            d) Including other related Accessories as per SLD. </t>
    </r>
  </si>
  <si>
    <r>
      <rPr>
        <b/>
        <sz val="11"/>
        <color theme="1"/>
        <rFont val="Arial Narrow"/>
        <family val="2"/>
      </rPr>
      <t xml:space="preserve">AIS-P1-1 (Rating 11KV Type-Tested)                                                                   (Metal Clad Sheet Fabricated, totally enclosed, 12SWG thickness indoor type Panel, 630A 3P 50Hz HDHC Tinned Cooper Busbar 25kA for 3 sec including all related accessories necessary to complete the job in all respect as per SLD) 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Incoming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a) 630A 3P VCB Protection Panel= 1No.                                                           b) CTs 300A/5A= 3No.                                                                                                           c) PT Panel on Incoming Side = 1No.                                                                                d) PT Panel on AIS-P1-1 main Bus = 1No.                                             d) Including other related Accessories as per SLD.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Outgoing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a) 630A 3P VCB Protection Panel= 4No.                                                           b) CTs 150A/5A= 6No.                                                                                                                c) CTs 100A/5A= 6No.                                                                                                           d) Including other related Accessories as per SLD. </t>
    </r>
  </si>
  <si>
    <r>
      <rPr>
        <b/>
        <sz val="11"/>
        <color theme="1"/>
        <rFont val="Arial Narrow"/>
        <family val="2"/>
      </rPr>
      <t xml:space="preserve">AIS-P1-2 (Rating 11KV Type-Tested)                                                                     (Metal Clad Sheet Fabricated, totally enclosed, 12SWG thickness indoor type Panel, 630A 3P HDHC Tinned Cooper Busbar 25kA for 3 sec including all related accessories necessary to complete the job in all respect as per SLD) 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Incoming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a) 630A 3P VCB Protection Panel= 4No.                                                  b) 630A Bus Coupller Panel= 1No.                                                          c) CTs 100A/5A= 12No.                                                                                                        d) ATS with E&amp;M Interlocking = 2No.                                                                                         e) PT Panel on AIS-P1-2 main Bus = 2No.                                             f) Including other related Accessories as per SLD.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Outgoing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a) 630A 3P VCB Protection Panel= 2No.                                                                                                                            b) CTs 100A/5A= 6No.                                                                                                      c) Including other related Accessories as per SLD. </t>
    </r>
  </si>
  <si>
    <r>
      <rPr>
        <b/>
        <sz val="11"/>
        <color theme="1"/>
        <rFont val="Arial Narrow"/>
        <family val="2"/>
      </rPr>
      <t xml:space="preserve">AIS-P1-3 (Rating 11KV Type-Tested)                                                                    (Metal Clad Sheet Fabricated, totally enclosed, 12SWG thickness indoor type Panel, 630A 3P HDHC Tinned Cooper Busbar 25kA for 3 sec including all related accessories necessary to complete the job in all respect as per SLD) 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Incoming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a) 630A 3P VCB Protection Panel= 4No.                                                  b) 630A Bus Coupller Panel= 1No.                                                          c) CTs 150A/5A= 12No.                                                                                                          d) ATS with E&amp;M Interlocking = 2No.                                                                                     e) PT Panel on AIS-P1-2 main Bus = 2No.                                             f) Including other related Accessories as per SLD.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Outgoing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a) 630A 3P VCB Protection Panel= 2No.                                                                                                                            b) CTs 150A/5A= 6No.                                                                                                        c) Including other related Accessories as per SLD. </t>
    </r>
  </si>
  <si>
    <r>
      <rPr>
        <b/>
        <sz val="11"/>
        <color theme="1"/>
        <rFont val="Arial Narrow"/>
        <family val="2"/>
      </rPr>
      <t xml:space="preserve">AIS-T1 (Rating 11KV Type-Tested)                                                                     (Metal Clad Sheet Fabricated, totally enclosed, 12SWG thickness indoor type Panel, 630A 3P HDHC Tinned Cooper Busbar 25kA for 3 sec including all related accessories necessary to complete the job in all respect as per SLD) 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Incoming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a) 630A 3P VCB Protection Panel= 2No.                                                                                                            b) CTs 125A/5A= 6No.                                                                                                                c) ATS with E&amp;M Interlocking = 1No.                                                                                      d) PT Panel on AIS-T1 main Bus = 2No.                                                                               e) Including other related Accessories as per SLD.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Outgoing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a) 630A 3P VCB Protection Panel= 2No.                                                                                                                            b) CTs 125A/5A= 6No.                                                                                                       c) Including other related Accessories as per SLD. </t>
    </r>
  </si>
  <si>
    <r>
      <rPr>
        <b/>
        <sz val="11"/>
        <color theme="1"/>
        <rFont val="Arial Narrow"/>
        <family val="2"/>
      </rPr>
      <t xml:space="preserve">GDB-MV-P2T2-1 (Rating 11KV Type-Tested)                                                                    (Metal Clad Sheet Fabricated, totally enclosed, 12SWG thickness indoor type Panel, 1250A 3P HDHC Tinned Cooper Busbar 25kA for 1 sec including all related accessories necessary to complete the job in all respect as per SLD) 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Incoming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     a) 630A 3P VCB Protection Panel= 4No.                                                           b) 1250A Bus Coupller Panel= 1No.                                                                 c) PT Panel on GDB-MV-P1-1 main Bus = 2No.                                             d) Other related Accessories as per SLD.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Outgoing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          a) 630A 3P VCB Protection Panel= 5No.                                                           b) CTs 125A/5A= 6No.                                                                                                                      c) CTs 100A/5A= 9No.                                                                                                                      d) Including other related Accessories as per SLD. </t>
    </r>
  </si>
  <si>
    <r>
      <rPr>
        <b/>
        <sz val="11"/>
        <color theme="1"/>
        <rFont val="Arial Narrow"/>
        <family val="2"/>
      </rPr>
      <t xml:space="preserve">AIS-P2-1 (Rating 11KV Type-Tested)                                                                      (Metal Clad Sheet Fabricated, totally enclosed, 12SWG thickness indoor type Panel, 630A 3P HDHC Tinned Cooper Busbar 25kA for 3 sec including all related accessories necessary to complete the job in all respect as per SLD) 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Incoming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a) 630A 3P VCB Protection Panel= 1No.                                                           b) CTs 300A/5A= 3No.                                                                                                     c) PT Panel on Incoming Side = 1No.                                                                                          d) PT Panel on AIS-P1-1 main Bus = 1No.                                             d) Including other related Accessories as per SLD.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Outgoing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 a) 630A 3P VCB Protection Panel= 4No.                                                           b) CTs 150A/5A= 6No.                                                                                                              c) CTs 100A/5A= 6No.                                                                                                                      d) Including other related Accessories as per SLD. </t>
    </r>
  </si>
  <si>
    <r>
      <rPr>
        <b/>
        <sz val="11"/>
        <color theme="1"/>
        <rFont val="Arial Narrow"/>
        <family val="2"/>
      </rPr>
      <t xml:space="preserve">AIS-P2-2 (Rating 11KV Type-Tested)                                                                      (Metal Clad Sheet Fabricated, totally enclosed, 12SWG thickness indoor type Panel, 630A 3P HDHC Tinned Cooper Busbar 25kA for 3 sec including all related accessories necessary to complete the job in all respect as per SLD) 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Incoming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a) 630A 3P VCB Protection Panel= 4No.                                                  b) 630A Bus Coupller Panel= 1No.                                                          c) CTs 150A/5A= 12No.                                                                                                             d) ATS with E&amp;M Interlocking = 2No.                                                                                             e) PT Panel on AIS-P1-2 main Bus = 2No.                                             f) Including other related Accessories as per SLD.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Outgoing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  a) 630A 3P VCB Protection Panel= 2No.                                                                                                                            b) CTs 150A/5A= 6No.                                                                                                                               c) Including other related Accessories as per SLD. </t>
    </r>
  </si>
  <si>
    <r>
      <rPr>
        <b/>
        <sz val="11"/>
        <color theme="1"/>
        <rFont val="Arial Narrow"/>
        <family val="2"/>
      </rPr>
      <t xml:space="preserve">AIS-P2-3 (Rating 11KV Type-Tested)                                                                     (Metal Clad Sheet Fabricated, totally enclosed, 12SWG thickness indoor type Panel, 630A 3P HDHC Tinned Cooper Busbar 25kA for 3 sec including all related accessories necessary to complete the job in all respect as per SLD) 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Incoming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       a) 630A 3P VCB Protection Panel= 4No.                                                  b) 630A Bus Coupller Panel= 1No.                                                          c) CTs 100A/5A= 12No.                                                                                                                  d) ATS with E&amp;M Interlocking = 2No.                                                                                         e) PT Panel on AIS-P1-2 main Bus = 2No.                                             f) Including other related Accessories as per SLD.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Outgoing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  a) 630A 3P VCB Protection Panel= 2No.                                                                                                                            b) CTs 100A/5A= 6No.                                                                                                                 c) Including other related Accessories as per SLD. </t>
    </r>
  </si>
  <si>
    <r>
      <rPr>
        <b/>
        <sz val="11"/>
        <color theme="1"/>
        <rFont val="Arial Narrow"/>
        <family val="2"/>
      </rPr>
      <t xml:space="preserve">AIS-T2 (Rating 11KV Type-Tested)                                                                      (Metal Clad Sheet Fabricated, totally enclosed, 12SWG thickness indoor type Panel, 630A 3P HDHC Tinned Cooper Busbar 25kA for 3 sec including all related accessories necessary to complete the job in all respect as per SLD) </t>
    </r>
    <r>
      <rPr>
        <sz val="11"/>
        <color theme="1"/>
        <rFont val="Arial Narrow"/>
        <family val="2"/>
      </rPr>
      <t xml:space="preserve">                                      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Incoming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       a) 630A 3P VCB Protection Panel= 2No.                                                                                                            b) CTs 125A/5A= 6No.                                                                                                                     c) ATS with E&amp;M Interlocking = 1No.                                                                                               d) PT Panel on AIS-T1 main Bus = 2No.                                                                                           e) Including other related Accessories as per SLD.                                                                                      </t>
    </r>
    <r>
      <rPr>
        <b/>
        <u/>
        <sz val="12"/>
        <color theme="1"/>
        <rFont val="Arial Narrow"/>
        <family val="2"/>
      </rPr>
      <t>Outgoing Side</t>
    </r>
    <r>
      <rPr>
        <sz val="11"/>
        <color theme="1"/>
        <rFont val="Arial Narrow"/>
        <family val="2"/>
      </rPr>
      <t xml:space="preserve">:                                                                                                                               a) 630A 3P VCB Protection Panel= 2No.                                                                                                                            b) CTs 125A/5A= 6No.                                                                                                                      c) Including other related Accessories as per SLD.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</si>
</sst>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PKR]\ #,##0"/>
    <numFmt numFmtId="165" formatCode="_(* #,##0_);_(* \(#,##0\);_(* &quot;-&quot;??_);_(@_)"/>
  </numFmts>
  <fonts count="16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2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3"/>
      <color theme="1"/>
      <name val="Arial Narrow"/>
      <family val="2"/>
    </font>
    <font>
      <sz val="11"/>
      <color theme="1"/>
      <name val="Arial Narrow"/>
      <family val="2"/>
    </font>
    <font>
      <sz val="10"/>
      <name val="Century Gothic"/>
      <family val="2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u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5" fillId="0" borderId="0"/>
    <xf numFmtId="43" fontId="7" fillId="0" borderId="0" applyFont="0" applyFill="0" applyBorder="0" applyAlignment="0" applyProtection="0"/>
    <xf numFmtId="0" fontId="1" fillId="0" borderId="0"/>
    <xf numFmtId="0" fontId="8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165" fontId="0" fillId="0" borderId="5" xfId="2" applyNumberFormat="1" applyFont="1" applyBorder="1" applyAlignment="1">
      <alignment horizontal="right"/>
    </xf>
    <xf numFmtId="0" fontId="0" fillId="0" borderId="12" xfId="0" applyBorder="1" applyAlignment="1">
      <alignment horizontal="center" vertical="center"/>
    </xf>
    <xf numFmtId="4" fontId="0" fillId="0" borderId="1" xfId="0" applyNumberFormat="1" applyBorder="1"/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6" xfId="0" applyNumberFormat="1" applyBorder="1"/>
    <xf numFmtId="165" fontId="0" fillId="0" borderId="14" xfId="2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/>
    <xf numFmtId="0" fontId="10" fillId="0" borderId="4" xfId="0" applyFont="1" applyBorder="1"/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top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8" xfId="0" applyFont="1" applyBorder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1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165" fontId="3" fillId="0" borderId="8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165" fontId="0" fillId="0" borderId="18" xfId="2" applyNumberFormat="1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165" fontId="0" fillId="0" borderId="21" xfId="2" applyNumberFormat="1" applyFont="1" applyBorder="1" applyAlignment="1">
      <alignment horizontal="right"/>
    </xf>
    <xf numFmtId="0" fontId="10" fillId="0" borderId="23" xfId="0" applyFont="1" applyBorder="1" applyAlignment="1">
      <alignment horizontal="center"/>
    </xf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165" fontId="0" fillId="0" borderId="27" xfId="2" applyNumberFormat="1" applyFont="1" applyBorder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24" xfId="0" applyNumberFormat="1" applyBorder="1"/>
    <xf numFmtId="165" fontId="0" fillId="0" borderId="24" xfId="2" applyNumberFormat="1" applyFont="1" applyBorder="1" applyAlignment="1">
      <alignment horizontal="right"/>
    </xf>
    <xf numFmtId="164" fontId="0" fillId="0" borderId="5" xfId="0" applyNumberFormat="1" applyBorder="1"/>
    <xf numFmtId="0" fontId="10" fillId="0" borderId="29" xfId="0" applyFont="1" applyBorder="1" applyAlignment="1">
      <alignment vertical="top" wrapText="1"/>
    </xf>
    <xf numFmtId="0" fontId="12" fillId="0" borderId="26" xfId="0" applyFont="1" applyBorder="1" applyAlignment="1">
      <alignment vertical="top" wrapText="1"/>
    </xf>
    <xf numFmtId="0" fontId="10" fillId="0" borderId="24" xfId="0" applyFont="1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4" fontId="0" fillId="0" borderId="31" xfId="0" applyNumberFormat="1" applyBorder="1"/>
    <xf numFmtId="165" fontId="0" fillId="0" borderId="31" xfId="2" applyNumberFormat="1" applyFont="1" applyBorder="1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4" fontId="0" fillId="0" borderId="21" xfId="0" applyNumberFormat="1" applyBorder="1"/>
    <xf numFmtId="0" fontId="0" fillId="0" borderId="31" xfId="0" applyFont="1" applyBorder="1" applyAlignment="1">
      <alignment horizontal="left" vertical="top" wrapText="1"/>
    </xf>
    <xf numFmtId="0" fontId="0" fillId="0" borderId="21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8" xfId="0" applyBorder="1" applyAlignment="1">
      <alignment horizontal="center"/>
    </xf>
    <xf numFmtId="4" fontId="0" fillId="0" borderId="18" xfId="0" applyNumberFormat="1" applyBorder="1"/>
    <xf numFmtId="0" fontId="10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0" fillId="0" borderId="8" xfId="0" applyFill="1" applyBorder="1" applyAlignment="1">
      <alignment horizontal="center" vertical="center"/>
    </xf>
    <xf numFmtId="165" fontId="0" fillId="0" borderId="33" xfId="2" applyNumberFormat="1" applyFont="1" applyBorder="1" applyAlignment="1">
      <alignment horizontal="right"/>
    </xf>
    <xf numFmtId="0" fontId="0" fillId="0" borderId="3" xfId="0" applyFont="1" applyBorder="1" applyAlignment="1">
      <alignment horizontal="left" vertical="top" wrapText="1"/>
    </xf>
    <xf numFmtId="165" fontId="0" fillId="0" borderId="3" xfId="2" applyNumberFormat="1" applyFont="1" applyBorder="1" applyAlignment="1">
      <alignment horizontal="right"/>
    </xf>
    <xf numFmtId="0" fontId="0" fillId="0" borderId="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" fontId="0" fillId="0" borderId="3" xfId="0" applyNumberFormat="1" applyFont="1" applyBorder="1"/>
    <xf numFmtId="0" fontId="0" fillId="0" borderId="4" xfId="0" applyFont="1" applyBorder="1" applyAlignment="1">
      <alignment horizontal="center" vertical="center"/>
    </xf>
    <xf numFmtId="0" fontId="0" fillId="0" borderId="27" xfId="0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7" xfId="0" applyFont="1" applyBorder="1" applyAlignment="1">
      <alignment vertical="center" wrapText="1"/>
    </xf>
    <xf numFmtId="0" fontId="0" fillId="0" borderId="24" xfId="0" applyFont="1" applyBorder="1" applyAlignment="1">
      <alignment horizontal="left" vertical="top" wrapText="1"/>
    </xf>
    <xf numFmtId="0" fontId="0" fillId="0" borderId="24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27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33" xfId="0" applyFont="1" applyBorder="1" applyAlignment="1">
      <alignment vertical="center" wrapText="1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2" fontId="0" fillId="0" borderId="36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164" fontId="0" fillId="0" borderId="33" xfId="0" applyNumberFormat="1" applyFont="1" applyBorder="1"/>
    <xf numFmtId="164" fontId="0" fillId="0" borderId="5" xfId="0" applyNumberFormat="1" applyFont="1" applyBorder="1"/>
    <xf numFmtId="164" fontId="0" fillId="0" borderId="27" xfId="0" applyNumberFormat="1" applyFont="1" applyBorder="1"/>
  </cellXfs>
  <cellStyles count="9">
    <cellStyle name="Comma" xfId="2" builtinId="3"/>
    <cellStyle name="Comma 2" xfId="6" xr:uid="{F319FFD3-E5C9-4C9D-A6FD-B2632B8DCB05}"/>
    <cellStyle name="Comma 3" xfId="5" xr:uid="{B26A53BF-6B54-47A8-9292-D6A625C5FC93}"/>
    <cellStyle name="Comma 4" xfId="8" xr:uid="{001827B7-630A-4BFA-B43D-F5EAB1008907}"/>
    <cellStyle name="Normal" xfId="0" builtinId="0"/>
    <cellStyle name="Normal 2" xfId="7" xr:uid="{78000789-5028-4E94-907F-AA664C36AC23}"/>
    <cellStyle name="Normal 2 2 3 2 2 2" xfId="1" xr:uid="{F907D8C4-6800-4295-88FF-079D36F07B35}"/>
    <cellStyle name="Normal 3" xfId="4" xr:uid="{C5CD0AC3-E560-4C11-8307-5415A3C7AB37}"/>
    <cellStyle name="Normal 4" xfId="3" xr:uid="{777F518B-5F83-478F-85F3-55567AEA13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752475</xdr:colOff>
      <xdr:row>3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E2F50F-A6D5-40E2-A9AC-E2B9F4AE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62075" cy="9144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6</xdr:col>
      <xdr:colOff>414616</xdr:colOff>
      <xdr:row>0</xdr:row>
      <xdr:rowOff>95250</xdr:rowOff>
    </xdr:from>
    <xdr:ext cx="1510553" cy="584080"/>
    <xdr:pic>
      <xdr:nvPicPr>
        <xdr:cNvPr id="5" name="Picture 4">
          <a:extLst>
            <a:ext uri="{FF2B5EF4-FFF2-40B4-BE49-F238E27FC236}">
              <a16:creationId xmlns:a16="http://schemas.microsoft.com/office/drawing/2014/main" id="{019866F6-5F2F-4203-A1B0-0559B81E0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3616" y="95250"/>
          <a:ext cx="1510553" cy="5840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560295</xdr:colOff>
      <xdr:row>3</xdr:row>
      <xdr:rowOff>3432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83558-EC6D-4A05-8D54-6D6A4BF6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5412" cy="787844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6</xdr:col>
      <xdr:colOff>414616</xdr:colOff>
      <xdr:row>0</xdr:row>
      <xdr:rowOff>95250</xdr:rowOff>
    </xdr:from>
    <xdr:ext cx="1510553" cy="584080"/>
    <xdr:pic>
      <xdr:nvPicPr>
        <xdr:cNvPr id="3" name="Picture 2">
          <a:extLst>
            <a:ext uri="{FF2B5EF4-FFF2-40B4-BE49-F238E27FC236}">
              <a16:creationId xmlns:a16="http://schemas.microsoft.com/office/drawing/2014/main" id="{4BB144A8-BB53-49B7-903D-FBA58A115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2666" y="95250"/>
          <a:ext cx="1510553" cy="5840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752475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1D1545-2D7E-4C21-93A8-514A70961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62075" cy="9144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6</xdr:col>
      <xdr:colOff>414616</xdr:colOff>
      <xdr:row>0</xdr:row>
      <xdr:rowOff>95250</xdr:rowOff>
    </xdr:from>
    <xdr:ext cx="1510553" cy="584080"/>
    <xdr:pic>
      <xdr:nvPicPr>
        <xdr:cNvPr id="3" name="Picture 2">
          <a:extLst>
            <a:ext uri="{FF2B5EF4-FFF2-40B4-BE49-F238E27FC236}">
              <a16:creationId xmlns:a16="http://schemas.microsoft.com/office/drawing/2014/main" id="{3ACD9E64-A5E5-4543-BAC4-0D1B093A7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5166" y="95250"/>
          <a:ext cx="1510553" cy="5840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D637-5D1D-4EA7-B345-D8BB916DC698}">
  <sheetPr>
    <pageSetUpPr fitToPage="1"/>
  </sheetPr>
  <dimension ref="A1:G28"/>
  <sheetViews>
    <sheetView showGridLines="0" tabSelected="1" view="pageBreakPreview" zoomScale="60" zoomScaleNormal="85" workbookViewId="0">
      <pane xSplit="4" ySplit="5" topLeftCell="E18" activePane="bottomRight" state="frozen"/>
      <selection pane="topRight" activeCell="E1" sqref="E1"/>
      <selection pane="bottomLeft" activeCell="A9" sqref="A9"/>
      <selection pane="bottomRight" activeCell="F19" sqref="F19"/>
    </sheetView>
  </sheetViews>
  <sheetFormatPr defaultRowHeight="16.5" x14ac:dyDescent="0.3"/>
  <cols>
    <col min="1" max="1" width="9.140625" style="1"/>
    <col min="2" max="2" width="55" customWidth="1"/>
    <col min="3" max="3" width="10.42578125" bestFit="1" customWidth="1"/>
    <col min="4" max="4" width="13.42578125" bestFit="1" customWidth="1"/>
    <col min="5" max="6" width="20.7109375" customWidth="1"/>
    <col min="7" max="7" width="30.7109375" customWidth="1"/>
  </cols>
  <sheetData>
    <row r="1" spans="1:7" ht="25.5" x14ac:dyDescent="0.35">
      <c r="A1" s="35" t="s">
        <v>7</v>
      </c>
      <c r="B1" s="35"/>
      <c r="C1" s="35"/>
      <c r="D1" s="35"/>
      <c r="E1" s="35"/>
      <c r="F1" s="35"/>
      <c r="G1" s="35"/>
    </row>
    <row r="2" spans="1:7" ht="17.25" x14ac:dyDescent="0.3">
      <c r="A2" s="34" t="s">
        <v>6</v>
      </c>
      <c r="B2" s="34"/>
      <c r="C2" s="34"/>
      <c r="D2" s="34"/>
      <c r="E2" s="34"/>
      <c r="F2" s="34"/>
      <c r="G2" s="34"/>
    </row>
    <row r="3" spans="1:7" ht="18.75" x14ac:dyDescent="0.3">
      <c r="A3" s="33" t="s">
        <v>13</v>
      </c>
      <c r="B3" s="33"/>
      <c r="C3" s="33"/>
      <c r="D3" s="33"/>
      <c r="E3" s="33"/>
      <c r="F3" s="33"/>
      <c r="G3" s="33"/>
    </row>
    <row r="5" spans="1:7" s="24" customFormat="1" ht="30" customHeight="1" thickBot="1" x14ac:dyDescent="0.3">
      <c r="A5" s="18" t="s">
        <v>0</v>
      </c>
      <c r="B5" s="19" t="s">
        <v>1</v>
      </c>
      <c r="C5" s="19" t="s">
        <v>3</v>
      </c>
      <c r="D5" s="20" t="s">
        <v>2</v>
      </c>
      <c r="E5" s="21" t="s">
        <v>9</v>
      </c>
      <c r="F5" s="22" t="s">
        <v>4</v>
      </c>
      <c r="G5" s="23" t="s">
        <v>5</v>
      </c>
    </row>
    <row r="6" spans="1:7" s="2" customFormat="1" ht="31.5" customHeight="1" thickBot="1" x14ac:dyDescent="0.35">
      <c r="A6" s="9">
        <v>1</v>
      </c>
      <c r="B6" s="10" t="s">
        <v>10</v>
      </c>
      <c r="C6" s="11"/>
      <c r="D6" s="12"/>
      <c r="E6" s="13"/>
      <c r="F6" s="14"/>
      <c r="G6" s="12"/>
    </row>
    <row r="7" spans="1:7" s="2" customFormat="1" ht="293.25" customHeight="1" thickBot="1" x14ac:dyDescent="0.35">
      <c r="A7" s="7">
        <v>1.1000000000000001</v>
      </c>
      <c r="B7" s="64" t="s">
        <v>112</v>
      </c>
      <c r="C7" s="17" t="s">
        <v>8</v>
      </c>
      <c r="D7" s="15">
        <v>1</v>
      </c>
      <c r="E7" s="6"/>
      <c r="F7" s="4">
        <f>D7*E7</f>
        <v>0</v>
      </c>
      <c r="G7" s="3"/>
    </row>
    <row r="8" spans="1:7" s="2" customFormat="1" ht="309" customHeight="1" thickBot="1" x14ac:dyDescent="0.35">
      <c r="A8" s="7">
        <v>1.2</v>
      </c>
      <c r="B8" s="64" t="s">
        <v>113</v>
      </c>
      <c r="C8" s="17" t="s">
        <v>8</v>
      </c>
      <c r="D8" s="15">
        <v>1</v>
      </c>
      <c r="E8" s="6"/>
      <c r="F8" s="4">
        <f>D8*E8</f>
        <v>0</v>
      </c>
      <c r="G8" s="3"/>
    </row>
    <row r="9" spans="1:7" s="2" customFormat="1" ht="307.5" customHeight="1" thickBot="1" x14ac:dyDescent="0.35">
      <c r="A9" s="7">
        <v>1.3</v>
      </c>
      <c r="B9" s="64" t="s">
        <v>114</v>
      </c>
      <c r="C9" s="17" t="s">
        <v>8</v>
      </c>
      <c r="D9" s="15">
        <v>1</v>
      </c>
      <c r="E9" s="6"/>
      <c r="F9" s="4">
        <f>D9*E9</f>
        <v>0</v>
      </c>
      <c r="G9" s="3"/>
    </row>
    <row r="10" spans="1:7" s="2" customFormat="1" ht="306.75" customHeight="1" thickBot="1" x14ac:dyDescent="0.35">
      <c r="A10" s="7">
        <v>1.4</v>
      </c>
      <c r="B10" s="64" t="s">
        <v>115</v>
      </c>
      <c r="C10" s="17" t="s">
        <v>8</v>
      </c>
      <c r="D10" s="15">
        <v>1</v>
      </c>
      <c r="E10" s="6"/>
      <c r="F10" s="4">
        <f>D10*E10</f>
        <v>0</v>
      </c>
      <c r="G10" s="3"/>
    </row>
    <row r="11" spans="1:7" s="2" customFormat="1" ht="294.75" customHeight="1" thickBot="1" x14ac:dyDescent="0.35">
      <c r="A11" s="7">
        <v>1.5</v>
      </c>
      <c r="B11" s="64" t="s">
        <v>116</v>
      </c>
      <c r="C11" s="17" t="s">
        <v>8</v>
      </c>
      <c r="D11" s="15">
        <v>1</v>
      </c>
      <c r="E11" s="6"/>
      <c r="F11" s="4">
        <f>D11*E11</f>
        <v>0</v>
      </c>
      <c r="G11" s="3"/>
    </row>
    <row r="12" spans="1:7" s="2" customFormat="1" ht="21.95" customHeight="1" thickBot="1" x14ac:dyDescent="0.35">
      <c r="A12" s="5"/>
      <c r="B12" s="39" t="s">
        <v>12</v>
      </c>
      <c r="C12" s="40"/>
      <c r="D12" s="41"/>
      <c r="E12" s="36">
        <f>SUM(F7:F11)</f>
        <v>0</v>
      </c>
      <c r="F12" s="37"/>
      <c r="G12" s="38"/>
    </row>
    <row r="13" spans="1:7" s="2" customFormat="1" ht="21.95" customHeight="1" thickBot="1" x14ac:dyDescent="0.35">
      <c r="A13" s="16"/>
      <c r="B13" s="27" t="s">
        <v>11</v>
      </c>
      <c r="C13" s="28"/>
      <c r="D13" s="29"/>
      <c r="E13" s="30">
        <f>E12*1.17</f>
        <v>0</v>
      </c>
      <c r="F13" s="31"/>
      <c r="G13" s="32"/>
    </row>
    <row r="14" spans="1:7" s="2" customFormat="1" ht="21.95" customHeight="1" thickBot="1" x14ac:dyDescent="0.35">
      <c r="A14" s="9">
        <v>2</v>
      </c>
      <c r="B14" s="10" t="s">
        <v>14</v>
      </c>
      <c r="C14" s="11"/>
      <c r="D14" s="12"/>
      <c r="E14" s="13"/>
      <c r="F14" s="14"/>
      <c r="G14" s="12"/>
    </row>
    <row r="15" spans="1:7" s="2" customFormat="1" ht="290.25" customHeight="1" thickBot="1" x14ac:dyDescent="0.35">
      <c r="A15" s="7">
        <v>2.1</v>
      </c>
      <c r="B15" s="64" t="s">
        <v>117</v>
      </c>
      <c r="C15" s="17" t="s">
        <v>8</v>
      </c>
      <c r="D15" s="15">
        <v>1</v>
      </c>
      <c r="E15" s="6"/>
      <c r="F15" s="4">
        <f>D15*E15</f>
        <v>0</v>
      </c>
      <c r="G15" s="3"/>
    </row>
    <row r="16" spans="1:7" s="2" customFormat="1" ht="314.25" customHeight="1" thickBot="1" x14ac:dyDescent="0.35">
      <c r="A16" s="7">
        <v>2.2000000000000002</v>
      </c>
      <c r="B16" s="64" t="s">
        <v>118</v>
      </c>
      <c r="C16" s="17" t="s">
        <v>8</v>
      </c>
      <c r="D16" s="15">
        <v>1</v>
      </c>
      <c r="E16" s="6"/>
      <c r="F16" s="4">
        <f>D16*E16</f>
        <v>0</v>
      </c>
      <c r="G16" s="3"/>
    </row>
    <row r="17" spans="1:7" s="2" customFormat="1" ht="310.5" customHeight="1" thickBot="1" x14ac:dyDescent="0.35">
      <c r="A17" s="7">
        <v>2.2999999999999998</v>
      </c>
      <c r="B17" s="64" t="s">
        <v>119</v>
      </c>
      <c r="C17" s="17" t="s">
        <v>8</v>
      </c>
      <c r="D17" s="15">
        <v>1</v>
      </c>
      <c r="E17" s="6"/>
      <c r="F17" s="4">
        <f>D17*E17</f>
        <v>0</v>
      </c>
      <c r="G17" s="3"/>
    </row>
    <row r="18" spans="1:7" s="2" customFormat="1" ht="309.75" customHeight="1" thickBot="1" x14ac:dyDescent="0.35">
      <c r="A18" s="7">
        <v>2.4</v>
      </c>
      <c r="B18" s="64" t="s">
        <v>120</v>
      </c>
      <c r="C18" s="17" t="s">
        <v>8</v>
      </c>
      <c r="D18" s="15">
        <v>1</v>
      </c>
      <c r="E18" s="6"/>
      <c r="F18" s="4">
        <f>D18*E18</f>
        <v>0</v>
      </c>
      <c r="G18" s="3"/>
    </row>
    <row r="19" spans="1:7" s="2" customFormat="1" ht="293.25" customHeight="1" thickBot="1" x14ac:dyDescent="0.35">
      <c r="A19" s="7">
        <v>2.5</v>
      </c>
      <c r="B19" s="64" t="s">
        <v>121</v>
      </c>
      <c r="C19" s="17" t="s">
        <v>8</v>
      </c>
      <c r="D19" s="15">
        <v>1</v>
      </c>
      <c r="E19" s="6"/>
      <c r="F19" s="4">
        <f>D19*E19</f>
        <v>0</v>
      </c>
      <c r="G19" s="3"/>
    </row>
    <row r="20" spans="1:7" s="2" customFormat="1" ht="37.5" customHeight="1" thickBot="1" x14ac:dyDescent="0.35">
      <c r="A20" s="5"/>
      <c r="B20" s="39" t="s">
        <v>15</v>
      </c>
      <c r="C20" s="40"/>
      <c r="D20" s="41"/>
      <c r="E20" s="36">
        <f>SUM(F15:F19)</f>
        <v>0</v>
      </c>
      <c r="F20" s="37"/>
      <c r="G20" s="38"/>
    </row>
    <row r="21" spans="1:7" s="2" customFormat="1" ht="36.75" customHeight="1" thickBot="1" x14ac:dyDescent="0.35">
      <c r="A21" s="16"/>
      <c r="B21" s="27" t="s">
        <v>16</v>
      </c>
      <c r="C21" s="28"/>
      <c r="D21" s="29"/>
      <c r="E21" s="30">
        <f>E20*1.17</f>
        <v>0</v>
      </c>
      <c r="F21" s="31"/>
      <c r="G21" s="32"/>
    </row>
    <row r="22" spans="1:7" ht="17.25" thickBot="1" x14ac:dyDescent="0.35"/>
    <row r="23" spans="1:7" s="2" customFormat="1" ht="35.25" customHeight="1" thickBot="1" x14ac:dyDescent="0.35">
      <c r="A23" s="16"/>
      <c r="B23" s="27" t="s">
        <v>17</v>
      </c>
      <c r="C23" s="28"/>
      <c r="D23" s="29"/>
      <c r="E23" s="30">
        <f>$E$13+$E$21</f>
        <v>0</v>
      </c>
      <c r="F23" s="31"/>
      <c r="G23" s="32"/>
    </row>
    <row r="26" spans="1:7" x14ac:dyDescent="0.3">
      <c r="B26" s="1"/>
    </row>
    <row r="28" spans="1:7" x14ac:dyDescent="0.3">
      <c r="A28"/>
    </row>
  </sheetData>
  <mergeCells count="13">
    <mergeCell ref="B23:D23"/>
    <mergeCell ref="E23:G23"/>
    <mergeCell ref="A3:G3"/>
    <mergeCell ref="A2:G2"/>
    <mergeCell ref="A1:G1"/>
    <mergeCell ref="E12:G12"/>
    <mergeCell ref="B12:D12"/>
    <mergeCell ref="B13:D13"/>
    <mergeCell ref="E13:G13"/>
    <mergeCell ref="B20:D20"/>
    <mergeCell ref="E20:G20"/>
    <mergeCell ref="B21:D21"/>
    <mergeCell ref="E21:G21"/>
  </mergeCells>
  <printOptions horizontalCentered="1"/>
  <pageMargins left="0.25" right="0.25" top="0.44" bottom="0.31" header="0.3" footer="0.26"/>
  <pageSetup paperSize="9" scale="9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87F7-2877-4755-9194-7AD3453C229C}">
  <sheetPr>
    <pageSetUpPr fitToPage="1"/>
  </sheetPr>
  <dimension ref="A1:G26"/>
  <sheetViews>
    <sheetView showGridLines="0" zoomScale="85" zoomScaleNormal="85" workbookViewId="0">
      <pane xSplit="4" ySplit="5" topLeftCell="E22" activePane="bottomRight" state="frozen"/>
      <selection pane="topRight" activeCell="E1" sqref="E1"/>
      <selection pane="bottomLeft" activeCell="A9" sqref="A9"/>
      <selection pane="bottomRight" activeCell="G34" sqref="G34"/>
    </sheetView>
  </sheetViews>
  <sheetFormatPr defaultRowHeight="16.5" x14ac:dyDescent="0.3"/>
  <cols>
    <col min="1" max="1" width="9.140625" style="1"/>
    <col min="2" max="2" width="54.85546875" customWidth="1"/>
    <col min="3" max="3" width="10.42578125" bestFit="1" customWidth="1"/>
    <col min="4" max="4" width="13.42578125" bestFit="1" customWidth="1"/>
    <col min="5" max="6" width="20.7109375" customWidth="1"/>
    <col min="7" max="7" width="30.7109375" customWidth="1"/>
  </cols>
  <sheetData>
    <row r="1" spans="1:7" ht="25.5" x14ac:dyDescent="0.35">
      <c r="A1" s="35" t="s">
        <v>7</v>
      </c>
      <c r="B1" s="35"/>
      <c r="C1" s="35"/>
      <c r="D1" s="35"/>
      <c r="E1" s="35"/>
      <c r="F1" s="35"/>
      <c r="G1" s="35"/>
    </row>
    <row r="2" spans="1:7" ht="17.25" x14ac:dyDescent="0.3">
      <c r="A2" s="34" t="s">
        <v>6</v>
      </c>
      <c r="B2" s="34"/>
      <c r="C2" s="34"/>
      <c r="D2" s="34"/>
      <c r="E2" s="34"/>
      <c r="F2" s="34"/>
      <c r="G2" s="34"/>
    </row>
    <row r="3" spans="1:7" ht="18.75" x14ac:dyDescent="0.3">
      <c r="A3" s="33" t="s">
        <v>18</v>
      </c>
      <c r="B3" s="33"/>
      <c r="C3" s="33"/>
      <c r="D3" s="33"/>
      <c r="E3" s="33"/>
      <c r="F3" s="33"/>
      <c r="G3" s="33"/>
    </row>
    <row r="4" spans="1:7" ht="5.25" customHeight="1" x14ac:dyDescent="0.3"/>
    <row r="5" spans="1:7" s="24" customFormat="1" ht="30" customHeight="1" thickBot="1" x14ac:dyDescent="0.3">
      <c r="A5" s="18" t="s">
        <v>0</v>
      </c>
      <c r="B5" s="19" t="s">
        <v>1</v>
      </c>
      <c r="C5" s="19" t="s">
        <v>3</v>
      </c>
      <c r="D5" s="20" t="s">
        <v>2</v>
      </c>
      <c r="E5" s="21" t="s">
        <v>9</v>
      </c>
      <c r="F5" s="22" t="s">
        <v>4</v>
      </c>
      <c r="G5" s="23" t="s">
        <v>5</v>
      </c>
    </row>
    <row r="6" spans="1:7" s="2" customFormat="1" ht="21.95" customHeight="1" thickBot="1" x14ac:dyDescent="0.35">
      <c r="A6" s="9">
        <v>1</v>
      </c>
      <c r="B6" s="10" t="s">
        <v>19</v>
      </c>
      <c r="C6" s="11"/>
      <c r="D6" s="12"/>
      <c r="E6" s="13"/>
      <c r="F6" s="14"/>
      <c r="G6" s="12"/>
    </row>
    <row r="7" spans="1:7" s="2" customFormat="1" ht="364.5" customHeight="1" thickBot="1" x14ac:dyDescent="0.35">
      <c r="A7" s="25">
        <v>1.1000000000000001</v>
      </c>
      <c r="B7" s="26" t="s">
        <v>99</v>
      </c>
      <c r="C7" s="8" t="s">
        <v>8</v>
      </c>
      <c r="D7" s="3">
        <v>2</v>
      </c>
      <c r="E7" s="6"/>
      <c r="F7" s="4">
        <f t="shared" ref="F7:F12" si="0">D7*E7</f>
        <v>0</v>
      </c>
      <c r="G7" s="3"/>
    </row>
    <row r="8" spans="1:7" s="2" customFormat="1" ht="364.5" customHeight="1" thickBot="1" x14ac:dyDescent="0.35">
      <c r="A8" s="25">
        <v>1.2</v>
      </c>
      <c r="B8" s="26" t="s">
        <v>100</v>
      </c>
      <c r="C8" s="8" t="s">
        <v>8</v>
      </c>
      <c r="D8" s="3">
        <v>2</v>
      </c>
      <c r="E8" s="6"/>
      <c r="F8" s="4">
        <f t="shared" si="0"/>
        <v>0</v>
      </c>
      <c r="G8" s="3"/>
    </row>
    <row r="9" spans="1:7" s="2" customFormat="1" ht="284.25" customHeight="1" thickBot="1" x14ac:dyDescent="0.35">
      <c r="A9" s="25">
        <v>1.3</v>
      </c>
      <c r="B9" s="26" t="s">
        <v>101</v>
      </c>
      <c r="C9" s="8" t="s">
        <v>8</v>
      </c>
      <c r="D9" s="3">
        <v>1</v>
      </c>
      <c r="E9" s="6"/>
      <c r="F9" s="4">
        <f t="shared" si="0"/>
        <v>0</v>
      </c>
      <c r="G9" s="3"/>
    </row>
    <row r="10" spans="1:7" s="2" customFormat="1" ht="364.5" customHeight="1" thickBot="1" x14ac:dyDescent="0.35">
      <c r="A10" s="25">
        <v>1.4</v>
      </c>
      <c r="B10" s="26" t="s">
        <v>102</v>
      </c>
      <c r="C10" s="8" t="s">
        <v>8</v>
      </c>
      <c r="D10" s="3">
        <v>1</v>
      </c>
      <c r="E10" s="6"/>
      <c r="F10" s="4">
        <f t="shared" si="0"/>
        <v>0</v>
      </c>
      <c r="G10" s="3"/>
    </row>
    <row r="11" spans="1:7" s="2" customFormat="1" ht="364.5" customHeight="1" thickBot="1" x14ac:dyDescent="0.35">
      <c r="A11" s="25">
        <v>1.5</v>
      </c>
      <c r="B11" s="26" t="s">
        <v>103</v>
      </c>
      <c r="C11" s="8" t="s">
        <v>8</v>
      </c>
      <c r="D11" s="3">
        <v>1</v>
      </c>
      <c r="E11" s="6"/>
      <c r="F11" s="4">
        <f t="shared" si="0"/>
        <v>0</v>
      </c>
      <c r="G11" s="3"/>
    </row>
    <row r="12" spans="1:7" s="2" customFormat="1" ht="284.25" customHeight="1" thickBot="1" x14ac:dyDescent="0.35">
      <c r="A12" s="25">
        <v>1.6</v>
      </c>
      <c r="B12" s="26" t="s">
        <v>104</v>
      </c>
      <c r="C12" s="8" t="s">
        <v>8</v>
      </c>
      <c r="D12" s="3">
        <v>1</v>
      </c>
      <c r="E12" s="6"/>
      <c r="F12" s="4">
        <f t="shared" si="0"/>
        <v>0</v>
      </c>
      <c r="G12" s="3"/>
    </row>
    <row r="13" spans="1:7" s="2" customFormat="1" ht="30.75" customHeight="1" thickBot="1" x14ac:dyDescent="0.35">
      <c r="A13" s="5"/>
      <c r="B13" s="39" t="s">
        <v>21</v>
      </c>
      <c r="C13" s="40"/>
      <c r="D13" s="41"/>
      <c r="E13" s="42">
        <f>SUM(F7:F12)</f>
        <v>0</v>
      </c>
      <c r="F13" s="43"/>
      <c r="G13" s="44"/>
    </row>
    <row r="14" spans="1:7" s="2" customFormat="1" ht="30.75" customHeight="1" thickBot="1" x14ac:dyDescent="0.35">
      <c r="A14" s="16"/>
      <c r="B14" s="27" t="s">
        <v>20</v>
      </c>
      <c r="C14" s="28"/>
      <c r="D14" s="29"/>
      <c r="E14" s="30">
        <f>E9*1.17</f>
        <v>0</v>
      </c>
      <c r="F14" s="31"/>
      <c r="G14" s="32"/>
    </row>
    <row r="15" spans="1:7" s="2" customFormat="1" ht="21.95" customHeight="1" thickBot="1" x14ac:dyDescent="0.35">
      <c r="A15" s="9">
        <v>2</v>
      </c>
      <c r="B15" s="10" t="s">
        <v>22</v>
      </c>
      <c r="C15" s="11"/>
      <c r="D15" s="12"/>
      <c r="E15" s="13"/>
      <c r="F15" s="14"/>
      <c r="G15" s="12"/>
    </row>
    <row r="16" spans="1:7" s="2" customFormat="1" ht="364.5" customHeight="1" thickBot="1" x14ac:dyDescent="0.35">
      <c r="A16" s="25">
        <v>2.1</v>
      </c>
      <c r="B16" s="26" t="s">
        <v>105</v>
      </c>
      <c r="C16" s="8" t="s">
        <v>8</v>
      </c>
      <c r="D16" s="3">
        <v>1</v>
      </c>
      <c r="E16" s="6"/>
      <c r="F16" s="4">
        <f t="shared" ref="F16:F22" si="1">D16*E16</f>
        <v>0</v>
      </c>
      <c r="G16" s="3"/>
    </row>
    <row r="17" spans="1:7" s="2" customFormat="1" ht="364.5" customHeight="1" thickBot="1" x14ac:dyDescent="0.35">
      <c r="A17" s="25">
        <v>2.2000000000000002</v>
      </c>
      <c r="B17" s="26" t="s">
        <v>106</v>
      </c>
      <c r="C17" s="8" t="s">
        <v>8</v>
      </c>
      <c r="D17" s="3">
        <v>1</v>
      </c>
      <c r="E17" s="6"/>
      <c r="F17" s="4">
        <f t="shared" si="1"/>
        <v>0</v>
      </c>
      <c r="G17" s="3"/>
    </row>
    <row r="18" spans="1:7" s="2" customFormat="1" ht="364.5" customHeight="1" thickBot="1" x14ac:dyDescent="0.35">
      <c r="A18" s="25">
        <v>2.2999999999999998</v>
      </c>
      <c r="B18" s="26" t="s">
        <v>107</v>
      </c>
      <c r="C18" s="8" t="s">
        <v>8</v>
      </c>
      <c r="D18" s="3">
        <v>2</v>
      </c>
      <c r="E18" s="6"/>
      <c r="F18" s="4">
        <f t="shared" si="1"/>
        <v>0</v>
      </c>
      <c r="G18" s="3"/>
    </row>
    <row r="19" spans="1:7" s="2" customFormat="1" ht="284.25" customHeight="1" thickBot="1" x14ac:dyDescent="0.35">
      <c r="A19" s="25">
        <v>2.4</v>
      </c>
      <c r="B19" s="26" t="s">
        <v>108</v>
      </c>
      <c r="C19" s="8" t="s">
        <v>8</v>
      </c>
      <c r="D19" s="3">
        <v>1</v>
      </c>
      <c r="E19" s="6"/>
      <c r="F19" s="4">
        <f t="shared" si="1"/>
        <v>0</v>
      </c>
      <c r="G19" s="3"/>
    </row>
    <row r="20" spans="1:7" s="2" customFormat="1" ht="364.5" customHeight="1" thickBot="1" x14ac:dyDescent="0.35">
      <c r="A20" s="25">
        <v>2.5</v>
      </c>
      <c r="B20" s="26" t="s">
        <v>109</v>
      </c>
      <c r="C20" s="8" t="s">
        <v>8</v>
      </c>
      <c r="D20" s="3">
        <v>1</v>
      </c>
      <c r="E20" s="6"/>
      <c r="F20" s="4">
        <f t="shared" si="1"/>
        <v>0</v>
      </c>
      <c r="G20" s="3"/>
    </row>
    <row r="21" spans="1:7" s="2" customFormat="1" ht="364.5" customHeight="1" thickBot="1" x14ac:dyDescent="0.35">
      <c r="A21" s="25">
        <v>2.6</v>
      </c>
      <c r="B21" s="26" t="s">
        <v>110</v>
      </c>
      <c r="C21" s="8" t="s">
        <v>8</v>
      </c>
      <c r="D21" s="3">
        <v>1</v>
      </c>
      <c r="E21" s="6"/>
      <c r="F21" s="4">
        <f t="shared" si="1"/>
        <v>0</v>
      </c>
      <c r="G21" s="3"/>
    </row>
    <row r="22" spans="1:7" s="2" customFormat="1" ht="284.25" customHeight="1" thickBot="1" x14ac:dyDescent="0.35">
      <c r="A22" s="25">
        <v>2.7</v>
      </c>
      <c r="B22" s="26" t="s">
        <v>111</v>
      </c>
      <c r="C22" s="8" t="s">
        <v>8</v>
      </c>
      <c r="D22" s="3">
        <v>1</v>
      </c>
      <c r="E22" s="6"/>
      <c r="F22" s="4">
        <f t="shared" si="1"/>
        <v>0</v>
      </c>
      <c r="G22" s="3"/>
    </row>
    <row r="23" spans="1:7" s="2" customFormat="1" ht="30.75" customHeight="1" thickBot="1" x14ac:dyDescent="0.35">
      <c r="A23" s="5"/>
      <c r="B23" s="39" t="s">
        <v>23</v>
      </c>
      <c r="C23" s="40"/>
      <c r="D23" s="41"/>
      <c r="E23" s="42">
        <f>SUM(F16:F22)</f>
        <v>0</v>
      </c>
      <c r="F23" s="43"/>
      <c r="G23" s="44"/>
    </row>
    <row r="24" spans="1:7" s="2" customFormat="1" ht="30.75" customHeight="1" thickBot="1" x14ac:dyDescent="0.35">
      <c r="A24" s="16"/>
      <c r="B24" s="27" t="s">
        <v>24</v>
      </c>
      <c r="C24" s="28"/>
      <c r="D24" s="29"/>
      <c r="E24" s="30">
        <f>E19*1.17</f>
        <v>0</v>
      </c>
      <c r="F24" s="31"/>
      <c r="G24" s="32"/>
    </row>
    <row r="25" spans="1:7" ht="17.25" thickBot="1" x14ac:dyDescent="0.35"/>
    <row r="26" spans="1:7" s="2" customFormat="1" ht="30.75" customHeight="1" thickBot="1" x14ac:dyDescent="0.35">
      <c r="A26" s="16"/>
      <c r="B26" s="27" t="s">
        <v>25</v>
      </c>
      <c r="C26" s="28"/>
      <c r="D26" s="29"/>
      <c r="E26" s="30">
        <f>$E$14+$E$24</f>
        <v>0</v>
      </c>
      <c r="F26" s="31"/>
      <c r="G26" s="32"/>
    </row>
  </sheetData>
  <mergeCells count="13">
    <mergeCell ref="A1:G1"/>
    <mergeCell ref="A2:G2"/>
    <mergeCell ref="A3:G3"/>
    <mergeCell ref="B26:D26"/>
    <mergeCell ref="E26:G26"/>
    <mergeCell ref="E14:G14"/>
    <mergeCell ref="B14:D14"/>
    <mergeCell ref="B13:D13"/>
    <mergeCell ref="E13:G13"/>
    <mergeCell ref="B24:D24"/>
    <mergeCell ref="E24:G24"/>
    <mergeCell ref="B23:D23"/>
    <mergeCell ref="E23:G23"/>
  </mergeCells>
  <printOptions horizontalCentered="1"/>
  <pageMargins left="0.25" right="0.25" top="0.25" bottom="0.3" header="0.19" footer="0.18"/>
  <pageSetup paperSize="9" scale="9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45D7-FDCF-4297-9BEB-AFE404FBE840}">
  <sheetPr>
    <pageSetUpPr fitToPage="1"/>
  </sheetPr>
  <dimension ref="A1:G93"/>
  <sheetViews>
    <sheetView showGridLines="0" zoomScale="85" zoomScaleNormal="85" zoomScaleSheetLayoutView="100" workbookViewId="0">
      <pane xSplit="4" ySplit="5" topLeftCell="E54" activePane="bottomRight" state="frozen"/>
      <selection pane="topRight" activeCell="E1" sqref="E1"/>
      <selection pane="bottomLeft" activeCell="A9" sqref="A9"/>
      <selection pane="bottomRight" activeCell="M82" sqref="M82"/>
    </sheetView>
  </sheetViews>
  <sheetFormatPr defaultRowHeight="16.5" x14ac:dyDescent="0.3"/>
  <cols>
    <col min="1" max="1" width="9.140625" style="1"/>
    <col min="2" max="2" width="90" customWidth="1"/>
    <col min="3" max="3" width="10.42578125" bestFit="1" customWidth="1"/>
    <col min="4" max="4" width="13.42578125" bestFit="1" customWidth="1"/>
    <col min="5" max="6" width="20.7109375" customWidth="1"/>
    <col min="7" max="7" width="30.7109375" customWidth="1"/>
  </cols>
  <sheetData>
    <row r="1" spans="1:7" ht="25.5" x14ac:dyDescent="0.35">
      <c r="A1" s="35" t="s">
        <v>7</v>
      </c>
      <c r="B1" s="35"/>
      <c r="C1" s="35"/>
      <c r="D1" s="35"/>
      <c r="E1" s="35"/>
      <c r="F1" s="35"/>
      <c r="G1" s="35"/>
    </row>
    <row r="2" spans="1:7" ht="17.25" x14ac:dyDescent="0.3">
      <c r="A2" s="34" t="s">
        <v>6</v>
      </c>
      <c r="B2" s="34"/>
      <c r="C2" s="34"/>
      <c r="D2" s="34"/>
      <c r="E2" s="34"/>
      <c r="F2" s="34"/>
      <c r="G2" s="34"/>
    </row>
    <row r="3" spans="1:7" ht="18.75" x14ac:dyDescent="0.3">
      <c r="A3" s="33" t="s">
        <v>27</v>
      </c>
      <c r="B3" s="33"/>
      <c r="C3" s="33"/>
      <c r="D3" s="33"/>
      <c r="E3" s="33"/>
      <c r="F3" s="33"/>
      <c r="G3" s="33"/>
    </row>
    <row r="5" spans="1:7" s="24" customFormat="1" ht="30" customHeight="1" x14ac:dyDescent="0.25">
      <c r="A5" s="49" t="s">
        <v>0</v>
      </c>
      <c r="B5" s="50" t="s">
        <v>1</v>
      </c>
      <c r="C5" s="53" t="s">
        <v>3</v>
      </c>
      <c r="D5" s="51" t="s">
        <v>2</v>
      </c>
      <c r="E5" s="52" t="s">
        <v>9</v>
      </c>
      <c r="F5" s="53" t="s">
        <v>4</v>
      </c>
      <c r="G5" s="54" t="s">
        <v>5</v>
      </c>
    </row>
    <row r="6" spans="1:7" s="2" customFormat="1" x14ac:dyDescent="0.3">
      <c r="A6" s="63" t="s">
        <v>28</v>
      </c>
      <c r="B6" s="62" t="s">
        <v>26</v>
      </c>
      <c r="C6" s="57"/>
      <c r="D6" s="57"/>
      <c r="E6" s="58"/>
      <c r="F6" s="59"/>
      <c r="G6" s="57"/>
    </row>
    <row r="7" spans="1:7" s="2" customFormat="1" ht="162" customHeight="1" thickBot="1" x14ac:dyDescent="0.35">
      <c r="A7" s="56"/>
      <c r="B7" s="61" t="s">
        <v>32</v>
      </c>
      <c r="C7" s="8"/>
      <c r="D7" s="8"/>
      <c r="E7" s="60"/>
      <c r="F7" s="4"/>
      <c r="G7" s="8"/>
    </row>
    <row r="8" spans="1:7" s="2" customFormat="1" ht="21.95" customHeight="1" thickBot="1" x14ac:dyDescent="0.35">
      <c r="A8" s="9">
        <v>1</v>
      </c>
      <c r="B8" s="10" t="s">
        <v>49</v>
      </c>
      <c r="C8" s="11"/>
      <c r="D8" s="12"/>
      <c r="E8" s="13"/>
      <c r="F8" s="14"/>
      <c r="G8" s="12"/>
    </row>
    <row r="9" spans="1:7" s="2" customFormat="1" x14ac:dyDescent="0.3">
      <c r="A9" s="66">
        <v>1.1000000000000001</v>
      </c>
      <c r="B9" s="74" t="s">
        <v>54</v>
      </c>
      <c r="C9" s="67" t="s">
        <v>29</v>
      </c>
      <c r="D9" s="67">
        <f>42.89*4</f>
        <v>171.56</v>
      </c>
      <c r="E9" s="68"/>
      <c r="F9" s="69">
        <f>D9*E9</f>
        <v>0</v>
      </c>
      <c r="G9" s="70"/>
    </row>
    <row r="10" spans="1:7" s="2" customFormat="1" ht="17.25" thickBot="1" x14ac:dyDescent="0.35">
      <c r="A10" s="71"/>
      <c r="B10" s="75" t="s">
        <v>30</v>
      </c>
      <c r="C10" s="72"/>
      <c r="D10" s="72"/>
      <c r="E10" s="73"/>
      <c r="F10" s="48"/>
      <c r="G10" s="47"/>
    </row>
    <row r="11" spans="1:7" s="2" customFormat="1" x14ac:dyDescent="0.3">
      <c r="A11" s="66">
        <v>1.2</v>
      </c>
      <c r="B11" s="74" t="s">
        <v>54</v>
      </c>
      <c r="C11" s="67" t="s">
        <v>29</v>
      </c>
      <c r="D11" s="67">
        <f>4.8*4</f>
        <v>19.2</v>
      </c>
      <c r="E11" s="68"/>
      <c r="F11" s="69">
        <f>D11*E11</f>
        <v>0</v>
      </c>
      <c r="G11" s="70"/>
    </row>
    <row r="12" spans="1:7" s="2" customFormat="1" ht="17.25" thickBot="1" x14ac:dyDescent="0.35">
      <c r="A12" s="71"/>
      <c r="B12" s="75" t="s">
        <v>31</v>
      </c>
      <c r="C12" s="72"/>
      <c r="D12" s="72"/>
      <c r="E12" s="73"/>
      <c r="F12" s="48"/>
      <c r="G12" s="47"/>
    </row>
    <row r="13" spans="1:7" s="2" customFormat="1" ht="49.5" x14ac:dyDescent="0.3">
      <c r="A13" s="66">
        <v>1.3</v>
      </c>
      <c r="B13" s="74" t="s">
        <v>53</v>
      </c>
      <c r="C13" s="67"/>
      <c r="D13" s="67"/>
      <c r="E13" s="68"/>
      <c r="F13" s="69">
        <f>D13*E13</f>
        <v>0</v>
      </c>
      <c r="G13" s="70"/>
    </row>
    <row r="14" spans="1:7" s="2" customFormat="1" x14ac:dyDescent="0.3">
      <c r="A14" s="65" t="s">
        <v>33</v>
      </c>
      <c r="B14" s="76" t="s">
        <v>34</v>
      </c>
      <c r="C14" s="77" t="s">
        <v>8</v>
      </c>
      <c r="D14" s="77">
        <f>1+4</f>
        <v>5</v>
      </c>
      <c r="E14" s="78"/>
      <c r="F14" s="46"/>
      <c r="G14" s="45"/>
    </row>
    <row r="15" spans="1:7" s="2" customFormat="1" x14ac:dyDescent="0.3">
      <c r="A15" s="65" t="s">
        <v>35</v>
      </c>
      <c r="B15" s="76" t="s">
        <v>36</v>
      </c>
      <c r="C15" s="77" t="s">
        <v>8</v>
      </c>
      <c r="D15" s="77">
        <f>6+3</f>
        <v>9</v>
      </c>
      <c r="E15" s="78"/>
      <c r="F15" s="46"/>
      <c r="G15" s="45"/>
    </row>
    <row r="16" spans="1:7" s="2" customFormat="1" x14ac:dyDescent="0.3">
      <c r="A16" s="65" t="s">
        <v>37</v>
      </c>
      <c r="B16" s="76" t="s">
        <v>38</v>
      </c>
      <c r="C16" s="77" t="s">
        <v>8</v>
      </c>
      <c r="D16" s="77">
        <f>1</f>
        <v>1</v>
      </c>
      <c r="E16" s="78"/>
      <c r="F16" s="46"/>
      <c r="G16" s="45"/>
    </row>
    <row r="17" spans="1:7" s="2" customFormat="1" x14ac:dyDescent="0.3">
      <c r="A17" s="65" t="s">
        <v>39</v>
      </c>
      <c r="B17" s="76" t="s">
        <v>40</v>
      </c>
      <c r="C17" s="77" t="s">
        <v>8</v>
      </c>
      <c r="D17" s="77">
        <f>1+1</f>
        <v>2</v>
      </c>
      <c r="E17" s="78"/>
      <c r="F17" s="46"/>
      <c r="G17" s="45"/>
    </row>
    <row r="18" spans="1:7" s="2" customFormat="1" x14ac:dyDescent="0.3">
      <c r="A18" s="65" t="s">
        <v>41</v>
      </c>
      <c r="B18" s="76" t="s">
        <v>43</v>
      </c>
      <c r="C18" s="77" t="s">
        <v>8</v>
      </c>
      <c r="D18" s="77">
        <f>2</f>
        <v>2</v>
      </c>
      <c r="E18" s="78"/>
      <c r="F18" s="46"/>
      <c r="G18" s="45"/>
    </row>
    <row r="19" spans="1:7" s="2" customFormat="1" x14ac:dyDescent="0.3">
      <c r="A19" s="65" t="s">
        <v>42</v>
      </c>
      <c r="B19" s="76" t="s">
        <v>46</v>
      </c>
      <c r="C19" s="77" t="s">
        <v>8</v>
      </c>
      <c r="D19" s="77">
        <v>2</v>
      </c>
      <c r="E19" s="78"/>
      <c r="F19" s="46"/>
      <c r="G19" s="45"/>
    </row>
    <row r="20" spans="1:7" s="2" customFormat="1" x14ac:dyDescent="0.3">
      <c r="A20" s="65" t="s">
        <v>44</v>
      </c>
      <c r="B20" s="76" t="s">
        <v>47</v>
      </c>
      <c r="C20" s="77" t="s">
        <v>8</v>
      </c>
      <c r="D20" s="77">
        <v>1</v>
      </c>
      <c r="E20" s="78"/>
      <c r="F20" s="46"/>
      <c r="G20" s="45"/>
    </row>
    <row r="21" spans="1:7" s="2" customFormat="1" ht="17.25" thickBot="1" x14ac:dyDescent="0.35">
      <c r="A21" s="71" t="s">
        <v>45</v>
      </c>
      <c r="B21" s="75" t="s">
        <v>48</v>
      </c>
      <c r="C21" s="72" t="s">
        <v>8</v>
      </c>
      <c r="D21" s="72">
        <f>10+1+10+1</f>
        <v>22</v>
      </c>
      <c r="E21" s="73"/>
      <c r="F21" s="48"/>
      <c r="G21" s="47"/>
    </row>
    <row r="22" spans="1:7" s="2" customFormat="1" ht="21.95" customHeight="1" thickBot="1" x14ac:dyDescent="0.35">
      <c r="A22" s="5"/>
      <c r="B22" s="39" t="s">
        <v>50</v>
      </c>
      <c r="C22" s="40"/>
      <c r="D22" s="41"/>
      <c r="E22" s="36">
        <f>SUM(F9:F9)</f>
        <v>0</v>
      </c>
      <c r="F22" s="37"/>
      <c r="G22" s="38"/>
    </row>
    <row r="23" spans="1:7" s="2" customFormat="1" ht="21.95" customHeight="1" thickBot="1" x14ac:dyDescent="0.35">
      <c r="A23" s="16"/>
      <c r="B23" s="27" t="s">
        <v>51</v>
      </c>
      <c r="C23" s="28"/>
      <c r="D23" s="29"/>
      <c r="E23" s="30">
        <f>E22*1.17</f>
        <v>0</v>
      </c>
      <c r="F23" s="31"/>
      <c r="G23" s="32"/>
    </row>
    <row r="24" spans="1:7" s="2" customFormat="1" ht="21.95" customHeight="1" thickBot="1" x14ac:dyDescent="0.35">
      <c r="A24" s="9">
        <v>2</v>
      </c>
      <c r="B24" s="10" t="s">
        <v>52</v>
      </c>
      <c r="C24" s="11"/>
      <c r="D24" s="12"/>
      <c r="E24" s="13"/>
      <c r="F24" s="14"/>
      <c r="G24" s="12"/>
    </row>
    <row r="25" spans="1:7" s="2" customFormat="1" x14ac:dyDescent="0.3">
      <c r="A25" s="66">
        <v>2.1</v>
      </c>
      <c r="B25" s="74" t="s">
        <v>67</v>
      </c>
      <c r="C25" s="67" t="s">
        <v>29</v>
      </c>
      <c r="D25" s="67">
        <f>(56.76*2)+(64*2)</f>
        <v>241.51999999999998</v>
      </c>
      <c r="E25" s="68"/>
      <c r="F25" s="69">
        <f>D25*E25</f>
        <v>0</v>
      </c>
      <c r="G25" s="70"/>
    </row>
    <row r="26" spans="1:7" s="2" customFormat="1" ht="33.75" thickBot="1" x14ac:dyDescent="0.35">
      <c r="A26" s="71"/>
      <c r="B26" s="75" t="s">
        <v>58</v>
      </c>
      <c r="C26" s="72"/>
      <c r="D26" s="72"/>
      <c r="E26" s="73"/>
      <c r="F26" s="48"/>
      <c r="G26" s="47"/>
    </row>
    <row r="27" spans="1:7" s="2" customFormat="1" x14ac:dyDescent="0.3">
      <c r="A27" s="66">
        <v>2.2000000000000002</v>
      </c>
      <c r="B27" s="74" t="s">
        <v>67</v>
      </c>
      <c r="C27" s="67" t="s">
        <v>29</v>
      </c>
      <c r="D27" s="67">
        <f>(7.16*2)+(31.69*1)</f>
        <v>46.010000000000005</v>
      </c>
      <c r="E27" s="68"/>
      <c r="F27" s="69">
        <f>D27*E27</f>
        <v>0</v>
      </c>
      <c r="G27" s="70"/>
    </row>
    <row r="28" spans="1:7" s="2" customFormat="1" ht="33.75" thickBot="1" x14ac:dyDescent="0.35">
      <c r="A28" s="71"/>
      <c r="B28" s="75" t="s">
        <v>59</v>
      </c>
      <c r="C28" s="72"/>
      <c r="D28" s="72"/>
      <c r="E28" s="73"/>
      <c r="F28" s="48"/>
      <c r="G28" s="47"/>
    </row>
    <row r="29" spans="1:7" s="2" customFormat="1" x14ac:dyDescent="0.3">
      <c r="A29" s="66">
        <v>2.2999999999999998</v>
      </c>
      <c r="B29" s="74" t="s">
        <v>55</v>
      </c>
      <c r="C29" s="67" t="s">
        <v>29</v>
      </c>
      <c r="D29" s="67">
        <f>10.74*2</f>
        <v>21.48</v>
      </c>
      <c r="E29" s="68"/>
      <c r="F29" s="69">
        <f>D29*E29</f>
        <v>0</v>
      </c>
      <c r="G29" s="70"/>
    </row>
    <row r="30" spans="1:7" s="2" customFormat="1" ht="17.25" thickBot="1" x14ac:dyDescent="0.35">
      <c r="A30" s="71"/>
      <c r="B30" s="75" t="s">
        <v>56</v>
      </c>
      <c r="C30" s="72"/>
      <c r="D30" s="72"/>
      <c r="E30" s="73"/>
      <c r="F30" s="48"/>
      <c r="G30" s="47"/>
    </row>
    <row r="31" spans="1:7" s="2" customFormat="1" x14ac:dyDescent="0.3">
      <c r="A31" s="66">
        <v>2.4</v>
      </c>
      <c r="B31" s="74" t="s">
        <v>55</v>
      </c>
      <c r="C31" s="67" t="s">
        <v>29</v>
      </c>
      <c r="D31" s="67">
        <f>78.25*1</f>
        <v>78.25</v>
      </c>
      <c r="E31" s="68"/>
      <c r="F31" s="69">
        <f>D31*E31</f>
        <v>0</v>
      </c>
      <c r="G31" s="70"/>
    </row>
    <row r="32" spans="1:7" s="2" customFormat="1" ht="17.25" thickBot="1" x14ac:dyDescent="0.35">
      <c r="A32" s="71"/>
      <c r="B32" s="75" t="s">
        <v>57</v>
      </c>
      <c r="C32" s="72"/>
      <c r="D32" s="72"/>
      <c r="E32" s="73"/>
      <c r="F32" s="48"/>
      <c r="G32" s="47"/>
    </row>
    <row r="33" spans="1:7" s="2" customFormat="1" ht="49.5" x14ac:dyDescent="0.3">
      <c r="A33" s="66">
        <v>2.5</v>
      </c>
      <c r="B33" s="74" t="s">
        <v>53</v>
      </c>
      <c r="C33" s="67"/>
      <c r="D33" s="67"/>
      <c r="E33" s="68"/>
      <c r="F33" s="69">
        <f>D33*E33</f>
        <v>0</v>
      </c>
      <c r="G33" s="70"/>
    </row>
    <row r="34" spans="1:7" s="2" customFormat="1" x14ac:dyDescent="0.3">
      <c r="A34" s="65" t="s">
        <v>33</v>
      </c>
      <c r="B34" s="76" t="s">
        <v>40</v>
      </c>
      <c r="C34" s="77" t="s">
        <v>8</v>
      </c>
      <c r="D34" s="77">
        <f>15+1+17+4</f>
        <v>37</v>
      </c>
      <c r="E34" s="78"/>
      <c r="F34" s="46"/>
      <c r="G34" s="45"/>
    </row>
    <row r="35" spans="1:7" s="2" customFormat="1" ht="17.25" thickBot="1" x14ac:dyDescent="0.35">
      <c r="A35" s="71" t="s">
        <v>35</v>
      </c>
      <c r="B35" s="75" t="s">
        <v>48</v>
      </c>
      <c r="C35" s="72" t="s">
        <v>8</v>
      </c>
      <c r="D35" s="72">
        <f>15+1+17+4</f>
        <v>37</v>
      </c>
      <c r="E35" s="73"/>
      <c r="F35" s="48"/>
      <c r="G35" s="47"/>
    </row>
    <row r="36" spans="1:7" s="2" customFormat="1" ht="21.95" customHeight="1" thickBot="1" x14ac:dyDescent="0.35">
      <c r="A36" s="5"/>
      <c r="B36" s="39" t="s">
        <v>60</v>
      </c>
      <c r="C36" s="40"/>
      <c r="D36" s="41"/>
      <c r="E36" s="36">
        <f>SUM(F25:F25)</f>
        <v>0</v>
      </c>
      <c r="F36" s="37"/>
      <c r="G36" s="38"/>
    </row>
    <row r="37" spans="1:7" s="2" customFormat="1" ht="21.95" customHeight="1" thickBot="1" x14ac:dyDescent="0.35">
      <c r="A37" s="16"/>
      <c r="B37" s="27" t="s">
        <v>61</v>
      </c>
      <c r="C37" s="28"/>
      <c r="D37" s="29"/>
      <c r="E37" s="30">
        <f>E36*1.17</f>
        <v>0</v>
      </c>
      <c r="F37" s="31"/>
      <c r="G37" s="32"/>
    </row>
    <row r="38" spans="1:7" s="2" customFormat="1" ht="21.95" customHeight="1" thickBot="1" x14ac:dyDescent="0.35">
      <c r="A38" s="16"/>
      <c r="B38" s="27" t="s">
        <v>62</v>
      </c>
      <c r="C38" s="28"/>
      <c r="D38" s="29"/>
      <c r="E38" s="30">
        <f>E23+E37</f>
        <v>0</v>
      </c>
      <c r="F38" s="31"/>
      <c r="G38" s="32"/>
    </row>
    <row r="39" spans="1:7" s="2" customFormat="1" ht="21.75" customHeight="1" thickBot="1" x14ac:dyDescent="0.35">
      <c r="A39" s="82"/>
      <c r="B39" s="79"/>
      <c r="C39" s="79"/>
      <c r="D39" s="79"/>
      <c r="E39" s="80"/>
      <c r="F39" s="80"/>
      <c r="G39" s="81"/>
    </row>
    <row r="40" spans="1:7" s="2" customFormat="1" ht="21.95" customHeight="1" thickBot="1" x14ac:dyDescent="0.35">
      <c r="A40" s="9">
        <v>3</v>
      </c>
      <c r="B40" s="10" t="s">
        <v>63</v>
      </c>
      <c r="C40" s="11"/>
      <c r="D40" s="12"/>
      <c r="E40" s="13"/>
      <c r="F40" s="14"/>
      <c r="G40" s="12"/>
    </row>
    <row r="41" spans="1:7" s="2" customFormat="1" x14ac:dyDescent="0.3">
      <c r="A41" s="66">
        <v>3.1</v>
      </c>
      <c r="B41" s="74" t="s">
        <v>71</v>
      </c>
      <c r="C41" s="67" t="s">
        <v>29</v>
      </c>
      <c r="D41" s="67">
        <f>42.89*4</f>
        <v>171.56</v>
      </c>
      <c r="E41" s="68"/>
      <c r="F41" s="69">
        <f>D41*E41</f>
        <v>0</v>
      </c>
      <c r="G41" s="70"/>
    </row>
    <row r="42" spans="1:7" s="2" customFormat="1" ht="17.25" thickBot="1" x14ac:dyDescent="0.35">
      <c r="A42" s="71"/>
      <c r="B42" s="75" t="s">
        <v>30</v>
      </c>
      <c r="C42" s="72"/>
      <c r="D42" s="72"/>
      <c r="E42" s="73"/>
      <c r="F42" s="48"/>
      <c r="G42" s="47"/>
    </row>
    <row r="43" spans="1:7" s="2" customFormat="1" x14ac:dyDescent="0.3">
      <c r="A43" s="66">
        <v>3.2</v>
      </c>
      <c r="B43" s="74" t="s">
        <v>71</v>
      </c>
      <c r="C43" s="67" t="s">
        <v>29</v>
      </c>
      <c r="D43" s="67">
        <f>4.8*4</f>
        <v>19.2</v>
      </c>
      <c r="E43" s="68"/>
      <c r="F43" s="69">
        <f>D43*E43</f>
        <v>0</v>
      </c>
      <c r="G43" s="70"/>
    </row>
    <row r="44" spans="1:7" s="2" customFormat="1" ht="17.25" thickBot="1" x14ac:dyDescent="0.35">
      <c r="A44" s="71"/>
      <c r="B44" s="75" t="s">
        <v>31</v>
      </c>
      <c r="C44" s="72"/>
      <c r="D44" s="72"/>
      <c r="E44" s="73"/>
      <c r="F44" s="48"/>
      <c r="G44" s="47"/>
    </row>
    <row r="45" spans="1:7" s="2" customFormat="1" ht="49.5" x14ac:dyDescent="0.3">
      <c r="A45" s="66">
        <v>3.3</v>
      </c>
      <c r="B45" s="74" t="s">
        <v>53</v>
      </c>
      <c r="C45" s="67"/>
      <c r="D45" s="67"/>
      <c r="E45" s="68"/>
      <c r="F45" s="69">
        <f>D45*E45</f>
        <v>0</v>
      </c>
      <c r="G45" s="70"/>
    </row>
    <row r="46" spans="1:7" s="2" customFormat="1" x14ac:dyDescent="0.3">
      <c r="A46" s="65" t="s">
        <v>33</v>
      </c>
      <c r="B46" s="76" t="s">
        <v>34</v>
      </c>
      <c r="C46" s="77" t="s">
        <v>8</v>
      </c>
      <c r="D46" s="77">
        <f>1+4</f>
        <v>5</v>
      </c>
      <c r="E46" s="78"/>
      <c r="F46" s="46"/>
      <c r="G46" s="45"/>
    </row>
    <row r="47" spans="1:7" s="2" customFormat="1" x14ac:dyDescent="0.3">
      <c r="A47" s="65" t="s">
        <v>35</v>
      </c>
      <c r="B47" s="76" t="s">
        <v>36</v>
      </c>
      <c r="C47" s="77" t="s">
        <v>8</v>
      </c>
      <c r="D47" s="77">
        <f>6+3</f>
        <v>9</v>
      </c>
      <c r="E47" s="78"/>
      <c r="F47" s="46"/>
      <c r="G47" s="45"/>
    </row>
    <row r="48" spans="1:7" s="2" customFormat="1" x14ac:dyDescent="0.3">
      <c r="A48" s="65" t="s">
        <v>37</v>
      </c>
      <c r="B48" s="76" t="s">
        <v>38</v>
      </c>
      <c r="C48" s="77" t="s">
        <v>8</v>
      </c>
      <c r="D48" s="77">
        <f>1</f>
        <v>1</v>
      </c>
      <c r="E48" s="78"/>
      <c r="F48" s="46"/>
      <c r="G48" s="45"/>
    </row>
    <row r="49" spans="1:7" s="2" customFormat="1" x14ac:dyDescent="0.3">
      <c r="A49" s="65" t="s">
        <v>39</v>
      </c>
      <c r="B49" s="76" t="s">
        <v>40</v>
      </c>
      <c r="C49" s="77" t="s">
        <v>8</v>
      </c>
      <c r="D49" s="77">
        <f>1+1</f>
        <v>2</v>
      </c>
      <c r="E49" s="78"/>
      <c r="F49" s="46"/>
      <c r="G49" s="45"/>
    </row>
    <row r="50" spans="1:7" s="2" customFormat="1" x14ac:dyDescent="0.3">
      <c r="A50" s="65" t="s">
        <v>41</v>
      </c>
      <c r="B50" s="76" t="s">
        <v>43</v>
      </c>
      <c r="C50" s="77" t="s">
        <v>8</v>
      </c>
      <c r="D50" s="77">
        <f>2</f>
        <v>2</v>
      </c>
      <c r="E50" s="78"/>
      <c r="F50" s="46"/>
      <c r="G50" s="45"/>
    </row>
    <row r="51" spans="1:7" s="2" customFormat="1" x14ac:dyDescent="0.3">
      <c r="A51" s="65" t="s">
        <v>42</v>
      </c>
      <c r="B51" s="76" t="s">
        <v>46</v>
      </c>
      <c r="C51" s="77" t="s">
        <v>8</v>
      </c>
      <c r="D51" s="77">
        <v>2</v>
      </c>
      <c r="E51" s="78"/>
      <c r="F51" s="46"/>
      <c r="G51" s="45"/>
    </row>
    <row r="52" spans="1:7" s="2" customFormat="1" x14ac:dyDescent="0.3">
      <c r="A52" s="65" t="s">
        <v>44</v>
      </c>
      <c r="B52" s="76" t="s">
        <v>47</v>
      </c>
      <c r="C52" s="77" t="s">
        <v>8</v>
      </c>
      <c r="D52" s="77">
        <v>1</v>
      </c>
      <c r="E52" s="78"/>
      <c r="F52" s="46"/>
      <c r="G52" s="45"/>
    </row>
    <row r="53" spans="1:7" s="2" customFormat="1" ht="17.25" thickBot="1" x14ac:dyDescent="0.35">
      <c r="A53" s="71" t="s">
        <v>45</v>
      </c>
      <c r="B53" s="75" t="s">
        <v>48</v>
      </c>
      <c r="C53" s="72" t="s">
        <v>8</v>
      </c>
      <c r="D53" s="72">
        <f>10+1+10+1</f>
        <v>22</v>
      </c>
      <c r="E53" s="73"/>
      <c r="F53" s="48"/>
      <c r="G53" s="47"/>
    </row>
    <row r="54" spans="1:7" s="2" customFormat="1" ht="21.95" customHeight="1" thickBot="1" x14ac:dyDescent="0.35">
      <c r="A54" s="5"/>
      <c r="B54" s="39" t="s">
        <v>64</v>
      </c>
      <c r="C54" s="40"/>
      <c r="D54" s="41"/>
      <c r="E54" s="36">
        <f>SUM(F41:F41)</f>
        <v>0</v>
      </c>
      <c r="F54" s="37"/>
      <c r="G54" s="38"/>
    </row>
    <row r="55" spans="1:7" s="2" customFormat="1" ht="21.95" customHeight="1" thickBot="1" x14ac:dyDescent="0.35">
      <c r="A55" s="16"/>
      <c r="B55" s="27" t="s">
        <v>65</v>
      </c>
      <c r="C55" s="28"/>
      <c r="D55" s="29"/>
      <c r="E55" s="30">
        <f>E54*1.17</f>
        <v>0</v>
      </c>
      <c r="F55" s="31"/>
      <c r="G55" s="32"/>
    </row>
    <row r="56" spans="1:7" s="2" customFormat="1" ht="21.95" customHeight="1" thickBot="1" x14ac:dyDescent="0.35">
      <c r="A56" s="9">
        <v>4</v>
      </c>
      <c r="B56" s="10" t="s">
        <v>66</v>
      </c>
      <c r="C56" s="11"/>
      <c r="D56" s="12"/>
      <c r="E56" s="13"/>
      <c r="F56" s="14"/>
      <c r="G56" s="12"/>
    </row>
    <row r="57" spans="1:7" s="2" customFormat="1" x14ac:dyDescent="0.3">
      <c r="A57" s="66">
        <v>4.0999999999999996</v>
      </c>
      <c r="B57" s="74" t="s">
        <v>72</v>
      </c>
      <c r="C57" s="67" t="s">
        <v>29</v>
      </c>
      <c r="D57" s="67">
        <f>60.34*4</f>
        <v>241.36</v>
      </c>
      <c r="E57" s="68"/>
      <c r="F57" s="69">
        <f>D57*E57</f>
        <v>0</v>
      </c>
      <c r="G57" s="70"/>
    </row>
    <row r="58" spans="1:7" s="2" customFormat="1" ht="17.25" thickBot="1" x14ac:dyDescent="0.35">
      <c r="A58" s="71"/>
      <c r="B58" s="75" t="s">
        <v>73</v>
      </c>
      <c r="C58" s="72"/>
      <c r="D58" s="72"/>
      <c r="E58" s="73"/>
      <c r="F58" s="48"/>
      <c r="G58" s="47"/>
    </row>
    <row r="59" spans="1:7" s="2" customFormat="1" x14ac:dyDescent="0.3">
      <c r="A59" s="66">
        <v>4.2</v>
      </c>
      <c r="B59" s="74" t="s">
        <v>72</v>
      </c>
      <c r="C59" s="67" t="s">
        <v>29</v>
      </c>
      <c r="D59" s="67">
        <f>47.77*1</f>
        <v>47.77</v>
      </c>
      <c r="E59" s="68"/>
      <c r="F59" s="69">
        <f>D59*E59</f>
        <v>0</v>
      </c>
      <c r="G59" s="70"/>
    </row>
    <row r="60" spans="1:7" s="2" customFormat="1" ht="17.25" thickBot="1" x14ac:dyDescent="0.35">
      <c r="A60" s="71"/>
      <c r="B60" s="75" t="s">
        <v>74</v>
      </c>
      <c r="C60" s="72"/>
      <c r="D60" s="72"/>
      <c r="E60" s="73"/>
      <c r="F60" s="48"/>
      <c r="G60" s="47"/>
    </row>
    <row r="61" spans="1:7" s="2" customFormat="1" x14ac:dyDescent="0.3">
      <c r="A61" s="66">
        <v>4.3</v>
      </c>
      <c r="B61" s="74" t="s">
        <v>75</v>
      </c>
      <c r="C61" s="67" t="s">
        <v>29</v>
      </c>
      <c r="D61" s="67">
        <f>19.12*4</f>
        <v>76.48</v>
      </c>
      <c r="E61" s="68"/>
      <c r="F61" s="69">
        <f>D61*E61</f>
        <v>0</v>
      </c>
      <c r="G61" s="70"/>
    </row>
    <row r="62" spans="1:7" s="2" customFormat="1" ht="17.25" thickBot="1" x14ac:dyDescent="0.35">
      <c r="A62" s="71"/>
      <c r="B62" s="75" t="s">
        <v>76</v>
      </c>
      <c r="C62" s="72"/>
      <c r="D62" s="72"/>
      <c r="E62" s="73"/>
      <c r="F62" s="48"/>
      <c r="G62" s="47"/>
    </row>
    <row r="63" spans="1:7" s="2" customFormat="1" x14ac:dyDescent="0.3">
      <c r="A63" s="66">
        <v>4.4000000000000004</v>
      </c>
      <c r="B63" s="74" t="s">
        <v>75</v>
      </c>
      <c r="C63" s="67" t="s">
        <v>29</v>
      </c>
      <c r="D63" s="67">
        <f>81.83*1</f>
        <v>81.83</v>
      </c>
      <c r="E63" s="68"/>
      <c r="F63" s="69">
        <f>D63*E63</f>
        <v>0</v>
      </c>
      <c r="G63" s="70"/>
    </row>
    <row r="64" spans="1:7" s="2" customFormat="1" ht="17.25" thickBot="1" x14ac:dyDescent="0.35">
      <c r="A64" s="71"/>
      <c r="B64" s="75" t="s">
        <v>77</v>
      </c>
      <c r="C64" s="72"/>
      <c r="D64" s="72"/>
      <c r="E64" s="73"/>
      <c r="F64" s="48"/>
      <c r="G64" s="47"/>
    </row>
    <row r="65" spans="1:7" s="2" customFormat="1" ht="49.5" x14ac:dyDescent="0.3">
      <c r="A65" s="66">
        <v>4.5</v>
      </c>
      <c r="B65" s="74" t="s">
        <v>53</v>
      </c>
      <c r="C65" s="67"/>
      <c r="D65" s="67"/>
      <c r="E65" s="68"/>
      <c r="F65" s="69">
        <f>D65*E65</f>
        <v>0</v>
      </c>
      <c r="G65" s="70"/>
    </row>
    <row r="66" spans="1:7" s="2" customFormat="1" x14ac:dyDescent="0.3">
      <c r="A66" s="65" t="s">
        <v>33</v>
      </c>
      <c r="B66" s="76" t="s">
        <v>38</v>
      </c>
      <c r="C66" s="77" t="s">
        <v>8</v>
      </c>
      <c r="D66" s="77">
        <f>2+4+16+5</f>
        <v>27</v>
      </c>
      <c r="E66" s="78"/>
      <c r="F66" s="46"/>
      <c r="G66" s="45"/>
    </row>
    <row r="67" spans="1:7" s="2" customFormat="1" x14ac:dyDescent="0.3">
      <c r="A67" s="65" t="s">
        <v>35</v>
      </c>
      <c r="B67" s="76" t="s">
        <v>40</v>
      </c>
      <c r="C67" s="77" t="s">
        <v>8</v>
      </c>
      <c r="D67" s="77">
        <f>14</f>
        <v>14</v>
      </c>
      <c r="E67" s="78"/>
      <c r="F67" s="46"/>
      <c r="G67" s="45"/>
    </row>
    <row r="68" spans="1:7" s="2" customFormat="1" ht="17.25" thickBot="1" x14ac:dyDescent="0.35">
      <c r="A68" s="71" t="s">
        <v>37</v>
      </c>
      <c r="B68" s="75" t="s">
        <v>48</v>
      </c>
      <c r="C68" s="72" t="s">
        <v>8</v>
      </c>
      <c r="D68" s="72">
        <f>16+4+16+5</f>
        <v>41</v>
      </c>
      <c r="E68" s="73"/>
      <c r="F68" s="48"/>
      <c r="G68" s="47"/>
    </row>
    <row r="69" spans="1:7" s="2" customFormat="1" ht="21.95" customHeight="1" thickBot="1" x14ac:dyDescent="0.35">
      <c r="A69" s="5"/>
      <c r="B69" s="39" t="s">
        <v>68</v>
      </c>
      <c r="C69" s="40"/>
      <c r="D69" s="41"/>
      <c r="E69" s="36">
        <f>SUM(F57:F57)</f>
        <v>0</v>
      </c>
      <c r="F69" s="37"/>
      <c r="G69" s="38"/>
    </row>
    <row r="70" spans="1:7" s="2" customFormat="1" ht="21.95" customHeight="1" thickBot="1" x14ac:dyDescent="0.35">
      <c r="A70" s="16"/>
      <c r="B70" s="27" t="s">
        <v>69</v>
      </c>
      <c r="C70" s="28"/>
      <c r="D70" s="29"/>
      <c r="E70" s="30">
        <f>E69*1.17</f>
        <v>0</v>
      </c>
      <c r="F70" s="31"/>
      <c r="G70" s="32"/>
    </row>
    <row r="71" spans="1:7" s="2" customFormat="1" ht="21.95" customHeight="1" thickBot="1" x14ac:dyDescent="0.35">
      <c r="A71" s="16"/>
      <c r="B71" s="27" t="s">
        <v>70</v>
      </c>
      <c r="C71" s="28"/>
      <c r="D71" s="29"/>
      <c r="E71" s="30">
        <f>E55+E70</f>
        <v>0</v>
      </c>
      <c r="F71" s="31"/>
      <c r="G71" s="32"/>
    </row>
    <row r="72" spans="1:7" ht="17.25" thickBot="1" x14ac:dyDescent="0.35"/>
    <row r="73" spans="1:7" s="2" customFormat="1" ht="21.95" customHeight="1" thickBot="1" x14ac:dyDescent="0.35">
      <c r="A73" s="16"/>
      <c r="B73" s="27" t="s">
        <v>78</v>
      </c>
      <c r="C73" s="28"/>
      <c r="D73" s="29"/>
      <c r="E73" s="30">
        <f>E38+E71</f>
        <v>0</v>
      </c>
      <c r="F73" s="31"/>
      <c r="G73" s="32"/>
    </row>
    <row r="74" spans="1:7" ht="17.25" thickBot="1" x14ac:dyDescent="0.35"/>
    <row r="75" spans="1:7" s="2" customFormat="1" ht="32.25" thickBot="1" x14ac:dyDescent="0.35">
      <c r="A75" s="9">
        <v>5</v>
      </c>
      <c r="B75" s="10" t="s">
        <v>79</v>
      </c>
      <c r="C75" s="11"/>
      <c r="D75" s="12"/>
      <c r="E75" s="13"/>
      <c r="F75" s="14"/>
      <c r="G75" s="12"/>
    </row>
    <row r="76" spans="1:7" s="2" customFormat="1" x14ac:dyDescent="0.3">
      <c r="A76" s="95">
        <v>5.0999999999999996</v>
      </c>
      <c r="B76" s="105" t="s">
        <v>98</v>
      </c>
      <c r="C76" s="106" t="s">
        <v>97</v>
      </c>
      <c r="D76" s="107">
        <v>1</v>
      </c>
      <c r="E76" s="111"/>
      <c r="F76" s="83"/>
      <c r="G76" s="96"/>
    </row>
    <row r="77" spans="1:7" s="2" customFormat="1" x14ac:dyDescent="0.3">
      <c r="A77" s="97">
        <v>5.2</v>
      </c>
      <c r="B77" s="104" t="s">
        <v>80</v>
      </c>
      <c r="C77" s="87" t="s">
        <v>97</v>
      </c>
      <c r="D77" s="88">
        <v>1</v>
      </c>
      <c r="E77" s="112"/>
      <c r="F77" s="4"/>
      <c r="G77" s="86"/>
    </row>
    <row r="78" spans="1:7" s="2" customFormat="1" x14ac:dyDescent="0.3">
      <c r="A78" s="97">
        <v>5.3</v>
      </c>
      <c r="B78" s="94" t="s">
        <v>81</v>
      </c>
      <c r="C78" s="87" t="s">
        <v>97</v>
      </c>
      <c r="D78" s="88">
        <v>1</v>
      </c>
      <c r="E78" s="112"/>
      <c r="F78" s="4"/>
      <c r="G78" s="86"/>
    </row>
    <row r="79" spans="1:7" s="2" customFormat="1" x14ac:dyDescent="0.3">
      <c r="A79" s="97">
        <v>5.4</v>
      </c>
      <c r="B79" s="94" t="s">
        <v>94</v>
      </c>
      <c r="C79" s="87" t="s">
        <v>97</v>
      </c>
      <c r="D79" s="88">
        <v>1</v>
      </c>
      <c r="E79" s="112"/>
      <c r="F79" s="4"/>
      <c r="G79" s="86"/>
    </row>
    <row r="80" spans="1:7" s="2" customFormat="1" x14ac:dyDescent="0.3">
      <c r="A80" s="97">
        <v>5.5</v>
      </c>
      <c r="B80" s="94" t="s">
        <v>95</v>
      </c>
      <c r="C80" s="87" t="s">
        <v>97</v>
      </c>
      <c r="D80" s="88">
        <v>1</v>
      </c>
      <c r="E80" s="112"/>
      <c r="F80" s="4"/>
      <c r="G80" s="86"/>
    </row>
    <row r="81" spans="1:7" s="2" customFormat="1" x14ac:dyDescent="0.3">
      <c r="A81" s="97">
        <v>5.6</v>
      </c>
      <c r="B81" s="94" t="s">
        <v>96</v>
      </c>
      <c r="C81" s="87" t="s">
        <v>97</v>
      </c>
      <c r="D81" s="88">
        <v>1</v>
      </c>
      <c r="E81" s="112"/>
      <c r="F81" s="4"/>
      <c r="G81" s="86"/>
    </row>
    <row r="82" spans="1:7" s="2" customFormat="1" x14ac:dyDescent="0.3">
      <c r="A82" s="97">
        <v>5.7</v>
      </c>
      <c r="B82" s="94" t="s">
        <v>82</v>
      </c>
      <c r="C82" s="87" t="s">
        <v>97</v>
      </c>
      <c r="D82" s="88">
        <v>1</v>
      </c>
      <c r="E82" s="112"/>
      <c r="F82" s="4"/>
      <c r="G82" s="86"/>
    </row>
    <row r="83" spans="1:7" s="2" customFormat="1" x14ac:dyDescent="0.3">
      <c r="A83" s="97">
        <v>5.8</v>
      </c>
      <c r="B83" s="93" t="s">
        <v>83</v>
      </c>
      <c r="C83" s="87" t="s">
        <v>97</v>
      </c>
      <c r="D83" s="88">
        <v>1</v>
      </c>
      <c r="E83" s="112"/>
      <c r="F83" s="4"/>
      <c r="G83" s="86"/>
    </row>
    <row r="84" spans="1:7" s="2" customFormat="1" x14ac:dyDescent="0.3">
      <c r="A84" s="97">
        <v>5.9</v>
      </c>
      <c r="B84" s="100" t="s">
        <v>84</v>
      </c>
      <c r="C84" s="87" t="s">
        <v>97</v>
      </c>
      <c r="D84" s="88">
        <v>1</v>
      </c>
      <c r="E84" s="112"/>
      <c r="F84" s="4"/>
      <c r="G84" s="86"/>
    </row>
    <row r="85" spans="1:7" s="2" customFormat="1" x14ac:dyDescent="0.3">
      <c r="A85" s="108">
        <v>5.0999999999999996</v>
      </c>
      <c r="B85" s="99" t="s">
        <v>85</v>
      </c>
      <c r="C85" s="87" t="s">
        <v>97</v>
      </c>
      <c r="D85" s="88">
        <v>1</v>
      </c>
      <c r="E85" s="113"/>
      <c r="F85" s="55"/>
      <c r="G85" s="89"/>
    </row>
    <row r="86" spans="1:7" s="2" customFormat="1" x14ac:dyDescent="0.3">
      <c r="A86" s="98">
        <v>5.1100000000000003</v>
      </c>
      <c r="B86" s="99" t="s">
        <v>89</v>
      </c>
      <c r="C86" s="87" t="s">
        <v>97</v>
      </c>
      <c r="D86" s="88">
        <v>1</v>
      </c>
      <c r="E86" s="113"/>
      <c r="F86" s="55"/>
      <c r="G86" s="89"/>
    </row>
    <row r="87" spans="1:7" s="2" customFormat="1" x14ac:dyDescent="0.3">
      <c r="A87" s="98">
        <v>5.12</v>
      </c>
      <c r="B87" s="99" t="s">
        <v>90</v>
      </c>
      <c r="C87" s="87" t="s">
        <v>97</v>
      </c>
      <c r="D87" s="88">
        <v>1</v>
      </c>
      <c r="E87" s="113"/>
      <c r="F87" s="55"/>
      <c r="G87" s="89"/>
    </row>
    <row r="88" spans="1:7" s="2" customFormat="1" x14ac:dyDescent="0.3">
      <c r="A88" s="98">
        <v>5.13</v>
      </c>
      <c r="B88" s="93" t="s">
        <v>86</v>
      </c>
      <c r="C88" s="87" t="s">
        <v>97</v>
      </c>
      <c r="D88" s="88">
        <v>1</v>
      </c>
      <c r="E88" s="113"/>
      <c r="F88" s="55"/>
      <c r="G88" s="89"/>
    </row>
    <row r="89" spans="1:7" s="2" customFormat="1" x14ac:dyDescent="0.3">
      <c r="A89" s="98">
        <v>5.14</v>
      </c>
      <c r="B89" s="101" t="s">
        <v>87</v>
      </c>
      <c r="C89" s="87" t="s">
        <v>97</v>
      </c>
      <c r="D89" s="88">
        <v>1</v>
      </c>
      <c r="E89" s="113"/>
      <c r="F89" s="55"/>
      <c r="G89" s="89"/>
    </row>
    <row r="90" spans="1:7" s="2" customFormat="1" x14ac:dyDescent="0.3">
      <c r="A90" s="98">
        <v>5.15</v>
      </c>
      <c r="B90" s="103" t="s">
        <v>88</v>
      </c>
      <c r="C90" s="87" t="s">
        <v>97</v>
      </c>
      <c r="D90" s="88">
        <v>1</v>
      </c>
      <c r="E90" s="113"/>
      <c r="F90" s="55"/>
      <c r="G90" s="89"/>
    </row>
    <row r="91" spans="1:7" s="2" customFormat="1" x14ac:dyDescent="0.3">
      <c r="A91" s="98">
        <v>5.16</v>
      </c>
      <c r="B91" s="102" t="s">
        <v>91</v>
      </c>
      <c r="C91" s="87" t="s">
        <v>97</v>
      </c>
      <c r="D91" s="88">
        <v>1</v>
      </c>
      <c r="E91" s="113"/>
      <c r="F91" s="55"/>
      <c r="G91" s="89"/>
    </row>
    <row r="92" spans="1:7" s="2" customFormat="1" x14ac:dyDescent="0.3">
      <c r="A92" s="98">
        <v>5.17</v>
      </c>
      <c r="B92" s="101" t="s">
        <v>92</v>
      </c>
      <c r="C92" s="87" t="s">
        <v>97</v>
      </c>
      <c r="D92" s="88">
        <v>1</v>
      </c>
      <c r="E92" s="113"/>
      <c r="F92" s="55"/>
      <c r="G92" s="89"/>
    </row>
    <row r="93" spans="1:7" s="2" customFormat="1" ht="17.25" thickBot="1" x14ac:dyDescent="0.35">
      <c r="A93" s="90">
        <v>5.18</v>
      </c>
      <c r="B93" s="84" t="s">
        <v>93</v>
      </c>
      <c r="C93" s="109" t="s">
        <v>97</v>
      </c>
      <c r="D93" s="110">
        <v>1</v>
      </c>
      <c r="E93" s="91"/>
      <c r="F93" s="85">
        <f>D93*E93</f>
        <v>0</v>
      </c>
      <c r="G93" s="92"/>
    </row>
  </sheetData>
  <mergeCells count="25">
    <mergeCell ref="B70:D70"/>
    <mergeCell ref="E70:G70"/>
    <mergeCell ref="B71:D71"/>
    <mergeCell ref="E71:G71"/>
    <mergeCell ref="B73:D73"/>
    <mergeCell ref="E73:G73"/>
    <mergeCell ref="B54:D54"/>
    <mergeCell ref="E54:G54"/>
    <mergeCell ref="B55:D55"/>
    <mergeCell ref="E55:G55"/>
    <mergeCell ref="B69:D69"/>
    <mergeCell ref="E69:G69"/>
    <mergeCell ref="B36:D36"/>
    <mergeCell ref="E36:G36"/>
    <mergeCell ref="B37:D37"/>
    <mergeCell ref="E37:G37"/>
    <mergeCell ref="B38:D38"/>
    <mergeCell ref="E38:G38"/>
    <mergeCell ref="B23:D23"/>
    <mergeCell ref="E23:G23"/>
    <mergeCell ref="A1:G1"/>
    <mergeCell ref="A2:G2"/>
    <mergeCell ref="A3:G3"/>
    <mergeCell ref="B22:D22"/>
    <mergeCell ref="E22:G22"/>
  </mergeCells>
  <printOptions horizontalCentered="1"/>
  <pageMargins left="0.25" right="0.25" top="0.44" bottom="0.31" header="0.3" footer="0.26"/>
  <pageSetup paperSize="9" scale="81" fitToHeight="0" orientation="landscape" r:id="rId1"/>
  <rowBreaks count="1" manualBreakCount="1">
    <brk id="31" max="6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D67F7417-AFAE-4038-8928-95CE61D034F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MV System (Plot-1 &amp; 2)</vt:lpstr>
      <vt:lpstr>LV System (Plot-1 &amp; 2)</vt:lpstr>
      <vt:lpstr>Bus Ducted System (Plot-1 &amp;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 Ghazi</dc:creator>
  <cp:lastModifiedBy>User</cp:lastModifiedBy>
  <cp:lastPrinted>2022-10-25T12:14:05Z</cp:lastPrinted>
  <dcterms:created xsi:type="dcterms:W3CDTF">2020-07-02T05:58:12Z</dcterms:created>
  <dcterms:modified xsi:type="dcterms:W3CDTF">2022-10-25T12:14:55Z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{D67F7417-AFAE-4038-8928-95CE61D034F8}</vt:lpwstr>
  </property>
</Properties>
</file>