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ruga\Desktop\"/>
    </mc:Choice>
  </mc:AlternateContent>
  <xr:revisionPtr revIDLastSave="0" documentId="13_ncr:1_{4FC57F29-E6AF-4C5B-A196-6A1193CD1140}" xr6:coauthVersionLast="41" xr6:coauthVersionMax="41" xr10:uidLastSave="{00000000-0000-0000-0000-000000000000}"/>
  <bookViews>
    <workbookView xWindow="-120" yWindow="-120" windowWidth="29040" windowHeight="15840" xr2:uid="{39A6323D-5972-49A1-BF42-F6B03FCF2C95}"/>
  </bookViews>
  <sheets>
    <sheet name="AIF Summary" sheetId="1" r:id="rId1"/>
    <sheet name="&gt;&gt;&gt;" sheetId="2" r:id="rId2"/>
    <sheet name="ROW WO MEX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_" hidden="1">[1]MCA!#REF!</definedName>
    <definedName name="____" hidden="1">[1]MCA!#REF!</definedName>
    <definedName name="______" hidden="1">[1]MCA!#REF!</definedName>
    <definedName name="________" hidden="1">[1]MCA!#REF!</definedName>
    <definedName name="__________" hidden="1">[1]MCA!#REF!</definedName>
    <definedName name="____________" hidden="1">[1]MCA!#REF!</definedName>
    <definedName name="______________" hidden="1">[1]MCA!#REF!</definedName>
    <definedName name="________________" hidden="1">[1]MCA!#REF!</definedName>
    <definedName name="__123Graph_A" hidden="1">#REF!</definedName>
    <definedName name="__123Graph_F" hidden="1">#REF!</definedName>
    <definedName name="__123Graph_X" hidden="1">#REF!</definedName>
    <definedName name="_1_0_0__123Grap" hidden="1">[1]MCA!#REF!</definedName>
    <definedName name="_13_123Grap" hidden="1">[1]MCA!#REF!</definedName>
    <definedName name="_14_0_0__123Grap" hidden="1">#REF!</definedName>
    <definedName name="_4_123Grap" hidden="1">[1]MCA!#REF!</definedName>
    <definedName name="_5_0_0__123Grap" hidden="1">#REF!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ab" hidden="1">#REF!</definedName>
    <definedName name="AIF_Income">'ROW WO MEX'!$T:$T</definedName>
    <definedName name="All_Royalties">'ROW WO MEX'!$AA:$AA</definedName>
    <definedName name="Artist_Roy">'ROW WO MEX'!$X:$X</definedName>
    <definedName name="ArtistList">[2]ArtistList!$B$9:$B$237</definedName>
    <definedName name="asd" hidden="1">[1]MCA!#REF!</definedName>
    <definedName name="BD_2010">'[3]UMG (2010)'!$D$6:$J$208</definedName>
    <definedName name="Custom1">INDIRECT('[4]Edit Sheet'!$A$704)</definedName>
    <definedName name="CW">#REF!</definedName>
    <definedName name="Deal">#REF!</definedName>
    <definedName name="DeathrowQ4">'[5]Q1 Detail'!#REF!</definedName>
    <definedName name="DeathrowQ4_Prior">'[5]Q1 Detail'!#REF!</definedName>
    <definedName name="DECCA">#REF!</definedName>
    <definedName name="DomReleases">COUNT('[6]Detailed Sales'!#REF!)+COUNT('[6]Detailed Sales'!A$47:A1048557)+COUNT('[6]Detailed Sales'!A$63:A1048571)</definedName>
    <definedName name="elims">#REF!</definedName>
    <definedName name="fiveten">#REF!</definedName>
    <definedName name="FORLIC">'[7]Sched B'!#REF!</definedName>
    <definedName name="FS_27_Universal_Records_Consolidated_w__Joliene_Cherry">#REF!</definedName>
    <definedName name="FS10_Other_Income">#REF!</definedName>
    <definedName name="FS28_Rising_Tide_Nashville">#REF!</definedName>
    <definedName name="FS29_Interscope_Records">#REF!</definedName>
    <definedName name="FS30_Curb_Universal">#REF!</definedName>
    <definedName name="FS7_Nashville_Consolidated">#REF!</definedName>
    <definedName name="FS7A_Nashville">#REF!</definedName>
    <definedName name="FS7B_DECCA">#REF!</definedName>
    <definedName name="FS9_Spec_Mkts">#REF!</definedName>
    <definedName name="fss6a">#REF!</definedName>
    <definedName name="fss7a">#REF!</definedName>
    <definedName name="fss7b">#REF!</definedName>
    <definedName name="GAS">#REF!</definedName>
    <definedName name="GEFFEN">'[7]Sched B'!#REF!</definedName>
    <definedName name="GeffenGL_Q4">'[5]Q1 Detail'!#REF!</definedName>
    <definedName name="GeffenGL_Q4_Prior">'[5]Q1 Detail'!#REF!</definedName>
    <definedName name="GENRE">INDEX(GENREDATA,MATCH([8]TITLES!#REF!,GENREY,0),MATCH([8]TITLES!#REF!,GENREX,0))</definedName>
    <definedName name="GENREDATA">#REF!</definedName>
    <definedName name="GENREX">#REF!</definedName>
    <definedName name="GENREY">#REF!</definedName>
    <definedName name="GRP">'[7]Sched B'!#REF!</definedName>
    <definedName name="HEIncome">#REF!</definedName>
    <definedName name="HughesQ4">'[5]Q1 Detail'!#REF!</definedName>
    <definedName name="HughesQ4_Prior">'[5]Q1 Detail'!#REF!</definedName>
    <definedName name="Income">#REF!</definedName>
    <definedName name="Interscope">#REF!</definedName>
    <definedName name="Interscope_Q4_Catalog">'[5]Q1 Detail'!#REF!</definedName>
    <definedName name="Interscope_Q4_Pcts">'[5]Q1 Label'!#REF!</definedName>
    <definedName name="Interscope_Q4_Prior_Catalog">'[5]Q1 Detail'!#REF!</definedName>
    <definedName name="Interscope_Q4_Prior_Pcts">'[5]Q1 Label'!#REF!</definedName>
    <definedName name="Interscope_Q4_Prior_Var">'[5]Q1 Label'!#REF!</definedName>
    <definedName name="Interscope_Q4_Var">'[5]Q1 Label'!#REF!</definedName>
    <definedName name="InterscopeQ4">'[5]Q1 Detail'!#REF!</definedName>
    <definedName name="InterscopeQ4_Prior">'[5]Q1 Detail'!#REF!</definedName>
    <definedName name="IntLabel_Q4_Prior_Var">'[5]Q1 Label'!#REF!</definedName>
    <definedName name="IntLabel_Q4_Var">'[5]Q1 Label'!#REF!</definedName>
    <definedName name="IT">#REF!</definedName>
    <definedName name="Lil_Man_Q4">'[5]Q1 Detail'!#REF!</definedName>
    <definedName name="Lil_ManQ4_Prior">'[5]Q1 Detail'!#REF!</definedName>
    <definedName name="Lincese_Income">#REF!</definedName>
    <definedName name="main">#REF!,#REF!,#REF!,#REF!,#REF!,#REF!,#REF!,#REF!,#REF!,#REF!,#REF!,#REF!,#REF!,#REF!,#REF!,#REF!</definedName>
    <definedName name="MaySmdlIGA">#REF!</definedName>
    <definedName name="Mfg_Rate">#REF!</definedName>
    <definedName name="Nash_Q4_Pcts">'[5]Q1 Label'!#REF!</definedName>
    <definedName name="Nash_Q4_Prior_Pcts">'[5]Q1 Label'!#REF!</definedName>
    <definedName name="Nash_Q4_Prior_Var">'[5]Q1 Label'!#REF!</definedName>
    <definedName name="Nash_Q4_Var">'[5]Q1 Label'!#REF!</definedName>
    <definedName name="NashQ4_Carryover">'[5]Q1 Detail'!#REF!</definedName>
    <definedName name="NashQ4_Catalog">'[5]Q1 Detail'!#REF!</definedName>
    <definedName name="NashQ4_NewReleases">'[5]Q1 Detail'!#REF!</definedName>
    <definedName name="NashQ4_Prior_Carryover">'[5]Q1 Detail'!#REF!</definedName>
    <definedName name="NashQ4_Prior_Catalog">'[5]Q1 Detail'!#REF!</definedName>
    <definedName name="NashQ4_Prior_NewReleases">'[5]Q1 Detail'!#REF!</definedName>
    <definedName name="NothingQ4">'[5]Q1 Detail'!#REF!</definedName>
    <definedName name="NothingQ4_Prior">'[5]Q1 Detail'!#REF!</definedName>
    <definedName name="ORDER">#VALUE!</definedName>
    <definedName name="OrgNoiseQ4">'[5]Q1 Detail'!#REF!</definedName>
    <definedName name="OrgNoiseQ4_Prior">'[5]Q1 Detail'!#REF!</definedName>
    <definedName name="OTHAUDIO">'[7]Sched B'!#REF!</definedName>
    <definedName name="Other_Roy">'ROW WO MEX'!$Z:$Z</definedName>
    <definedName name="Period2">[2]MasterLists!$K$2:$K$6</definedName>
    <definedName name="Physical_FY">#REF!</definedName>
    <definedName name="Pricing">#REF!</definedName>
    <definedName name="Producer_Roy">'ROW WO MEX'!$Y:$Y</definedName>
    <definedName name="Profit_and_Loss">#REF!</definedName>
    <definedName name="Quarterly_Sales">#REF!</definedName>
    <definedName name="R_2">'ROW WO MEX'!$B:$B</definedName>
    <definedName name="R_2_USA">#REF!</definedName>
    <definedName name="R_2_WOUSA">'ROW WO MEX'!$B:$B</definedName>
    <definedName name="Rate">#REF!</definedName>
    <definedName name="RECORD">'[7]Sched B'!#REF!</definedName>
    <definedName name="REISSUE">#REF!</definedName>
    <definedName name="REL">#REF!</definedName>
    <definedName name="RelClass">[2]MasterLists!$C$2:$C$7</definedName>
    <definedName name="release">#REF!</definedName>
    <definedName name="release_whs">[2]FlatFile!$C$219:$F$10065</definedName>
    <definedName name="RepSource">[2]MasterLists!$E$2:$E$6</definedName>
    <definedName name="RileyQ4">'[5]Q1 Detail'!#REF!</definedName>
    <definedName name="RileyQ4_Prior">'[5]Q1 Detail'!#REF!</definedName>
    <definedName name="Rising_Tide_Nashville">#REF!</definedName>
    <definedName name="RisingTide_Q4_Pcts">'[5]Q1 Label'!#REF!</definedName>
    <definedName name="RisingTide_Q4_Prior_Pcts">'[5]Q1 Label'!#REF!</definedName>
    <definedName name="RisingTide_Q4_Prior_Var">'[5]Q1 Label'!#REF!</definedName>
    <definedName name="RisingTide_Q4_Var">'[5]Q1 Label'!#REF!</definedName>
    <definedName name="RisingTideQ4_NewReleases">'[5]Q1 Detail'!#REF!</definedName>
    <definedName name="RisingTideQ4_Prior_NewReleases">'[5]Q1 Detail'!#REF!</definedName>
    <definedName name="Royalty_Rate">#REF!</definedName>
    <definedName name="Sales_1998">#REF!</definedName>
    <definedName name="sortrange">#REF!</definedName>
    <definedName name="SOUND">#REF!</definedName>
    <definedName name="SPECIAL">'[7]Sched B'!#REF!</definedName>
    <definedName name="SpecMkts_Q4_Adj">'[5]Q1 Label'!#REF!</definedName>
    <definedName name="SpecMkts_Q4_Prior_Adj">'[5]Q1 Label'!#REF!</definedName>
    <definedName name="SpecMkts_Q4_Prior_Var">'[5]Q1 Label'!#REF!</definedName>
    <definedName name="SpecMkts_Q4_Var">'[5]Q1 Label'!#REF!</definedName>
    <definedName name="SpecMktsQ4_HIPO">'[5]Q1 Detail'!#REF!</definedName>
    <definedName name="SpecMktsQ4_Prior_HIPO">'[5]Q1 Detail'!#REF!</definedName>
    <definedName name="SpecPrdQ4">'[5]Q1 Detail'!#REF!</definedName>
    <definedName name="SpecPrdQ4_Prior">'[5]Q1 Detail'!#REF!</definedName>
    <definedName name="ss">#REF!</definedName>
    <definedName name="Std_Mfg_Cost">#REF!</definedName>
    <definedName name="StepsunQ4">'[5]Q1 Detail'!#REF!</definedName>
    <definedName name="StepsunQ4_Prior">'[5]Q1 Detail'!#REF!</definedName>
    <definedName name="SubSection">[2]MasterLists!$F$2:$F$5</definedName>
    <definedName name="table">#REF!</definedName>
    <definedName name="Tasa">#REF!</definedName>
    <definedName name="TOTAL">#REF!</definedName>
    <definedName name="TraumaQ4">'[5]Q1 Detail'!#REF!</definedName>
    <definedName name="TraumaQ4_Prior">'[5]Q1 Detail'!#REF!</definedName>
    <definedName name="tween">#REF!,#REF!,#REF!,#REF!,#REF!,#REF!,#REF!,#REF!,#REF!,#REF!,#REF!,#REF!,#REF!,#REF!,#REF!</definedName>
    <definedName name="Twism_Q4">'[5]Q1 Detail'!#REF!</definedName>
    <definedName name="Twism_Q4_Prior">'[5]Q1 Detail'!#REF!</definedName>
    <definedName name="Univ_Q4_Pcts">'[5]Q1 Label'!#REF!</definedName>
    <definedName name="Univ_Q4_Var">'[5]Q1 Label'!#REF!</definedName>
    <definedName name="Universal_Q4_Prior_Pcts">'[5]Q1 Label'!#REF!</definedName>
    <definedName name="Universal_Q4_Prior_Var">'[5]Q1 Label'!#REF!</definedName>
    <definedName name="Universal_Rising_Tide__Consolidated">#REF!</definedName>
    <definedName name="UniversalQ4_Carryover">'[5]Q1 Detail'!#REF!</definedName>
    <definedName name="UniversalQ4_Prior_Carryover">'[5]Q1 Detail'!#REF!</definedName>
    <definedName name="UPTOWN">#REF!</definedName>
    <definedName name="Uptown_Q4_Pcts">'[5]Q1 Label'!#REF!</definedName>
    <definedName name="Uptown_Q4_Prior_Pcts">'[5]Q1 Label'!#REF!</definedName>
    <definedName name="Uptown_Q4_Prior_Var">'[5]Q1 Label'!#REF!</definedName>
    <definedName name="Uptown_Q4_Var">'[5]Q1 Label'!#REF!</definedName>
    <definedName name="UptownQ4_Carryover">'[5]Q1 Detail'!#REF!</definedName>
    <definedName name="UptownQ4_Catalog">'[5]Q1 Detail'!#REF!</definedName>
    <definedName name="UptownQ4_NewReleases">'[5]Q1 Detail'!#REF!</definedName>
    <definedName name="UptownQ4_Prior_Carryover">'[5]Q1 Detail'!#REF!</definedName>
    <definedName name="UptownQ4_Prior_Catalog">'[5]Q1 Detail'!#REF!</definedName>
    <definedName name="UptownQ4_Prior_NewReleases">'[5]Q1 Detail'!#REF!</definedName>
    <definedName name="Value">#REF!</definedName>
    <definedName name="VIDEO">#REF!</definedName>
    <definedName name="XXX_Catalog">'[5]Q1 Detail'!#REF!</definedName>
    <definedName name="XXX_Prior_Catalog">'[5]Q1 Detail'!#REF!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G7" i="1"/>
  <c r="J7" i="1"/>
  <c r="K7" i="1" s="1"/>
  <c r="B7" i="1"/>
  <c r="Q168" i="3" l="1"/>
  <c r="P168" i="3"/>
  <c r="K168" i="3"/>
  <c r="N168" i="3" s="1"/>
  <c r="R168" i="3" s="1"/>
  <c r="Q167" i="3"/>
  <c r="P167" i="3"/>
  <c r="N167" i="3"/>
  <c r="R167" i="3" s="1"/>
  <c r="K167" i="3"/>
  <c r="L167" i="3" s="1"/>
  <c r="O167" i="3" s="1"/>
  <c r="S167" i="3" s="1"/>
  <c r="Q166" i="3"/>
  <c r="P166" i="3"/>
  <c r="K166" i="3"/>
  <c r="N166" i="3" s="1"/>
  <c r="R166" i="3" s="1"/>
  <c r="Q165" i="3"/>
  <c r="P165" i="3"/>
  <c r="K165" i="3"/>
  <c r="N165" i="3" s="1"/>
  <c r="R165" i="3" s="1"/>
  <c r="Q164" i="3"/>
  <c r="P164" i="3"/>
  <c r="K164" i="3"/>
  <c r="N164" i="3" s="1"/>
  <c r="R164" i="3" s="1"/>
  <c r="R163" i="3"/>
  <c r="Q163" i="3"/>
  <c r="P163" i="3"/>
  <c r="N163" i="3"/>
  <c r="K163" i="3"/>
  <c r="L163" i="3" s="1"/>
  <c r="O163" i="3" s="1"/>
  <c r="S163" i="3" s="1"/>
  <c r="Q162" i="3"/>
  <c r="P162" i="3"/>
  <c r="L162" i="3"/>
  <c r="O162" i="3" s="1"/>
  <c r="S162" i="3" s="1"/>
  <c r="K162" i="3"/>
  <c r="N162" i="3" s="1"/>
  <c r="Q161" i="3"/>
  <c r="P161" i="3"/>
  <c r="L161" i="3"/>
  <c r="O161" i="3" s="1"/>
  <c r="S161" i="3" s="1"/>
  <c r="K161" i="3"/>
  <c r="N161" i="3" s="1"/>
  <c r="R161" i="3" s="1"/>
  <c r="T161" i="3" s="1"/>
  <c r="Q160" i="3"/>
  <c r="P160" i="3"/>
  <c r="K160" i="3"/>
  <c r="Q159" i="3"/>
  <c r="P159" i="3"/>
  <c r="N159" i="3"/>
  <c r="R159" i="3" s="1"/>
  <c r="L159" i="3"/>
  <c r="O159" i="3" s="1"/>
  <c r="S159" i="3" s="1"/>
  <c r="K159" i="3"/>
  <c r="Q158" i="3"/>
  <c r="P158" i="3"/>
  <c r="K158" i="3"/>
  <c r="N158" i="3" s="1"/>
  <c r="Q157" i="3"/>
  <c r="P157" i="3"/>
  <c r="K157" i="3"/>
  <c r="N157" i="3" s="1"/>
  <c r="R157" i="3" s="1"/>
  <c r="Q156" i="3"/>
  <c r="P156" i="3"/>
  <c r="K156" i="3"/>
  <c r="Q155" i="3"/>
  <c r="P155" i="3"/>
  <c r="L155" i="3"/>
  <c r="O155" i="3" s="1"/>
  <c r="S155" i="3" s="1"/>
  <c r="K155" i="3"/>
  <c r="N155" i="3" s="1"/>
  <c r="R155" i="3" s="1"/>
  <c r="Q154" i="3"/>
  <c r="P154" i="3"/>
  <c r="K154" i="3"/>
  <c r="Q153" i="3"/>
  <c r="P153" i="3"/>
  <c r="K153" i="3"/>
  <c r="N153" i="3" s="1"/>
  <c r="R153" i="3" s="1"/>
  <c r="Q152" i="3"/>
  <c r="P152" i="3"/>
  <c r="K152" i="3"/>
  <c r="Q151" i="3"/>
  <c r="P151" i="3"/>
  <c r="L151" i="3"/>
  <c r="O151" i="3" s="1"/>
  <c r="K151" i="3"/>
  <c r="N151" i="3" s="1"/>
  <c r="R151" i="3" s="1"/>
  <c r="Q150" i="3"/>
  <c r="P150" i="3"/>
  <c r="K150" i="3"/>
  <c r="Q149" i="3"/>
  <c r="P149" i="3"/>
  <c r="L149" i="3"/>
  <c r="O149" i="3" s="1"/>
  <c r="S149" i="3" s="1"/>
  <c r="K149" i="3"/>
  <c r="N149" i="3" s="1"/>
  <c r="R149" i="3" s="1"/>
  <c r="T149" i="3" s="1"/>
  <c r="Q148" i="3"/>
  <c r="P148" i="3"/>
  <c r="K148" i="3"/>
  <c r="Q147" i="3"/>
  <c r="P147" i="3"/>
  <c r="K147" i="3"/>
  <c r="N147" i="3" s="1"/>
  <c r="R147" i="3" s="1"/>
  <c r="Q146" i="3"/>
  <c r="P146" i="3"/>
  <c r="K146" i="3"/>
  <c r="N146" i="3" s="1"/>
  <c r="R146" i="3" s="1"/>
  <c r="Q145" i="3"/>
  <c r="P145" i="3"/>
  <c r="K145" i="3"/>
  <c r="N145" i="3" s="1"/>
  <c r="R145" i="3" s="1"/>
  <c r="Q144" i="3"/>
  <c r="P144" i="3"/>
  <c r="K144" i="3"/>
  <c r="Q143" i="3"/>
  <c r="P143" i="3"/>
  <c r="N143" i="3"/>
  <c r="R143" i="3" s="1"/>
  <c r="L143" i="3"/>
  <c r="O143" i="3" s="1"/>
  <c r="S143" i="3" s="1"/>
  <c r="K143" i="3"/>
  <c r="Q142" i="3"/>
  <c r="P142" i="3"/>
  <c r="K142" i="3"/>
  <c r="N142" i="3" s="1"/>
  <c r="R141" i="3"/>
  <c r="Q141" i="3"/>
  <c r="P141" i="3"/>
  <c r="N141" i="3"/>
  <c r="K141" i="3"/>
  <c r="L141" i="3" s="1"/>
  <c r="O141" i="3" s="1"/>
  <c r="S141" i="3" s="1"/>
  <c r="Q140" i="3"/>
  <c r="P140" i="3"/>
  <c r="K140" i="3"/>
  <c r="N140" i="3" s="1"/>
  <c r="R140" i="3" s="1"/>
  <c r="Q139" i="3"/>
  <c r="P139" i="3"/>
  <c r="K139" i="3"/>
  <c r="N139" i="3" s="1"/>
  <c r="R139" i="3" s="1"/>
  <c r="Q138" i="3"/>
  <c r="P138" i="3"/>
  <c r="K138" i="3"/>
  <c r="N138" i="3" s="1"/>
  <c r="Q137" i="3"/>
  <c r="P137" i="3"/>
  <c r="L137" i="3"/>
  <c r="O137" i="3" s="1"/>
  <c r="S137" i="3" s="1"/>
  <c r="K137" i="3"/>
  <c r="N137" i="3" s="1"/>
  <c r="R137" i="3" s="1"/>
  <c r="Q136" i="3"/>
  <c r="P136" i="3"/>
  <c r="K136" i="3"/>
  <c r="Q135" i="3"/>
  <c r="P135" i="3"/>
  <c r="K135" i="3"/>
  <c r="N135" i="3" s="1"/>
  <c r="R135" i="3" s="1"/>
  <c r="Q134" i="3"/>
  <c r="P134" i="3"/>
  <c r="K134" i="3"/>
  <c r="N134" i="3" s="1"/>
  <c r="Q133" i="3"/>
  <c r="P133" i="3"/>
  <c r="O133" i="3"/>
  <c r="L133" i="3"/>
  <c r="K133" i="3"/>
  <c r="N133" i="3" s="1"/>
  <c r="R133" i="3" s="1"/>
  <c r="Q132" i="3"/>
  <c r="P132" i="3"/>
  <c r="K132" i="3"/>
  <c r="N132" i="3" s="1"/>
  <c r="Q131" i="3"/>
  <c r="P131" i="3"/>
  <c r="L131" i="3"/>
  <c r="O131" i="3" s="1"/>
  <c r="K131" i="3"/>
  <c r="N131" i="3" s="1"/>
  <c r="R131" i="3" s="1"/>
  <c r="Q130" i="3"/>
  <c r="P130" i="3"/>
  <c r="K130" i="3"/>
  <c r="N130" i="3" s="1"/>
  <c r="Q129" i="3"/>
  <c r="P129" i="3"/>
  <c r="K129" i="3"/>
  <c r="N129" i="3" s="1"/>
  <c r="R129" i="3" s="1"/>
  <c r="Q128" i="3"/>
  <c r="P128" i="3"/>
  <c r="K128" i="3"/>
  <c r="Q127" i="3"/>
  <c r="P127" i="3"/>
  <c r="K127" i="3"/>
  <c r="N127" i="3" s="1"/>
  <c r="R127" i="3" s="1"/>
  <c r="Q126" i="3"/>
  <c r="P126" i="3"/>
  <c r="L126" i="3"/>
  <c r="O126" i="3" s="1"/>
  <c r="K126" i="3"/>
  <c r="N126" i="3" s="1"/>
  <c r="Q125" i="3"/>
  <c r="P125" i="3"/>
  <c r="N125" i="3"/>
  <c r="L125" i="3"/>
  <c r="O125" i="3" s="1"/>
  <c r="S125" i="3" s="1"/>
  <c r="K125" i="3"/>
  <c r="Q124" i="3"/>
  <c r="P124" i="3"/>
  <c r="K124" i="3"/>
  <c r="N124" i="3" s="1"/>
  <c r="R124" i="3" s="1"/>
  <c r="Q123" i="3"/>
  <c r="P123" i="3"/>
  <c r="N123" i="3"/>
  <c r="K123" i="3"/>
  <c r="L123" i="3" s="1"/>
  <c r="O123" i="3" s="1"/>
  <c r="Q122" i="3"/>
  <c r="P122" i="3"/>
  <c r="K122" i="3"/>
  <c r="Q121" i="3"/>
  <c r="P121" i="3"/>
  <c r="N121" i="3"/>
  <c r="K121" i="3"/>
  <c r="L121" i="3" s="1"/>
  <c r="O121" i="3" s="1"/>
  <c r="S121" i="3" s="1"/>
  <c r="Q120" i="3"/>
  <c r="P120" i="3"/>
  <c r="K120" i="3"/>
  <c r="Q119" i="3"/>
  <c r="P119" i="3"/>
  <c r="K119" i="3"/>
  <c r="N119" i="3" s="1"/>
  <c r="R119" i="3" s="1"/>
  <c r="Q118" i="3"/>
  <c r="P118" i="3"/>
  <c r="K118" i="3"/>
  <c r="N118" i="3" s="1"/>
  <c r="Q117" i="3"/>
  <c r="P117" i="3"/>
  <c r="N117" i="3"/>
  <c r="R117" i="3" s="1"/>
  <c r="L117" i="3"/>
  <c r="O117" i="3" s="1"/>
  <c r="K117" i="3"/>
  <c r="Q116" i="3"/>
  <c r="P116" i="3"/>
  <c r="K116" i="3"/>
  <c r="Q115" i="3"/>
  <c r="P115" i="3"/>
  <c r="N115" i="3"/>
  <c r="R115" i="3" s="1"/>
  <c r="L115" i="3"/>
  <c r="O115" i="3" s="1"/>
  <c r="K115" i="3"/>
  <c r="Q114" i="3"/>
  <c r="P114" i="3"/>
  <c r="K114" i="3"/>
  <c r="N114" i="3" s="1"/>
  <c r="R114" i="3" s="1"/>
  <c r="Q113" i="3"/>
  <c r="P113" i="3"/>
  <c r="O113" i="3"/>
  <c r="L113" i="3"/>
  <c r="K113" i="3"/>
  <c r="N113" i="3" s="1"/>
  <c r="R113" i="3" s="1"/>
  <c r="Q112" i="3"/>
  <c r="P112" i="3"/>
  <c r="K112" i="3"/>
  <c r="Q111" i="3"/>
  <c r="P111" i="3"/>
  <c r="N111" i="3"/>
  <c r="K111" i="3"/>
  <c r="L111" i="3" s="1"/>
  <c r="O111" i="3" s="1"/>
  <c r="S111" i="3" s="1"/>
  <c r="Q110" i="3"/>
  <c r="P110" i="3"/>
  <c r="O110" i="3"/>
  <c r="S110" i="3" s="1"/>
  <c r="L110" i="3"/>
  <c r="K110" i="3"/>
  <c r="N110" i="3" s="1"/>
  <c r="Q109" i="3"/>
  <c r="P109" i="3"/>
  <c r="K109" i="3"/>
  <c r="N109" i="3" s="1"/>
  <c r="R109" i="3" s="1"/>
  <c r="Q108" i="3"/>
  <c r="P108" i="3"/>
  <c r="L108" i="3"/>
  <c r="O108" i="3" s="1"/>
  <c r="K108" i="3"/>
  <c r="N108" i="3" s="1"/>
  <c r="Q107" i="3"/>
  <c r="P107" i="3"/>
  <c r="R107" i="3" s="1"/>
  <c r="N107" i="3"/>
  <c r="K107" i="3"/>
  <c r="L107" i="3" s="1"/>
  <c r="O107" i="3" s="1"/>
  <c r="S107" i="3" s="1"/>
  <c r="Q106" i="3"/>
  <c r="P106" i="3"/>
  <c r="K106" i="3"/>
  <c r="N106" i="3" s="1"/>
  <c r="R106" i="3" s="1"/>
  <c r="Q105" i="3"/>
  <c r="P105" i="3"/>
  <c r="L105" i="3"/>
  <c r="O105" i="3" s="1"/>
  <c r="S105" i="3" s="1"/>
  <c r="K105" i="3"/>
  <c r="N105" i="3" s="1"/>
  <c r="R105" i="3" s="1"/>
  <c r="Q104" i="3"/>
  <c r="P104" i="3"/>
  <c r="K104" i="3"/>
  <c r="Q103" i="3"/>
  <c r="P103" i="3"/>
  <c r="N103" i="3"/>
  <c r="R103" i="3" s="1"/>
  <c r="L103" i="3"/>
  <c r="O103" i="3" s="1"/>
  <c r="S103" i="3" s="1"/>
  <c r="K103" i="3"/>
  <c r="Q102" i="3"/>
  <c r="P102" i="3"/>
  <c r="K102" i="3"/>
  <c r="N102" i="3" s="1"/>
  <c r="R101" i="3"/>
  <c r="Q101" i="3"/>
  <c r="P101" i="3"/>
  <c r="N101" i="3"/>
  <c r="K101" i="3"/>
  <c r="L101" i="3" s="1"/>
  <c r="O101" i="3" s="1"/>
  <c r="S101" i="3" s="1"/>
  <c r="Q100" i="3"/>
  <c r="P100" i="3"/>
  <c r="O100" i="3"/>
  <c r="S100" i="3" s="1"/>
  <c r="L100" i="3"/>
  <c r="K100" i="3"/>
  <c r="N100" i="3" s="1"/>
  <c r="Q99" i="3"/>
  <c r="P99" i="3"/>
  <c r="L99" i="3"/>
  <c r="O99" i="3" s="1"/>
  <c r="K99" i="3"/>
  <c r="N99" i="3" s="1"/>
  <c r="R99" i="3" s="1"/>
  <c r="Q98" i="3"/>
  <c r="P98" i="3"/>
  <c r="K98" i="3"/>
  <c r="N98" i="3" s="1"/>
  <c r="Q97" i="3"/>
  <c r="P97" i="3"/>
  <c r="K97" i="3"/>
  <c r="N97" i="3" s="1"/>
  <c r="R97" i="3" s="1"/>
  <c r="Q96" i="3"/>
  <c r="P96" i="3"/>
  <c r="K96" i="3"/>
  <c r="Q95" i="3"/>
  <c r="P95" i="3"/>
  <c r="K95" i="3"/>
  <c r="N95" i="3" s="1"/>
  <c r="R95" i="3" s="1"/>
  <c r="Q94" i="3"/>
  <c r="P94" i="3"/>
  <c r="K94" i="3"/>
  <c r="Q93" i="3"/>
  <c r="P93" i="3"/>
  <c r="O93" i="3"/>
  <c r="S93" i="3" s="1"/>
  <c r="N93" i="3"/>
  <c r="R93" i="3" s="1"/>
  <c r="L93" i="3"/>
  <c r="K93" i="3"/>
  <c r="Q92" i="3"/>
  <c r="P92" i="3"/>
  <c r="L92" i="3"/>
  <c r="O92" i="3" s="1"/>
  <c r="S92" i="3" s="1"/>
  <c r="K92" i="3"/>
  <c r="N92" i="3" s="1"/>
  <c r="Q91" i="3"/>
  <c r="P91" i="3"/>
  <c r="N91" i="3"/>
  <c r="L91" i="3"/>
  <c r="O91" i="3" s="1"/>
  <c r="K91" i="3"/>
  <c r="Q90" i="3"/>
  <c r="P90" i="3"/>
  <c r="K90" i="3"/>
  <c r="N90" i="3" s="1"/>
  <c r="R89" i="3"/>
  <c r="Q89" i="3"/>
  <c r="P89" i="3"/>
  <c r="N89" i="3"/>
  <c r="K89" i="3"/>
  <c r="L89" i="3" s="1"/>
  <c r="O89" i="3" s="1"/>
  <c r="S88" i="3"/>
  <c r="Q88" i="3"/>
  <c r="P88" i="3"/>
  <c r="L88" i="3"/>
  <c r="O88" i="3" s="1"/>
  <c r="K88" i="3"/>
  <c r="N88" i="3" s="1"/>
  <c r="Q87" i="3"/>
  <c r="P87" i="3"/>
  <c r="N87" i="3"/>
  <c r="R87" i="3" s="1"/>
  <c r="L87" i="3"/>
  <c r="O87" i="3" s="1"/>
  <c r="S87" i="3" s="1"/>
  <c r="K87" i="3"/>
  <c r="Q86" i="3"/>
  <c r="P86" i="3"/>
  <c r="K86" i="3"/>
  <c r="Q85" i="3"/>
  <c r="P85" i="3"/>
  <c r="O85" i="3"/>
  <c r="S85" i="3" s="1"/>
  <c r="N85" i="3"/>
  <c r="R85" i="3" s="1"/>
  <c r="T85" i="3" s="1"/>
  <c r="L85" i="3"/>
  <c r="K85" i="3"/>
  <c r="Q84" i="3"/>
  <c r="P84" i="3"/>
  <c r="K84" i="3"/>
  <c r="N84" i="3" s="1"/>
  <c r="Q83" i="3"/>
  <c r="P83" i="3"/>
  <c r="K83" i="3"/>
  <c r="N83" i="3" s="1"/>
  <c r="R83" i="3" s="1"/>
  <c r="Q82" i="3"/>
  <c r="P82" i="3"/>
  <c r="K82" i="3"/>
  <c r="N82" i="3" s="1"/>
  <c r="Q81" i="3"/>
  <c r="P81" i="3"/>
  <c r="K81" i="3"/>
  <c r="N81" i="3" s="1"/>
  <c r="R81" i="3" s="1"/>
  <c r="Q80" i="3"/>
  <c r="P80" i="3"/>
  <c r="L80" i="3"/>
  <c r="O80" i="3" s="1"/>
  <c r="S80" i="3" s="1"/>
  <c r="K80" i="3"/>
  <c r="N80" i="3" s="1"/>
  <c r="Q79" i="3"/>
  <c r="P79" i="3"/>
  <c r="O79" i="3"/>
  <c r="S79" i="3" s="1"/>
  <c r="N79" i="3"/>
  <c r="R79" i="3" s="1"/>
  <c r="L79" i="3"/>
  <c r="K79" i="3"/>
  <c r="Q78" i="3"/>
  <c r="P78" i="3"/>
  <c r="K78" i="3"/>
  <c r="Q77" i="3"/>
  <c r="P77" i="3"/>
  <c r="R77" i="3" s="1"/>
  <c r="N77" i="3"/>
  <c r="L77" i="3"/>
  <c r="O77" i="3" s="1"/>
  <c r="S77" i="3" s="1"/>
  <c r="K77" i="3"/>
  <c r="Q76" i="3"/>
  <c r="P76" i="3"/>
  <c r="K76" i="3"/>
  <c r="Q75" i="3"/>
  <c r="P75" i="3"/>
  <c r="K75" i="3"/>
  <c r="L75" i="3" s="1"/>
  <c r="O75" i="3" s="1"/>
  <c r="Q74" i="3"/>
  <c r="P74" i="3"/>
  <c r="K74" i="3"/>
  <c r="L74" i="3" s="1"/>
  <c r="O74" i="3" s="1"/>
  <c r="S74" i="3" s="1"/>
  <c r="Q73" i="3"/>
  <c r="P73" i="3"/>
  <c r="L73" i="3"/>
  <c r="O73" i="3" s="1"/>
  <c r="S73" i="3" s="1"/>
  <c r="K73" i="3"/>
  <c r="N73" i="3" s="1"/>
  <c r="Q72" i="3"/>
  <c r="P72" i="3"/>
  <c r="K72" i="3"/>
  <c r="Q71" i="3"/>
  <c r="P71" i="3"/>
  <c r="K71" i="3"/>
  <c r="L71" i="3" s="1"/>
  <c r="O71" i="3" s="1"/>
  <c r="Q70" i="3"/>
  <c r="P70" i="3"/>
  <c r="O70" i="3"/>
  <c r="S70" i="3" s="1"/>
  <c r="N70" i="3"/>
  <c r="R70" i="3" s="1"/>
  <c r="K70" i="3"/>
  <c r="L70" i="3" s="1"/>
  <c r="Q69" i="3"/>
  <c r="P69" i="3"/>
  <c r="K69" i="3"/>
  <c r="N69" i="3" s="1"/>
  <c r="R69" i="3" s="1"/>
  <c r="Q68" i="3"/>
  <c r="P68" i="3"/>
  <c r="K68" i="3"/>
  <c r="Q67" i="3"/>
  <c r="P67" i="3"/>
  <c r="N67" i="3"/>
  <c r="R67" i="3" s="1"/>
  <c r="T67" i="3" s="1"/>
  <c r="K67" i="3"/>
  <c r="L67" i="3" s="1"/>
  <c r="O67" i="3" s="1"/>
  <c r="S67" i="3" s="1"/>
  <c r="Q66" i="3"/>
  <c r="P66" i="3"/>
  <c r="O66" i="3"/>
  <c r="N66" i="3"/>
  <c r="R66" i="3" s="1"/>
  <c r="K66" i="3"/>
  <c r="L66" i="3" s="1"/>
  <c r="Q65" i="3"/>
  <c r="P65" i="3"/>
  <c r="K65" i="3"/>
  <c r="N65" i="3" s="1"/>
  <c r="R65" i="3" s="1"/>
  <c r="Q64" i="3"/>
  <c r="P64" i="3"/>
  <c r="K64" i="3"/>
  <c r="Q63" i="3"/>
  <c r="P63" i="3"/>
  <c r="N63" i="3"/>
  <c r="K63" i="3"/>
  <c r="L63" i="3" s="1"/>
  <c r="O63" i="3" s="1"/>
  <c r="S63" i="3" s="1"/>
  <c r="Q62" i="3"/>
  <c r="P62" i="3"/>
  <c r="K62" i="3"/>
  <c r="L62" i="3" s="1"/>
  <c r="O62" i="3" s="1"/>
  <c r="S62" i="3" s="1"/>
  <c r="R61" i="3"/>
  <c r="T61" i="3" s="1"/>
  <c r="Y61" i="3" s="1"/>
  <c r="Q61" i="3"/>
  <c r="P61" i="3"/>
  <c r="L61" i="3"/>
  <c r="O61" i="3" s="1"/>
  <c r="S61" i="3" s="1"/>
  <c r="K61" i="3"/>
  <c r="N61" i="3" s="1"/>
  <c r="Q60" i="3"/>
  <c r="P60" i="3"/>
  <c r="K60" i="3"/>
  <c r="Q59" i="3"/>
  <c r="P59" i="3"/>
  <c r="K59" i="3"/>
  <c r="L59" i="3" s="1"/>
  <c r="O59" i="3" s="1"/>
  <c r="Q58" i="3"/>
  <c r="P58" i="3"/>
  <c r="K58" i="3"/>
  <c r="L58" i="3" s="1"/>
  <c r="O58" i="3" s="1"/>
  <c r="S58" i="3" s="1"/>
  <c r="Q57" i="3"/>
  <c r="P57" i="3"/>
  <c r="L57" i="3"/>
  <c r="O57" i="3" s="1"/>
  <c r="S57" i="3" s="1"/>
  <c r="K57" i="3"/>
  <c r="N57" i="3" s="1"/>
  <c r="Q56" i="3"/>
  <c r="P56" i="3"/>
  <c r="K56" i="3"/>
  <c r="Q55" i="3"/>
  <c r="P55" i="3"/>
  <c r="K55" i="3"/>
  <c r="L55" i="3" s="1"/>
  <c r="O55" i="3" s="1"/>
  <c r="Q54" i="3"/>
  <c r="P54" i="3"/>
  <c r="O54" i="3"/>
  <c r="S54" i="3" s="1"/>
  <c r="N54" i="3"/>
  <c r="R54" i="3" s="1"/>
  <c r="K54" i="3"/>
  <c r="L54" i="3" s="1"/>
  <c r="Q53" i="3"/>
  <c r="P53" i="3"/>
  <c r="K53" i="3"/>
  <c r="N53" i="3" s="1"/>
  <c r="R53" i="3" s="1"/>
  <c r="Q52" i="3"/>
  <c r="P52" i="3"/>
  <c r="K52" i="3"/>
  <c r="Q51" i="3"/>
  <c r="P51" i="3"/>
  <c r="N51" i="3"/>
  <c r="R51" i="3" s="1"/>
  <c r="T51" i="3" s="1"/>
  <c r="K51" i="3"/>
  <c r="L51" i="3" s="1"/>
  <c r="O51" i="3" s="1"/>
  <c r="S51" i="3" s="1"/>
  <c r="Q50" i="3"/>
  <c r="P50" i="3"/>
  <c r="O50" i="3"/>
  <c r="N50" i="3"/>
  <c r="R50" i="3" s="1"/>
  <c r="K50" i="3"/>
  <c r="L50" i="3" s="1"/>
  <c r="Q49" i="3"/>
  <c r="P49" i="3"/>
  <c r="K49" i="3"/>
  <c r="N49" i="3" s="1"/>
  <c r="R49" i="3" s="1"/>
  <c r="Q48" i="3"/>
  <c r="P48" i="3"/>
  <c r="K48" i="3"/>
  <c r="Q47" i="3"/>
  <c r="P47" i="3"/>
  <c r="N47" i="3"/>
  <c r="K47" i="3"/>
  <c r="L47" i="3" s="1"/>
  <c r="O47" i="3" s="1"/>
  <c r="S47" i="3" s="1"/>
  <c r="Q46" i="3"/>
  <c r="P46" i="3"/>
  <c r="K46" i="3"/>
  <c r="L46" i="3" s="1"/>
  <c r="O46" i="3" s="1"/>
  <c r="S46" i="3" s="1"/>
  <c r="R45" i="3"/>
  <c r="T45" i="3" s="1"/>
  <c r="Y45" i="3" s="1"/>
  <c r="Q45" i="3"/>
  <c r="P45" i="3"/>
  <c r="L45" i="3"/>
  <c r="O45" i="3" s="1"/>
  <c r="S45" i="3" s="1"/>
  <c r="K45" i="3"/>
  <c r="N45" i="3" s="1"/>
  <c r="Q44" i="3"/>
  <c r="P44" i="3"/>
  <c r="K44" i="3"/>
  <c r="Q43" i="3"/>
  <c r="P43" i="3"/>
  <c r="K43" i="3"/>
  <c r="L43" i="3" s="1"/>
  <c r="O43" i="3" s="1"/>
  <c r="Q42" i="3"/>
  <c r="P42" i="3"/>
  <c r="K42" i="3"/>
  <c r="L42" i="3" s="1"/>
  <c r="O42" i="3" s="1"/>
  <c r="S42" i="3" s="1"/>
  <c r="Q41" i="3"/>
  <c r="P41" i="3"/>
  <c r="L41" i="3"/>
  <c r="O41" i="3" s="1"/>
  <c r="S41" i="3" s="1"/>
  <c r="K41" i="3"/>
  <c r="N41" i="3" s="1"/>
  <c r="Q40" i="3"/>
  <c r="P40" i="3"/>
  <c r="K40" i="3"/>
  <c r="L40" i="3" s="1"/>
  <c r="O40" i="3" s="1"/>
  <c r="S40" i="3" s="1"/>
  <c r="Q39" i="3"/>
  <c r="P39" i="3"/>
  <c r="K39" i="3"/>
  <c r="L39" i="3" s="1"/>
  <c r="O39" i="3" s="1"/>
  <c r="Q38" i="3"/>
  <c r="P38" i="3"/>
  <c r="N38" i="3"/>
  <c r="R38" i="3" s="1"/>
  <c r="K38" i="3"/>
  <c r="L38" i="3" s="1"/>
  <c r="O38" i="3" s="1"/>
  <c r="S38" i="3" s="1"/>
  <c r="R37" i="3"/>
  <c r="Q37" i="3"/>
  <c r="P37" i="3"/>
  <c r="L37" i="3"/>
  <c r="O37" i="3" s="1"/>
  <c r="K37" i="3"/>
  <c r="N37" i="3" s="1"/>
  <c r="Q36" i="3"/>
  <c r="P36" i="3"/>
  <c r="N36" i="3"/>
  <c r="R36" i="3" s="1"/>
  <c r="K36" i="3"/>
  <c r="L36" i="3" s="1"/>
  <c r="O36" i="3" s="1"/>
  <c r="Q35" i="3"/>
  <c r="P35" i="3"/>
  <c r="K35" i="3"/>
  <c r="L35" i="3" s="1"/>
  <c r="O35" i="3" s="1"/>
  <c r="Q34" i="3"/>
  <c r="P34" i="3"/>
  <c r="K34" i="3"/>
  <c r="L34" i="3" s="1"/>
  <c r="O34" i="3" s="1"/>
  <c r="S34" i="3" s="1"/>
  <c r="Q33" i="3"/>
  <c r="P33" i="3"/>
  <c r="K33" i="3"/>
  <c r="N33" i="3" s="1"/>
  <c r="R33" i="3" s="1"/>
  <c r="Q32" i="3"/>
  <c r="P32" i="3"/>
  <c r="K32" i="3"/>
  <c r="L32" i="3" s="1"/>
  <c r="O32" i="3" s="1"/>
  <c r="Q31" i="3"/>
  <c r="P31" i="3"/>
  <c r="K31" i="3"/>
  <c r="L31" i="3" s="1"/>
  <c r="O31" i="3" s="1"/>
  <c r="Q30" i="3"/>
  <c r="P30" i="3"/>
  <c r="O30" i="3"/>
  <c r="S30" i="3" s="1"/>
  <c r="N30" i="3"/>
  <c r="K30" i="3"/>
  <c r="L30" i="3" s="1"/>
  <c r="Q29" i="3"/>
  <c r="P29" i="3"/>
  <c r="L29" i="3"/>
  <c r="O29" i="3" s="1"/>
  <c r="K29" i="3"/>
  <c r="N29" i="3" s="1"/>
  <c r="Q28" i="3"/>
  <c r="P28" i="3"/>
  <c r="R28" i="3" s="1"/>
  <c r="N28" i="3"/>
  <c r="K28" i="3"/>
  <c r="L28" i="3" s="1"/>
  <c r="O28" i="3" s="1"/>
  <c r="Q27" i="3"/>
  <c r="P27" i="3"/>
  <c r="N27" i="3"/>
  <c r="R27" i="3" s="1"/>
  <c r="T27" i="3" s="1"/>
  <c r="K27" i="3"/>
  <c r="L27" i="3" s="1"/>
  <c r="O27" i="3" s="1"/>
  <c r="S27" i="3" s="1"/>
  <c r="S26" i="3"/>
  <c r="Q26" i="3"/>
  <c r="P26" i="3"/>
  <c r="O26" i="3"/>
  <c r="K26" i="3"/>
  <c r="L26" i="3" s="1"/>
  <c r="Q25" i="3"/>
  <c r="P25" i="3"/>
  <c r="L25" i="3"/>
  <c r="O25" i="3" s="1"/>
  <c r="S25" i="3" s="1"/>
  <c r="K25" i="3"/>
  <c r="N25" i="3" s="1"/>
  <c r="Q24" i="3"/>
  <c r="P24" i="3"/>
  <c r="K24" i="3"/>
  <c r="L24" i="3" s="1"/>
  <c r="O24" i="3" s="1"/>
  <c r="Q23" i="3"/>
  <c r="P23" i="3"/>
  <c r="N23" i="3"/>
  <c r="R23" i="3" s="1"/>
  <c r="K23" i="3"/>
  <c r="L23" i="3" s="1"/>
  <c r="O23" i="3" s="1"/>
  <c r="Q22" i="3"/>
  <c r="P22" i="3"/>
  <c r="K22" i="3"/>
  <c r="L22" i="3" s="1"/>
  <c r="O22" i="3" s="1"/>
  <c r="S22" i="3" s="1"/>
  <c r="Q21" i="3"/>
  <c r="P21" i="3"/>
  <c r="L21" i="3"/>
  <c r="O21" i="3" s="1"/>
  <c r="K21" i="3"/>
  <c r="N21" i="3" s="1"/>
  <c r="Q20" i="3"/>
  <c r="P20" i="3"/>
  <c r="K20" i="3"/>
  <c r="L20" i="3" s="1"/>
  <c r="O20" i="3" s="1"/>
  <c r="S20" i="3" s="1"/>
  <c r="Q19" i="3"/>
  <c r="P19" i="3"/>
  <c r="K19" i="3"/>
  <c r="L19" i="3" s="1"/>
  <c r="O19" i="3" s="1"/>
  <c r="Q18" i="3"/>
  <c r="S18" i="3" s="1"/>
  <c r="P18" i="3"/>
  <c r="O18" i="3"/>
  <c r="N18" i="3"/>
  <c r="K18" i="3"/>
  <c r="L18" i="3" s="1"/>
  <c r="Q17" i="3"/>
  <c r="P17" i="3"/>
  <c r="K17" i="3"/>
  <c r="N17" i="3" s="1"/>
  <c r="Q16" i="3"/>
  <c r="P16" i="3"/>
  <c r="K16" i="3"/>
  <c r="L16" i="3" s="1"/>
  <c r="O16" i="3" s="1"/>
  <c r="Q15" i="3"/>
  <c r="P15" i="3"/>
  <c r="K15" i="3"/>
  <c r="L15" i="3" s="1"/>
  <c r="O15" i="3" s="1"/>
  <c r="Q14" i="3"/>
  <c r="P14" i="3"/>
  <c r="O14" i="3"/>
  <c r="S14" i="3" s="1"/>
  <c r="N14" i="3"/>
  <c r="K14" i="3"/>
  <c r="L14" i="3" s="1"/>
  <c r="Q13" i="3"/>
  <c r="P13" i="3"/>
  <c r="K13" i="3"/>
  <c r="N13" i="3" s="1"/>
  <c r="R13" i="3" s="1"/>
  <c r="Q12" i="3"/>
  <c r="P12" i="3"/>
  <c r="K12" i="3"/>
  <c r="L12" i="3" s="1"/>
  <c r="O12" i="3" s="1"/>
  <c r="Q11" i="3"/>
  <c r="P11" i="3"/>
  <c r="K11" i="3"/>
  <c r="L11" i="3" s="1"/>
  <c r="O11" i="3" s="1"/>
  <c r="S11" i="3" s="1"/>
  <c r="Q10" i="3"/>
  <c r="P10" i="3"/>
  <c r="K10" i="3"/>
  <c r="L10" i="3" s="1"/>
  <c r="O10" i="3" s="1"/>
  <c r="S10" i="3" s="1"/>
  <c r="Q9" i="3"/>
  <c r="P9" i="3"/>
  <c r="K9" i="3"/>
  <c r="N9" i="3" s="1"/>
  <c r="Q8" i="3"/>
  <c r="P8" i="3"/>
  <c r="K8" i="3"/>
  <c r="L8" i="3" s="1"/>
  <c r="O8" i="3" s="1"/>
  <c r="Q7" i="3"/>
  <c r="P7" i="3"/>
  <c r="N7" i="3"/>
  <c r="R7" i="3" s="1"/>
  <c r="L7" i="3"/>
  <c r="O7" i="3" s="1"/>
  <c r="K7" i="3"/>
  <c r="Q6" i="3"/>
  <c r="P6" i="3"/>
  <c r="K6" i="3"/>
  <c r="Q5" i="3"/>
  <c r="P5" i="3"/>
  <c r="K5" i="3"/>
  <c r="N5" i="3" s="1"/>
  <c r="R5" i="3" s="1"/>
  <c r="J4" i="3"/>
  <c r="B6" i="1"/>
  <c r="T127" i="3" l="1"/>
  <c r="Z127" i="3" s="1"/>
  <c r="T167" i="3"/>
  <c r="T131" i="3"/>
  <c r="Y131" i="3" s="1"/>
  <c r="T28" i="3"/>
  <c r="X28" i="3" s="1"/>
  <c r="T159" i="3"/>
  <c r="X159" i="3" s="1"/>
  <c r="T107" i="3"/>
  <c r="X107" i="3" s="1"/>
  <c r="T36" i="3"/>
  <c r="X36" i="3" s="1"/>
  <c r="T34" i="3"/>
  <c r="Z34" i="3" s="1"/>
  <c r="T81" i="3"/>
  <c r="Y81" i="3" s="1"/>
  <c r="N11" i="3"/>
  <c r="R11" i="3" s="1"/>
  <c r="T11" i="3" s="1"/>
  <c r="R17" i="3"/>
  <c r="N20" i="3"/>
  <c r="R20" i="3" s="1"/>
  <c r="T20" i="3" s="1"/>
  <c r="Y20" i="3" s="1"/>
  <c r="N42" i="3"/>
  <c r="R42" i="3" s="1"/>
  <c r="T42" i="3" s="1"/>
  <c r="L49" i="3"/>
  <c r="O49" i="3" s="1"/>
  <c r="S49" i="3" s="1"/>
  <c r="T49" i="3" s="1"/>
  <c r="L53" i="3"/>
  <c r="O53" i="3" s="1"/>
  <c r="S53" i="3" s="1"/>
  <c r="T53" i="3" s="1"/>
  <c r="N58" i="3"/>
  <c r="R58" i="3" s="1"/>
  <c r="L65" i="3"/>
  <c r="O65" i="3" s="1"/>
  <c r="S65" i="3" s="1"/>
  <c r="T65" i="3" s="1"/>
  <c r="L69" i="3"/>
  <c r="O69" i="3" s="1"/>
  <c r="S69" i="3" s="1"/>
  <c r="T69" i="3" s="1"/>
  <c r="N74" i="3"/>
  <c r="R74" i="3" s="1"/>
  <c r="T74" i="3" s="1"/>
  <c r="L81" i="3"/>
  <c r="O81" i="3" s="1"/>
  <c r="S81" i="3" s="1"/>
  <c r="R90" i="3"/>
  <c r="L95" i="3"/>
  <c r="O95" i="3" s="1"/>
  <c r="S95" i="3" s="1"/>
  <c r="T95" i="3" s="1"/>
  <c r="L97" i="3"/>
  <c r="O97" i="3" s="1"/>
  <c r="S97" i="3" s="1"/>
  <c r="T97" i="3" s="1"/>
  <c r="L106" i="3"/>
  <c r="O106" i="3" s="1"/>
  <c r="S106" i="3" s="1"/>
  <c r="L109" i="3"/>
  <c r="O109" i="3" s="1"/>
  <c r="S109" i="3" s="1"/>
  <c r="T109" i="3" s="1"/>
  <c r="R125" i="3"/>
  <c r="L127" i="3"/>
  <c r="O127" i="3" s="1"/>
  <c r="S127" i="3" s="1"/>
  <c r="L130" i="3"/>
  <c r="O130" i="3" s="1"/>
  <c r="S130" i="3" s="1"/>
  <c r="R132" i="3"/>
  <c r="L135" i="3"/>
  <c r="O135" i="3" s="1"/>
  <c r="S135" i="3" s="1"/>
  <c r="T135" i="3" s="1"/>
  <c r="T143" i="3"/>
  <c r="Y143" i="3" s="1"/>
  <c r="L145" i="3"/>
  <c r="O145" i="3" s="1"/>
  <c r="S145" i="3" s="1"/>
  <c r="L147" i="3"/>
  <c r="O147" i="3" s="1"/>
  <c r="S147" i="3" s="1"/>
  <c r="R34" i="3"/>
  <c r="T38" i="3"/>
  <c r="N10" i="3"/>
  <c r="L13" i="3"/>
  <c r="O13" i="3" s="1"/>
  <c r="S15" i="3"/>
  <c r="S19" i="3"/>
  <c r="N22" i="3"/>
  <c r="S24" i="3"/>
  <c r="R29" i="3"/>
  <c r="N46" i="3"/>
  <c r="R46" i="3" s="1"/>
  <c r="N62" i="3"/>
  <c r="R62" i="3" s="1"/>
  <c r="T62" i="3" s="1"/>
  <c r="L83" i="3"/>
  <c r="O83" i="3" s="1"/>
  <c r="S83" i="3" s="1"/>
  <c r="T83" i="3" s="1"/>
  <c r="L84" i="3"/>
  <c r="O84" i="3" s="1"/>
  <c r="S84" i="3" s="1"/>
  <c r="L114" i="3"/>
  <c r="O114" i="3" s="1"/>
  <c r="S114" i="3" s="1"/>
  <c r="T114" i="3" s="1"/>
  <c r="L119" i="3"/>
  <c r="O119" i="3" s="1"/>
  <c r="S119" i="3" s="1"/>
  <c r="L124" i="3"/>
  <c r="O124" i="3" s="1"/>
  <c r="S124" i="3" s="1"/>
  <c r="T124" i="3" s="1"/>
  <c r="L129" i="3"/>
  <c r="O129" i="3" s="1"/>
  <c r="S129" i="3" s="1"/>
  <c r="L139" i="3"/>
  <c r="O139" i="3" s="1"/>
  <c r="L142" i="3"/>
  <c r="O142" i="3" s="1"/>
  <c r="S142" i="3" s="1"/>
  <c r="L153" i="3"/>
  <c r="O153" i="3" s="1"/>
  <c r="S153" i="3" s="1"/>
  <c r="T153" i="3" s="1"/>
  <c r="R158" i="3"/>
  <c r="T158" i="3" s="1"/>
  <c r="L166" i="3"/>
  <c r="O166" i="3" s="1"/>
  <c r="S166" i="3" s="1"/>
  <c r="T166" i="3" s="1"/>
  <c r="S8" i="3"/>
  <c r="N19" i="3"/>
  <c r="R19" i="3" s="1"/>
  <c r="N24" i="3"/>
  <c r="R24" i="3" s="1"/>
  <c r="N26" i="3"/>
  <c r="S31" i="3"/>
  <c r="N35" i="3"/>
  <c r="R35" i="3" s="1"/>
  <c r="R41" i="3"/>
  <c r="T41" i="3" s="1"/>
  <c r="Y41" i="3" s="1"/>
  <c r="R57" i="3"/>
  <c r="T57" i="3" s="1"/>
  <c r="R73" i="3"/>
  <c r="T73" i="3" s="1"/>
  <c r="X73" i="3" s="1"/>
  <c r="AA73" i="3" s="1"/>
  <c r="AB73" i="3" s="1"/>
  <c r="L102" i="3"/>
  <c r="O102" i="3" s="1"/>
  <c r="S102" i="3" s="1"/>
  <c r="R108" i="3"/>
  <c r="L134" i="3"/>
  <c r="O134" i="3" s="1"/>
  <c r="S134" i="3" s="1"/>
  <c r="L158" i="3"/>
  <c r="O158" i="3" s="1"/>
  <c r="S158" i="3" s="1"/>
  <c r="R10" i="3"/>
  <c r="T10" i="3" s="1"/>
  <c r="S43" i="3"/>
  <c r="S55" i="3"/>
  <c r="S59" i="3"/>
  <c r="S71" i="3"/>
  <c r="S75" i="3"/>
  <c r="R82" i="3"/>
  <c r="T82" i="3" s="1"/>
  <c r="S91" i="3"/>
  <c r="S108" i="3"/>
  <c r="R111" i="3"/>
  <c r="T111" i="3" s="1"/>
  <c r="Z111" i="3" s="1"/>
  <c r="S126" i="3"/>
  <c r="S131" i="3"/>
  <c r="L5" i="3"/>
  <c r="O5" i="3" s="1"/>
  <c r="N12" i="3"/>
  <c r="R12" i="3" s="1"/>
  <c r="T12" i="3" s="1"/>
  <c r="Y12" i="3" s="1"/>
  <c r="S16" i="3"/>
  <c r="R21" i="3"/>
  <c r="R26" i="3"/>
  <c r="T26" i="3" s="1"/>
  <c r="Y26" i="3" s="1"/>
  <c r="S28" i="3"/>
  <c r="N34" i="3"/>
  <c r="S39" i="3"/>
  <c r="N43" i="3"/>
  <c r="S50" i="3"/>
  <c r="T50" i="3" s="1"/>
  <c r="N55" i="3"/>
  <c r="R55" i="3" s="1"/>
  <c r="T55" i="3" s="1"/>
  <c r="N59" i="3"/>
  <c r="R59" i="3" s="1"/>
  <c r="S66" i="3"/>
  <c r="T66" i="3" s="1"/>
  <c r="N71" i="3"/>
  <c r="R71" i="3" s="1"/>
  <c r="T71" i="3" s="1"/>
  <c r="N75" i="3"/>
  <c r="R75" i="3" s="1"/>
  <c r="L82" i="3"/>
  <c r="O82" i="3" s="1"/>
  <c r="S82" i="3" s="1"/>
  <c r="R88" i="3"/>
  <c r="R91" i="3"/>
  <c r="T91" i="3" s="1"/>
  <c r="R98" i="3"/>
  <c r="L118" i="3"/>
  <c r="O118" i="3" s="1"/>
  <c r="S118" i="3" s="1"/>
  <c r="L157" i="3"/>
  <c r="O157" i="3" s="1"/>
  <c r="S157" i="3" s="1"/>
  <c r="T157" i="3" s="1"/>
  <c r="L165" i="3"/>
  <c r="O165" i="3" s="1"/>
  <c r="S165" i="3" s="1"/>
  <c r="T165" i="3" s="1"/>
  <c r="S12" i="3"/>
  <c r="S7" i="3"/>
  <c r="R9" i="3"/>
  <c r="R14" i="3"/>
  <c r="T14" i="3" s="1"/>
  <c r="Z14" i="3" s="1"/>
  <c r="R18" i="3"/>
  <c r="T18" i="3" s="1"/>
  <c r="X18" i="3" s="1"/>
  <c r="S23" i="3"/>
  <c r="T23" i="3" s="1"/>
  <c r="R25" i="3"/>
  <c r="T25" i="3" s="1"/>
  <c r="S32" i="3"/>
  <c r="S36" i="3"/>
  <c r="S113" i="3"/>
  <c r="R121" i="3"/>
  <c r="R123" i="3"/>
  <c r="S133" i="3"/>
  <c r="R162" i="3"/>
  <c r="X26" i="3"/>
  <c r="Y34" i="3"/>
  <c r="L17" i="3"/>
  <c r="O17" i="3" s="1"/>
  <c r="S17" i="3" s="1"/>
  <c r="S5" i="3"/>
  <c r="N8" i="3"/>
  <c r="R8" i="3" s="1"/>
  <c r="T8" i="3" s="1"/>
  <c r="N39" i="3"/>
  <c r="R39" i="3" s="1"/>
  <c r="T39" i="3" s="1"/>
  <c r="N32" i="3"/>
  <c r="R32" i="3" s="1"/>
  <c r="T32" i="3" s="1"/>
  <c r="R43" i="3"/>
  <c r="Z51" i="3"/>
  <c r="Y51" i="3"/>
  <c r="X51" i="3"/>
  <c r="T58" i="3"/>
  <c r="Y18" i="3"/>
  <c r="Z18" i="3"/>
  <c r="Z27" i="3"/>
  <c r="Y27" i="3"/>
  <c r="X74" i="3"/>
  <c r="Y74" i="3"/>
  <c r="Z74" i="3"/>
  <c r="X38" i="3"/>
  <c r="Y38" i="3"/>
  <c r="Z38" i="3"/>
  <c r="N16" i="3"/>
  <c r="R16" i="3" s="1"/>
  <c r="X27" i="3"/>
  <c r="Z67" i="3"/>
  <c r="Y67" i="3"/>
  <c r="X67" i="3"/>
  <c r="N6" i="3"/>
  <c r="L6" i="3"/>
  <c r="L9" i="3"/>
  <c r="O9" i="3" s="1"/>
  <c r="S9" i="3" s="1"/>
  <c r="Z11" i="3"/>
  <c r="Y11" i="3"/>
  <c r="N40" i="3"/>
  <c r="R40" i="3" s="1"/>
  <c r="T40" i="3" s="1"/>
  <c r="X42" i="3"/>
  <c r="Y42" i="3"/>
  <c r="Z42" i="3"/>
  <c r="Z57" i="3"/>
  <c r="X57" i="3"/>
  <c r="AA57" i="3" s="1"/>
  <c r="AB57" i="3" s="1"/>
  <c r="Y57" i="3"/>
  <c r="X11" i="3"/>
  <c r="AA11" i="3" s="1"/>
  <c r="AB11" i="3" s="1"/>
  <c r="R22" i="3"/>
  <c r="T22" i="3" s="1"/>
  <c r="N31" i="3"/>
  <c r="R31" i="3" s="1"/>
  <c r="T31" i="3" s="1"/>
  <c r="L33" i="3"/>
  <c r="O33" i="3" s="1"/>
  <c r="S33" i="3" s="1"/>
  <c r="T33" i="3" s="1"/>
  <c r="Z73" i="3"/>
  <c r="Y73" i="3"/>
  <c r="T17" i="3"/>
  <c r="X20" i="3"/>
  <c r="Z20" i="3"/>
  <c r="N15" i="3"/>
  <c r="R15" i="3" s="1"/>
  <c r="R30" i="3"/>
  <c r="T30" i="3" s="1"/>
  <c r="S35" i="3"/>
  <c r="R47" i="3"/>
  <c r="T47" i="3" s="1"/>
  <c r="R63" i="3"/>
  <c r="T63" i="3" s="1"/>
  <c r="K4" i="3"/>
  <c r="S21" i="3"/>
  <c r="T21" i="3" s="1"/>
  <c r="S29" i="3"/>
  <c r="T29" i="3" s="1"/>
  <c r="N78" i="3"/>
  <c r="R78" i="3" s="1"/>
  <c r="L78" i="3"/>
  <c r="O78" i="3" s="1"/>
  <c r="S78" i="3" s="1"/>
  <c r="L44" i="3"/>
  <c r="O44" i="3" s="1"/>
  <c r="S44" i="3" s="1"/>
  <c r="N44" i="3"/>
  <c r="R44" i="3" s="1"/>
  <c r="L52" i="3"/>
  <c r="O52" i="3" s="1"/>
  <c r="S52" i="3" s="1"/>
  <c r="N52" i="3"/>
  <c r="R52" i="3" s="1"/>
  <c r="L60" i="3"/>
  <c r="O60" i="3" s="1"/>
  <c r="S60" i="3" s="1"/>
  <c r="N60" i="3"/>
  <c r="R60" i="3" s="1"/>
  <c r="L68" i="3"/>
  <c r="O68" i="3" s="1"/>
  <c r="S68" i="3" s="1"/>
  <c r="N68" i="3"/>
  <c r="R68" i="3" s="1"/>
  <c r="N76" i="3"/>
  <c r="R76" i="3" s="1"/>
  <c r="L76" i="3"/>
  <c r="O76" i="3" s="1"/>
  <c r="S76" i="3" s="1"/>
  <c r="Z85" i="3"/>
  <c r="S99" i="3"/>
  <c r="Y127" i="3"/>
  <c r="X127" i="3"/>
  <c r="S13" i="3"/>
  <c r="T13" i="3" s="1"/>
  <c r="S37" i="3"/>
  <c r="T37" i="3" s="1"/>
  <c r="Z45" i="3"/>
  <c r="X45" i="3"/>
  <c r="AA45" i="3" s="1"/>
  <c r="AB45" i="3" s="1"/>
  <c r="T46" i="3"/>
  <c r="T54" i="3"/>
  <c r="Z61" i="3"/>
  <c r="X61" i="3"/>
  <c r="AA61" i="3" s="1"/>
  <c r="AB61" i="3" s="1"/>
  <c r="T70" i="3"/>
  <c r="N96" i="3"/>
  <c r="R96" i="3" s="1"/>
  <c r="L96" i="3"/>
  <c r="O96" i="3" s="1"/>
  <c r="S96" i="3" s="1"/>
  <c r="T99" i="3"/>
  <c r="Z149" i="3"/>
  <c r="X149" i="3"/>
  <c r="Y149" i="3"/>
  <c r="Z81" i="3"/>
  <c r="Y124" i="3"/>
  <c r="X124" i="3"/>
  <c r="Z124" i="3"/>
  <c r="Y111" i="3"/>
  <c r="X111" i="3"/>
  <c r="T7" i="3"/>
  <c r="L48" i="3"/>
  <c r="O48" i="3" s="1"/>
  <c r="S48" i="3" s="1"/>
  <c r="N48" i="3"/>
  <c r="R48" i="3" s="1"/>
  <c r="T48" i="3" s="1"/>
  <c r="L56" i="3"/>
  <c r="O56" i="3" s="1"/>
  <c r="S56" i="3" s="1"/>
  <c r="N56" i="3"/>
  <c r="R56" i="3" s="1"/>
  <c r="T56" i="3" s="1"/>
  <c r="L64" i="3"/>
  <c r="O64" i="3" s="1"/>
  <c r="S64" i="3" s="1"/>
  <c r="N64" i="3"/>
  <c r="R64" i="3" s="1"/>
  <c r="L72" i="3"/>
  <c r="O72" i="3" s="1"/>
  <c r="S72" i="3" s="1"/>
  <c r="N72" i="3"/>
  <c r="R72" i="3" s="1"/>
  <c r="T72" i="3" s="1"/>
  <c r="T77" i="3"/>
  <c r="Y85" i="3"/>
  <c r="X85" i="3"/>
  <c r="X81" i="3"/>
  <c r="L98" i="3"/>
  <c r="O98" i="3" s="1"/>
  <c r="S98" i="3" s="1"/>
  <c r="T108" i="3"/>
  <c r="N128" i="3"/>
  <c r="R128" i="3" s="1"/>
  <c r="T128" i="3" s="1"/>
  <c r="L128" i="3"/>
  <c r="O128" i="3" s="1"/>
  <c r="S128" i="3" s="1"/>
  <c r="L132" i="3"/>
  <c r="O132" i="3" s="1"/>
  <c r="S132" i="3" s="1"/>
  <c r="T132" i="3" s="1"/>
  <c r="T141" i="3"/>
  <c r="N152" i="3"/>
  <c r="R152" i="3" s="1"/>
  <c r="L152" i="3"/>
  <c r="O152" i="3" s="1"/>
  <c r="S152" i="3" s="1"/>
  <c r="T87" i="3"/>
  <c r="T88" i="3"/>
  <c r="T106" i="3"/>
  <c r="S89" i="3"/>
  <c r="T89" i="3" s="1"/>
  <c r="N104" i="3"/>
  <c r="R104" i="3" s="1"/>
  <c r="L104" i="3"/>
  <c r="O104" i="3" s="1"/>
  <c r="S104" i="3" s="1"/>
  <c r="T105" i="3"/>
  <c r="T147" i="3"/>
  <c r="L90" i="3"/>
  <c r="O90" i="3" s="1"/>
  <c r="S90" i="3" s="1"/>
  <c r="T90" i="3" s="1"/>
  <c r="N116" i="3"/>
  <c r="R116" i="3" s="1"/>
  <c r="L116" i="3"/>
  <c r="O116" i="3" s="1"/>
  <c r="S116" i="3" s="1"/>
  <c r="S117" i="3"/>
  <c r="T117" i="3" s="1"/>
  <c r="R138" i="3"/>
  <c r="S139" i="3"/>
  <c r="L140" i="3"/>
  <c r="O140" i="3" s="1"/>
  <c r="S140" i="3" s="1"/>
  <c r="T140" i="3" s="1"/>
  <c r="T79" i="3"/>
  <c r="R80" i="3"/>
  <c r="T80" i="3" s="1"/>
  <c r="N94" i="3"/>
  <c r="R94" i="3" s="1"/>
  <c r="L94" i="3"/>
  <c r="O94" i="3" s="1"/>
  <c r="S94" i="3" s="1"/>
  <c r="T101" i="3"/>
  <c r="S115" i="3"/>
  <c r="T115" i="3" s="1"/>
  <c r="N136" i="3"/>
  <c r="R136" i="3" s="1"/>
  <c r="L136" i="3"/>
  <c r="O136" i="3" s="1"/>
  <c r="S136" i="3" s="1"/>
  <c r="T137" i="3"/>
  <c r="L138" i="3"/>
  <c r="O138" i="3" s="1"/>
  <c r="S138" i="3" s="1"/>
  <c r="N150" i="3"/>
  <c r="R150" i="3" s="1"/>
  <c r="L150" i="3"/>
  <c r="O150" i="3" s="1"/>
  <c r="S150" i="3" s="1"/>
  <c r="N154" i="3"/>
  <c r="R154" i="3" s="1"/>
  <c r="L154" i="3"/>
  <c r="O154" i="3" s="1"/>
  <c r="S154" i="3" s="1"/>
  <c r="Y107" i="3"/>
  <c r="AA107" i="3" s="1"/>
  <c r="AB107" i="3" s="1"/>
  <c r="T113" i="3"/>
  <c r="N122" i="3"/>
  <c r="R122" i="3" s="1"/>
  <c r="L122" i="3"/>
  <c r="O122" i="3" s="1"/>
  <c r="S122" i="3" s="1"/>
  <c r="N148" i="3"/>
  <c r="R148" i="3" s="1"/>
  <c r="L148" i="3"/>
  <c r="O148" i="3" s="1"/>
  <c r="S148" i="3" s="1"/>
  <c r="N160" i="3"/>
  <c r="R160" i="3" s="1"/>
  <c r="L160" i="3"/>
  <c r="O160" i="3" s="1"/>
  <c r="S160" i="3" s="1"/>
  <c r="T103" i="3"/>
  <c r="N120" i="3"/>
  <c r="R120" i="3" s="1"/>
  <c r="L120" i="3"/>
  <c r="O120" i="3" s="1"/>
  <c r="S120" i="3" s="1"/>
  <c r="T125" i="3"/>
  <c r="T133" i="3"/>
  <c r="N86" i="3"/>
  <c r="R86" i="3" s="1"/>
  <c r="L86" i="3"/>
  <c r="O86" i="3" s="1"/>
  <c r="S86" i="3" s="1"/>
  <c r="T93" i="3"/>
  <c r="Z107" i="3"/>
  <c r="T121" i="3"/>
  <c r="T139" i="3"/>
  <c r="T145" i="3"/>
  <c r="L146" i="3"/>
  <c r="O146" i="3" s="1"/>
  <c r="S146" i="3" s="1"/>
  <c r="T146" i="3" s="1"/>
  <c r="R84" i="3"/>
  <c r="R100" i="3"/>
  <c r="T100" i="3" s="1"/>
  <c r="N112" i="3"/>
  <c r="R112" i="3" s="1"/>
  <c r="L112" i="3"/>
  <c r="O112" i="3" s="1"/>
  <c r="S112" i="3" s="1"/>
  <c r="T119" i="3"/>
  <c r="S123" i="3"/>
  <c r="Z159" i="3"/>
  <c r="Y159" i="3"/>
  <c r="Z161" i="3"/>
  <c r="Y161" i="3"/>
  <c r="X161" i="3"/>
  <c r="R92" i="3"/>
  <c r="T92" i="3" s="1"/>
  <c r="T129" i="3"/>
  <c r="R130" i="3"/>
  <c r="N144" i="3"/>
  <c r="R144" i="3" s="1"/>
  <c r="L144" i="3"/>
  <c r="O144" i="3" s="1"/>
  <c r="S144" i="3" s="1"/>
  <c r="T155" i="3"/>
  <c r="T162" i="3"/>
  <c r="R102" i="3"/>
  <c r="R118" i="3"/>
  <c r="T118" i="3" s="1"/>
  <c r="R134" i="3"/>
  <c r="T134" i="3" s="1"/>
  <c r="S151" i="3"/>
  <c r="T151" i="3" s="1"/>
  <c r="Y167" i="3"/>
  <c r="X167" i="3"/>
  <c r="AA167" i="3" s="1"/>
  <c r="AB167" i="3" s="1"/>
  <c r="R110" i="3"/>
  <c r="T110" i="3" s="1"/>
  <c r="R126" i="3"/>
  <c r="R142" i="3"/>
  <c r="T142" i="3" s="1"/>
  <c r="T163" i="3"/>
  <c r="Z167" i="3"/>
  <c r="N156" i="3"/>
  <c r="R156" i="3" s="1"/>
  <c r="L156" i="3"/>
  <c r="O156" i="3" s="1"/>
  <c r="S156" i="3" s="1"/>
  <c r="L164" i="3"/>
  <c r="O164" i="3" s="1"/>
  <c r="S164" i="3" s="1"/>
  <c r="T164" i="3" s="1"/>
  <c r="L168" i="3"/>
  <c r="O168" i="3" s="1"/>
  <c r="S168" i="3" s="1"/>
  <c r="T168" i="3" s="1"/>
  <c r="X65" i="3" l="1"/>
  <c r="Z65" i="3"/>
  <c r="Y65" i="3"/>
  <c r="Y53" i="3"/>
  <c r="Z53" i="3"/>
  <c r="X53" i="3"/>
  <c r="AA53" i="3" s="1"/>
  <c r="AB53" i="3" s="1"/>
  <c r="Z95" i="3"/>
  <c r="Y95" i="3"/>
  <c r="X95" i="3"/>
  <c r="X66" i="3"/>
  <c r="Y66" i="3"/>
  <c r="Z66" i="3"/>
  <c r="X23" i="3"/>
  <c r="Z23" i="3"/>
  <c r="Y23" i="3"/>
  <c r="Z49" i="3"/>
  <c r="X49" i="3"/>
  <c r="Y49" i="3"/>
  <c r="X157" i="3"/>
  <c r="Z157" i="3"/>
  <c r="Y157" i="3"/>
  <c r="Z10" i="3"/>
  <c r="X10" i="3"/>
  <c r="Y10" i="3"/>
  <c r="Y153" i="3"/>
  <c r="Z153" i="3"/>
  <c r="X153" i="3"/>
  <c r="AA153" i="3" s="1"/>
  <c r="AB153" i="3" s="1"/>
  <c r="X83" i="3"/>
  <c r="Y83" i="3"/>
  <c r="AA83" i="3" s="1"/>
  <c r="AB83" i="3" s="1"/>
  <c r="Z83" i="3"/>
  <c r="Z50" i="3"/>
  <c r="X50" i="3"/>
  <c r="Y50" i="3"/>
  <c r="Y69" i="3"/>
  <c r="X69" i="3"/>
  <c r="AA69" i="3" s="1"/>
  <c r="AB69" i="3" s="1"/>
  <c r="Z69" i="3"/>
  <c r="X34" i="3"/>
  <c r="AA34" i="3" s="1"/>
  <c r="AB34" i="3" s="1"/>
  <c r="Z131" i="3"/>
  <c r="T16" i="3"/>
  <c r="Y14" i="3"/>
  <c r="X41" i="3"/>
  <c r="Z12" i="3"/>
  <c r="T126" i="3"/>
  <c r="Y126" i="3" s="1"/>
  <c r="T102" i="3"/>
  <c r="AA161" i="3"/>
  <c r="AB161" i="3" s="1"/>
  <c r="T86" i="3"/>
  <c r="T138" i="3"/>
  <c r="T78" i="3"/>
  <c r="T9" i="3"/>
  <c r="Z9" i="3" s="1"/>
  <c r="X14" i="3"/>
  <c r="T43" i="3"/>
  <c r="Z43" i="3" s="1"/>
  <c r="Z41" i="3"/>
  <c r="X12" i="3"/>
  <c r="T59" i="3"/>
  <c r="E5" i="1"/>
  <c r="T76" i="3"/>
  <c r="Y28" i="3"/>
  <c r="T156" i="3"/>
  <c r="Y156" i="3" s="1"/>
  <c r="T94" i="3"/>
  <c r="Z94" i="3" s="1"/>
  <c r="T144" i="3"/>
  <c r="T122" i="3"/>
  <c r="Y122" i="3" s="1"/>
  <c r="T84" i="3"/>
  <c r="T98" i="3"/>
  <c r="Y98" i="3" s="1"/>
  <c r="AA81" i="3"/>
  <c r="AB81" i="3" s="1"/>
  <c r="T96" i="3"/>
  <c r="X143" i="3"/>
  <c r="AA143" i="3" s="1"/>
  <c r="AB143" i="3" s="1"/>
  <c r="T35" i="3"/>
  <c r="Z35" i="3" s="1"/>
  <c r="Y36" i="3"/>
  <c r="Z28" i="3"/>
  <c r="AA28" i="3" s="1"/>
  <c r="AB28" i="3" s="1"/>
  <c r="Z26" i="3"/>
  <c r="T130" i="3"/>
  <c r="Z130" i="3" s="1"/>
  <c r="T152" i="3"/>
  <c r="X131" i="3"/>
  <c r="T64" i="3"/>
  <c r="X64" i="3" s="1"/>
  <c r="Z143" i="3"/>
  <c r="Z36" i="3"/>
  <c r="T75" i="3"/>
  <c r="T24" i="3"/>
  <c r="T123" i="3"/>
  <c r="Y123" i="3" s="1"/>
  <c r="T15" i="3"/>
  <c r="AA26" i="3"/>
  <c r="AB26" i="3" s="1"/>
  <c r="T19" i="3"/>
  <c r="Z123" i="3"/>
  <c r="X123" i="3"/>
  <c r="Y146" i="3"/>
  <c r="AB146" i="3"/>
  <c r="Z146" i="3"/>
  <c r="X146" i="3"/>
  <c r="AA146" i="3" s="1"/>
  <c r="X115" i="3"/>
  <c r="Z115" i="3"/>
  <c r="Y115" i="3"/>
  <c r="Z168" i="3"/>
  <c r="Y168" i="3"/>
  <c r="X168" i="3"/>
  <c r="X9" i="3"/>
  <c r="Y9" i="3"/>
  <c r="Z164" i="3"/>
  <c r="Y164" i="3"/>
  <c r="X164" i="3"/>
  <c r="Z13" i="3"/>
  <c r="X13" i="3"/>
  <c r="AA13" i="3" s="1"/>
  <c r="AB13" i="3" s="1"/>
  <c r="Y13" i="3"/>
  <c r="Z21" i="3"/>
  <c r="X21" i="3"/>
  <c r="Y21" i="3"/>
  <c r="X89" i="3"/>
  <c r="Z89" i="3"/>
  <c r="Y89" i="3"/>
  <c r="X151" i="3"/>
  <c r="Z151" i="3"/>
  <c r="Y151" i="3"/>
  <c r="Y90" i="3"/>
  <c r="X90" i="3"/>
  <c r="AA90" i="3" s="1"/>
  <c r="AB90" i="3" s="1"/>
  <c r="Z90" i="3"/>
  <c r="Z156" i="3"/>
  <c r="X155" i="3"/>
  <c r="Y155" i="3"/>
  <c r="Z155" i="3"/>
  <c r="Y86" i="3"/>
  <c r="X86" i="3"/>
  <c r="AA86" i="3" s="1"/>
  <c r="AB86" i="3" s="1"/>
  <c r="Z86" i="3"/>
  <c r="Y103" i="3"/>
  <c r="X103" i="3"/>
  <c r="Z103" i="3"/>
  <c r="Y128" i="3"/>
  <c r="Z128" i="3"/>
  <c r="X128" i="3"/>
  <c r="AA124" i="3"/>
  <c r="AB124" i="3" s="1"/>
  <c r="Y76" i="3"/>
  <c r="Z76" i="3"/>
  <c r="X76" i="3"/>
  <c r="T112" i="3"/>
  <c r="Y139" i="3"/>
  <c r="Z139" i="3"/>
  <c r="X139" i="3"/>
  <c r="Z113" i="3"/>
  <c r="Y113" i="3"/>
  <c r="X113" i="3"/>
  <c r="Z137" i="3"/>
  <c r="Y137" i="3"/>
  <c r="X137" i="3"/>
  <c r="AA137" i="3" s="1"/>
  <c r="AB137" i="3" s="1"/>
  <c r="Y80" i="3"/>
  <c r="X80" i="3"/>
  <c r="Z80" i="3"/>
  <c r="T116" i="3"/>
  <c r="T104" i="3"/>
  <c r="AA85" i="3"/>
  <c r="AB85" i="3" s="1"/>
  <c r="X62" i="3"/>
  <c r="Y62" i="3"/>
  <c r="Z62" i="3"/>
  <c r="X46" i="3"/>
  <c r="Y46" i="3"/>
  <c r="Z46" i="3"/>
  <c r="T68" i="3"/>
  <c r="Z55" i="3"/>
  <c r="Y55" i="3"/>
  <c r="X55" i="3"/>
  <c r="AA27" i="3"/>
  <c r="AB27" i="3" s="1"/>
  <c r="AA14" i="3"/>
  <c r="AB14" i="3" s="1"/>
  <c r="AA51" i="3"/>
  <c r="AB51" i="3" s="1"/>
  <c r="Z39" i="3"/>
  <c r="X39" i="3"/>
  <c r="Y39" i="3"/>
  <c r="AA36" i="3"/>
  <c r="AB36" i="3" s="1"/>
  <c r="X133" i="3"/>
  <c r="AA133" i="3" s="1"/>
  <c r="AB133" i="3" s="1"/>
  <c r="Z133" i="3"/>
  <c r="Y133" i="3"/>
  <c r="Y97" i="3"/>
  <c r="X97" i="3"/>
  <c r="Z97" i="3"/>
  <c r="Y108" i="3"/>
  <c r="X108" i="3"/>
  <c r="Z108" i="3"/>
  <c r="X99" i="3"/>
  <c r="Z99" i="3"/>
  <c r="Y99" i="3"/>
  <c r="Z47" i="3"/>
  <c r="Y47" i="3"/>
  <c r="X47" i="3"/>
  <c r="X16" i="3"/>
  <c r="Z16" i="3"/>
  <c r="Y16" i="3"/>
  <c r="AA38" i="3"/>
  <c r="AB38" i="3" s="1"/>
  <c r="Z29" i="3"/>
  <c r="X29" i="3"/>
  <c r="Y29" i="3"/>
  <c r="Z165" i="3"/>
  <c r="Y165" i="3"/>
  <c r="X165" i="3"/>
  <c r="Y100" i="3"/>
  <c r="Z100" i="3"/>
  <c r="X100" i="3"/>
  <c r="Z121" i="3"/>
  <c r="X121" i="3"/>
  <c r="Y121" i="3"/>
  <c r="Z79" i="3"/>
  <c r="X79" i="3"/>
  <c r="Y79" i="3"/>
  <c r="X48" i="3"/>
  <c r="Z48" i="3"/>
  <c r="Y48" i="3"/>
  <c r="Y163" i="3"/>
  <c r="X163" i="3"/>
  <c r="Z163" i="3"/>
  <c r="Z166" i="3"/>
  <c r="Y166" i="3"/>
  <c r="X166" i="3"/>
  <c r="Y130" i="3"/>
  <c r="Y84" i="3"/>
  <c r="Z84" i="3"/>
  <c r="X84" i="3"/>
  <c r="X117" i="3"/>
  <c r="AA117" i="3" s="1"/>
  <c r="AB117" i="3" s="1"/>
  <c r="Z117" i="3"/>
  <c r="Y117" i="3"/>
  <c r="X125" i="3"/>
  <c r="Z125" i="3"/>
  <c r="Y125" i="3"/>
  <c r="T160" i="3"/>
  <c r="T136" i="3"/>
  <c r="Z158" i="3"/>
  <c r="Y158" i="3"/>
  <c r="X158" i="3"/>
  <c r="X98" i="3"/>
  <c r="Z98" i="3"/>
  <c r="Y77" i="3"/>
  <c r="X77" i="3"/>
  <c r="Z77" i="3"/>
  <c r="T60" i="3"/>
  <c r="AA42" i="3"/>
  <c r="AB42" i="3" s="1"/>
  <c r="O6" i="3"/>
  <c r="L4" i="3"/>
  <c r="X8" i="3"/>
  <c r="Z8" i="3"/>
  <c r="Y8" i="3"/>
  <c r="AA49" i="3"/>
  <c r="AB49" i="3" s="1"/>
  <c r="Y134" i="3"/>
  <c r="Z134" i="3"/>
  <c r="X134" i="3"/>
  <c r="Y106" i="3"/>
  <c r="Z106" i="3"/>
  <c r="X106" i="3"/>
  <c r="Y96" i="3"/>
  <c r="Z96" i="3"/>
  <c r="X96" i="3"/>
  <c r="X30" i="3"/>
  <c r="AA30" i="3" s="1"/>
  <c r="AB30" i="3" s="1"/>
  <c r="Y30" i="3"/>
  <c r="Z30" i="3"/>
  <c r="R6" i="3"/>
  <c r="N4" i="3"/>
  <c r="Y144" i="3"/>
  <c r="Z144" i="3"/>
  <c r="X144" i="3"/>
  <c r="Y142" i="3"/>
  <c r="Z142" i="3"/>
  <c r="X142" i="3"/>
  <c r="Z129" i="3"/>
  <c r="Y129" i="3"/>
  <c r="X129" i="3"/>
  <c r="Z152" i="3"/>
  <c r="Y152" i="3"/>
  <c r="X152" i="3"/>
  <c r="X72" i="3"/>
  <c r="Z72" i="3"/>
  <c r="Y72" i="3"/>
  <c r="Y7" i="3"/>
  <c r="Z7" i="3"/>
  <c r="X7" i="3"/>
  <c r="Y118" i="3"/>
  <c r="Z118" i="3"/>
  <c r="X118" i="3"/>
  <c r="Y92" i="3"/>
  <c r="Z92" i="3"/>
  <c r="X92" i="3"/>
  <c r="AA159" i="3"/>
  <c r="AB159" i="3" s="1"/>
  <c r="T120" i="3"/>
  <c r="T148" i="3"/>
  <c r="T154" i="3"/>
  <c r="Y114" i="3"/>
  <c r="Z114" i="3"/>
  <c r="X114" i="3"/>
  <c r="X147" i="3"/>
  <c r="Z147" i="3"/>
  <c r="Y147" i="3"/>
  <c r="Y88" i="3"/>
  <c r="Z88" i="3"/>
  <c r="X88" i="3"/>
  <c r="X141" i="3"/>
  <c r="Y141" i="3"/>
  <c r="Z141" i="3"/>
  <c r="AA131" i="3"/>
  <c r="AB131" i="3" s="1"/>
  <c r="AA111" i="3"/>
  <c r="AB111" i="3" s="1"/>
  <c r="X70" i="3"/>
  <c r="Y70" i="3"/>
  <c r="Z70" i="3"/>
  <c r="X54" i="3"/>
  <c r="Y54" i="3"/>
  <c r="Z54" i="3"/>
  <c r="X91" i="3"/>
  <c r="Z91" i="3"/>
  <c r="Y91" i="3"/>
  <c r="T52" i="3"/>
  <c r="Z15" i="3"/>
  <c r="X15" i="3"/>
  <c r="AA15" i="3" s="1"/>
  <c r="AB15" i="3" s="1"/>
  <c r="Y15" i="3"/>
  <c r="X40" i="3"/>
  <c r="AA40" i="3" s="1"/>
  <c r="AB40" i="3" s="1"/>
  <c r="Z40" i="3"/>
  <c r="Y40" i="3"/>
  <c r="AA67" i="3"/>
  <c r="AB67" i="3" s="1"/>
  <c r="AA23" i="3"/>
  <c r="AB23" i="3" s="1"/>
  <c r="AA18" i="3"/>
  <c r="AB18" i="3" s="1"/>
  <c r="AA65" i="3"/>
  <c r="AB65" i="3" s="1"/>
  <c r="Y102" i="3"/>
  <c r="Z102" i="3"/>
  <c r="X102" i="3"/>
  <c r="Y138" i="3"/>
  <c r="Z138" i="3"/>
  <c r="X138" i="3"/>
  <c r="Y140" i="3"/>
  <c r="X140" i="3"/>
  <c r="Z140" i="3"/>
  <c r="Z87" i="3"/>
  <c r="Y87" i="3"/>
  <c r="X87" i="3"/>
  <c r="Z64" i="3"/>
  <c r="Y78" i="3"/>
  <c r="X78" i="3"/>
  <c r="Z78" i="3"/>
  <c r="Y82" i="3"/>
  <c r="X82" i="3"/>
  <c r="Z82" i="3"/>
  <c r="Z31" i="3"/>
  <c r="Y31" i="3"/>
  <c r="X31" i="3"/>
  <c r="AA31" i="3" s="1"/>
  <c r="AB31" i="3" s="1"/>
  <c r="Z33" i="3"/>
  <c r="X33" i="3"/>
  <c r="Y33" i="3"/>
  <c r="AA74" i="3"/>
  <c r="AB74" i="3" s="1"/>
  <c r="Z37" i="3"/>
  <c r="X37" i="3"/>
  <c r="Y37" i="3"/>
  <c r="Y110" i="3"/>
  <c r="Z110" i="3"/>
  <c r="X110" i="3"/>
  <c r="Y93" i="3"/>
  <c r="Z93" i="3"/>
  <c r="X93" i="3"/>
  <c r="X109" i="3"/>
  <c r="Y109" i="3"/>
  <c r="Z109" i="3"/>
  <c r="X101" i="3"/>
  <c r="AA101" i="3" s="1"/>
  <c r="Z101" i="3"/>
  <c r="AB101" i="3"/>
  <c r="Y101" i="3"/>
  <c r="Y132" i="3"/>
  <c r="X132" i="3"/>
  <c r="Z132" i="3"/>
  <c r="Z162" i="3"/>
  <c r="Y162" i="3"/>
  <c r="X162" i="3"/>
  <c r="Y119" i="3"/>
  <c r="Z119" i="3"/>
  <c r="X119" i="3"/>
  <c r="T150" i="3"/>
  <c r="Z105" i="3"/>
  <c r="X105" i="3"/>
  <c r="Y105" i="3"/>
  <c r="Y135" i="3"/>
  <c r="X135" i="3"/>
  <c r="AA135" i="3" s="1"/>
  <c r="AB135" i="3" s="1"/>
  <c r="Z135" i="3"/>
  <c r="T44" i="3"/>
  <c r="Z71" i="3"/>
  <c r="Y71" i="3"/>
  <c r="X71" i="3"/>
  <c r="T5" i="3"/>
  <c r="AA20" i="3"/>
  <c r="AB20" i="3" s="1"/>
  <c r="X22" i="3"/>
  <c r="Y22" i="3"/>
  <c r="Z22" i="3"/>
  <c r="AA50" i="3"/>
  <c r="AB50" i="3" s="1"/>
  <c r="X32" i="3"/>
  <c r="Z32" i="3"/>
  <c r="Y32" i="3"/>
  <c r="AA41" i="3"/>
  <c r="AB41" i="3" s="1"/>
  <c r="AA12" i="3"/>
  <c r="AB12" i="3" s="1"/>
  <c r="Z145" i="3"/>
  <c r="Y145" i="3"/>
  <c r="X145" i="3"/>
  <c r="X122" i="3"/>
  <c r="Z122" i="3"/>
  <c r="X56" i="3"/>
  <c r="Z56" i="3"/>
  <c r="Y56" i="3"/>
  <c r="AA149" i="3"/>
  <c r="AB149" i="3" s="1"/>
  <c r="AA127" i="3"/>
  <c r="AB127" i="3" s="1"/>
  <c r="Z63" i="3"/>
  <c r="Y63" i="3"/>
  <c r="X63" i="3"/>
  <c r="Z17" i="3"/>
  <c r="X17" i="3"/>
  <c r="Y17" i="3"/>
  <c r="X58" i="3"/>
  <c r="Y58" i="3"/>
  <c r="Z58" i="3"/>
  <c r="Z25" i="3"/>
  <c r="X25" i="3"/>
  <c r="Y25" i="3"/>
  <c r="AA87" i="3" l="1"/>
  <c r="AB87" i="3" s="1"/>
  <c r="Z75" i="3"/>
  <c r="X75" i="3"/>
  <c r="Y75" i="3"/>
  <c r="AA58" i="3"/>
  <c r="AB58" i="3" s="1"/>
  <c r="Y94" i="3"/>
  <c r="AA33" i="3"/>
  <c r="AB33" i="3" s="1"/>
  <c r="AA96" i="3"/>
  <c r="AB96" i="3" s="1"/>
  <c r="AA139" i="3"/>
  <c r="AB139" i="3" s="1"/>
  <c r="AA89" i="3"/>
  <c r="AB89" i="3" s="1"/>
  <c r="X35" i="3"/>
  <c r="Z19" i="3"/>
  <c r="X19" i="3"/>
  <c r="Y19" i="3"/>
  <c r="AA17" i="3"/>
  <c r="AB17" i="3" s="1"/>
  <c r="Y35" i="3"/>
  <c r="AA35" i="3" s="1"/>
  <c r="AB35" i="3" s="1"/>
  <c r="X130" i="3"/>
  <c r="AA121" i="3"/>
  <c r="AB121" i="3" s="1"/>
  <c r="AA9" i="3"/>
  <c r="AB9" i="3" s="1"/>
  <c r="AA157" i="3"/>
  <c r="AB157" i="3" s="1"/>
  <c r="AA78" i="3"/>
  <c r="AB78" i="3" s="1"/>
  <c r="AA163" i="3"/>
  <c r="AB163" i="3" s="1"/>
  <c r="AA21" i="3"/>
  <c r="AB21" i="3" s="1"/>
  <c r="AA115" i="3"/>
  <c r="AB115" i="3" s="1"/>
  <c r="AA140" i="3"/>
  <c r="AB140" i="3" s="1"/>
  <c r="AA25" i="3"/>
  <c r="AB25" i="3" s="1"/>
  <c r="AA109" i="3"/>
  <c r="AB109" i="3" s="1"/>
  <c r="Y64" i="3"/>
  <c r="X43" i="3"/>
  <c r="X126" i="3"/>
  <c r="AA126" i="3" s="1"/>
  <c r="AB126" i="3" s="1"/>
  <c r="AA158" i="3"/>
  <c r="AB158" i="3" s="1"/>
  <c r="AA29" i="3"/>
  <c r="AB29" i="3" s="1"/>
  <c r="AA97" i="3"/>
  <c r="AB97" i="3" s="1"/>
  <c r="AA103" i="3"/>
  <c r="AB103" i="3" s="1"/>
  <c r="AA155" i="3"/>
  <c r="AB155" i="3" s="1"/>
  <c r="AA66" i="3"/>
  <c r="AB66" i="3" s="1"/>
  <c r="X94" i="3"/>
  <c r="AA138" i="3"/>
  <c r="AB138" i="3" s="1"/>
  <c r="Y43" i="3"/>
  <c r="Z126" i="3"/>
  <c r="AA72" i="3"/>
  <c r="AB72" i="3" s="1"/>
  <c r="AA113" i="3"/>
  <c r="AB113" i="3" s="1"/>
  <c r="X156" i="3"/>
  <c r="AA82" i="3"/>
  <c r="AB82" i="3" s="1"/>
  <c r="AA147" i="3"/>
  <c r="AB147" i="3" s="1"/>
  <c r="Z24" i="3"/>
  <c r="Y24" i="3"/>
  <c r="X24" i="3"/>
  <c r="AA24" i="3" s="1"/>
  <c r="AB24" i="3" s="1"/>
  <c r="Z59" i="3"/>
  <c r="X59" i="3"/>
  <c r="Y59" i="3"/>
  <c r="AA10" i="3"/>
  <c r="AB10" i="3" s="1"/>
  <c r="AA95" i="3"/>
  <c r="AB95" i="3" s="1"/>
  <c r="AA63" i="3"/>
  <c r="AB63" i="3" s="1"/>
  <c r="Y150" i="3"/>
  <c r="Z150" i="3"/>
  <c r="X150" i="3"/>
  <c r="Z154" i="3"/>
  <c r="Y154" i="3"/>
  <c r="X154" i="3"/>
  <c r="AA154" i="3" s="1"/>
  <c r="AB154" i="3" s="1"/>
  <c r="AA118" i="3"/>
  <c r="AB118" i="3" s="1"/>
  <c r="AA7" i="3"/>
  <c r="AB7" i="3" s="1"/>
  <c r="AA142" i="3"/>
  <c r="AB142" i="3" s="1"/>
  <c r="AA8" i="3"/>
  <c r="AB8" i="3" s="1"/>
  <c r="AA98" i="3"/>
  <c r="AB98" i="3" s="1"/>
  <c r="AA84" i="3"/>
  <c r="AB84" i="3" s="1"/>
  <c r="AA166" i="3"/>
  <c r="AB166" i="3" s="1"/>
  <c r="AA165" i="3"/>
  <c r="AB165" i="3" s="1"/>
  <c r="Y104" i="3"/>
  <c r="X104" i="3"/>
  <c r="Z104" i="3"/>
  <c r="AA128" i="3"/>
  <c r="AB128" i="3" s="1"/>
  <c r="AA168" i="3"/>
  <c r="AB168" i="3" s="1"/>
  <c r="AA56" i="3"/>
  <c r="AB56" i="3" s="1"/>
  <c r="AA119" i="3"/>
  <c r="AB119" i="3" s="1"/>
  <c r="AA110" i="3"/>
  <c r="AB110" i="3" s="1"/>
  <c r="Y148" i="3"/>
  <c r="X148" i="3"/>
  <c r="Z148" i="3"/>
  <c r="AA152" i="3"/>
  <c r="AB152" i="3" s="1"/>
  <c r="AA134" i="3"/>
  <c r="AB134" i="3" s="1"/>
  <c r="X60" i="3"/>
  <c r="Z60" i="3"/>
  <c r="Y60" i="3"/>
  <c r="AA55" i="3"/>
  <c r="AB55" i="3" s="1"/>
  <c r="AA46" i="3"/>
  <c r="AB46" i="3" s="1"/>
  <c r="Y116" i="3"/>
  <c r="X116" i="3"/>
  <c r="Z116" i="3"/>
  <c r="AA156" i="3"/>
  <c r="AB156" i="3" s="1"/>
  <c r="AA164" i="3"/>
  <c r="AB164" i="3" s="1"/>
  <c r="AA145" i="3"/>
  <c r="AB145" i="3" s="1"/>
  <c r="E6" i="1"/>
  <c r="Z5" i="3"/>
  <c r="X5" i="3"/>
  <c r="Y5" i="3"/>
  <c r="AA102" i="3"/>
  <c r="AB102" i="3" s="1"/>
  <c r="Y120" i="3"/>
  <c r="Z120" i="3"/>
  <c r="X120" i="3"/>
  <c r="T6" i="3"/>
  <c r="R4" i="3"/>
  <c r="S6" i="3"/>
  <c r="S4" i="3" s="1"/>
  <c r="O4" i="3"/>
  <c r="Y112" i="3"/>
  <c r="Z112" i="3"/>
  <c r="X112" i="3"/>
  <c r="AA32" i="3"/>
  <c r="AB32" i="3" s="1"/>
  <c r="AA71" i="3"/>
  <c r="AB71" i="3" s="1"/>
  <c r="AA132" i="3"/>
  <c r="AB132" i="3" s="1"/>
  <c r="AA91" i="3"/>
  <c r="AB91" i="3" s="1"/>
  <c r="AA70" i="3"/>
  <c r="AB70" i="3" s="1"/>
  <c r="AA141" i="3"/>
  <c r="AB141" i="3" s="1"/>
  <c r="AA125" i="3"/>
  <c r="AB125" i="3" s="1"/>
  <c r="AA48" i="3"/>
  <c r="AB48" i="3" s="1"/>
  <c r="AA39" i="3"/>
  <c r="AB39" i="3" s="1"/>
  <c r="AA80" i="3"/>
  <c r="AB80" i="3" s="1"/>
  <c r="AA151" i="3"/>
  <c r="AB151" i="3" s="1"/>
  <c r="AA88" i="3"/>
  <c r="AB88" i="3" s="1"/>
  <c r="AA114" i="3"/>
  <c r="AB114" i="3" s="1"/>
  <c r="AA92" i="3"/>
  <c r="AB92" i="3" s="1"/>
  <c r="AA129" i="3"/>
  <c r="AB129" i="3" s="1"/>
  <c r="AA144" i="3"/>
  <c r="AB144" i="3" s="1"/>
  <c r="AA106" i="3"/>
  <c r="AB106" i="3" s="1"/>
  <c r="AA77" i="3"/>
  <c r="AB77" i="3" s="1"/>
  <c r="AA130" i="3"/>
  <c r="AB130" i="3" s="1"/>
  <c r="AA100" i="3"/>
  <c r="AB100" i="3" s="1"/>
  <c r="AA16" i="3"/>
  <c r="AB16" i="3" s="1"/>
  <c r="AA99" i="3"/>
  <c r="AB99" i="3" s="1"/>
  <c r="AA76" i="3"/>
  <c r="AB76" i="3" s="1"/>
  <c r="AA123" i="3"/>
  <c r="AB123" i="3" s="1"/>
  <c r="AA105" i="3"/>
  <c r="AB105" i="3" s="1"/>
  <c r="AA162" i="3"/>
  <c r="AB162" i="3" s="1"/>
  <c r="AA93" i="3"/>
  <c r="AB93" i="3" s="1"/>
  <c r="AA64" i="3"/>
  <c r="AB64" i="3" s="1"/>
  <c r="H5" i="1"/>
  <c r="AA79" i="3"/>
  <c r="AB79" i="3" s="1"/>
  <c r="AA47" i="3"/>
  <c r="AB47" i="3" s="1"/>
  <c r="AA62" i="3"/>
  <c r="AB62" i="3" s="1"/>
  <c r="Y136" i="3"/>
  <c r="X136" i="3"/>
  <c r="Z136" i="3"/>
  <c r="X68" i="3"/>
  <c r="Z68" i="3"/>
  <c r="Y68" i="3"/>
  <c r="G5" i="1"/>
  <c r="AA122" i="3"/>
  <c r="AB122" i="3" s="1"/>
  <c r="AA22" i="3"/>
  <c r="AB22" i="3" s="1"/>
  <c r="X44" i="3"/>
  <c r="Z44" i="3"/>
  <c r="Y44" i="3"/>
  <c r="AA37" i="3"/>
  <c r="AB37" i="3" s="1"/>
  <c r="AA43" i="3"/>
  <c r="AB43" i="3" s="1"/>
  <c r="X52" i="3"/>
  <c r="AA52" i="3" s="1"/>
  <c r="AB52" i="3" s="1"/>
  <c r="Z52" i="3"/>
  <c r="Y52" i="3"/>
  <c r="F5" i="1"/>
  <c r="AA54" i="3"/>
  <c r="Z160" i="3"/>
  <c r="Y160" i="3"/>
  <c r="X160" i="3"/>
  <c r="AA160" i="3" s="1"/>
  <c r="AB160" i="3" s="1"/>
  <c r="AA108" i="3"/>
  <c r="AB108" i="3" s="1"/>
  <c r="AA94" i="3" l="1"/>
  <c r="AB94" i="3" s="1"/>
  <c r="AA19" i="3"/>
  <c r="AB19" i="3" s="1"/>
  <c r="AA60" i="3"/>
  <c r="AB60" i="3" s="1"/>
  <c r="AA75" i="3"/>
  <c r="AB75" i="3" s="1"/>
  <c r="AA150" i="3"/>
  <c r="AB150" i="3" s="1"/>
  <c r="AA59" i="3"/>
  <c r="AB59" i="3" s="1"/>
  <c r="AA136" i="3"/>
  <c r="AB136" i="3" s="1"/>
  <c r="Y6" i="3"/>
  <c r="Y4" i="3" s="1"/>
  <c r="X6" i="3"/>
  <c r="Z6" i="3"/>
  <c r="G6" i="1"/>
  <c r="AA68" i="3"/>
  <c r="AB68" i="3" s="1"/>
  <c r="AA112" i="3"/>
  <c r="AB112" i="3" s="1"/>
  <c r="AA120" i="3"/>
  <c r="AB120" i="3" s="1"/>
  <c r="AA5" i="3"/>
  <c r="X4" i="3"/>
  <c r="AA116" i="3"/>
  <c r="AB116" i="3" s="1"/>
  <c r="AA44" i="3"/>
  <c r="AB44" i="3" s="1"/>
  <c r="Z4" i="3"/>
  <c r="H6" i="1"/>
  <c r="AA148" i="3"/>
  <c r="AB148" i="3" s="1"/>
  <c r="T4" i="3"/>
  <c r="AA104" i="3"/>
  <c r="AB104" i="3" s="1"/>
  <c r="I5" i="1"/>
  <c r="J5" i="1" s="1"/>
  <c r="K5" i="1" s="1"/>
  <c r="AB54" i="3"/>
  <c r="AA6" i="3" l="1"/>
  <c r="AB6" i="3" s="1"/>
  <c r="F6" i="1"/>
  <c r="I6" i="1"/>
  <c r="J6" i="1" s="1"/>
  <c r="K6" i="1" s="1"/>
  <c r="AA4" i="3"/>
  <c r="AB5" i="3"/>
  <c r="AB4" i="3" s="1"/>
</calcChain>
</file>

<file path=xl/sharedStrings.xml><?xml version="1.0" encoding="utf-8"?>
<sst xmlns="http://schemas.openxmlformats.org/spreadsheetml/2006/main" count="1193" uniqueCount="73">
  <si>
    <t>FOREIGN INCOME (AIF)</t>
  </si>
  <si>
    <t>#</t>
  </si>
  <si>
    <t>R2 Project</t>
  </si>
  <si>
    <t>Foreign Income</t>
  </si>
  <si>
    <t>Artist Royalties</t>
  </si>
  <si>
    <t>Producer Royalty</t>
  </si>
  <si>
    <t>Other Royalty</t>
  </si>
  <si>
    <t>All Royalties</t>
  </si>
  <si>
    <t>Foreign Margin</t>
  </si>
  <si>
    <t>% AIF Margin</t>
  </si>
  <si>
    <t>AIF Mexico - ROW WO USA (EUR)</t>
  </si>
  <si>
    <t>--------------- Favor de actualizar esta sección de: Microstrategy ↓ ---------------</t>
  </si>
  <si>
    <t>-------------------- Favor de actualizar formulas hacia abajo ↓ --------------------</t>
  </si>
  <si>
    <t>R2 Project Number</t>
  </si>
  <si>
    <t>Region Name</t>
  </si>
  <si>
    <t>Project Artist</t>
  </si>
  <si>
    <t>Calendar Year</t>
  </si>
  <si>
    <t>Project Title</t>
  </si>
  <si>
    <t>Subject Area</t>
  </si>
  <si>
    <t>Product Type</t>
  </si>
  <si>
    <t>Usage Group</t>
  </si>
  <si>
    <t>Euro Revenue</t>
  </si>
  <si>
    <t>Physical EUR</t>
  </si>
  <si>
    <t>Digital  EUR</t>
  </si>
  <si>
    <t>Rate EUR</t>
  </si>
  <si>
    <t>Physical MXP</t>
  </si>
  <si>
    <t>Digital  MXP</t>
  </si>
  <si>
    <t>Physical ICLA</t>
  </si>
  <si>
    <t>Digital  ICLA</t>
  </si>
  <si>
    <t>Physical AIF MXP</t>
  </si>
  <si>
    <t>Digital  AIF MXP</t>
  </si>
  <si>
    <t>AIF Income MXP</t>
  </si>
  <si>
    <t>Artist Royalties (%)</t>
  </si>
  <si>
    <t>Producer Royalty (%)</t>
  </si>
  <si>
    <t>Other (%)</t>
  </si>
  <si>
    <t>Artist Royalties ($)</t>
  </si>
  <si>
    <t>Producer Royalty ($)</t>
  </si>
  <si>
    <t>Other ($)</t>
  </si>
  <si>
    <t>All Royalties ($)</t>
  </si>
  <si>
    <t>AIF Margin MXP</t>
  </si>
  <si>
    <t>Total</t>
  </si>
  <si>
    <t>Input ↓</t>
  </si>
  <si>
    <t>007353471</t>
  </si>
  <si>
    <t>UMG Global ex US</t>
  </si>
  <si>
    <t>Mon Laferte</t>
  </si>
  <si>
    <t>[Title not in a Project]</t>
  </si>
  <si>
    <t>Digital Sales</t>
  </si>
  <si>
    <t>Bundle</t>
  </si>
  <si>
    <t>Download (Track)</t>
  </si>
  <si>
    <t>La Trenza</t>
  </si>
  <si>
    <t>Download (Album)</t>
  </si>
  <si>
    <t>Track</t>
  </si>
  <si>
    <t>Video</t>
  </si>
  <si>
    <t>Mobile Sales</t>
  </si>
  <si>
    <t>Download (Other)</t>
  </si>
  <si>
    <t>Physical Sales</t>
  </si>
  <si>
    <t>Physical</t>
  </si>
  <si>
    <t>Streams Sales</t>
  </si>
  <si>
    <t>Streaming (Free)</t>
  </si>
  <si>
    <t>Streaming (Locker)</t>
  </si>
  <si>
    <t>Streaming (Premium)</t>
  </si>
  <si>
    <t>United States</t>
  </si>
  <si>
    <t>Other</t>
  </si>
  <si>
    <t>007370839</t>
  </si>
  <si>
    <t>Molotov</t>
  </si>
  <si>
    <t>Agua Maldita</t>
  </si>
  <si>
    <t>Blame Me</t>
  </si>
  <si>
    <t>Con Todo Respeto</t>
  </si>
  <si>
    <t>Dance And Dense Denso</t>
  </si>
  <si>
    <t>Donde Jurgaran Las Niñas?</t>
  </si>
  <si>
    <t>Molomix</t>
  </si>
  <si>
    <t>MTV Unplugged: El Desconecte</t>
  </si>
  <si>
    <t>Id Projeto Sedog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</si>
</sst>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"/>
    <numFmt numFmtId="165" formatCode="0.0%"/>
    <numFmt numFmtId="166" formatCode="&quot;€&quot;#,##0.00;\(&quot;€&quot;#,##0.00\)"/>
    <numFmt numFmtId="167" formatCode="&quot;$&quot;#,##0.00"/>
    <numFmt numFmtId="168" formatCode="&quot;$&quot;#,##0.0000"/>
  </numFmts>
  <fonts count="15" x14ac:knownFonts="1"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sz val="10"/>
      <color rgb="FFC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4"/>
      <name val="Tahoma"/>
      <family val="2"/>
    </font>
    <font>
      <b/>
      <sz val="8"/>
      <color rgb="FF0B428E"/>
      <name val="Arial"/>
      <family val="2"/>
    </font>
    <font>
      <b/>
      <sz val="8"/>
      <color rgb="FFC00000"/>
      <name val="Arial"/>
      <family val="2"/>
    </font>
    <font>
      <sz val="8"/>
      <color rgb="FF25396E"/>
      <name val="Arial"/>
      <family val="2"/>
    </font>
    <font>
      <sz val="8"/>
      <color rgb="FF000000"/>
      <name val="Arial"/>
      <family val="2"/>
    </font>
    <font>
      <sz val="8"/>
      <color rgb="FFC00000"/>
      <name val="Arial"/>
      <family val="2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DFDFDF"/>
      </patternFill>
    </fill>
    <fill>
      <patternFill patternType="solid">
        <fgColor rgb="FFF0F0F0"/>
      </patternFill>
    </fill>
    <fill>
      <patternFill patternType="solid">
        <fgColor rgb="FFFFFFFF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mediumDashed">
        <color theme="1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Dashed">
        <color theme="1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mediumDashed">
        <color theme="1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2" borderId="0" xfId="1" applyFont="1" applyFill="1" applyAlignment="1">
      <alignment horizontal="left"/>
    </xf>
    <xf numFmtId="0" fontId="3" fillId="2" borderId="0" xfId="1" applyFont="1" applyFill="1" applyAlignment="1">
      <alignment horizontal="center"/>
    </xf>
    <xf numFmtId="0" fontId="1" fillId="2" borderId="0" xfId="1" applyFill="1"/>
    <xf numFmtId="0" fontId="4" fillId="2" borderId="0" xfId="1" applyFont="1" applyFill="1"/>
    <xf numFmtId="0" fontId="0" fillId="2" borderId="0" xfId="0" applyFill="1"/>
    <xf numFmtId="0" fontId="6" fillId="3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2" borderId="0" xfId="1" applyFill="1" applyAlignment="1">
      <alignment horizontal="center" vertical="center"/>
    </xf>
    <xf numFmtId="0" fontId="5" fillId="4" borderId="0" xfId="1" applyFont="1" applyFill="1" applyAlignment="1">
      <alignment horizontal="center"/>
    </xf>
    <xf numFmtId="0" fontId="3" fillId="4" borderId="0" xfId="1" applyNumberFormat="1" applyFont="1" applyFill="1" applyAlignment="1">
      <alignment horizontal="center"/>
    </xf>
    <xf numFmtId="164" fontId="1" fillId="4" borderId="0" xfId="1" applyNumberFormat="1" applyFont="1" applyFill="1" applyBorder="1" applyAlignment="1">
      <alignment horizontal="right" vertical="center"/>
    </xf>
    <xf numFmtId="164" fontId="4" fillId="4" borderId="0" xfId="1" applyNumberFormat="1" applyFont="1" applyFill="1" applyBorder="1" applyAlignment="1">
      <alignment horizontal="right" vertical="center"/>
    </xf>
    <xf numFmtId="165" fontId="1" fillId="4" borderId="0" xfId="2" applyNumberFormat="1" applyFont="1" applyFill="1" applyBorder="1" applyAlignment="1">
      <alignment horizontal="right" vertical="center"/>
    </xf>
    <xf numFmtId="0" fontId="3" fillId="4" borderId="0" xfId="1" quotePrefix="1" applyNumberFormat="1" applyFont="1" applyFill="1" applyAlignment="1">
      <alignment horizontal="center"/>
    </xf>
    <xf numFmtId="0" fontId="1" fillId="0" borderId="0" xfId="1"/>
    <xf numFmtId="0" fontId="8" fillId="0" borderId="0" xfId="1" applyFont="1" applyAlignment="1">
      <alignment vertical="top"/>
    </xf>
    <xf numFmtId="0" fontId="5" fillId="0" borderId="0" xfId="1" applyFont="1"/>
    <xf numFmtId="166" fontId="5" fillId="0" borderId="0" xfId="1" applyNumberFormat="1" applyFont="1"/>
    <xf numFmtId="0" fontId="3" fillId="5" borderId="2" xfId="1" quotePrefix="1" applyFont="1" applyFill="1" applyBorder="1" applyAlignment="1">
      <alignment horizontal="centerContinuous" vertical="center"/>
    </xf>
    <xf numFmtId="0" fontId="3" fillId="5" borderId="2" xfId="1" applyFont="1" applyFill="1" applyBorder="1" applyAlignment="1">
      <alignment horizontal="centerContinuous"/>
    </xf>
    <xf numFmtId="0" fontId="3" fillId="5" borderId="3" xfId="1" applyFont="1" applyFill="1" applyBorder="1" applyAlignment="1">
      <alignment horizontal="centerContinuous"/>
    </xf>
    <xf numFmtId="0" fontId="6" fillId="6" borderId="0" xfId="1" quotePrefix="1" applyFont="1" applyFill="1" applyAlignment="1">
      <alignment horizontal="centerContinuous" vertical="center"/>
    </xf>
    <xf numFmtId="0" fontId="1" fillId="6" borderId="0" xfId="1" applyFill="1" applyAlignment="1">
      <alignment horizontal="centerContinuous"/>
    </xf>
    <xf numFmtId="0" fontId="9" fillId="7" borderId="4" xfId="1" applyFont="1" applyFill="1" applyBorder="1" applyAlignment="1">
      <alignment horizontal="center" vertical="center" wrapText="1"/>
    </xf>
    <xf numFmtId="0" fontId="10" fillId="7" borderId="4" xfId="1" applyFont="1" applyFill="1" applyBorder="1" applyAlignment="1">
      <alignment horizontal="center" vertical="center" wrapText="1"/>
    </xf>
    <xf numFmtId="0" fontId="9" fillId="7" borderId="4" xfId="1" applyFont="1" applyFill="1" applyBorder="1" applyAlignment="1">
      <alignment horizontal="left" vertical="center" wrapText="1"/>
    </xf>
    <xf numFmtId="0" fontId="9" fillId="7" borderId="5" xfId="1" applyFont="1" applyFill="1" applyBorder="1" applyAlignment="1">
      <alignment horizontal="center" wrapText="1"/>
    </xf>
    <xf numFmtId="0" fontId="9" fillId="7" borderId="6" xfId="1" applyFont="1" applyFill="1" applyBorder="1" applyAlignment="1">
      <alignment horizontal="center" wrapText="1"/>
    </xf>
    <xf numFmtId="0" fontId="9" fillId="7" borderId="7" xfId="1" applyFont="1" applyFill="1" applyBorder="1" applyAlignment="1">
      <alignment horizontal="center" wrapText="1"/>
    </xf>
    <xf numFmtId="0" fontId="9" fillId="8" borderId="8" xfId="1" applyFont="1" applyFill="1" applyBorder="1" applyAlignment="1">
      <alignment horizontal="center" vertical="center"/>
    </xf>
    <xf numFmtId="0" fontId="9" fillId="8" borderId="8" xfId="1" applyFont="1" applyFill="1" applyBorder="1" applyAlignment="1">
      <alignment horizontal="left" vertical="center"/>
    </xf>
    <xf numFmtId="166" fontId="9" fillId="8" borderId="8" xfId="1" applyNumberFormat="1" applyFont="1" applyFill="1" applyBorder="1" applyAlignment="1">
      <alignment horizontal="right" vertical="center"/>
    </xf>
    <xf numFmtId="166" fontId="9" fillId="8" borderId="9" xfId="1" applyNumberFormat="1" applyFont="1" applyFill="1" applyBorder="1" applyAlignment="1">
      <alignment horizontal="right" vertical="center"/>
    </xf>
    <xf numFmtId="166" fontId="9" fillId="8" borderId="10" xfId="1" applyNumberFormat="1" applyFont="1" applyFill="1" applyBorder="1" applyAlignment="1">
      <alignment horizontal="right" vertical="center"/>
    </xf>
    <xf numFmtId="167" fontId="9" fillId="8" borderId="10" xfId="1" applyNumberFormat="1" applyFont="1" applyFill="1" applyBorder="1" applyAlignment="1">
      <alignment horizontal="right" vertical="center"/>
    </xf>
    <xf numFmtId="165" fontId="10" fillId="8" borderId="10" xfId="2" applyNumberFormat="1" applyFont="1" applyFill="1" applyBorder="1" applyAlignment="1">
      <alignment horizontal="right" vertical="center"/>
    </xf>
    <xf numFmtId="0" fontId="11" fillId="9" borderId="8" xfId="1" applyFont="1" applyFill="1" applyBorder="1" applyAlignment="1">
      <alignment horizontal="left" vertical="center" wrapText="1"/>
    </xf>
    <xf numFmtId="166" fontId="12" fillId="9" borderId="8" xfId="1" applyNumberFormat="1" applyFont="1" applyFill="1" applyBorder="1" applyAlignment="1">
      <alignment horizontal="right" vertical="center"/>
    </xf>
    <xf numFmtId="166" fontId="12" fillId="9" borderId="9" xfId="0" applyNumberFormat="1" applyFont="1" applyFill="1" applyBorder="1" applyAlignment="1">
      <alignment horizontal="right" vertical="center"/>
    </xf>
    <xf numFmtId="166" fontId="12" fillId="9" borderId="10" xfId="0" applyNumberFormat="1" applyFont="1" applyFill="1" applyBorder="1" applyAlignment="1">
      <alignment horizontal="right" vertical="center"/>
    </xf>
    <xf numFmtId="168" fontId="13" fillId="9" borderId="10" xfId="0" applyNumberFormat="1" applyFont="1" applyFill="1" applyBorder="1" applyAlignment="1">
      <alignment horizontal="right" vertical="center"/>
    </xf>
    <xf numFmtId="167" fontId="14" fillId="9" borderId="10" xfId="0" applyNumberFormat="1" applyFont="1" applyFill="1" applyBorder="1" applyAlignment="1">
      <alignment horizontal="right" vertical="center"/>
    </xf>
    <xf numFmtId="165" fontId="14" fillId="9" borderId="10" xfId="2" applyNumberFormat="1" applyFont="1" applyFill="1" applyBorder="1" applyAlignment="1">
      <alignment horizontal="right" vertical="center"/>
    </xf>
    <xf numFmtId="165" fontId="13" fillId="9" borderId="10" xfId="2" applyNumberFormat="1" applyFont="1" applyFill="1" applyBorder="1" applyAlignment="1">
      <alignment horizontal="right" vertical="center"/>
    </xf>
  </cellXfs>
  <cellStyles count="3">
    <cellStyle name="Normal" xfId="0" builtinId="0"/>
    <cellStyle name="Normal 5" xfId="1" xr:uid="{2755A1E9-5E70-44BC-87E7-AE1A8B00540A}"/>
    <cellStyle name="Porcentaje 3" xfId="2" xr:uid="{0F9324A8-77C5-4878-A3C2-9350FD5011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nk%20dumm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EX01-Detail%20Sales%20Flat%20File%20Input%20Sheet%20v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MEX01-Forecast%201109%20V5%20New!%20(version%20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HFM/HFM%20Book%20-%20templat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NEWFIN/99fcasts/julfcast/My%20Documents/PV's/PV09099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Y06I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To%20G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PR27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Plan"/>
      <sheetName val="link dummy"/>
      <sheetName val="MCA"/>
      <sheetName val="#REF"/>
      <sheetName val="Q1 PLINE"/>
      <sheetName val="Q2 PLINE"/>
      <sheetName val="Q3 PLINE"/>
      <sheetName val="Q4 PLINE"/>
      <sheetName val="Year PLINE"/>
      <sheetName val="Trigg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tistList"/>
      <sheetName val="FlatFile"/>
      <sheetName val="Summary"/>
      <sheetName val="Physical Summary"/>
      <sheetName val="Online Summary"/>
      <sheetName val="Mobile Summary"/>
      <sheetName val="Detail Sales"/>
      <sheetName val="MasterLists"/>
      <sheetName val="Detail_Sales DSUM_DB"/>
      <sheetName val="Dsum_DB"/>
      <sheetName val="Physical SumJUNy"/>
    </sheetNames>
    <sheetDataSet>
      <sheetData sheetId="0" refreshError="1">
        <row r="10">
          <cell r="B10" t="str">
            <v>Unknown Breakthroughs</v>
          </cell>
        </row>
        <row r="11">
          <cell r="B11" t="str">
            <v>Other Carryover Artists</v>
          </cell>
        </row>
        <row r="12">
          <cell r="B12" t="str">
            <v>Singles</v>
          </cell>
        </row>
        <row r="13">
          <cell r="B13" t="str">
            <v>Music Video</v>
          </cell>
        </row>
        <row r="14">
          <cell r="B14" t="str">
            <v>Non-Music Video</v>
          </cell>
        </row>
        <row r="15">
          <cell r="B15" t="str">
            <v>CMC</v>
          </cell>
        </row>
        <row r="16">
          <cell r="B16" t="str">
            <v>LMC</v>
          </cell>
        </row>
        <row r="17">
          <cell r="B17" t="str">
            <v>Artist Sample #1</v>
          </cell>
        </row>
        <row r="18">
          <cell r="B18" t="str">
            <v>Artist Sample #2</v>
          </cell>
        </row>
        <row r="19">
          <cell r="B19" t="str">
            <v>Artist Sample # 3</v>
          </cell>
        </row>
        <row r="20">
          <cell r="B20" t="str">
            <v>Artist Sample #4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K2" t="str">
            <v>Q1</v>
          </cell>
        </row>
        <row r="3">
          <cell r="C3" t="str">
            <v>New Release</v>
          </cell>
          <cell r="E3" t="str">
            <v>OWN - Label Owned</v>
          </cell>
          <cell r="F3" t="str">
            <v>Frontline</v>
          </cell>
          <cell r="K3" t="str">
            <v>Q2</v>
          </cell>
        </row>
        <row r="4">
          <cell r="C4" t="str">
            <v>Carryover</v>
          </cell>
          <cell r="E4" t="str">
            <v>JV / Profit Split</v>
          </cell>
          <cell r="F4" t="str">
            <v>Midline</v>
          </cell>
          <cell r="K4" t="str">
            <v>Q3</v>
          </cell>
        </row>
        <row r="5">
          <cell r="C5" t="str">
            <v>Unknown Breakthrough</v>
          </cell>
          <cell r="E5" t="str">
            <v>P&amp;D - Distribution Deal</v>
          </cell>
          <cell r="F5" t="str">
            <v>Budget</v>
          </cell>
          <cell r="K5" t="str">
            <v>Q4</v>
          </cell>
        </row>
        <row r="6">
          <cell r="C6" t="str">
            <v>CMC Catalog</v>
          </cell>
          <cell r="E6" t="str">
            <v>Int'l - International</v>
          </cell>
          <cell r="K6" t="str">
            <v>Full Year</v>
          </cell>
        </row>
        <row r="7">
          <cell r="C7" t="str">
            <v>LMC Catalog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MG"/>
      <sheetName val="UMG (2010)"/>
      <sheetName val="Sep"/>
      <sheetName val="Oct"/>
      <sheetName val="Nov"/>
      <sheetName val="Dic"/>
      <sheetName val="P&amp;L"/>
      <sheetName val="Sales Value"/>
      <sheetName val="INCOME"/>
      <sheetName val="P&amp;L upload"/>
      <sheetName val="Online"/>
      <sheetName val="Mobile"/>
      <sheetName val="Licensing and Ancillary Income"/>
      <sheetName val="Other Income"/>
      <sheetName val="Bestseller"/>
    </sheetNames>
    <sheetDataSet>
      <sheetData sheetId="0" refreshError="1"/>
      <sheetData sheetId="1" refreshError="1">
        <row r="6">
          <cell r="D6" t="str">
            <v>100to la Musica</v>
          </cell>
          <cell r="E6" t="str">
            <v>Q3</v>
          </cell>
          <cell r="F6">
            <v>64.22</v>
          </cell>
          <cell r="G6">
            <v>8.5</v>
          </cell>
          <cell r="H6">
            <v>0</v>
          </cell>
          <cell r="I6">
            <v>0</v>
          </cell>
          <cell r="J6">
            <v>0</v>
          </cell>
        </row>
        <row r="7">
          <cell r="D7" t="str">
            <v>Catalogo Y Alta Concentración</v>
          </cell>
          <cell r="E7" t="str">
            <v>C</v>
          </cell>
          <cell r="F7">
            <v>67.150000000000006</v>
          </cell>
          <cell r="G7">
            <v>8.5</v>
          </cell>
          <cell r="H7">
            <v>30000</v>
          </cell>
          <cell r="I7">
            <v>16000</v>
          </cell>
          <cell r="J7">
            <v>16000</v>
          </cell>
        </row>
        <row r="8">
          <cell r="D8" t="str">
            <v>Best Of… The Best Campaign</v>
          </cell>
          <cell r="E8" t="str">
            <v>Mar-Abr</v>
          </cell>
          <cell r="F8">
            <v>62</v>
          </cell>
          <cell r="G8">
            <v>8.5</v>
          </cell>
          <cell r="H8">
            <v>0</v>
          </cell>
          <cell r="I8">
            <v>0</v>
          </cell>
          <cell r="J8">
            <v>0</v>
          </cell>
        </row>
        <row r="9">
          <cell r="D9" t="str">
            <v>Catalogo</v>
          </cell>
          <cell r="F9">
            <v>99.98</v>
          </cell>
          <cell r="G9">
            <v>8.5</v>
          </cell>
          <cell r="H9">
            <v>0</v>
          </cell>
          <cell r="I9">
            <v>0</v>
          </cell>
          <cell r="J9">
            <v>0</v>
          </cell>
        </row>
        <row r="10">
          <cell r="D10" t="str">
            <v>Serie 2x1</v>
          </cell>
          <cell r="E10" t="str">
            <v>Jul-Ago</v>
          </cell>
          <cell r="F10">
            <v>62</v>
          </cell>
          <cell r="G10">
            <v>13.23</v>
          </cell>
          <cell r="H10">
            <v>20000</v>
          </cell>
          <cell r="I10">
            <v>10000</v>
          </cell>
          <cell r="J10">
            <v>10000</v>
          </cell>
        </row>
        <row r="11">
          <cell r="D11" t="str">
            <v>Division Minuscula "Deluxe"</v>
          </cell>
          <cell r="E11" t="str">
            <v>CO</v>
          </cell>
          <cell r="F11">
            <v>67.150000000000006</v>
          </cell>
          <cell r="G11">
            <v>16.649999999999999</v>
          </cell>
          <cell r="H11">
            <v>3600</v>
          </cell>
          <cell r="I11">
            <v>2700</v>
          </cell>
          <cell r="J11">
            <v>1800</v>
          </cell>
        </row>
        <row r="12">
          <cell r="D12" t="str">
            <v xml:space="preserve">Danna Paola/atrevete a soñar 2 </v>
          </cell>
          <cell r="E12" t="str">
            <v>CO</v>
          </cell>
          <cell r="F12">
            <v>62.84</v>
          </cell>
          <cell r="G12">
            <v>8.5</v>
          </cell>
          <cell r="H12">
            <v>13500</v>
          </cell>
          <cell r="I12">
            <v>9000</v>
          </cell>
          <cell r="J12">
            <v>7200</v>
          </cell>
        </row>
        <row r="13">
          <cell r="D13" t="str">
            <v>Danna Paola/atrevete a soñar</v>
          </cell>
          <cell r="E13" t="str">
            <v>CO</v>
          </cell>
          <cell r="F13">
            <v>62.84</v>
          </cell>
          <cell r="G13">
            <v>8.5</v>
          </cell>
          <cell r="H13">
            <v>4500</v>
          </cell>
          <cell r="I13">
            <v>4500</v>
          </cell>
          <cell r="J13">
            <v>3600</v>
          </cell>
        </row>
        <row r="14">
          <cell r="D14" t="str">
            <v>Danna Paola/atrevete a soñar Deluxe</v>
          </cell>
          <cell r="E14" t="str">
            <v>CO</v>
          </cell>
          <cell r="F14">
            <v>77.48</v>
          </cell>
          <cell r="G14">
            <v>16.649999999999999</v>
          </cell>
          <cell r="H14">
            <v>3800</v>
          </cell>
          <cell r="I14">
            <v>3800</v>
          </cell>
          <cell r="J14">
            <v>3800</v>
          </cell>
        </row>
        <row r="15">
          <cell r="D15" t="str">
            <v>Varios -Atrevete a Soñar Navideño'</v>
          </cell>
          <cell r="E15" t="str">
            <v>CO</v>
          </cell>
          <cell r="F15">
            <v>62.84</v>
          </cell>
          <cell r="G15">
            <v>8.5</v>
          </cell>
          <cell r="H15">
            <v>8500</v>
          </cell>
          <cell r="I15">
            <v>4000</v>
          </cell>
          <cell r="J15">
            <v>-500</v>
          </cell>
        </row>
        <row r="16">
          <cell r="D16" t="str">
            <v>Manzanero y la Big Band</v>
          </cell>
          <cell r="E16" t="str">
            <v>CO</v>
          </cell>
          <cell r="F16">
            <v>62.84</v>
          </cell>
          <cell r="G16">
            <v>8.5</v>
          </cell>
          <cell r="H16">
            <v>6700</v>
          </cell>
          <cell r="I16">
            <v>4000</v>
          </cell>
          <cell r="J16">
            <v>3100</v>
          </cell>
        </row>
        <row r="17">
          <cell r="D17" t="str">
            <v>Carryover USM 1</v>
          </cell>
          <cell r="E17" t="str">
            <v>C</v>
          </cell>
          <cell r="F17">
            <v>100.21</v>
          </cell>
          <cell r="G17">
            <v>14.85</v>
          </cell>
          <cell r="H17">
            <v>4250</v>
          </cell>
          <cell r="I17">
            <v>3000</v>
          </cell>
          <cell r="J17">
            <v>2000</v>
          </cell>
        </row>
        <row r="18">
          <cell r="D18" t="str">
            <v>Mas label Carryover 2</v>
          </cell>
          <cell r="E18" t="str">
            <v>C</v>
          </cell>
          <cell r="F18">
            <v>94.7</v>
          </cell>
          <cell r="G18">
            <v>14.85</v>
          </cell>
          <cell r="H18">
            <v>2902</v>
          </cell>
          <cell r="I18">
            <v>1768</v>
          </cell>
          <cell r="J18">
            <v>1500</v>
          </cell>
        </row>
        <row r="19">
          <cell r="D19" t="str">
            <v>Carryover USM 2</v>
          </cell>
          <cell r="E19" t="str">
            <v>C</v>
          </cell>
          <cell r="F19">
            <v>100.21</v>
          </cell>
          <cell r="G19">
            <v>14.85</v>
          </cell>
          <cell r="H19">
            <v>1541.2</v>
          </cell>
          <cell r="I19">
            <v>860.8</v>
          </cell>
          <cell r="J19">
            <v>500</v>
          </cell>
        </row>
        <row r="20">
          <cell r="D20" t="str">
            <v>Mas label Carryover 4</v>
          </cell>
          <cell r="E20" t="str">
            <v>C</v>
          </cell>
          <cell r="F20">
            <v>94.7</v>
          </cell>
          <cell r="G20">
            <v>14.85</v>
          </cell>
          <cell r="H20">
            <v>1201</v>
          </cell>
          <cell r="I20">
            <v>634</v>
          </cell>
          <cell r="J20">
            <v>500</v>
          </cell>
        </row>
        <row r="21">
          <cell r="D21" t="str">
            <v>50 Cent</v>
          </cell>
          <cell r="E21" t="str">
            <v>CO</v>
          </cell>
          <cell r="F21">
            <v>87.81</v>
          </cell>
          <cell r="G21">
            <v>9.1999999999999993</v>
          </cell>
          <cell r="H21">
            <v>2200</v>
          </cell>
          <cell r="I21">
            <v>1300</v>
          </cell>
          <cell r="J21">
            <v>500</v>
          </cell>
        </row>
        <row r="22">
          <cell r="D22" t="str">
            <v>Black Eyed Peas "TBC"</v>
          </cell>
          <cell r="E22" t="str">
            <v>CO</v>
          </cell>
          <cell r="F22">
            <v>87.81</v>
          </cell>
          <cell r="G22">
            <v>10.17</v>
          </cell>
          <cell r="H22">
            <v>3500</v>
          </cell>
          <cell r="I22">
            <v>2500</v>
          </cell>
          <cell r="J22">
            <v>500</v>
          </cell>
        </row>
        <row r="23">
          <cell r="D23" t="str">
            <v>Lady Gaga</v>
          </cell>
          <cell r="E23" t="str">
            <v>CO</v>
          </cell>
          <cell r="F23">
            <v>87.81</v>
          </cell>
          <cell r="G23">
            <v>8.85</v>
          </cell>
          <cell r="H23">
            <v>3500</v>
          </cell>
          <cell r="I23">
            <v>2500</v>
          </cell>
          <cell r="J23">
            <v>1300</v>
          </cell>
        </row>
        <row r="24">
          <cell r="D24" t="str">
            <v>Nelly Furtado</v>
          </cell>
          <cell r="E24" t="str">
            <v>CO</v>
          </cell>
          <cell r="F24">
            <v>87.81</v>
          </cell>
          <cell r="G24">
            <v>8.5</v>
          </cell>
          <cell r="H24">
            <v>4900</v>
          </cell>
          <cell r="I24">
            <v>4000</v>
          </cell>
          <cell r="J24">
            <v>3100</v>
          </cell>
        </row>
        <row r="25">
          <cell r="D25" t="str">
            <v xml:space="preserve">Rihanna </v>
          </cell>
          <cell r="E25" t="str">
            <v>CO</v>
          </cell>
          <cell r="F25">
            <v>87.81</v>
          </cell>
          <cell r="G25">
            <v>8.84</v>
          </cell>
          <cell r="H25">
            <v>6700</v>
          </cell>
          <cell r="I25">
            <v>5800</v>
          </cell>
          <cell r="J25">
            <v>4900</v>
          </cell>
        </row>
        <row r="26">
          <cell r="D26" t="str">
            <v>Bon Jovi "GH"</v>
          </cell>
          <cell r="E26" t="str">
            <v>CO</v>
          </cell>
          <cell r="F26">
            <v>87.81</v>
          </cell>
          <cell r="G26">
            <v>10.199999999999999</v>
          </cell>
          <cell r="H26">
            <v>3500</v>
          </cell>
          <cell r="I26">
            <v>2500</v>
          </cell>
          <cell r="J26">
            <v>1300</v>
          </cell>
        </row>
        <row r="27">
          <cell r="D27" t="str">
            <v>Metallica "Live "</v>
          </cell>
          <cell r="E27" t="str">
            <v>CO</v>
          </cell>
          <cell r="F27">
            <v>87.81</v>
          </cell>
          <cell r="G27">
            <v>12.5</v>
          </cell>
          <cell r="H27">
            <v>4900</v>
          </cell>
          <cell r="I27">
            <v>4000</v>
          </cell>
          <cell r="J27">
            <v>3100</v>
          </cell>
        </row>
        <row r="28">
          <cell r="D28" t="str">
            <v>Pearl Jam</v>
          </cell>
          <cell r="E28" t="str">
            <v>CO</v>
          </cell>
          <cell r="F28">
            <v>104.17</v>
          </cell>
          <cell r="G28">
            <v>24.84</v>
          </cell>
          <cell r="H28">
            <v>1500</v>
          </cell>
          <cell r="I28">
            <v>1500</v>
          </cell>
          <cell r="J28">
            <v>620</v>
          </cell>
        </row>
        <row r="29">
          <cell r="D29" t="str">
            <v>Tokio Hotel Humanoid Ingles</v>
          </cell>
          <cell r="E29" t="str">
            <v>CO</v>
          </cell>
          <cell r="F29">
            <v>87.81</v>
          </cell>
          <cell r="G29">
            <v>8.17</v>
          </cell>
          <cell r="H29">
            <v>3300</v>
          </cell>
          <cell r="I29">
            <v>2400</v>
          </cell>
          <cell r="J29">
            <v>960</v>
          </cell>
        </row>
        <row r="30">
          <cell r="D30" t="str">
            <v>Placebo</v>
          </cell>
          <cell r="E30" t="str">
            <v>CO</v>
          </cell>
          <cell r="F30">
            <v>87.81</v>
          </cell>
          <cell r="G30">
            <v>8.17</v>
          </cell>
          <cell r="H30">
            <v>3500</v>
          </cell>
          <cell r="I30">
            <v>2500</v>
          </cell>
          <cell r="J30">
            <v>2000</v>
          </cell>
        </row>
        <row r="31">
          <cell r="D31" t="str">
            <v>Alejandro Fernandez</v>
          </cell>
          <cell r="E31" t="str">
            <v>CO</v>
          </cell>
          <cell r="F31">
            <v>71.45</v>
          </cell>
          <cell r="G31">
            <v>8.5</v>
          </cell>
          <cell r="H31">
            <v>6700</v>
          </cell>
          <cell r="I31">
            <v>5800</v>
          </cell>
          <cell r="J31">
            <v>4900</v>
          </cell>
        </row>
        <row r="32">
          <cell r="D32" t="str">
            <v>Wisin &amp; Yandel La Revolucion</v>
          </cell>
          <cell r="E32" t="str">
            <v>CO</v>
          </cell>
          <cell r="F32">
            <v>62.84</v>
          </cell>
          <cell r="G32">
            <v>7.75</v>
          </cell>
          <cell r="H32">
            <v>3500</v>
          </cell>
          <cell r="I32">
            <v>2200</v>
          </cell>
          <cell r="J32">
            <v>1300</v>
          </cell>
        </row>
        <row r="33">
          <cell r="D33" t="str">
            <v>Wisin &amp; Yandel Evolution Deluxe duetos</v>
          </cell>
          <cell r="E33" t="str">
            <v>CO</v>
          </cell>
          <cell r="F33">
            <v>67.150000000000006</v>
          </cell>
          <cell r="G33">
            <v>18.52</v>
          </cell>
          <cell r="H33">
            <v>6700</v>
          </cell>
          <cell r="I33">
            <v>5800</v>
          </cell>
          <cell r="J33">
            <v>4900</v>
          </cell>
        </row>
        <row r="34">
          <cell r="D34" t="str">
            <v>Paulina Rubio</v>
          </cell>
          <cell r="E34" t="str">
            <v>CO</v>
          </cell>
          <cell r="F34">
            <v>87.81</v>
          </cell>
          <cell r="G34">
            <v>7.23</v>
          </cell>
          <cell r="H34">
            <v>4900</v>
          </cell>
          <cell r="I34">
            <v>3100</v>
          </cell>
          <cell r="J34">
            <v>2200</v>
          </cell>
        </row>
        <row r="35">
          <cell r="D35" t="str">
            <v>Fanny Lu</v>
          </cell>
          <cell r="E35" t="str">
            <v>CO</v>
          </cell>
          <cell r="F35">
            <v>51.65</v>
          </cell>
          <cell r="G35">
            <v>8.5</v>
          </cell>
          <cell r="H35">
            <v>3100</v>
          </cell>
          <cell r="I35">
            <v>2200</v>
          </cell>
          <cell r="J35">
            <v>2000</v>
          </cell>
        </row>
        <row r="36">
          <cell r="D36" t="str">
            <v>Jonas Brothers "Lines, Vines &amp; Trying"</v>
          </cell>
          <cell r="E36" t="str">
            <v>CO</v>
          </cell>
          <cell r="F36">
            <v>87.81</v>
          </cell>
          <cell r="G36">
            <v>8.5</v>
          </cell>
          <cell r="H36">
            <v>3100</v>
          </cell>
          <cell r="I36">
            <v>2200</v>
          </cell>
          <cell r="J36">
            <v>1000</v>
          </cell>
        </row>
        <row r="37">
          <cell r="D37" t="str">
            <v>Demi Lovato "Here we go again"</v>
          </cell>
          <cell r="E37" t="str">
            <v>CO</v>
          </cell>
          <cell r="F37">
            <v>87.81</v>
          </cell>
          <cell r="G37">
            <v>13.71</v>
          </cell>
          <cell r="H37">
            <v>2200</v>
          </cell>
          <cell r="I37">
            <v>1600</v>
          </cell>
          <cell r="J37">
            <v>1000</v>
          </cell>
        </row>
        <row r="38">
          <cell r="D38" t="str">
            <v>Carryover Hollywood</v>
          </cell>
          <cell r="E38" t="str">
            <v>CO</v>
          </cell>
          <cell r="F38">
            <v>87.81</v>
          </cell>
          <cell r="G38">
            <v>7.07</v>
          </cell>
          <cell r="H38">
            <v>0</v>
          </cell>
          <cell r="I38">
            <v>0</v>
          </cell>
          <cell r="J38">
            <v>0</v>
          </cell>
        </row>
        <row r="39">
          <cell r="D39" t="str">
            <v>Belanova</v>
          </cell>
          <cell r="E39" t="str">
            <v>Q1</v>
          </cell>
          <cell r="F39">
            <v>62.84</v>
          </cell>
          <cell r="G39">
            <v>8.5</v>
          </cell>
          <cell r="H39">
            <v>0</v>
          </cell>
          <cell r="I39">
            <v>13500</v>
          </cell>
          <cell r="J39">
            <v>9000</v>
          </cell>
        </row>
        <row r="40">
          <cell r="D40" t="str">
            <v>Belanova Deluxe</v>
          </cell>
          <cell r="E40" t="str">
            <v>Q3</v>
          </cell>
          <cell r="F40">
            <v>77.48</v>
          </cell>
          <cell r="G40">
            <v>16.649999999999999</v>
          </cell>
          <cell r="H40">
            <v>0</v>
          </cell>
          <cell r="I40">
            <v>0</v>
          </cell>
          <cell r="J40">
            <v>0</v>
          </cell>
        </row>
        <row r="41">
          <cell r="D41" t="str">
            <v>Danna Paola "Atrevete a Soñar Live" (Soriana)</v>
          </cell>
          <cell r="E41" t="str">
            <v>Q1</v>
          </cell>
          <cell r="F41">
            <v>62.84</v>
          </cell>
          <cell r="G41">
            <v>8.5</v>
          </cell>
          <cell r="H41">
            <v>0</v>
          </cell>
          <cell r="I41">
            <v>0</v>
          </cell>
          <cell r="J41">
            <v>9000</v>
          </cell>
        </row>
        <row r="42">
          <cell r="D42" t="str">
            <v>M&amp;M</v>
          </cell>
          <cell r="E42" t="str">
            <v>Q1</v>
          </cell>
          <cell r="F42">
            <v>51.65</v>
          </cell>
          <cell r="G42">
            <v>8.5</v>
          </cell>
          <cell r="H42">
            <v>0</v>
          </cell>
          <cell r="I42">
            <v>1800</v>
          </cell>
          <cell r="J42">
            <v>1800</v>
          </cell>
        </row>
        <row r="43">
          <cell r="D43" t="str">
            <v>Los Bunkers</v>
          </cell>
          <cell r="E43" t="str">
            <v>Q1</v>
          </cell>
          <cell r="F43">
            <v>61.45</v>
          </cell>
          <cell r="G43">
            <v>8.5</v>
          </cell>
          <cell r="H43">
            <v>0</v>
          </cell>
          <cell r="I43">
            <v>0</v>
          </cell>
          <cell r="J43">
            <v>7200</v>
          </cell>
        </row>
        <row r="44">
          <cell r="D44" t="str">
            <v>Dulce Maria</v>
          </cell>
          <cell r="E44" t="str">
            <v>Q2</v>
          </cell>
          <cell r="F44">
            <v>62.84</v>
          </cell>
          <cell r="G44">
            <v>8.5</v>
          </cell>
          <cell r="H44">
            <v>0</v>
          </cell>
          <cell r="I44">
            <v>0</v>
          </cell>
          <cell r="J44">
            <v>0</v>
          </cell>
        </row>
        <row r="45">
          <cell r="D45" t="str">
            <v>Dulce Maria Deluxe</v>
          </cell>
          <cell r="E45" t="str">
            <v>Q3</v>
          </cell>
          <cell r="F45">
            <v>77.48</v>
          </cell>
          <cell r="G45">
            <v>16.649999999999999</v>
          </cell>
          <cell r="H45">
            <v>0</v>
          </cell>
          <cell r="I45">
            <v>0</v>
          </cell>
          <cell r="J45">
            <v>0</v>
          </cell>
        </row>
        <row r="46">
          <cell r="D46" t="str">
            <v>Juan Gabriel</v>
          </cell>
          <cell r="E46" t="str">
            <v>Q2</v>
          </cell>
          <cell r="F46">
            <v>77.48</v>
          </cell>
          <cell r="G46">
            <v>8.5</v>
          </cell>
          <cell r="H46">
            <v>0</v>
          </cell>
          <cell r="I46">
            <v>0</v>
          </cell>
          <cell r="J46">
            <v>0</v>
          </cell>
        </row>
        <row r="47">
          <cell r="D47" t="str">
            <v>Juan Gabriel Deluxe</v>
          </cell>
          <cell r="E47" t="str">
            <v>Q4</v>
          </cell>
          <cell r="F47">
            <v>87.81</v>
          </cell>
          <cell r="G47">
            <v>16.649999999999999</v>
          </cell>
          <cell r="H47">
            <v>0</v>
          </cell>
          <cell r="I47">
            <v>0</v>
          </cell>
          <cell r="J47">
            <v>0</v>
          </cell>
        </row>
        <row r="48">
          <cell r="D48" t="str">
            <v>Gee</v>
          </cell>
          <cell r="E48" t="str">
            <v>Q2</v>
          </cell>
          <cell r="F48">
            <v>51.65</v>
          </cell>
          <cell r="G48">
            <v>8.5</v>
          </cell>
          <cell r="H48">
            <v>0</v>
          </cell>
          <cell r="I48">
            <v>0</v>
          </cell>
          <cell r="J48">
            <v>0</v>
          </cell>
        </row>
        <row r="49">
          <cell r="D49" t="str">
            <v>Juan Son</v>
          </cell>
          <cell r="E49" t="str">
            <v>Q2</v>
          </cell>
          <cell r="F49">
            <v>67.150000000000006</v>
          </cell>
          <cell r="G49">
            <v>8.5</v>
          </cell>
          <cell r="H49">
            <v>0</v>
          </cell>
          <cell r="I49">
            <v>0</v>
          </cell>
          <cell r="J49">
            <v>0</v>
          </cell>
        </row>
        <row r="50">
          <cell r="D50" t="str">
            <v>Uno</v>
          </cell>
          <cell r="E50" t="str">
            <v>Q3</v>
          </cell>
          <cell r="F50">
            <v>51.65</v>
          </cell>
          <cell r="G50">
            <v>8.5</v>
          </cell>
          <cell r="H50">
            <v>0</v>
          </cell>
          <cell r="I50">
            <v>0</v>
          </cell>
          <cell r="J50">
            <v>0</v>
          </cell>
        </row>
        <row r="51">
          <cell r="D51" t="str">
            <v>Danna Paola</v>
          </cell>
          <cell r="E51" t="str">
            <v>Q3</v>
          </cell>
          <cell r="F51">
            <v>62.84</v>
          </cell>
          <cell r="G51">
            <v>8.5</v>
          </cell>
          <cell r="H51">
            <v>0</v>
          </cell>
          <cell r="I51">
            <v>0</v>
          </cell>
          <cell r="J51">
            <v>0</v>
          </cell>
        </row>
        <row r="52">
          <cell r="D52" t="str">
            <v>Danna Paola Deluxe</v>
          </cell>
          <cell r="E52" t="str">
            <v>Q4</v>
          </cell>
          <cell r="F52">
            <v>77.48</v>
          </cell>
          <cell r="G52">
            <v>16.649999999999999</v>
          </cell>
          <cell r="H52">
            <v>0</v>
          </cell>
          <cell r="I52">
            <v>0</v>
          </cell>
          <cell r="J52">
            <v>0</v>
          </cell>
        </row>
        <row r="53">
          <cell r="D53" t="str">
            <v>Emmanuel</v>
          </cell>
          <cell r="E53" t="str">
            <v>Q3</v>
          </cell>
          <cell r="F53">
            <v>87.81</v>
          </cell>
          <cell r="G53">
            <v>8.5</v>
          </cell>
          <cell r="H53">
            <v>0</v>
          </cell>
          <cell r="I53">
            <v>0</v>
          </cell>
          <cell r="J53">
            <v>0</v>
          </cell>
        </row>
        <row r="54">
          <cell r="D54" t="str">
            <v>Emmanuel Deluxe</v>
          </cell>
          <cell r="E54" t="str">
            <v>Q4</v>
          </cell>
          <cell r="F54">
            <v>94.7</v>
          </cell>
          <cell r="G54">
            <v>16.649999999999999</v>
          </cell>
          <cell r="H54">
            <v>0</v>
          </cell>
          <cell r="I54">
            <v>0</v>
          </cell>
          <cell r="J54">
            <v>0</v>
          </cell>
        </row>
        <row r="55">
          <cell r="D55" t="str">
            <v>Division Minuscula</v>
          </cell>
          <cell r="E55" t="str">
            <v>Q3</v>
          </cell>
          <cell r="F55">
            <v>56.82</v>
          </cell>
          <cell r="G55">
            <v>8.5</v>
          </cell>
          <cell r="H55">
            <v>0</v>
          </cell>
          <cell r="I55">
            <v>0</v>
          </cell>
          <cell r="J55">
            <v>0</v>
          </cell>
        </row>
        <row r="56">
          <cell r="D56" t="str">
            <v>Unknown</v>
          </cell>
          <cell r="E56" t="str">
            <v>FY</v>
          </cell>
          <cell r="F56">
            <v>63.99</v>
          </cell>
          <cell r="G56">
            <v>8.5</v>
          </cell>
          <cell r="H56">
            <v>0</v>
          </cell>
          <cell r="I56">
            <v>0</v>
          </cell>
          <cell r="J56">
            <v>0</v>
          </cell>
        </row>
        <row r="57">
          <cell r="D57" t="str">
            <v>3 Doors Down</v>
          </cell>
          <cell r="E57">
            <v>39661</v>
          </cell>
          <cell r="F57">
            <v>87.81</v>
          </cell>
          <cell r="G57">
            <v>8.85</v>
          </cell>
          <cell r="H57">
            <v>0</v>
          </cell>
          <cell r="I57">
            <v>0</v>
          </cell>
          <cell r="J57">
            <v>0</v>
          </cell>
        </row>
        <row r="58">
          <cell r="D58" t="str">
            <v>Kid Cudi</v>
          </cell>
          <cell r="E58">
            <v>39753</v>
          </cell>
          <cell r="F58">
            <v>87.81</v>
          </cell>
          <cell r="G58">
            <v>8.85</v>
          </cell>
          <cell r="H58">
            <v>0</v>
          </cell>
          <cell r="I58">
            <v>0</v>
          </cell>
          <cell r="J58">
            <v>0</v>
          </cell>
        </row>
        <row r="59">
          <cell r="D59" t="str">
            <v>OST Miley Cirus</v>
          </cell>
          <cell r="E59">
            <v>40179</v>
          </cell>
          <cell r="F59">
            <v>87.81</v>
          </cell>
          <cell r="G59">
            <v>8.5</v>
          </cell>
          <cell r="H59">
            <v>10150.35</v>
          </cell>
          <cell r="I59">
            <v>2440.0483088486358</v>
          </cell>
          <cell r="J59">
            <v>16606.113882245732</v>
          </cell>
        </row>
        <row r="60">
          <cell r="D60" t="str">
            <v>Pure Love Songs 2010</v>
          </cell>
          <cell r="E60">
            <v>40179</v>
          </cell>
          <cell r="F60">
            <v>94.7</v>
          </cell>
          <cell r="G60">
            <v>14.85</v>
          </cell>
          <cell r="H60">
            <v>2835</v>
          </cell>
          <cell r="I60">
            <v>2835</v>
          </cell>
          <cell r="J60">
            <v>567</v>
          </cell>
        </row>
        <row r="61">
          <cell r="D61" t="str">
            <v>Pure Instrumental Hits 2010</v>
          </cell>
          <cell r="E61">
            <v>40179</v>
          </cell>
          <cell r="F61">
            <v>87.81</v>
          </cell>
          <cell r="G61">
            <v>13.81</v>
          </cell>
          <cell r="H61">
            <v>3969</v>
          </cell>
          <cell r="I61">
            <v>3969</v>
          </cell>
          <cell r="J61">
            <v>1701</v>
          </cell>
        </row>
        <row r="62">
          <cell r="D62" t="str">
            <v>Solo Baladas De Amor 2010</v>
          </cell>
          <cell r="E62">
            <v>40179</v>
          </cell>
          <cell r="F62">
            <v>94.7</v>
          </cell>
          <cell r="G62">
            <v>14.85</v>
          </cell>
          <cell r="H62">
            <v>2835</v>
          </cell>
          <cell r="I62">
            <v>2835</v>
          </cell>
          <cell r="J62">
            <v>2835</v>
          </cell>
        </row>
        <row r="63">
          <cell r="D63" t="str">
            <v>Pendind (C)</v>
          </cell>
          <cell r="E63">
            <v>40179</v>
          </cell>
          <cell r="F63">
            <v>94.7</v>
          </cell>
          <cell r="G63">
            <v>14.85</v>
          </cell>
          <cell r="H63">
            <v>1134</v>
          </cell>
          <cell r="I63">
            <v>567</v>
          </cell>
          <cell r="J63">
            <v>0</v>
          </cell>
        </row>
        <row r="64">
          <cell r="D64" t="str">
            <v>Pendind (D)</v>
          </cell>
          <cell r="E64">
            <v>40179</v>
          </cell>
          <cell r="F64">
            <v>94.7</v>
          </cell>
          <cell r="G64">
            <v>14.85</v>
          </cell>
          <cell r="H64">
            <v>1701</v>
          </cell>
          <cell r="I64">
            <v>1701</v>
          </cell>
          <cell r="J64">
            <v>567</v>
          </cell>
        </row>
        <row r="65">
          <cell r="D65" t="str">
            <v>Akon</v>
          </cell>
          <cell r="E65">
            <v>40210</v>
          </cell>
          <cell r="F65">
            <v>94.7</v>
          </cell>
          <cell r="G65">
            <v>10.8</v>
          </cell>
          <cell r="H65">
            <v>0</v>
          </cell>
          <cell r="I65">
            <v>3600</v>
          </cell>
          <cell r="J65">
            <v>1800</v>
          </cell>
        </row>
        <row r="66">
          <cell r="D66" t="str">
            <v>Keane - mini Album</v>
          </cell>
          <cell r="E66">
            <v>40210</v>
          </cell>
          <cell r="F66">
            <v>39.6</v>
          </cell>
          <cell r="G66">
            <v>6.5</v>
          </cell>
          <cell r="H66">
            <v>0</v>
          </cell>
          <cell r="I66">
            <v>1800</v>
          </cell>
          <cell r="J66">
            <v>900</v>
          </cell>
        </row>
        <row r="67">
          <cell r="D67" t="str">
            <v>The Courteeners</v>
          </cell>
          <cell r="E67">
            <v>40210</v>
          </cell>
          <cell r="F67">
            <v>87.81</v>
          </cell>
          <cell r="G67">
            <v>8.85</v>
          </cell>
          <cell r="H67">
            <v>0</v>
          </cell>
          <cell r="I67">
            <v>450</v>
          </cell>
          <cell r="J67">
            <v>450</v>
          </cell>
        </row>
        <row r="68">
          <cell r="D68" t="str">
            <v>David Bustamante</v>
          </cell>
          <cell r="E68">
            <v>40210</v>
          </cell>
          <cell r="F68">
            <v>67.150000000000006</v>
          </cell>
          <cell r="G68">
            <v>8</v>
          </cell>
          <cell r="H68">
            <v>0</v>
          </cell>
          <cell r="I68">
            <v>3600</v>
          </cell>
          <cell r="J68">
            <v>3600</v>
          </cell>
        </row>
        <row r="69">
          <cell r="D69" t="str">
            <v>Sergio Dalma</v>
          </cell>
          <cell r="E69">
            <v>40210</v>
          </cell>
          <cell r="F69">
            <v>67.150000000000006</v>
          </cell>
          <cell r="G69">
            <v>8.5</v>
          </cell>
          <cell r="H69">
            <v>0</v>
          </cell>
          <cell r="I69">
            <v>1800</v>
          </cell>
          <cell r="J69">
            <v>1800</v>
          </cell>
        </row>
        <row r="70">
          <cell r="D70" t="str">
            <v>Grace Potter &amp; the Nocturnals</v>
          </cell>
          <cell r="E70">
            <v>40210</v>
          </cell>
          <cell r="F70">
            <v>71.45</v>
          </cell>
          <cell r="G70">
            <v>8.5</v>
          </cell>
          <cell r="H70">
            <v>0</v>
          </cell>
          <cell r="I70">
            <v>2700</v>
          </cell>
          <cell r="J70">
            <v>1800</v>
          </cell>
        </row>
        <row r="71">
          <cell r="D71" t="str">
            <v>Pure Retro 2010</v>
          </cell>
          <cell r="E71">
            <v>40210</v>
          </cell>
          <cell r="F71">
            <v>94.7</v>
          </cell>
          <cell r="G71">
            <v>14.85</v>
          </cell>
          <cell r="H71">
            <v>0</v>
          </cell>
          <cell r="I71">
            <v>2835</v>
          </cell>
          <cell r="J71">
            <v>1134</v>
          </cell>
        </row>
        <row r="72">
          <cell r="D72" t="str">
            <v>Something Special 2010</v>
          </cell>
          <cell r="E72">
            <v>40210</v>
          </cell>
          <cell r="F72">
            <v>67.150000000000006</v>
          </cell>
          <cell r="G72">
            <v>8.5</v>
          </cell>
          <cell r="H72">
            <v>0</v>
          </cell>
          <cell r="I72">
            <v>2835</v>
          </cell>
          <cell r="J72">
            <v>567</v>
          </cell>
        </row>
        <row r="73">
          <cell r="D73" t="str">
            <v>Pendind (A)</v>
          </cell>
          <cell r="E73">
            <v>40210</v>
          </cell>
          <cell r="F73">
            <v>67.150000000000006</v>
          </cell>
          <cell r="G73">
            <v>8.5</v>
          </cell>
          <cell r="H73">
            <v>0</v>
          </cell>
          <cell r="I73">
            <v>1701</v>
          </cell>
          <cell r="J73">
            <v>1701</v>
          </cell>
        </row>
        <row r="74">
          <cell r="D74" t="str">
            <v>Proyecto Mas label Febrero</v>
          </cell>
          <cell r="E74">
            <v>40210</v>
          </cell>
          <cell r="F74">
            <v>94.7</v>
          </cell>
          <cell r="G74">
            <v>14.85</v>
          </cell>
          <cell r="H74">
            <v>0</v>
          </cell>
          <cell r="I74">
            <v>3969</v>
          </cell>
          <cell r="J74">
            <v>2268</v>
          </cell>
        </row>
        <row r="75">
          <cell r="D75" t="str">
            <v>Godsmack</v>
          </cell>
          <cell r="E75">
            <v>40238</v>
          </cell>
          <cell r="F75">
            <v>87.81</v>
          </cell>
          <cell r="G75">
            <v>8.85</v>
          </cell>
          <cell r="H75">
            <v>0</v>
          </cell>
          <cell r="I75">
            <v>0</v>
          </cell>
          <cell r="J75">
            <v>900</v>
          </cell>
        </row>
        <row r="76">
          <cell r="D76" t="str">
            <v>Duffy</v>
          </cell>
          <cell r="E76">
            <v>40238</v>
          </cell>
          <cell r="F76">
            <v>94.7</v>
          </cell>
          <cell r="G76">
            <v>9.1999999999999993</v>
          </cell>
          <cell r="H76">
            <v>0</v>
          </cell>
          <cell r="I76">
            <v>0</v>
          </cell>
          <cell r="J76">
            <v>3600</v>
          </cell>
        </row>
        <row r="77">
          <cell r="D77" t="str">
            <v>Scissor Sisters</v>
          </cell>
          <cell r="E77">
            <v>40238</v>
          </cell>
          <cell r="F77">
            <v>94.7</v>
          </cell>
          <cell r="G77">
            <v>9.1999999999999993</v>
          </cell>
          <cell r="H77">
            <v>0</v>
          </cell>
          <cell r="I77">
            <v>0</v>
          </cell>
          <cell r="J77">
            <v>4500</v>
          </cell>
        </row>
        <row r="78">
          <cell r="D78" t="str">
            <v>Bryan Adams</v>
          </cell>
          <cell r="E78">
            <v>40238</v>
          </cell>
          <cell r="F78">
            <v>87.81</v>
          </cell>
          <cell r="G78">
            <v>8.85</v>
          </cell>
          <cell r="H78">
            <v>0</v>
          </cell>
          <cell r="I78">
            <v>0</v>
          </cell>
          <cell r="J78">
            <v>2700</v>
          </cell>
        </row>
        <row r="79">
          <cell r="D79" t="str">
            <v>Amy MacDonald</v>
          </cell>
          <cell r="E79">
            <v>40238</v>
          </cell>
          <cell r="F79">
            <v>94.7</v>
          </cell>
          <cell r="G79">
            <v>10.199999999999999</v>
          </cell>
          <cell r="H79">
            <v>0</v>
          </cell>
          <cell r="I79">
            <v>0</v>
          </cell>
          <cell r="J79">
            <v>1800</v>
          </cell>
        </row>
        <row r="80">
          <cell r="D80" t="str">
            <v>Diego Torres</v>
          </cell>
          <cell r="E80">
            <v>40238</v>
          </cell>
          <cell r="F80">
            <v>67.150000000000006</v>
          </cell>
          <cell r="G80">
            <v>8.5</v>
          </cell>
          <cell r="H80">
            <v>0</v>
          </cell>
          <cell r="I80">
            <v>0</v>
          </cell>
          <cell r="J80">
            <v>7000</v>
          </cell>
        </row>
        <row r="81">
          <cell r="D81" t="str">
            <v>Valora (band featuring new artist Sydnee Duran)</v>
          </cell>
          <cell r="E81">
            <v>40238</v>
          </cell>
          <cell r="F81">
            <v>71.45</v>
          </cell>
          <cell r="G81">
            <v>8.5</v>
          </cell>
          <cell r="H81">
            <v>0</v>
          </cell>
          <cell r="I81">
            <v>0</v>
          </cell>
          <cell r="J81">
            <v>2700</v>
          </cell>
        </row>
        <row r="82">
          <cell r="D82" t="str">
            <v>Pendind (E)</v>
          </cell>
          <cell r="E82">
            <v>40238</v>
          </cell>
          <cell r="F82">
            <v>94.7</v>
          </cell>
          <cell r="G82">
            <v>14.85</v>
          </cell>
          <cell r="H82">
            <v>0</v>
          </cell>
          <cell r="I82">
            <v>0</v>
          </cell>
          <cell r="J82">
            <v>2835</v>
          </cell>
        </row>
        <row r="83">
          <cell r="D83" t="str">
            <v>Pure 90´S II</v>
          </cell>
          <cell r="E83">
            <v>40238</v>
          </cell>
          <cell r="F83">
            <v>87.81</v>
          </cell>
          <cell r="G83">
            <v>13.81</v>
          </cell>
          <cell r="H83">
            <v>0</v>
          </cell>
          <cell r="I83">
            <v>0</v>
          </cell>
          <cell r="J83">
            <v>2835</v>
          </cell>
        </row>
        <row r="84">
          <cell r="D84" t="str">
            <v>Pop 80´s II</v>
          </cell>
          <cell r="E84">
            <v>40238</v>
          </cell>
          <cell r="F84">
            <v>87.81</v>
          </cell>
          <cell r="G84">
            <v>13.81</v>
          </cell>
          <cell r="H84">
            <v>0</v>
          </cell>
          <cell r="I84">
            <v>0</v>
          </cell>
          <cell r="J84">
            <v>2268</v>
          </cell>
        </row>
        <row r="85">
          <cell r="D85" t="str">
            <v>Hinder</v>
          </cell>
          <cell r="E85">
            <v>40269</v>
          </cell>
          <cell r="F85">
            <v>87.81</v>
          </cell>
          <cell r="G85">
            <v>8.85</v>
          </cell>
          <cell r="H85">
            <v>0</v>
          </cell>
          <cell r="I85">
            <v>0</v>
          </cell>
          <cell r="J85">
            <v>0</v>
          </cell>
        </row>
        <row r="86">
          <cell r="D86" t="str">
            <v>Kate Nash</v>
          </cell>
          <cell r="E86">
            <v>40269</v>
          </cell>
          <cell r="F86">
            <v>87.81</v>
          </cell>
          <cell r="G86">
            <v>8.85</v>
          </cell>
          <cell r="H86">
            <v>0</v>
          </cell>
          <cell r="I86">
            <v>0</v>
          </cell>
          <cell r="J86">
            <v>0</v>
          </cell>
        </row>
        <row r="87">
          <cell r="D87" t="str">
            <v>Capra (band of DC/XD star)</v>
          </cell>
          <cell r="E87">
            <v>40269</v>
          </cell>
          <cell r="F87">
            <v>71.45</v>
          </cell>
          <cell r="G87">
            <v>8.5</v>
          </cell>
          <cell r="H87">
            <v>0</v>
          </cell>
          <cell r="I87">
            <v>0</v>
          </cell>
          <cell r="J87">
            <v>0</v>
          </cell>
        </row>
        <row r="88">
          <cell r="D88" t="str">
            <v>Alpha Rev</v>
          </cell>
          <cell r="E88">
            <v>40269</v>
          </cell>
          <cell r="F88">
            <v>71.45</v>
          </cell>
          <cell r="G88">
            <v>8.5</v>
          </cell>
          <cell r="H88">
            <v>0</v>
          </cell>
          <cell r="I88">
            <v>0</v>
          </cell>
          <cell r="J88">
            <v>0</v>
          </cell>
        </row>
        <row r="89">
          <cell r="D89" t="str">
            <v xml:space="preserve">Jesse McCartney </v>
          </cell>
          <cell r="E89">
            <v>40269</v>
          </cell>
          <cell r="F89">
            <v>87.81</v>
          </cell>
          <cell r="G89">
            <v>8.5</v>
          </cell>
          <cell r="H89">
            <v>0</v>
          </cell>
          <cell r="I89">
            <v>0</v>
          </cell>
          <cell r="J89">
            <v>0</v>
          </cell>
        </row>
        <row r="90">
          <cell r="D90" t="str">
            <v>Pendind</v>
          </cell>
          <cell r="E90">
            <v>40269</v>
          </cell>
          <cell r="F90">
            <v>87.81</v>
          </cell>
          <cell r="G90">
            <v>13.81</v>
          </cell>
          <cell r="H90">
            <v>0</v>
          </cell>
          <cell r="I90">
            <v>0</v>
          </cell>
          <cell r="J90">
            <v>0</v>
          </cell>
        </row>
        <row r="91">
          <cell r="D91" t="str">
            <v>Pure Memories  II</v>
          </cell>
          <cell r="E91">
            <v>40269</v>
          </cell>
          <cell r="F91">
            <v>87.81</v>
          </cell>
          <cell r="G91">
            <v>13.81</v>
          </cell>
          <cell r="H91">
            <v>0</v>
          </cell>
          <cell r="I91">
            <v>0</v>
          </cell>
          <cell r="J91">
            <v>0</v>
          </cell>
        </row>
        <row r="92">
          <cell r="D92" t="str">
            <v>Minihits 4</v>
          </cell>
          <cell r="E92">
            <v>40269</v>
          </cell>
          <cell r="F92">
            <v>67.150000000000006</v>
          </cell>
          <cell r="G92">
            <v>8.5</v>
          </cell>
          <cell r="H92">
            <v>0</v>
          </cell>
          <cell r="I92">
            <v>0</v>
          </cell>
          <cell r="J92">
            <v>0</v>
          </cell>
        </row>
        <row r="93">
          <cell r="D93" t="str">
            <v>Proyecto Mas label Abril</v>
          </cell>
          <cell r="E93">
            <v>40269</v>
          </cell>
          <cell r="F93">
            <v>94.7</v>
          </cell>
          <cell r="G93">
            <v>14.85</v>
          </cell>
          <cell r="H93">
            <v>0</v>
          </cell>
          <cell r="I93">
            <v>0</v>
          </cell>
          <cell r="J93">
            <v>0</v>
          </cell>
        </row>
        <row r="94">
          <cell r="D94" t="str">
            <v>Klaxons</v>
          </cell>
          <cell r="E94">
            <v>40299</v>
          </cell>
          <cell r="F94">
            <v>87.81</v>
          </cell>
          <cell r="G94">
            <v>8.85</v>
          </cell>
          <cell r="H94">
            <v>0</v>
          </cell>
          <cell r="I94">
            <v>0</v>
          </cell>
          <cell r="J94">
            <v>0</v>
          </cell>
        </row>
        <row r="95">
          <cell r="D95" t="str">
            <v>Bright Eyes</v>
          </cell>
          <cell r="E95">
            <v>40299</v>
          </cell>
          <cell r="F95">
            <v>87.81</v>
          </cell>
          <cell r="G95">
            <v>8.85</v>
          </cell>
          <cell r="H95">
            <v>0</v>
          </cell>
          <cell r="I95">
            <v>0</v>
          </cell>
          <cell r="J95">
            <v>0</v>
          </cell>
        </row>
        <row r="96">
          <cell r="D96" t="str">
            <v>Plain White Ts - LP3 (TBD)</v>
          </cell>
          <cell r="E96">
            <v>40299</v>
          </cell>
          <cell r="F96">
            <v>71.45</v>
          </cell>
          <cell r="G96">
            <v>8.5</v>
          </cell>
          <cell r="H96">
            <v>0</v>
          </cell>
          <cell r="I96">
            <v>0</v>
          </cell>
          <cell r="J96">
            <v>0</v>
          </cell>
        </row>
        <row r="97">
          <cell r="D97" t="str">
            <v>Pop 90´s 2010</v>
          </cell>
          <cell r="E97">
            <v>40299</v>
          </cell>
          <cell r="F97">
            <v>67.150000000000006</v>
          </cell>
          <cell r="G97">
            <v>8.5</v>
          </cell>
          <cell r="H97">
            <v>0</v>
          </cell>
          <cell r="I97">
            <v>0</v>
          </cell>
          <cell r="J97">
            <v>0</v>
          </cell>
        </row>
        <row r="98">
          <cell r="D98" t="str">
            <v>Pure Vinyl 12" Mixes 2010</v>
          </cell>
          <cell r="E98">
            <v>40299</v>
          </cell>
          <cell r="F98">
            <v>67.150000000000006</v>
          </cell>
          <cell r="G98">
            <v>8.5</v>
          </cell>
          <cell r="H98">
            <v>0</v>
          </cell>
          <cell r="I98">
            <v>0</v>
          </cell>
          <cell r="J98">
            <v>0</v>
          </cell>
        </row>
        <row r="99">
          <cell r="D99" t="str">
            <v>Los Reyes Del Camino</v>
          </cell>
          <cell r="E99">
            <v>40299</v>
          </cell>
          <cell r="F99">
            <v>67.150000000000006</v>
          </cell>
          <cell r="G99">
            <v>8.5</v>
          </cell>
          <cell r="H99">
            <v>0</v>
          </cell>
          <cell r="I99">
            <v>0</v>
          </cell>
          <cell r="J99">
            <v>0</v>
          </cell>
        </row>
        <row r="100">
          <cell r="D100" t="str">
            <v>Jack Johnson</v>
          </cell>
          <cell r="E100">
            <v>40330</v>
          </cell>
          <cell r="F100">
            <v>94.7</v>
          </cell>
          <cell r="G100">
            <v>9.1999999999999993</v>
          </cell>
          <cell r="H100">
            <v>0</v>
          </cell>
          <cell r="I100">
            <v>0</v>
          </cell>
          <cell r="J100">
            <v>0</v>
          </cell>
        </row>
        <row r="101">
          <cell r="D101" t="str">
            <v>Nelly</v>
          </cell>
          <cell r="E101">
            <v>40330</v>
          </cell>
          <cell r="F101">
            <v>87.81</v>
          </cell>
          <cell r="G101">
            <v>8.85</v>
          </cell>
          <cell r="H101">
            <v>0</v>
          </cell>
          <cell r="I101">
            <v>0</v>
          </cell>
          <cell r="J101">
            <v>0</v>
          </cell>
        </row>
        <row r="102">
          <cell r="D102" t="str">
            <v>The Feeling</v>
          </cell>
          <cell r="E102">
            <v>40330</v>
          </cell>
          <cell r="F102">
            <v>87.81</v>
          </cell>
          <cell r="G102">
            <v>8.85</v>
          </cell>
          <cell r="H102">
            <v>0</v>
          </cell>
          <cell r="I102">
            <v>0</v>
          </cell>
          <cell r="J102">
            <v>0</v>
          </cell>
        </row>
        <row r="103">
          <cell r="D103" t="str">
            <v>Paul Weller</v>
          </cell>
          <cell r="E103">
            <v>40330</v>
          </cell>
          <cell r="F103">
            <v>87.81</v>
          </cell>
          <cell r="G103">
            <v>8.85</v>
          </cell>
          <cell r="H103">
            <v>0</v>
          </cell>
          <cell r="I103">
            <v>0</v>
          </cell>
          <cell r="J103">
            <v>0</v>
          </cell>
        </row>
        <row r="104">
          <cell r="D104" t="str">
            <v>Anna Margaret (new artist)</v>
          </cell>
          <cell r="E104">
            <v>40330</v>
          </cell>
          <cell r="F104">
            <v>71.45</v>
          </cell>
          <cell r="G104">
            <v>8.5</v>
          </cell>
          <cell r="H104">
            <v>0</v>
          </cell>
          <cell r="I104">
            <v>0</v>
          </cell>
          <cell r="J104">
            <v>0</v>
          </cell>
        </row>
        <row r="105">
          <cell r="D105" t="str">
            <v>Pure Romantic Style 2010</v>
          </cell>
          <cell r="E105">
            <v>40330</v>
          </cell>
          <cell r="F105">
            <v>67.150000000000006</v>
          </cell>
          <cell r="G105">
            <v>8.5</v>
          </cell>
          <cell r="H105">
            <v>0</v>
          </cell>
          <cell r="I105">
            <v>0</v>
          </cell>
          <cell r="J105">
            <v>0</v>
          </cell>
        </row>
        <row r="106">
          <cell r="D106" t="str">
            <v>Pure Woman 2010</v>
          </cell>
          <cell r="E106">
            <v>40330</v>
          </cell>
          <cell r="F106">
            <v>94.7</v>
          </cell>
          <cell r="G106">
            <v>14.85</v>
          </cell>
          <cell r="H106">
            <v>0</v>
          </cell>
          <cell r="I106">
            <v>0</v>
          </cell>
          <cell r="J106">
            <v>0</v>
          </cell>
        </row>
        <row r="107">
          <cell r="D107" t="str">
            <v>Pendind</v>
          </cell>
          <cell r="E107">
            <v>40330</v>
          </cell>
          <cell r="F107">
            <v>94.7</v>
          </cell>
          <cell r="G107">
            <v>14.85</v>
          </cell>
          <cell r="H107">
            <v>0</v>
          </cell>
          <cell r="I107">
            <v>0</v>
          </cell>
          <cell r="J107">
            <v>0</v>
          </cell>
        </row>
        <row r="108">
          <cell r="D108" t="str">
            <v>Proyecto Mas label Junio</v>
          </cell>
          <cell r="E108">
            <v>40330</v>
          </cell>
          <cell r="F108">
            <v>94.7</v>
          </cell>
          <cell r="G108">
            <v>14.85</v>
          </cell>
          <cell r="H108">
            <v>0</v>
          </cell>
          <cell r="I108">
            <v>0</v>
          </cell>
          <cell r="J108">
            <v>0</v>
          </cell>
        </row>
        <row r="109">
          <cell r="D109" t="str">
            <v>Band of Gold OST</v>
          </cell>
          <cell r="E109">
            <v>40360</v>
          </cell>
          <cell r="F109">
            <v>71.45</v>
          </cell>
          <cell r="G109">
            <v>8.5</v>
          </cell>
          <cell r="H109">
            <v>0</v>
          </cell>
          <cell r="I109">
            <v>0</v>
          </cell>
          <cell r="J109">
            <v>0</v>
          </cell>
        </row>
        <row r="110">
          <cell r="D110" t="str">
            <v>POP Hits 2010</v>
          </cell>
          <cell r="E110">
            <v>40360</v>
          </cell>
          <cell r="F110">
            <v>94.7</v>
          </cell>
          <cell r="G110">
            <v>14.85</v>
          </cell>
          <cell r="H110">
            <v>0</v>
          </cell>
          <cell r="I110">
            <v>0</v>
          </cell>
          <cell r="J110">
            <v>0</v>
          </cell>
        </row>
        <row r="111">
          <cell r="D111" t="str">
            <v>Pure Latin Jazz 2010</v>
          </cell>
          <cell r="E111">
            <v>40360</v>
          </cell>
          <cell r="F111">
            <v>94.7</v>
          </cell>
          <cell r="G111">
            <v>14.85</v>
          </cell>
          <cell r="H111">
            <v>0</v>
          </cell>
          <cell r="I111">
            <v>0</v>
          </cell>
          <cell r="J111">
            <v>0</v>
          </cell>
        </row>
        <row r="112">
          <cell r="D112" t="str">
            <v>Pendind</v>
          </cell>
          <cell r="E112">
            <v>40360</v>
          </cell>
          <cell r="F112">
            <v>67.150000000000006</v>
          </cell>
          <cell r="G112">
            <v>8.5</v>
          </cell>
          <cell r="H112">
            <v>0</v>
          </cell>
          <cell r="I112">
            <v>0</v>
          </cell>
          <cell r="J112">
            <v>0</v>
          </cell>
        </row>
        <row r="113">
          <cell r="D113" t="str">
            <v>Miley Cyrus - LP2</v>
          </cell>
          <cell r="E113">
            <v>40391</v>
          </cell>
          <cell r="F113">
            <v>87.81</v>
          </cell>
          <cell r="G113">
            <v>8.5</v>
          </cell>
          <cell r="H113">
            <v>0</v>
          </cell>
          <cell r="I113">
            <v>0</v>
          </cell>
          <cell r="J113">
            <v>0</v>
          </cell>
        </row>
        <row r="114">
          <cell r="D114" t="str">
            <v>Ultimate! 80´s II</v>
          </cell>
          <cell r="E114">
            <v>40391</v>
          </cell>
          <cell r="F114">
            <v>94.7</v>
          </cell>
          <cell r="G114">
            <v>14.85</v>
          </cell>
          <cell r="H114">
            <v>0</v>
          </cell>
          <cell r="I114">
            <v>0</v>
          </cell>
          <cell r="J114">
            <v>0</v>
          </cell>
        </row>
        <row r="115">
          <cell r="D115" t="str">
            <v>Pendind</v>
          </cell>
          <cell r="E115">
            <v>40391</v>
          </cell>
          <cell r="F115">
            <v>94.7</v>
          </cell>
          <cell r="G115">
            <v>14.85</v>
          </cell>
          <cell r="H115">
            <v>0</v>
          </cell>
          <cell r="I115">
            <v>0</v>
          </cell>
          <cell r="J115">
            <v>0</v>
          </cell>
        </row>
        <row r="116">
          <cell r="D116" t="str">
            <v>100% Rock Latino 2010</v>
          </cell>
          <cell r="E116">
            <v>40391</v>
          </cell>
          <cell r="F116">
            <v>87.81</v>
          </cell>
          <cell r="G116">
            <v>13.81</v>
          </cell>
          <cell r="H116">
            <v>0</v>
          </cell>
          <cell r="I116">
            <v>0</v>
          </cell>
          <cell r="J116">
            <v>0</v>
          </cell>
        </row>
        <row r="117">
          <cell r="D117" t="str">
            <v>Proyecto Mas label Agosto</v>
          </cell>
          <cell r="E117">
            <v>40391</v>
          </cell>
          <cell r="F117">
            <v>94.7</v>
          </cell>
          <cell r="G117">
            <v>14.85</v>
          </cell>
          <cell r="H117">
            <v>0</v>
          </cell>
          <cell r="I117">
            <v>0</v>
          </cell>
          <cell r="J117">
            <v>0</v>
          </cell>
        </row>
        <row r="118">
          <cell r="D118" t="str">
            <v>Ne-yo</v>
          </cell>
          <cell r="E118">
            <v>40422</v>
          </cell>
          <cell r="F118">
            <v>94.7</v>
          </cell>
          <cell r="G118">
            <v>9.1999999999999993</v>
          </cell>
          <cell r="H118">
            <v>0</v>
          </cell>
          <cell r="I118">
            <v>0</v>
          </cell>
          <cell r="J118">
            <v>0</v>
          </cell>
        </row>
        <row r="119">
          <cell r="D119" t="str">
            <v>Kaiser Chiefs</v>
          </cell>
          <cell r="E119">
            <v>40422</v>
          </cell>
          <cell r="F119">
            <v>87.81</v>
          </cell>
          <cell r="G119">
            <v>8.85</v>
          </cell>
          <cell r="H119">
            <v>0</v>
          </cell>
          <cell r="I119">
            <v>0</v>
          </cell>
          <cell r="J119">
            <v>0</v>
          </cell>
        </row>
        <row r="120">
          <cell r="D120" t="str">
            <v>Jamiroquai</v>
          </cell>
          <cell r="E120">
            <v>40422</v>
          </cell>
          <cell r="F120">
            <v>94.7</v>
          </cell>
          <cell r="G120">
            <v>10.199999999999999</v>
          </cell>
          <cell r="H120">
            <v>0</v>
          </cell>
          <cell r="I120">
            <v>0</v>
          </cell>
          <cell r="J120">
            <v>0</v>
          </cell>
        </row>
        <row r="121">
          <cell r="D121" t="str">
            <v>Razorlight LP4</v>
          </cell>
          <cell r="E121">
            <v>40422</v>
          </cell>
          <cell r="F121">
            <v>87.81</v>
          </cell>
          <cell r="G121">
            <v>8.85</v>
          </cell>
          <cell r="H121">
            <v>0</v>
          </cell>
          <cell r="I121">
            <v>0</v>
          </cell>
          <cell r="J121">
            <v>0</v>
          </cell>
        </row>
        <row r="122">
          <cell r="D122" t="str">
            <v>Marie Digby - LP3</v>
          </cell>
          <cell r="E122">
            <v>40422</v>
          </cell>
          <cell r="F122">
            <v>71.45</v>
          </cell>
          <cell r="G122">
            <v>8.5</v>
          </cell>
          <cell r="H122">
            <v>0</v>
          </cell>
          <cell r="I122">
            <v>0</v>
          </cell>
          <cell r="J122">
            <v>0</v>
          </cell>
        </row>
        <row r="123">
          <cell r="D123" t="str">
            <v>Jonas Brothers - LP4</v>
          </cell>
          <cell r="E123">
            <v>40422</v>
          </cell>
          <cell r="F123">
            <v>104.17</v>
          </cell>
          <cell r="G123">
            <v>8.5</v>
          </cell>
          <cell r="H123">
            <v>0</v>
          </cell>
          <cell r="I123">
            <v>0</v>
          </cell>
          <cell r="J123">
            <v>0</v>
          </cell>
        </row>
        <row r="124">
          <cell r="D124" t="str">
            <v>Demi Lovato - LP3</v>
          </cell>
          <cell r="E124">
            <v>40422</v>
          </cell>
          <cell r="F124">
            <v>87.81</v>
          </cell>
          <cell r="G124">
            <v>8.5</v>
          </cell>
          <cell r="H124">
            <v>0</v>
          </cell>
          <cell r="I124">
            <v>0</v>
          </cell>
          <cell r="J124">
            <v>0</v>
          </cell>
        </row>
        <row r="125">
          <cell r="D125" t="str">
            <v>Pendind</v>
          </cell>
          <cell r="E125">
            <v>40422</v>
          </cell>
          <cell r="F125">
            <v>94.7</v>
          </cell>
          <cell r="G125">
            <v>14.85</v>
          </cell>
          <cell r="H125">
            <v>0</v>
          </cell>
          <cell r="I125">
            <v>0</v>
          </cell>
          <cell r="J125">
            <v>0</v>
          </cell>
        </row>
        <row r="126">
          <cell r="D126" t="str">
            <v>Pure Rock Ballads 2010</v>
          </cell>
          <cell r="E126">
            <v>40422</v>
          </cell>
          <cell r="F126">
            <v>94.7</v>
          </cell>
          <cell r="G126">
            <v>14.85</v>
          </cell>
          <cell r="H126">
            <v>0</v>
          </cell>
          <cell r="I126">
            <v>0</v>
          </cell>
          <cell r="J126">
            <v>0</v>
          </cell>
        </row>
        <row r="127">
          <cell r="D127" t="str">
            <v>Ultimate! Disco 2010</v>
          </cell>
          <cell r="E127">
            <v>40422</v>
          </cell>
          <cell r="F127">
            <v>94.7</v>
          </cell>
          <cell r="G127">
            <v>14.85</v>
          </cell>
          <cell r="H127">
            <v>0</v>
          </cell>
          <cell r="I127">
            <v>0</v>
          </cell>
          <cell r="J127">
            <v>0</v>
          </cell>
        </row>
        <row r="128">
          <cell r="D128" t="str">
            <v>The Killers</v>
          </cell>
          <cell r="E128">
            <v>40452</v>
          </cell>
          <cell r="F128">
            <v>94.7</v>
          </cell>
          <cell r="G128">
            <v>9.1999999999999993</v>
          </cell>
          <cell r="H128">
            <v>0</v>
          </cell>
          <cell r="I128">
            <v>0</v>
          </cell>
          <cell r="J128">
            <v>0</v>
          </cell>
        </row>
        <row r="129">
          <cell r="D129" t="str">
            <v>Bon Jovi GH</v>
          </cell>
          <cell r="E129">
            <v>40452</v>
          </cell>
          <cell r="F129">
            <v>94.7</v>
          </cell>
          <cell r="G129">
            <v>10.8</v>
          </cell>
          <cell r="H129">
            <v>0</v>
          </cell>
          <cell r="I129">
            <v>0</v>
          </cell>
          <cell r="J129">
            <v>0</v>
          </cell>
        </row>
        <row r="130">
          <cell r="D130" t="str">
            <v>Mariah Carey Xmas LP</v>
          </cell>
          <cell r="E130">
            <v>40452</v>
          </cell>
          <cell r="F130">
            <v>87.81</v>
          </cell>
          <cell r="G130">
            <v>8.85</v>
          </cell>
          <cell r="H130">
            <v>0</v>
          </cell>
          <cell r="I130">
            <v>0</v>
          </cell>
          <cell r="J130">
            <v>0</v>
          </cell>
        </row>
        <row r="131">
          <cell r="D131" t="str">
            <v>Keane</v>
          </cell>
          <cell r="E131">
            <v>40452</v>
          </cell>
          <cell r="F131">
            <v>94.7</v>
          </cell>
          <cell r="G131">
            <v>9.5</v>
          </cell>
          <cell r="H131">
            <v>0</v>
          </cell>
          <cell r="I131">
            <v>0</v>
          </cell>
          <cell r="J131">
            <v>0</v>
          </cell>
        </row>
        <row r="132">
          <cell r="D132" t="str">
            <v>Sugababes</v>
          </cell>
          <cell r="E132">
            <v>40452</v>
          </cell>
          <cell r="F132">
            <v>87.81</v>
          </cell>
          <cell r="G132">
            <v>8.85</v>
          </cell>
          <cell r="H132">
            <v>0</v>
          </cell>
          <cell r="I132">
            <v>0</v>
          </cell>
          <cell r="J132">
            <v>0</v>
          </cell>
        </row>
        <row r="133">
          <cell r="D133" t="str">
            <v>Taio Cruz</v>
          </cell>
          <cell r="E133">
            <v>40452</v>
          </cell>
          <cell r="F133">
            <v>87.81</v>
          </cell>
          <cell r="G133">
            <v>8.85</v>
          </cell>
          <cell r="H133">
            <v>0</v>
          </cell>
          <cell r="I133">
            <v>0</v>
          </cell>
          <cell r="J133">
            <v>0</v>
          </cell>
        </row>
        <row r="134">
          <cell r="D134" t="str">
            <v>Honor Society - LP2</v>
          </cell>
          <cell r="E134">
            <v>40452</v>
          </cell>
          <cell r="F134">
            <v>71.45</v>
          </cell>
          <cell r="G134">
            <v>8.5</v>
          </cell>
          <cell r="H134">
            <v>0</v>
          </cell>
          <cell r="I134">
            <v>0</v>
          </cell>
          <cell r="J134">
            <v>0</v>
          </cell>
        </row>
        <row r="135">
          <cell r="D135" t="str">
            <v>Minihits 5</v>
          </cell>
          <cell r="E135">
            <v>40452</v>
          </cell>
          <cell r="F135">
            <v>67.150000000000006</v>
          </cell>
          <cell r="G135">
            <v>8.5</v>
          </cell>
          <cell r="H135">
            <v>0</v>
          </cell>
          <cell r="I135">
            <v>0</v>
          </cell>
          <cell r="J135">
            <v>0</v>
          </cell>
        </row>
        <row r="136">
          <cell r="D136" t="str">
            <v>Ultimate Hits!</v>
          </cell>
          <cell r="E136">
            <v>40452</v>
          </cell>
          <cell r="F136">
            <v>87.81</v>
          </cell>
          <cell r="G136">
            <v>13.81</v>
          </cell>
          <cell r="H136">
            <v>0</v>
          </cell>
          <cell r="I136">
            <v>0</v>
          </cell>
          <cell r="J136">
            <v>0</v>
          </cell>
        </row>
        <row r="137">
          <cell r="D137" t="str">
            <v>Pendind</v>
          </cell>
          <cell r="E137">
            <v>40452</v>
          </cell>
          <cell r="F137">
            <v>94.7</v>
          </cell>
          <cell r="G137">
            <v>14.85</v>
          </cell>
          <cell r="H137">
            <v>0</v>
          </cell>
          <cell r="I137">
            <v>0</v>
          </cell>
          <cell r="J137">
            <v>0</v>
          </cell>
        </row>
        <row r="138">
          <cell r="D138" t="str">
            <v>Proyecto Mas label Octubre</v>
          </cell>
          <cell r="E138">
            <v>40452</v>
          </cell>
          <cell r="F138">
            <v>94.7</v>
          </cell>
          <cell r="G138">
            <v>14.85</v>
          </cell>
          <cell r="H138">
            <v>0</v>
          </cell>
          <cell r="I138">
            <v>0</v>
          </cell>
          <cell r="J138">
            <v>0</v>
          </cell>
        </row>
        <row r="139">
          <cell r="D139" t="str">
            <v>Fall Out Boy</v>
          </cell>
          <cell r="E139">
            <v>40483</v>
          </cell>
          <cell r="F139">
            <v>87.81</v>
          </cell>
          <cell r="G139">
            <v>10.8</v>
          </cell>
          <cell r="H139">
            <v>0</v>
          </cell>
          <cell r="I139">
            <v>0</v>
          </cell>
          <cell r="J139">
            <v>0</v>
          </cell>
        </row>
        <row r="140">
          <cell r="D140" t="str">
            <v>Take That</v>
          </cell>
          <cell r="E140">
            <v>40483</v>
          </cell>
          <cell r="F140">
            <v>94.7</v>
          </cell>
          <cell r="G140">
            <v>9.1999999999999993</v>
          </cell>
          <cell r="H140">
            <v>0</v>
          </cell>
          <cell r="I140">
            <v>0</v>
          </cell>
          <cell r="J140">
            <v>0</v>
          </cell>
        </row>
        <row r="141">
          <cell r="D141" t="str">
            <v>James Morrison</v>
          </cell>
          <cell r="E141">
            <v>40483</v>
          </cell>
          <cell r="F141">
            <v>94.7</v>
          </cell>
          <cell r="G141">
            <v>9.1999999999999993</v>
          </cell>
          <cell r="H141">
            <v>0</v>
          </cell>
          <cell r="I141">
            <v>0</v>
          </cell>
          <cell r="J141">
            <v>0</v>
          </cell>
        </row>
        <row r="142">
          <cell r="D142" t="str">
            <v>Selena Gomez &amp; the Scene - LP2</v>
          </cell>
          <cell r="E142">
            <v>40483</v>
          </cell>
          <cell r="F142">
            <v>87.81</v>
          </cell>
          <cell r="G142">
            <v>8.5</v>
          </cell>
          <cell r="H142">
            <v>0</v>
          </cell>
          <cell r="I142">
            <v>0</v>
          </cell>
          <cell r="J142">
            <v>0</v>
          </cell>
        </row>
        <row r="143">
          <cell r="D143" t="str">
            <v>Classical For Relax</v>
          </cell>
          <cell r="E143">
            <v>40483</v>
          </cell>
          <cell r="F143">
            <v>104.17</v>
          </cell>
          <cell r="G143">
            <v>13.81</v>
          </cell>
          <cell r="H143">
            <v>0</v>
          </cell>
          <cell r="I143">
            <v>0</v>
          </cell>
          <cell r="J143">
            <v>0</v>
          </cell>
        </row>
        <row r="144">
          <cell r="D144" t="str">
            <v>Girls Rock &amp; Rule 2</v>
          </cell>
          <cell r="E144">
            <v>40483</v>
          </cell>
          <cell r="F144">
            <v>104.17</v>
          </cell>
          <cell r="G144">
            <v>13.81</v>
          </cell>
          <cell r="H144">
            <v>0</v>
          </cell>
          <cell r="I144">
            <v>0</v>
          </cell>
          <cell r="J144">
            <v>0</v>
          </cell>
        </row>
        <row r="145">
          <cell r="D145" t="str">
            <v>Pendind</v>
          </cell>
          <cell r="E145">
            <v>40483</v>
          </cell>
          <cell r="F145">
            <v>104.17</v>
          </cell>
          <cell r="G145">
            <v>14.85</v>
          </cell>
          <cell r="H145">
            <v>0</v>
          </cell>
          <cell r="I145">
            <v>0</v>
          </cell>
          <cell r="J145">
            <v>0</v>
          </cell>
        </row>
        <row r="146">
          <cell r="D146" t="str">
            <v>Proyecto local 1</v>
          </cell>
          <cell r="E146">
            <v>40513</v>
          </cell>
          <cell r="F146">
            <v>104.17</v>
          </cell>
          <cell r="G146">
            <v>13.81</v>
          </cell>
          <cell r="H146">
            <v>0</v>
          </cell>
          <cell r="I146">
            <v>0</v>
          </cell>
          <cell r="J146">
            <v>0</v>
          </cell>
        </row>
        <row r="147">
          <cell r="D147" t="str">
            <v>Proyecto anglo 2</v>
          </cell>
          <cell r="E147">
            <v>40513</v>
          </cell>
          <cell r="F147">
            <v>104.17</v>
          </cell>
          <cell r="G147">
            <v>13.81</v>
          </cell>
          <cell r="H147">
            <v>0</v>
          </cell>
          <cell r="I147">
            <v>0</v>
          </cell>
          <cell r="J147">
            <v>0</v>
          </cell>
        </row>
        <row r="148">
          <cell r="D148" t="str">
            <v>Proyecto local Diciembre</v>
          </cell>
          <cell r="E148">
            <v>40513</v>
          </cell>
          <cell r="F148">
            <v>104.17</v>
          </cell>
          <cell r="G148">
            <v>13.81</v>
          </cell>
          <cell r="H148">
            <v>0</v>
          </cell>
          <cell r="I148">
            <v>0</v>
          </cell>
          <cell r="J148">
            <v>0</v>
          </cell>
        </row>
        <row r="149">
          <cell r="D149" t="str">
            <v>Proyecto Mas label Diciembre</v>
          </cell>
          <cell r="E149">
            <v>40513</v>
          </cell>
          <cell r="F149">
            <v>104.17</v>
          </cell>
          <cell r="G149">
            <v>14.85</v>
          </cell>
          <cell r="H149">
            <v>0</v>
          </cell>
          <cell r="I149">
            <v>0</v>
          </cell>
          <cell r="J149">
            <v>0</v>
          </cell>
        </row>
        <row r="150">
          <cell r="D150" t="str">
            <v>La mas completa colección</v>
          </cell>
          <cell r="E150" t="str">
            <v>Ene-Feb</v>
          </cell>
          <cell r="F150">
            <v>67.150000000000006</v>
          </cell>
          <cell r="G150">
            <v>13.65</v>
          </cell>
          <cell r="H150">
            <v>29000</v>
          </cell>
          <cell r="I150">
            <v>28500</v>
          </cell>
          <cell r="J150">
            <v>0</v>
          </cell>
        </row>
        <row r="151">
          <cell r="D151" t="str">
            <v>Pedidos Directos (B)</v>
          </cell>
          <cell r="E151" t="str">
            <v>FY</v>
          </cell>
          <cell r="F151">
            <v>94.7</v>
          </cell>
          <cell r="G151">
            <v>18.75</v>
          </cell>
          <cell r="H151">
            <v>5700</v>
          </cell>
          <cell r="I151">
            <v>8600</v>
          </cell>
          <cell r="J151">
            <v>8600</v>
          </cell>
        </row>
        <row r="152">
          <cell r="D152" t="str">
            <v>Other Hollywood menor releases</v>
          </cell>
          <cell r="E152" t="str">
            <v>FY</v>
          </cell>
          <cell r="F152">
            <v>91.53</v>
          </cell>
          <cell r="G152">
            <v>8.5</v>
          </cell>
          <cell r="H152">
            <v>0</v>
          </cell>
          <cell r="I152">
            <v>0</v>
          </cell>
          <cell r="J152">
            <v>0</v>
          </cell>
        </row>
        <row r="153">
          <cell r="D153" t="str">
            <v>Pedidos Directos (A)</v>
          </cell>
          <cell r="E153" t="str">
            <v>FY</v>
          </cell>
          <cell r="F153">
            <v>104.17</v>
          </cell>
          <cell r="G153">
            <v>25.56</v>
          </cell>
          <cell r="H153">
            <v>8550</v>
          </cell>
          <cell r="I153">
            <v>10500</v>
          </cell>
          <cell r="J153">
            <v>9300</v>
          </cell>
        </row>
        <row r="154">
          <cell r="D154" t="str">
            <v>Serie Slide Pack</v>
          </cell>
          <cell r="E154" t="str">
            <v>May-Jul</v>
          </cell>
          <cell r="F154">
            <v>39.6</v>
          </cell>
          <cell r="G154">
            <v>8.5</v>
          </cell>
          <cell r="H154">
            <v>0</v>
          </cell>
          <cell r="I154">
            <v>0</v>
          </cell>
          <cell r="J154">
            <v>0</v>
          </cell>
        </row>
        <row r="155">
          <cell r="D155" t="str">
            <v>Rolling Stones - Catalogue Project</v>
          </cell>
          <cell r="E155" t="str">
            <v>Q1</v>
          </cell>
          <cell r="F155">
            <v>87.81</v>
          </cell>
          <cell r="G155">
            <v>8.17</v>
          </cell>
          <cell r="H155">
            <v>0</v>
          </cell>
          <cell r="I155">
            <v>0</v>
          </cell>
          <cell r="J155">
            <v>9000</v>
          </cell>
        </row>
        <row r="156">
          <cell r="D156" t="str">
            <v>Ray Charles</v>
          </cell>
          <cell r="E156" t="str">
            <v>Q1</v>
          </cell>
          <cell r="F156">
            <v>87.81</v>
          </cell>
          <cell r="G156">
            <v>8.85</v>
          </cell>
          <cell r="H156">
            <v>0</v>
          </cell>
          <cell r="I156">
            <v>2700</v>
          </cell>
          <cell r="J156">
            <v>1800</v>
          </cell>
        </row>
        <row r="157">
          <cell r="D157" t="str">
            <v>Barry White</v>
          </cell>
          <cell r="E157" t="str">
            <v>Q1</v>
          </cell>
          <cell r="F157">
            <v>87.81</v>
          </cell>
          <cell r="G157">
            <v>8.85</v>
          </cell>
          <cell r="H157">
            <v>0</v>
          </cell>
          <cell r="I157">
            <v>0</v>
          </cell>
          <cell r="J157">
            <v>3600</v>
          </cell>
        </row>
        <row r="158">
          <cell r="D158" t="str">
            <v xml:space="preserve">Boyz II Men Repromo </v>
          </cell>
          <cell r="E158" t="str">
            <v>Q1</v>
          </cell>
          <cell r="F158">
            <v>87.81</v>
          </cell>
          <cell r="G158">
            <v>8.85</v>
          </cell>
          <cell r="H158">
            <v>0</v>
          </cell>
          <cell r="I158">
            <v>0</v>
          </cell>
          <cell r="J158">
            <v>1800</v>
          </cell>
        </row>
        <row r="159">
          <cell r="D159" t="str">
            <v>Anna Netrebko</v>
          </cell>
          <cell r="E159" t="str">
            <v>Q1</v>
          </cell>
          <cell r="F159">
            <v>87.81</v>
          </cell>
          <cell r="G159">
            <v>16.34</v>
          </cell>
          <cell r="H159">
            <v>0</v>
          </cell>
          <cell r="I159">
            <v>2000</v>
          </cell>
          <cell r="J159">
            <v>1000</v>
          </cell>
        </row>
        <row r="160">
          <cell r="D160" t="str">
            <v>Maroon 5</v>
          </cell>
          <cell r="E160" t="str">
            <v>Q2</v>
          </cell>
          <cell r="F160">
            <v>94.7</v>
          </cell>
          <cell r="G160">
            <v>9.1999999999999993</v>
          </cell>
          <cell r="H160">
            <v>0</v>
          </cell>
          <cell r="I160">
            <v>0</v>
          </cell>
          <cell r="J160">
            <v>0</v>
          </cell>
        </row>
        <row r="161">
          <cell r="D161" t="str">
            <v>Jimmy Eat World</v>
          </cell>
          <cell r="E161" t="str">
            <v>Q2</v>
          </cell>
          <cell r="F161">
            <v>87.81</v>
          </cell>
          <cell r="G161">
            <v>8.85</v>
          </cell>
          <cell r="H161">
            <v>0</v>
          </cell>
          <cell r="I161">
            <v>0</v>
          </cell>
          <cell r="J161">
            <v>0</v>
          </cell>
        </row>
        <row r="162">
          <cell r="D162" t="str">
            <v>Keri Hilson</v>
          </cell>
          <cell r="E162" t="str">
            <v>Q2</v>
          </cell>
          <cell r="F162">
            <v>87.81</v>
          </cell>
          <cell r="G162">
            <v>8.85</v>
          </cell>
          <cell r="H162">
            <v>0</v>
          </cell>
          <cell r="I162">
            <v>0</v>
          </cell>
          <cell r="J162">
            <v>0</v>
          </cell>
        </row>
        <row r="163">
          <cell r="D163" t="str">
            <v>Lifehouse</v>
          </cell>
          <cell r="E163" t="str">
            <v>Q2</v>
          </cell>
          <cell r="F163">
            <v>87.81</v>
          </cell>
          <cell r="G163">
            <v>8.85</v>
          </cell>
          <cell r="H163">
            <v>0</v>
          </cell>
          <cell r="I163">
            <v>0</v>
          </cell>
          <cell r="J163">
            <v>0</v>
          </cell>
        </row>
        <row r="164">
          <cell r="D164" t="str">
            <v>Paco de Lucia (Spain)</v>
          </cell>
          <cell r="E164" t="str">
            <v>Q2</v>
          </cell>
          <cell r="F164">
            <v>87.81</v>
          </cell>
          <cell r="G164">
            <v>8.85</v>
          </cell>
          <cell r="H164">
            <v>0</v>
          </cell>
          <cell r="I164">
            <v>0</v>
          </cell>
          <cell r="J164">
            <v>0</v>
          </cell>
        </row>
        <row r="165">
          <cell r="D165" t="str">
            <v>Tokio Hotel DVD (Germany)</v>
          </cell>
          <cell r="E165" t="str">
            <v>Q2</v>
          </cell>
          <cell r="F165">
            <v>87.81</v>
          </cell>
          <cell r="G165">
            <v>8.85</v>
          </cell>
          <cell r="H165">
            <v>0</v>
          </cell>
          <cell r="I165">
            <v>0</v>
          </cell>
          <cell r="J165">
            <v>0</v>
          </cell>
        </row>
        <row r="166">
          <cell r="D166" t="str">
            <v>Alejandro Fernandez "Deluxe"</v>
          </cell>
          <cell r="E166" t="str">
            <v>Q2</v>
          </cell>
          <cell r="F166">
            <v>87.81</v>
          </cell>
          <cell r="G166">
            <v>18.649999999999999</v>
          </cell>
          <cell r="H166">
            <v>0</v>
          </cell>
          <cell r="I166">
            <v>0</v>
          </cell>
          <cell r="J166">
            <v>0</v>
          </cell>
        </row>
        <row r="167">
          <cell r="D167" t="str">
            <v>Eddy Lover</v>
          </cell>
          <cell r="E167" t="str">
            <v>Q2</v>
          </cell>
          <cell r="F167">
            <v>67.150000000000006</v>
          </cell>
          <cell r="G167">
            <v>8.5</v>
          </cell>
          <cell r="H167">
            <v>0</v>
          </cell>
          <cell r="I167">
            <v>0</v>
          </cell>
          <cell r="J167">
            <v>0</v>
          </cell>
        </row>
        <row r="168">
          <cell r="D168" t="str">
            <v>Juanes</v>
          </cell>
          <cell r="E168" t="str">
            <v>Q2</v>
          </cell>
          <cell r="F168">
            <v>77.48</v>
          </cell>
          <cell r="G168">
            <v>8.5</v>
          </cell>
          <cell r="H168">
            <v>0</v>
          </cell>
          <cell r="I168">
            <v>0</v>
          </cell>
          <cell r="J168">
            <v>0</v>
          </cell>
        </row>
        <row r="169">
          <cell r="D169" t="str">
            <v>Nelly Furtado "Deluxe"</v>
          </cell>
          <cell r="E169" t="str">
            <v>Q2</v>
          </cell>
          <cell r="F169">
            <v>87.81</v>
          </cell>
          <cell r="G169">
            <v>18.649999999999999</v>
          </cell>
          <cell r="H169">
            <v>0</v>
          </cell>
          <cell r="I169">
            <v>0</v>
          </cell>
          <cell r="J169">
            <v>0</v>
          </cell>
        </row>
        <row r="170">
          <cell r="D170" t="str">
            <v>Paco de Lucia</v>
          </cell>
          <cell r="E170" t="str">
            <v>Q2</v>
          </cell>
          <cell r="F170">
            <v>67.150000000000006</v>
          </cell>
          <cell r="G170">
            <v>8.5</v>
          </cell>
          <cell r="H170">
            <v>0</v>
          </cell>
          <cell r="I170">
            <v>0</v>
          </cell>
          <cell r="J170">
            <v>0</v>
          </cell>
        </row>
        <row r="171">
          <cell r="D171" t="str">
            <v>Marche</v>
          </cell>
          <cell r="E171" t="str">
            <v>Q2</v>
          </cell>
          <cell r="F171">
            <v>67.150000000000006</v>
          </cell>
          <cell r="G171">
            <v>8.5</v>
          </cell>
          <cell r="H171">
            <v>0</v>
          </cell>
          <cell r="I171">
            <v>0</v>
          </cell>
          <cell r="J171">
            <v>0</v>
          </cell>
        </row>
        <row r="172">
          <cell r="D172" t="str">
            <v>Diana Krall Live in Rio</v>
          </cell>
          <cell r="E172" t="str">
            <v>Q2</v>
          </cell>
          <cell r="F172">
            <v>77.45</v>
          </cell>
          <cell r="G172">
            <v>11.82</v>
          </cell>
          <cell r="H172">
            <v>0</v>
          </cell>
          <cell r="I172">
            <v>0</v>
          </cell>
          <cell r="J172">
            <v>0</v>
          </cell>
        </row>
        <row r="173">
          <cell r="D173" t="str">
            <v>Campaña 25% free goods</v>
          </cell>
          <cell r="E173" t="str">
            <v>Q2</v>
          </cell>
          <cell r="F173">
            <v>65.857500000000002</v>
          </cell>
          <cell r="G173">
            <v>12.5</v>
          </cell>
          <cell r="H173">
            <v>0</v>
          </cell>
          <cell r="I173">
            <v>0</v>
          </cell>
          <cell r="J173">
            <v>0</v>
          </cell>
        </row>
        <row r="174">
          <cell r="D174" t="str">
            <v>Lady Gaga</v>
          </cell>
          <cell r="E174" t="str">
            <v>Q3</v>
          </cell>
          <cell r="F174">
            <v>94.7</v>
          </cell>
          <cell r="G174">
            <v>9.1999999999999993</v>
          </cell>
          <cell r="H174">
            <v>0</v>
          </cell>
          <cell r="I174">
            <v>0</v>
          </cell>
          <cell r="J174">
            <v>0</v>
          </cell>
        </row>
        <row r="175">
          <cell r="D175" t="str">
            <v>Keyshia Cole</v>
          </cell>
          <cell r="E175" t="str">
            <v>Q3</v>
          </cell>
          <cell r="F175">
            <v>87.81</v>
          </cell>
          <cell r="G175">
            <v>8.85</v>
          </cell>
          <cell r="H175">
            <v>0</v>
          </cell>
          <cell r="I175">
            <v>0</v>
          </cell>
          <cell r="J175">
            <v>0</v>
          </cell>
        </row>
        <row r="176">
          <cell r="D176" t="str">
            <v>Andre Rieu (Germany)</v>
          </cell>
          <cell r="E176" t="str">
            <v>Q3</v>
          </cell>
          <cell r="F176">
            <v>87.81</v>
          </cell>
          <cell r="G176">
            <v>8.85</v>
          </cell>
          <cell r="H176">
            <v>0</v>
          </cell>
          <cell r="I176">
            <v>0</v>
          </cell>
          <cell r="J176">
            <v>0</v>
          </cell>
        </row>
        <row r="177">
          <cell r="D177" t="str">
            <v>Babasonicos</v>
          </cell>
          <cell r="E177" t="str">
            <v>Q3</v>
          </cell>
          <cell r="F177">
            <v>71.45</v>
          </cell>
          <cell r="G177">
            <v>8.5</v>
          </cell>
          <cell r="H177">
            <v>0</v>
          </cell>
          <cell r="I177">
            <v>0</v>
          </cell>
          <cell r="J177">
            <v>0</v>
          </cell>
        </row>
        <row r="178">
          <cell r="D178" t="str">
            <v>Gloria Trevi "TBC"</v>
          </cell>
          <cell r="E178" t="str">
            <v>Q3</v>
          </cell>
          <cell r="F178">
            <v>67.45</v>
          </cell>
          <cell r="G178">
            <v>8.5</v>
          </cell>
          <cell r="H178">
            <v>0</v>
          </cell>
          <cell r="I178">
            <v>0</v>
          </cell>
          <cell r="J178">
            <v>0</v>
          </cell>
        </row>
        <row r="179">
          <cell r="D179" t="str">
            <v>Rosario</v>
          </cell>
          <cell r="E179" t="str">
            <v>Q3</v>
          </cell>
          <cell r="F179">
            <v>67.150000000000006</v>
          </cell>
          <cell r="G179">
            <v>8.5</v>
          </cell>
          <cell r="H179">
            <v>0</v>
          </cell>
          <cell r="I179">
            <v>0</v>
          </cell>
          <cell r="J179">
            <v>0</v>
          </cell>
        </row>
        <row r="180">
          <cell r="D180" t="str">
            <v>Sound &amp; Vision</v>
          </cell>
          <cell r="E180" t="str">
            <v>Q3</v>
          </cell>
          <cell r="F180">
            <v>119.66</v>
          </cell>
          <cell r="G180">
            <v>28</v>
          </cell>
          <cell r="H180">
            <v>0</v>
          </cell>
          <cell r="I180">
            <v>0</v>
          </cell>
          <cell r="J180">
            <v>0</v>
          </cell>
        </row>
        <row r="181">
          <cell r="D181" t="str">
            <v>Fergie</v>
          </cell>
          <cell r="E181" t="str">
            <v>Q4</v>
          </cell>
          <cell r="F181">
            <v>94.7</v>
          </cell>
          <cell r="G181">
            <v>9.1999999999999993</v>
          </cell>
          <cell r="H181">
            <v>0</v>
          </cell>
          <cell r="I181">
            <v>0</v>
          </cell>
          <cell r="J181">
            <v>0</v>
          </cell>
        </row>
        <row r="182">
          <cell r="D182" t="str">
            <v>Nelly Furtado</v>
          </cell>
          <cell r="E182" t="str">
            <v>Q4</v>
          </cell>
          <cell r="F182">
            <v>104.17</v>
          </cell>
          <cell r="G182">
            <v>9.1999999999999993</v>
          </cell>
          <cell r="H182">
            <v>0</v>
          </cell>
          <cell r="I182">
            <v>0</v>
          </cell>
          <cell r="J182">
            <v>0</v>
          </cell>
        </row>
        <row r="183">
          <cell r="D183" t="str">
            <v>No Doubt</v>
          </cell>
          <cell r="E183" t="str">
            <v>Q4</v>
          </cell>
          <cell r="F183">
            <v>94.7</v>
          </cell>
          <cell r="G183">
            <v>9.1999999999999993</v>
          </cell>
          <cell r="H183">
            <v>0</v>
          </cell>
          <cell r="I183">
            <v>0</v>
          </cell>
          <cell r="J183">
            <v>0</v>
          </cell>
        </row>
        <row r="184">
          <cell r="D184" t="str">
            <v>Dr Dre</v>
          </cell>
          <cell r="E184" t="str">
            <v>Q4</v>
          </cell>
          <cell r="F184">
            <v>87.81</v>
          </cell>
          <cell r="G184">
            <v>8.85</v>
          </cell>
          <cell r="H184">
            <v>0</v>
          </cell>
          <cell r="I184">
            <v>0</v>
          </cell>
          <cell r="J184">
            <v>0</v>
          </cell>
        </row>
        <row r="185">
          <cell r="D185" t="str">
            <v>Blink-182</v>
          </cell>
          <cell r="E185" t="str">
            <v>Q4</v>
          </cell>
          <cell r="F185">
            <v>87.81</v>
          </cell>
          <cell r="G185">
            <v>8.85</v>
          </cell>
          <cell r="H185">
            <v>0</v>
          </cell>
          <cell r="I185">
            <v>0</v>
          </cell>
          <cell r="J185">
            <v>0</v>
          </cell>
        </row>
        <row r="186">
          <cell r="D186" t="str">
            <v>Fanny Lu</v>
          </cell>
          <cell r="E186" t="str">
            <v>Q4</v>
          </cell>
          <cell r="F186">
            <v>67.150000000000006</v>
          </cell>
          <cell r="G186">
            <v>8.5</v>
          </cell>
          <cell r="H186">
            <v>0</v>
          </cell>
          <cell r="I186">
            <v>0</v>
          </cell>
          <cell r="J186">
            <v>0</v>
          </cell>
        </row>
        <row r="187">
          <cell r="D187" t="str">
            <v>Luis Fonsi</v>
          </cell>
          <cell r="E187" t="str">
            <v>Q4</v>
          </cell>
          <cell r="F187">
            <v>77.48</v>
          </cell>
          <cell r="G187">
            <v>10.199999999999999</v>
          </cell>
          <cell r="H187">
            <v>0</v>
          </cell>
          <cell r="I187">
            <v>0</v>
          </cell>
          <cell r="J187">
            <v>0</v>
          </cell>
        </row>
        <row r="188">
          <cell r="D188" t="str">
            <v>Wisin &amp; Yandel</v>
          </cell>
          <cell r="E188" t="str">
            <v>Q4</v>
          </cell>
          <cell r="F188">
            <v>77.48</v>
          </cell>
          <cell r="G188">
            <v>10.199999999999999</v>
          </cell>
          <cell r="H188">
            <v>0</v>
          </cell>
          <cell r="I188">
            <v>0</v>
          </cell>
          <cell r="J188">
            <v>0</v>
          </cell>
        </row>
        <row r="189">
          <cell r="D189" t="str">
            <v xml:space="preserve">Ismael Serrano </v>
          </cell>
          <cell r="E189" t="str">
            <v>Q4</v>
          </cell>
          <cell r="F189">
            <v>67.150000000000006</v>
          </cell>
          <cell r="G189">
            <v>8</v>
          </cell>
          <cell r="H189">
            <v>0</v>
          </cell>
          <cell r="I189">
            <v>0</v>
          </cell>
          <cell r="J189">
            <v>0</v>
          </cell>
        </row>
        <row r="190">
          <cell r="D190" t="str">
            <v>Tamara</v>
          </cell>
          <cell r="E190" t="str">
            <v>Q4</v>
          </cell>
          <cell r="F190">
            <v>67.150000000000006</v>
          </cell>
          <cell r="G190">
            <v>8</v>
          </cell>
          <cell r="H190">
            <v>0</v>
          </cell>
          <cell r="I190">
            <v>0</v>
          </cell>
          <cell r="J190">
            <v>0</v>
          </cell>
        </row>
        <row r="191">
          <cell r="D191" t="str">
            <v>Robert Plant &amp; Alison Krauss</v>
          </cell>
          <cell r="E191" t="str">
            <v>Q4</v>
          </cell>
          <cell r="F191">
            <v>87.81</v>
          </cell>
          <cell r="G191">
            <v>13.5</v>
          </cell>
          <cell r="H191">
            <v>0</v>
          </cell>
          <cell r="I191">
            <v>0</v>
          </cell>
          <cell r="J191">
            <v>0</v>
          </cell>
        </row>
        <row r="192">
          <cell r="D192" t="str">
            <v>Pendind</v>
          </cell>
          <cell r="E192" t="str">
            <v>TBC</v>
          </cell>
          <cell r="F192">
            <v>87.81</v>
          </cell>
          <cell r="G192">
            <v>12.5</v>
          </cell>
          <cell r="H192">
            <v>0</v>
          </cell>
          <cell r="I192">
            <v>0</v>
          </cell>
          <cell r="J192">
            <v>0</v>
          </cell>
        </row>
        <row r="193">
          <cell r="D193" t="str">
            <v>Pendind</v>
          </cell>
          <cell r="E193" t="str">
            <v>TBC</v>
          </cell>
          <cell r="F193">
            <v>87.81</v>
          </cell>
          <cell r="G193">
            <v>8.5</v>
          </cell>
          <cell r="H193">
            <v>0</v>
          </cell>
          <cell r="I193">
            <v>0</v>
          </cell>
          <cell r="J193">
            <v>0</v>
          </cell>
        </row>
        <row r="194">
          <cell r="D194" t="str">
            <v>Pendind</v>
          </cell>
          <cell r="E194" t="str">
            <v>TBC</v>
          </cell>
          <cell r="F194">
            <v>87.81</v>
          </cell>
          <cell r="G194">
            <v>8.5</v>
          </cell>
          <cell r="H194">
            <v>0</v>
          </cell>
          <cell r="I194">
            <v>0</v>
          </cell>
          <cell r="J194">
            <v>0</v>
          </cell>
        </row>
        <row r="195">
          <cell r="D195" t="str">
            <v>Pendind</v>
          </cell>
          <cell r="E195" t="str">
            <v>TBC</v>
          </cell>
          <cell r="F195">
            <v>87.81</v>
          </cell>
          <cell r="G195">
            <v>8.5</v>
          </cell>
          <cell r="H195">
            <v>0</v>
          </cell>
          <cell r="I195">
            <v>0</v>
          </cell>
          <cell r="J195">
            <v>0</v>
          </cell>
        </row>
        <row r="196">
          <cell r="D196" t="str">
            <v>Pendind</v>
          </cell>
          <cell r="E196" t="str">
            <v>TBC</v>
          </cell>
          <cell r="F196">
            <v>58</v>
          </cell>
          <cell r="G196">
            <v>12.5</v>
          </cell>
          <cell r="H196">
            <v>0</v>
          </cell>
          <cell r="I196">
            <v>0</v>
          </cell>
          <cell r="J196">
            <v>0</v>
          </cell>
        </row>
        <row r="197">
          <cell r="D197" t="str">
            <v>Pendind</v>
          </cell>
          <cell r="E197" t="str">
            <v>TBC</v>
          </cell>
          <cell r="F197">
            <v>71.45</v>
          </cell>
          <cell r="G197">
            <v>10</v>
          </cell>
          <cell r="H197">
            <v>0</v>
          </cell>
          <cell r="I197">
            <v>0</v>
          </cell>
          <cell r="J197">
            <v>0</v>
          </cell>
        </row>
        <row r="198">
          <cell r="D198" t="str">
            <v>Pendind</v>
          </cell>
          <cell r="E198" t="str">
            <v>TBC</v>
          </cell>
          <cell r="F198">
            <v>71.45</v>
          </cell>
          <cell r="G198">
            <v>10</v>
          </cell>
          <cell r="H198">
            <v>0</v>
          </cell>
          <cell r="I198">
            <v>0</v>
          </cell>
          <cell r="J198">
            <v>0</v>
          </cell>
        </row>
        <row r="199">
          <cell r="D199" t="str">
            <v>Pendind</v>
          </cell>
          <cell r="E199" t="str">
            <v>TBC</v>
          </cell>
          <cell r="F199">
            <v>71.45</v>
          </cell>
          <cell r="G199">
            <v>10</v>
          </cell>
          <cell r="H199">
            <v>0</v>
          </cell>
          <cell r="I199">
            <v>0</v>
          </cell>
          <cell r="J199">
            <v>0</v>
          </cell>
        </row>
        <row r="200">
          <cell r="D200" t="str">
            <v>Pendind</v>
          </cell>
          <cell r="E200" t="str">
            <v>TBC</v>
          </cell>
          <cell r="F200">
            <v>71.45</v>
          </cell>
          <cell r="G200">
            <v>10</v>
          </cell>
          <cell r="H200">
            <v>0</v>
          </cell>
          <cell r="I200">
            <v>0</v>
          </cell>
          <cell r="J200">
            <v>0</v>
          </cell>
        </row>
        <row r="201">
          <cell r="D201" t="str">
            <v>Pendind</v>
          </cell>
          <cell r="E201" t="str">
            <v>TBC</v>
          </cell>
          <cell r="F201">
            <v>87.81</v>
          </cell>
          <cell r="G201">
            <v>10</v>
          </cell>
          <cell r="H201">
            <v>0</v>
          </cell>
          <cell r="I201">
            <v>0</v>
          </cell>
          <cell r="J201">
            <v>0</v>
          </cell>
        </row>
        <row r="202">
          <cell r="D202" t="str">
            <v>Pendind</v>
          </cell>
          <cell r="E202" t="str">
            <v>TBC</v>
          </cell>
          <cell r="F202">
            <v>58</v>
          </cell>
          <cell r="G202">
            <v>12.5</v>
          </cell>
          <cell r="H202">
            <v>0</v>
          </cell>
          <cell r="I202">
            <v>0</v>
          </cell>
          <cell r="J202">
            <v>0</v>
          </cell>
        </row>
        <row r="203">
          <cell r="D203" t="str">
            <v>+Label</v>
          </cell>
          <cell r="F203">
            <v>104.17</v>
          </cell>
          <cell r="G203">
            <v>15.2</v>
          </cell>
          <cell r="H203">
            <v>0</v>
          </cell>
          <cell r="I203">
            <v>0</v>
          </cell>
          <cell r="J203">
            <v>0</v>
          </cell>
        </row>
        <row r="204">
          <cell r="D204" t="str">
            <v>Unknown (A)</v>
          </cell>
          <cell r="E204" t="str">
            <v>FY</v>
          </cell>
          <cell r="F204">
            <v>77.45</v>
          </cell>
          <cell r="G204">
            <v>13.75</v>
          </cell>
          <cell r="H204">
            <v>20000</v>
          </cell>
          <cell r="I204">
            <v>25000</v>
          </cell>
          <cell r="J204">
            <v>0</v>
          </cell>
        </row>
        <row r="205">
          <cell r="D205" t="str">
            <v>Unknow</v>
          </cell>
          <cell r="E205" t="str">
            <v>FY</v>
          </cell>
          <cell r="F205">
            <v>104.17</v>
          </cell>
          <cell r="G205">
            <v>14.85</v>
          </cell>
          <cell r="H205">
            <v>0</v>
          </cell>
          <cell r="I205">
            <v>0</v>
          </cell>
          <cell r="J205">
            <v>0</v>
          </cell>
        </row>
        <row r="206">
          <cell r="D206" t="str">
            <v>Serie Live</v>
          </cell>
          <cell r="E206">
            <v>40330</v>
          </cell>
          <cell r="F206">
            <v>62</v>
          </cell>
          <cell r="G206">
            <v>17.45</v>
          </cell>
          <cell r="H206">
            <v>0</v>
          </cell>
          <cell r="I206">
            <v>30000</v>
          </cell>
          <cell r="J206">
            <v>0</v>
          </cell>
        </row>
        <row r="207">
          <cell r="D207" t="str">
            <v>Low Top DVD</v>
          </cell>
          <cell r="E207">
            <v>40452</v>
          </cell>
          <cell r="F207">
            <v>78</v>
          </cell>
          <cell r="G207">
            <v>17.45</v>
          </cell>
          <cell r="H207">
            <v>0</v>
          </cell>
          <cell r="I207">
            <v>0</v>
          </cell>
          <cell r="J207">
            <v>0</v>
          </cell>
        </row>
        <row r="208">
          <cell r="D208" t="str">
            <v>CATALOGO (A)</v>
          </cell>
          <cell r="E208" t="str">
            <v>FY</v>
          </cell>
          <cell r="F208">
            <v>119.66</v>
          </cell>
          <cell r="G208">
            <v>17.45</v>
          </cell>
          <cell r="H208">
            <v>25000</v>
          </cell>
          <cell r="I208">
            <v>12000</v>
          </cell>
          <cell r="J208">
            <v>10000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it Sheet"/>
      <sheetName val="Sales Detail"/>
      <sheetName val="Sales By Label"/>
      <sheetName val="Digital"/>
      <sheetName val="New Business"/>
      <sheetName val="Profit Centre"/>
      <sheetName val="New Business Contribution"/>
      <sheetName val="Marketing"/>
      <sheetName val="Overheads Analysis"/>
      <sheetName val="Guidelines &amp; definitions"/>
      <sheetName val="HFM - FX"/>
      <sheetName val="Definitions and Lists"/>
      <sheetName val="Territory List"/>
    </sheetNames>
    <sheetDataSet>
      <sheetData sheetId="0" refreshError="1">
        <row r="704">
          <cell r="A704" t="str">
            <v>$A$707:$A$708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 Label"/>
      <sheetName val="Q1 Detail"/>
      <sheetName val="GERMUS"/>
      <sheetName val="PIL+"/>
      <sheetName val="MUD+"/>
      <sheetName val="CJ+"/>
      <sheetName val="FE+"/>
      <sheetName val="Koch+"/>
      <sheetName val="USM+"/>
      <sheetName val="Physical Market"/>
      <sheetName val="Total Market "/>
      <sheetName val="Q1_Label"/>
      <sheetName val="Q1_Detail"/>
      <sheetName val="Physical_Market"/>
      <sheetName val="Total_Market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/>
      <sheetData sheetId="13"/>
      <sheetData sheetId="1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QTRIS"/>
      <sheetName val="MTHIS"/>
      <sheetName val="Maj Rel sum"/>
      <sheetName val="Sales_Sum"/>
      <sheetName val="Detailed Sales"/>
      <sheetName val="FontanaSS"/>
      <sheetName val="FontanaDS"/>
      <sheetName val="CYQ1"/>
      <sheetName val="CYQ2"/>
      <sheetName val="CYQ3"/>
      <sheetName val="CYQ4"/>
      <sheetName val="FY"/>
      <sheetName val="Cash Flow"/>
      <sheetName val="MPL Data"/>
      <sheetName val="sup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 B"/>
      <sheetName val="Net sales"/>
      <sheetName val="Mimoradne polozky"/>
      <sheetName val="Sheet1"/>
      <sheetName val="Financial Results Comparison  "/>
      <sheetName val="mobile income"/>
      <sheetName val="Mobile"/>
      <sheetName val="FORECAST 2006 MONTHLY"/>
      <sheetName val="CR&amp;SR cons.excl publ FCST"/>
      <sheetName val="Hyperion upload"/>
      <sheetName val="Tax load"/>
      <sheetName val="Hyperion upload Tax"/>
      <sheetName val="Hyperion upload overhead"/>
      <sheetName val="NOR&amp;ICODETAIL"/>
      <sheetName val="P &amp; L"/>
      <sheetName val="Sched_B"/>
      <sheetName val="Net_sales"/>
      <sheetName val="Mimoradne_polozky"/>
      <sheetName val="Financial_Results_Comparison__"/>
      <sheetName val="mobile_income"/>
      <sheetName val="FORECAST_2006_MONTHLY"/>
      <sheetName val="CR&amp;SR_cons_excl_publ_FCST"/>
      <sheetName val="Hyperion_upload"/>
      <sheetName val="Tax_load"/>
      <sheetName val="Hyperion_upload_Tax"/>
      <sheetName val="Hyperion_upload_overhead"/>
      <sheetName val="P_&amp;_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1931-0F65-4C9C-8EDE-1B127BAA8296}">
  <sheetPr>
    <tabColor theme="4" tint="-0.499984740745262"/>
  </sheetPr>
  <dimension ref="B2:K7"/>
  <sheetViews>
    <sheetView tabSelected="1" workbookViewId="0">
      <selection activeCell="I8" sqref="I8"/>
    </sheetView>
  </sheetViews>
  <sheetFormatPr defaultColWidth="10.85546875" defaultRowHeight="12.75" x14ac:dyDescent="0.2"/>
  <cols>
    <col min="1" max="1" width="10.85546875" style="3"/>
    <col min="2" max="2" width="10.5703125" style="2" customWidth="1"/>
    <col min="3" max="3" width="14.85546875" style="2" bestFit="1" customWidth="1"/>
    <col min="4" max="4" width="13.5703125" style="2" customWidth="1"/>
    <col min="5" max="9" width="14.5703125" style="3" customWidth="1"/>
    <col min="10" max="10" width="14.5703125" style="4" customWidth="1"/>
    <col min="11" max="11" width="14.5703125" style="5" customWidth="1"/>
    <col min="12" max="16384" width="10.85546875" style="3"/>
  </cols>
  <sheetData>
    <row r="2" spans="2:11" x14ac:dyDescent="0.2">
      <c r="B2" s="1" t="s">
        <v>0</v>
      </c>
      <c r="C2" s="1"/>
    </row>
    <row r="4" spans="2:11" s="9" customFormat="1" ht="18" customHeight="1" thickBot="1" x14ac:dyDescent="0.25">
      <c r="B4" s="6" t="s">
        <v>1</v>
      </c>
      <c r="C4" s="6" t="s">
        <v>72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7" t="s">
        <v>8</v>
      </c>
      <c r="K4" s="8" t="s">
        <v>9</v>
      </c>
    </row>
    <row r="5" spans="2:11" x14ac:dyDescent="0.2">
      <c r="B5" s="10">
        <v>1</v>
      </c>
      <c r="C5" s="10">
        <v>27</v>
      </c>
      <c r="D5" s="11">
        <v>7370839</v>
      </c>
      <c r="E5" s="12">
        <f>SUMIF(R_2,$D5,AIF_Income)</f>
        <v>250860.73147458801</v>
      </c>
      <c r="F5" s="12">
        <f>SUMIF(R_2,$D5,Artist_Roy)</f>
        <v>30103.287776950572</v>
      </c>
      <c r="G5" s="12">
        <f>SUMIF(R_2,$D5,Producer_Roy)</f>
        <v>3762.9109721188202</v>
      </c>
      <c r="H5" s="12">
        <f>SUMIF(R_2,$D5,Other_Roy)</f>
        <v>37629.109721188201</v>
      </c>
      <c r="I5" s="12">
        <f>SUMIF(R_2,$D5,All_Royalties)</f>
        <v>71495.308470257674</v>
      </c>
      <c r="J5" s="13">
        <f>E5-I5</f>
        <v>179365.42300433034</v>
      </c>
      <c r="K5" s="14">
        <f>IFERROR(J5/E5,0)</f>
        <v>0.71499999999999964</v>
      </c>
    </row>
    <row r="6" spans="2:11" x14ac:dyDescent="0.2">
      <c r="B6" s="10">
        <f>+B5+1</f>
        <v>2</v>
      </c>
      <c r="C6" s="10">
        <v>34</v>
      </c>
      <c r="D6" s="15">
        <v>7353471</v>
      </c>
      <c r="E6" s="12">
        <f>SUMIF(R_2,$D6,AIF_Income)</f>
        <v>5720279.5032500401</v>
      </c>
      <c r="F6" s="12">
        <f>SUMIF(R_2,$D6,Artist_Roy)</f>
        <v>686433.54039000475</v>
      </c>
      <c r="G6" s="12">
        <f>SUMIF(R_2,$D6,Producer_Roy)</f>
        <v>57202.795032500391</v>
      </c>
      <c r="H6" s="12">
        <f>SUMIF(R_2,$D6,Other_Roy)</f>
        <v>114405.59006500078</v>
      </c>
      <c r="I6" s="12">
        <f>SUMIF(R_2,$D6,All_Royalties)</f>
        <v>858041.92548750597</v>
      </c>
      <c r="J6" s="13">
        <f>E6-I6</f>
        <v>4862237.5777625339</v>
      </c>
      <c r="K6" s="14">
        <f>IFERROR(J6/E6,0)</f>
        <v>0.85</v>
      </c>
    </row>
    <row r="7" spans="2:11" x14ac:dyDescent="0.2">
      <c r="B7" s="10">
        <f>+B6+1</f>
        <v>3</v>
      </c>
      <c r="C7" s="10">
        <v>30</v>
      </c>
      <c r="D7" s="15">
        <v>7353471</v>
      </c>
      <c r="E7" s="12">
        <v>400000</v>
      </c>
      <c r="F7" s="12">
        <v>333333</v>
      </c>
      <c r="G7" s="12">
        <f>SUMIF(R_2,$D7,Producer_Roy)</f>
        <v>57202.795032500391</v>
      </c>
      <c r="H7" s="12">
        <f>SUMIF(R_2,$D7,Other_Roy)</f>
        <v>114405.59006500078</v>
      </c>
      <c r="I7" s="12">
        <v>344555</v>
      </c>
      <c r="J7" s="13">
        <f>E7-I7</f>
        <v>55445</v>
      </c>
      <c r="K7" s="14">
        <f>IFERROR(J7/E7,0)</f>
        <v>0.1386125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99A7F-F560-4CA4-9A16-01FDEF60933A}">
  <sheetPr>
    <tabColor theme="1"/>
  </sheetPr>
  <dimension ref="A1"/>
  <sheetViews>
    <sheetView workbookViewId="0">
      <selection activeCell="I5" sqref="I5"/>
    </sheetView>
  </sheetViews>
  <sheetFormatPr defaultColWidth="10.85546875" defaultRowHeight="12.75" x14ac:dyDescent="0.2"/>
  <cols>
    <col min="1" max="16384" width="10.85546875" style="16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4114B-9508-488F-977B-07F4F3519A00}">
  <sheetPr>
    <tabColor theme="4" tint="-0.499984740745262"/>
  </sheetPr>
  <dimension ref="B1:AB168"/>
  <sheetViews>
    <sheetView workbookViewId="0">
      <selection activeCell="I5" sqref="I5"/>
    </sheetView>
  </sheetViews>
  <sheetFormatPr defaultColWidth="8.7109375" defaultRowHeight="12.75" x14ac:dyDescent="0.2"/>
  <cols>
    <col min="1" max="1" width="3.42578125" style="16" customWidth="1"/>
    <col min="2" max="2" width="8.7109375" style="16"/>
    <col min="3" max="3" width="15.5703125" style="16" customWidth="1"/>
    <col min="4" max="5" width="8.7109375" style="16"/>
    <col min="6" max="6" width="21.140625" style="16" bestFit="1" customWidth="1"/>
    <col min="7" max="7" width="10.140625" style="16" bestFit="1" customWidth="1"/>
    <col min="8" max="8" width="8.7109375" style="16"/>
    <col min="9" max="9" width="14.42578125" style="16" bestFit="1" customWidth="1"/>
    <col min="10" max="14" width="10.5703125" style="16" customWidth="1"/>
    <col min="15" max="15" width="10.85546875" style="16" bestFit="1" customWidth="1"/>
    <col min="16" max="28" width="10.5703125" style="16" customWidth="1"/>
    <col min="29" max="16384" width="8.7109375" style="16"/>
  </cols>
  <sheetData>
    <row r="1" spans="2:28" s="18" customFormat="1" ht="18" x14ac:dyDescent="0.2">
      <c r="B1" s="17" t="s">
        <v>10</v>
      </c>
      <c r="C1" s="17"/>
      <c r="J1" s="19"/>
    </row>
    <row r="2" spans="2:28" ht="15" customHeight="1" x14ac:dyDescent="0.2">
      <c r="B2" s="20" t="s">
        <v>11</v>
      </c>
      <c r="C2" s="20"/>
      <c r="D2" s="21"/>
      <c r="E2" s="21"/>
      <c r="F2" s="21"/>
      <c r="G2" s="21"/>
      <c r="H2" s="21"/>
      <c r="I2" s="21"/>
      <c r="J2" s="22"/>
      <c r="K2" s="23" t="s">
        <v>12</v>
      </c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pans="2:28" ht="24.95" customHeight="1" x14ac:dyDescent="0.2">
      <c r="B3" s="25" t="s">
        <v>13</v>
      </c>
      <c r="C3" s="26" t="s">
        <v>14</v>
      </c>
      <c r="D3" s="25" t="s">
        <v>15</v>
      </c>
      <c r="E3" s="25" t="s">
        <v>16</v>
      </c>
      <c r="F3" s="25" t="s">
        <v>17</v>
      </c>
      <c r="G3" s="27" t="s">
        <v>18</v>
      </c>
      <c r="H3" s="25" t="s">
        <v>19</v>
      </c>
      <c r="I3" s="25" t="s">
        <v>20</v>
      </c>
      <c r="J3" s="28" t="s">
        <v>21</v>
      </c>
      <c r="K3" s="29" t="s">
        <v>22</v>
      </c>
      <c r="L3" s="30" t="s">
        <v>23</v>
      </c>
      <c r="M3" s="30" t="s">
        <v>24</v>
      </c>
      <c r="N3" s="30" t="s">
        <v>25</v>
      </c>
      <c r="O3" s="30" t="s">
        <v>26</v>
      </c>
      <c r="P3" s="30" t="s">
        <v>27</v>
      </c>
      <c r="Q3" s="30" t="s">
        <v>28</v>
      </c>
      <c r="R3" s="30" t="s">
        <v>29</v>
      </c>
      <c r="S3" s="30" t="s">
        <v>30</v>
      </c>
      <c r="T3" s="30" t="s">
        <v>31</v>
      </c>
      <c r="U3" s="30" t="s">
        <v>32</v>
      </c>
      <c r="V3" s="30" t="s">
        <v>33</v>
      </c>
      <c r="W3" s="30" t="s">
        <v>34</v>
      </c>
      <c r="X3" s="30" t="s">
        <v>35</v>
      </c>
      <c r="Y3" s="30" t="s">
        <v>36</v>
      </c>
      <c r="Z3" s="30" t="s">
        <v>37</v>
      </c>
      <c r="AA3" s="30" t="s">
        <v>38</v>
      </c>
      <c r="AB3" s="30" t="s">
        <v>39</v>
      </c>
    </row>
    <row r="4" spans="2:28" ht="12.6" customHeight="1" x14ac:dyDescent="0.2">
      <c r="B4" s="31" t="s">
        <v>40</v>
      </c>
      <c r="C4" s="31"/>
      <c r="D4" s="32"/>
      <c r="E4" s="32"/>
      <c r="F4" s="32"/>
      <c r="G4" s="32"/>
      <c r="H4" s="32"/>
      <c r="I4" s="32"/>
      <c r="J4" s="33">
        <f>SUM(J5:J20000)</f>
        <v>657621.10839067143</v>
      </c>
      <c r="K4" s="34">
        <f>SUM(K5:K20000)</f>
        <v>153212.70975653981</v>
      </c>
      <c r="L4" s="35">
        <f>SUM(L5:L20000)</f>
        <v>504408.39863413136</v>
      </c>
      <c r="M4" s="35"/>
      <c r="N4" s="36">
        <f>SUM(N5:N20000)</f>
        <v>3370679.6146438755</v>
      </c>
      <c r="O4" s="36">
        <f>SUM(O5:O20000)</f>
        <v>11096984.769950893</v>
      </c>
      <c r="P4" s="37">
        <v>0.28999999999999998</v>
      </c>
      <c r="Q4" s="37">
        <v>0.45</v>
      </c>
      <c r="R4" s="36">
        <f>SUM(R5:R20000)</f>
        <v>977497.08824672375</v>
      </c>
      <c r="S4" s="36">
        <f>SUM(S5:S20000)</f>
        <v>4993643.146477906</v>
      </c>
      <c r="T4" s="36">
        <f>SUM(T5:T20000)</f>
        <v>5971140.2347246306</v>
      </c>
      <c r="U4" s="37" t="s">
        <v>41</v>
      </c>
      <c r="V4" s="37" t="s">
        <v>41</v>
      </c>
      <c r="W4" s="37" t="s">
        <v>41</v>
      </c>
      <c r="X4" s="36">
        <f t="shared" ref="X4:AB4" si="0">SUM(X5:X20000)</f>
        <v>716536.82816695527</v>
      </c>
      <c r="Y4" s="36">
        <f t="shared" si="0"/>
        <v>60965.706004619198</v>
      </c>
      <c r="Z4" s="36">
        <f t="shared" si="0"/>
        <v>152034.69978618895</v>
      </c>
      <c r="AA4" s="36">
        <f t="shared" si="0"/>
        <v>929537.23395776399</v>
      </c>
      <c r="AB4" s="36">
        <f t="shared" si="0"/>
        <v>5041603.0007668613</v>
      </c>
    </row>
    <row r="5" spans="2:28" ht="12.6" customHeight="1" x14ac:dyDescent="0.2">
      <c r="B5" s="38" t="s">
        <v>42</v>
      </c>
      <c r="C5" s="38" t="s">
        <v>43</v>
      </c>
      <c r="D5" s="38" t="s">
        <v>44</v>
      </c>
      <c r="E5" s="38">
        <v>2018</v>
      </c>
      <c r="F5" s="38" t="s">
        <v>45</v>
      </c>
      <c r="G5" s="38" t="s">
        <v>46</v>
      </c>
      <c r="H5" s="38" t="s">
        <v>47</v>
      </c>
      <c r="I5" s="38" t="s">
        <v>48</v>
      </c>
      <c r="J5" s="39">
        <v>5.9627521400000001</v>
      </c>
      <c r="K5" s="40">
        <f>IF(I5="Physical",J5,0)</f>
        <v>0</v>
      </c>
      <c r="L5" s="41">
        <f>(J5-K5)</f>
        <v>5.9627521400000001</v>
      </c>
      <c r="M5" s="42">
        <v>22</v>
      </c>
      <c r="N5" s="43">
        <f>IFERROR(K5*$M5,0)</f>
        <v>0</v>
      </c>
      <c r="O5" s="43">
        <f>IFERROR(L5*$M5,0)</f>
        <v>131.18054708</v>
      </c>
      <c r="P5" s="44">
        <f>P$4</f>
        <v>0.28999999999999998</v>
      </c>
      <c r="Q5" s="44">
        <f>Q$4</f>
        <v>0.45</v>
      </c>
      <c r="R5" s="43">
        <f>IFERROR(N5*P5,0)</f>
        <v>0</v>
      </c>
      <c r="S5" s="43">
        <f>IFERROR(O5*Q5,0)</f>
        <v>59.031246185999997</v>
      </c>
      <c r="T5" s="43">
        <f>(R5+S5)</f>
        <v>59.031246185999997</v>
      </c>
      <c r="U5" s="45">
        <v>0.12</v>
      </c>
      <c r="V5" s="45">
        <v>0.01</v>
      </c>
      <c r="W5" s="45">
        <v>0.02</v>
      </c>
      <c r="X5" s="43">
        <f t="shared" ref="X5:Z36" si="1">IFERROR($T5*U5,0)</f>
        <v>7.0837495423199996</v>
      </c>
      <c r="Y5" s="43">
        <f t="shared" si="1"/>
        <v>0.59031246185999997</v>
      </c>
      <c r="Z5" s="43">
        <f t="shared" si="1"/>
        <v>1.1806249237199999</v>
      </c>
      <c r="AA5" s="43">
        <f t="shared" ref="AA5:AA68" si="2">SUM(X5:Z5)</f>
        <v>8.8546869278999996</v>
      </c>
      <c r="AB5" s="43">
        <f t="shared" ref="AB5:AB68" si="3">(T5-AA5)</f>
        <v>50.176559258099999</v>
      </c>
    </row>
    <row r="6" spans="2:28" ht="12.6" customHeight="1" x14ac:dyDescent="0.2">
      <c r="B6" s="38" t="s">
        <v>42</v>
      </c>
      <c r="C6" s="38" t="s">
        <v>43</v>
      </c>
      <c r="D6" s="38" t="s">
        <v>44</v>
      </c>
      <c r="E6" s="38">
        <v>2018</v>
      </c>
      <c r="F6" s="38" t="s">
        <v>49</v>
      </c>
      <c r="G6" s="38" t="s">
        <v>46</v>
      </c>
      <c r="H6" s="38" t="s">
        <v>47</v>
      </c>
      <c r="I6" s="38" t="s">
        <v>50</v>
      </c>
      <c r="J6" s="39">
        <v>1285.1260648</v>
      </c>
      <c r="K6" s="40">
        <f t="shared" ref="K6:K69" si="4">IF(I6="Physical",J6,0)</f>
        <v>0</v>
      </c>
      <c r="L6" s="41">
        <f t="shared" ref="L6:L69" si="5">(J6-K6)</f>
        <v>1285.1260648</v>
      </c>
      <c r="M6" s="42">
        <v>22</v>
      </c>
      <c r="N6" s="43">
        <f t="shared" ref="N6:O56" si="6">IFERROR(K6*$M6,0)</f>
        <v>0</v>
      </c>
      <c r="O6" s="43">
        <f t="shared" si="6"/>
        <v>28272.7734256</v>
      </c>
      <c r="P6" s="44">
        <f t="shared" ref="P6:Q37" si="7">P$4</f>
        <v>0.28999999999999998</v>
      </c>
      <c r="Q6" s="44">
        <f t="shared" si="7"/>
        <v>0.45</v>
      </c>
      <c r="R6" s="43">
        <f t="shared" ref="R6:S56" si="8">IFERROR(N6*P6,0)</f>
        <v>0</v>
      </c>
      <c r="S6" s="43">
        <f t="shared" si="8"/>
        <v>12722.748041520001</v>
      </c>
      <c r="T6" s="43">
        <f t="shared" ref="T6:T69" si="9">(R6+S6)</f>
        <v>12722.748041520001</v>
      </c>
      <c r="U6" s="45">
        <v>0.12</v>
      </c>
      <c r="V6" s="45">
        <v>0.01</v>
      </c>
      <c r="W6" s="45">
        <v>0.02</v>
      </c>
      <c r="X6" s="43">
        <f t="shared" si="1"/>
        <v>1526.7297649824</v>
      </c>
      <c r="Y6" s="43">
        <f t="shared" si="1"/>
        <v>127.22748041520001</v>
      </c>
      <c r="Z6" s="43">
        <f t="shared" si="1"/>
        <v>254.45496083040001</v>
      </c>
      <c r="AA6" s="43">
        <f t="shared" si="2"/>
        <v>1908.4122062280001</v>
      </c>
      <c r="AB6" s="43">
        <f t="shared" si="3"/>
        <v>10814.335835292</v>
      </c>
    </row>
    <row r="7" spans="2:28" ht="12.6" customHeight="1" x14ac:dyDescent="0.2">
      <c r="B7" s="38" t="s">
        <v>42</v>
      </c>
      <c r="C7" s="38" t="s">
        <v>43</v>
      </c>
      <c r="D7" s="38" t="s">
        <v>44</v>
      </c>
      <c r="E7" s="38">
        <v>2018</v>
      </c>
      <c r="F7" s="38" t="s">
        <v>49</v>
      </c>
      <c r="G7" s="38" t="s">
        <v>46</v>
      </c>
      <c r="H7" s="38" t="s">
        <v>47</v>
      </c>
      <c r="I7" s="38" t="s">
        <v>48</v>
      </c>
      <c r="J7" s="39">
        <v>24.33749079</v>
      </c>
      <c r="K7" s="40">
        <f t="shared" si="4"/>
        <v>0</v>
      </c>
      <c r="L7" s="41">
        <f t="shared" si="5"/>
        <v>24.33749079</v>
      </c>
      <c r="M7" s="42">
        <v>22</v>
      </c>
      <c r="N7" s="43">
        <f t="shared" si="6"/>
        <v>0</v>
      </c>
      <c r="O7" s="43">
        <f t="shared" si="6"/>
        <v>535.42479737999997</v>
      </c>
      <c r="P7" s="44">
        <f t="shared" si="7"/>
        <v>0.28999999999999998</v>
      </c>
      <c r="Q7" s="44">
        <f t="shared" si="7"/>
        <v>0.45</v>
      </c>
      <c r="R7" s="43">
        <f t="shared" si="8"/>
        <v>0</v>
      </c>
      <c r="S7" s="43">
        <f t="shared" si="8"/>
        <v>240.94115882099999</v>
      </c>
      <c r="T7" s="43">
        <f t="shared" si="9"/>
        <v>240.94115882099999</v>
      </c>
      <c r="U7" s="45">
        <v>0.12</v>
      </c>
      <c r="V7" s="45">
        <v>0.01</v>
      </c>
      <c r="W7" s="45">
        <v>0.02</v>
      </c>
      <c r="X7" s="43">
        <f t="shared" si="1"/>
        <v>28.912939058519996</v>
      </c>
      <c r="Y7" s="43">
        <f t="shared" si="1"/>
        <v>2.4094115882099998</v>
      </c>
      <c r="Z7" s="43">
        <f t="shared" si="1"/>
        <v>4.8188231764199996</v>
      </c>
      <c r="AA7" s="43">
        <f t="shared" si="2"/>
        <v>36.141173823149991</v>
      </c>
      <c r="AB7" s="43">
        <f t="shared" si="3"/>
        <v>204.79998499785</v>
      </c>
    </row>
    <row r="8" spans="2:28" ht="12.6" customHeight="1" x14ac:dyDescent="0.2">
      <c r="B8" s="38" t="s">
        <v>42</v>
      </c>
      <c r="C8" s="38" t="s">
        <v>43</v>
      </c>
      <c r="D8" s="38" t="s">
        <v>44</v>
      </c>
      <c r="E8" s="38">
        <v>2018</v>
      </c>
      <c r="F8" s="38" t="s">
        <v>49</v>
      </c>
      <c r="G8" s="38" t="s">
        <v>46</v>
      </c>
      <c r="H8" s="38" t="s">
        <v>51</v>
      </c>
      <c r="I8" s="38" t="s">
        <v>48</v>
      </c>
      <c r="J8" s="39">
        <v>3633.5821146869998</v>
      </c>
      <c r="K8" s="40">
        <f t="shared" si="4"/>
        <v>0</v>
      </c>
      <c r="L8" s="41">
        <f t="shared" si="5"/>
        <v>3633.5821146869998</v>
      </c>
      <c r="M8" s="42">
        <v>22</v>
      </c>
      <c r="N8" s="43">
        <f t="shared" si="6"/>
        <v>0</v>
      </c>
      <c r="O8" s="43">
        <f t="shared" si="6"/>
        <v>79938.806523113992</v>
      </c>
      <c r="P8" s="44">
        <f t="shared" si="7"/>
        <v>0.28999999999999998</v>
      </c>
      <c r="Q8" s="44">
        <f t="shared" si="7"/>
        <v>0.45</v>
      </c>
      <c r="R8" s="43">
        <f t="shared" si="8"/>
        <v>0</v>
      </c>
      <c r="S8" s="43">
        <f t="shared" si="8"/>
        <v>35972.462935401294</v>
      </c>
      <c r="T8" s="43">
        <f t="shared" si="9"/>
        <v>35972.462935401294</v>
      </c>
      <c r="U8" s="45">
        <v>0.12</v>
      </c>
      <c r="V8" s="45">
        <v>0.01</v>
      </c>
      <c r="W8" s="45">
        <v>0.02</v>
      </c>
      <c r="X8" s="43">
        <f t="shared" si="1"/>
        <v>4316.6955522481549</v>
      </c>
      <c r="Y8" s="43">
        <f t="shared" si="1"/>
        <v>359.72462935401296</v>
      </c>
      <c r="Z8" s="43">
        <f t="shared" si="1"/>
        <v>719.44925870802592</v>
      </c>
      <c r="AA8" s="43">
        <f t="shared" si="2"/>
        <v>5395.8694403101936</v>
      </c>
      <c r="AB8" s="43">
        <f t="shared" si="3"/>
        <v>30576.5934950911</v>
      </c>
    </row>
    <row r="9" spans="2:28" ht="12.6" customHeight="1" x14ac:dyDescent="0.2">
      <c r="B9" s="38" t="s">
        <v>42</v>
      </c>
      <c r="C9" s="38" t="s">
        <v>43</v>
      </c>
      <c r="D9" s="38" t="s">
        <v>44</v>
      </c>
      <c r="E9" s="38">
        <v>2018</v>
      </c>
      <c r="F9" s="38" t="s">
        <v>49</v>
      </c>
      <c r="G9" s="38" t="s">
        <v>46</v>
      </c>
      <c r="H9" s="38" t="s">
        <v>52</v>
      </c>
      <c r="I9" s="38" t="s">
        <v>48</v>
      </c>
      <c r="J9" s="39">
        <v>33.94358149</v>
      </c>
      <c r="K9" s="40">
        <f t="shared" si="4"/>
        <v>0</v>
      </c>
      <c r="L9" s="41">
        <f t="shared" si="5"/>
        <v>33.94358149</v>
      </c>
      <c r="M9" s="42">
        <v>22</v>
      </c>
      <c r="N9" s="43">
        <f t="shared" si="6"/>
        <v>0</v>
      </c>
      <c r="O9" s="43">
        <f t="shared" si="6"/>
        <v>746.75879278000002</v>
      </c>
      <c r="P9" s="44">
        <f t="shared" si="7"/>
        <v>0.28999999999999998</v>
      </c>
      <c r="Q9" s="44">
        <f t="shared" si="7"/>
        <v>0.45</v>
      </c>
      <c r="R9" s="43">
        <f t="shared" si="8"/>
        <v>0</v>
      </c>
      <c r="S9" s="43">
        <f t="shared" si="8"/>
        <v>336.041456751</v>
      </c>
      <c r="T9" s="43">
        <f t="shared" si="9"/>
        <v>336.041456751</v>
      </c>
      <c r="U9" s="45">
        <v>0.12</v>
      </c>
      <c r="V9" s="45">
        <v>0.01</v>
      </c>
      <c r="W9" s="45">
        <v>0.02</v>
      </c>
      <c r="X9" s="43">
        <f t="shared" si="1"/>
        <v>40.324974810119997</v>
      </c>
      <c r="Y9" s="43">
        <f t="shared" si="1"/>
        <v>3.3604145675099999</v>
      </c>
      <c r="Z9" s="43">
        <f t="shared" si="1"/>
        <v>6.7208291350199998</v>
      </c>
      <c r="AA9" s="43">
        <f t="shared" si="2"/>
        <v>50.406218512649993</v>
      </c>
      <c r="AB9" s="43">
        <f t="shared" si="3"/>
        <v>285.63523823834998</v>
      </c>
    </row>
    <row r="10" spans="2:28" ht="12.6" customHeight="1" x14ac:dyDescent="0.2">
      <c r="B10" s="38" t="s">
        <v>42</v>
      </c>
      <c r="C10" s="38" t="s">
        <v>43</v>
      </c>
      <c r="D10" s="38" t="s">
        <v>44</v>
      </c>
      <c r="E10" s="38">
        <v>2018</v>
      </c>
      <c r="F10" s="38" t="s">
        <v>49</v>
      </c>
      <c r="G10" s="38" t="s">
        <v>53</v>
      </c>
      <c r="H10" s="38" t="s">
        <v>51</v>
      </c>
      <c r="I10" s="38" t="s">
        <v>54</v>
      </c>
      <c r="J10" s="39">
        <v>49.116835039999998</v>
      </c>
      <c r="K10" s="40">
        <f t="shared" si="4"/>
        <v>0</v>
      </c>
      <c r="L10" s="41">
        <f t="shared" si="5"/>
        <v>49.116835039999998</v>
      </c>
      <c r="M10" s="42">
        <v>22</v>
      </c>
      <c r="N10" s="43">
        <f t="shared" si="6"/>
        <v>0</v>
      </c>
      <c r="O10" s="43">
        <f t="shared" si="6"/>
        <v>1080.5703708799999</v>
      </c>
      <c r="P10" s="44">
        <f t="shared" si="7"/>
        <v>0.28999999999999998</v>
      </c>
      <c r="Q10" s="44">
        <f t="shared" si="7"/>
        <v>0.45</v>
      </c>
      <c r="R10" s="43">
        <f t="shared" si="8"/>
        <v>0</v>
      </c>
      <c r="S10" s="43">
        <f t="shared" si="8"/>
        <v>486.25666689599996</v>
      </c>
      <c r="T10" s="43">
        <f t="shared" si="9"/>
        <v>486.25666689599996</v>
      </c>
      <c r="U10" s="45">
        <v>0.12</v>
      </c>
      <c r="V10" s="45">
        <v>0.01</v>
      </c>
      <c r="W10" s="45">
        <v>0.02</v>
      </c>
      <c r="X10" s="43">
        <f t="shared" si="1"/>
        <v>58.350800027519995</v>
      </c>
      <c r="Y10" s="43">
        <f t="shared" si="1"/>
        <v>4.8625666689599996</v>
      </c>
      <c r="Z10" s="43">
        <f t="shared" si="1"/>
        <v>9.7251333379199991</v>
      </c>
      <c r="AA10" s="43">
        <f t="shared" si="2"/>
        <v>72.938500034399993</v>
      </c>
      <c r="AB10" s="43">
        <f t="shared" si="3"/>
        <v>413.31816686159993</v>
      </c>
    </row>
    <row r="11" spans="2:28" ht="12.6" customHeight="1" x14ac:dyDescent="0.2">
      <c r="B11" s="38" t="s">
        <v>42</v>
      </c>
      <c r="C11" s="38" t="s">
        <v>43</v>
      </c>
      <c r="D11" s="38" t="s">
        <v>44</v>
      </c>
      <c r="E11" s="38">
        <v>2018</v>
      </c>
      <c r="F11" s="38" t="s">
        <v>49</v>
      </c>
      <c r="G11" s="38" t="s">
        <v>55</v>
      </c>
      <c r="H11" s="38" t="s">
        <v>56</v>
      </c>
      <c r="I11" s="38" t="s">
        <v>56</v>
      </c>
      <c r="J11" s="39">
        <v>36207.108125174898</v>
      </c>
      <c r="K11" s="40">
        <f t="shared" si="4"/>
        <v>36207.108125174898</v>
      </c>
      <c r="L11" s="41">
        <f t="shared" si="5"/>
        <v>0</v>
      </c>
      <c r="M11" s="42">
        <v>22</v>
      </c>
      <c r="N11" s="43">
        <f t="shared" si="6"/>
        <v>796556.37875384779</v>
      </c>
      <c r="O11" s="43">
        <f t="shared" si="6"/>
        <v>0</v>
      </c>
      <c r="P11" s="44">
        <f t="shared" si="7"/>
        <v>0.28999999999999998</v>
      </c>
      <c r="Q11" s="44">
        <f t="shared" si="7"/>
        <v>0.45</v>
      </c>
      <c r="R11" s="43">
        <f t="shared" si="8"/>
        <v>231001.34983861583</v>
      </c>
      <c r="S11" s="43">
        <f t="shared" si="8"/>
        <v>0</v>
      </c>
      <c r="T11" s="43">
        <f t="shared" si="9"/>
        <v>231001.34983861583</v>
      </c>
      <c r="U11" s="45">
        <v>0.12</v>
      </c>
      <c r="V11" s="45">
        <v>0.01</v>
      </c>
      <c r="W11" s="45">
        <v>0.02</v>
      </c>
      <c r="X11" s="43">
        <f t="shared" si="1"/>
        <v>27720.1619806339</v>
      </c>
      <c r="Y11" s="43">
        <f t="shared" si="1"/>
        <v>2310.0134983861585</v>
      </c>
      <c r="Z11" s="43">
        <f t="shared" si="1"/>
        <v>4620.026996772317</v>
      </c>
      <c r="AA11" s="43">
        <f t="shared" si="2"/>
        <v>34650.202475792372</v>
      </c>
      <c r="AB11" s="43">
        <f t="shared" si="3"/>
        <v>196351.14736282345</v>
      </c>
    </row>
    <row r="12" spans="2:28" ht="12.6" customHeight="1" x14ac:dyDescent="0.2">
      <c r="B12" s="38" t="s">
        <v>42</v>
      </c>
      <c r="C12" s="38" t="s">
        <v>43</v>
      </c>
      <c r="D12" s="38" t="s">
        <v>44</v>
      </c>
      <c r="E12" s="38">
        <v>2018</v>
      </c>
      <c r="F12" s="38" t="s">
        <v>49</v>
      </c>
      <c r="G12" s="38" t="s">
        <v>57</v>
      </c>
      <c r="H12" s="38" t="s">
        <v>51</v>
      </c>
      <c r="I12" s="38" t="s">
        <v>58</v>
      </c>
      <c r="J12" s="39">
        <v>9649.1654886301694</v>
      </c>
      <c r="K12" s="40">
        <f t="shared" si="4"/>
        <v>0</v>
      </c>
      <c r="L12" s="41">
        <f t="shared" si="5"/>
        <v>9649.1654886301694</v>
      </c>
      <c r="M12" s="42">
        <v>22</v>
      </c>
      <c r="N12" s="43">
        <f t="shared" si="6"/>
        <v>0</v>
      </c>
      <c r="O12" s="43">
        <f t="shared" si="6"/>
        <v>212281.64074986373</v>
      </c>
      <c r="P12" s="44">
        <f t="shared" si="7"/>
        <v>0.28999999999999998</v>
      </c>
      <c r="Q12" s="44">
        <f t="shared" si="7"/>
        <v>0.45</v>
      </c>
      <c r="R12" s="43">
        <f t="shared" si="8"/>
        <v>0</v>
      </c>
      <c r="S12" s="43">
        <f t="shared" si="8"/>
        <v>95526.738337438685</v>
      </c>
      <c r="T12" s="43">
        <f t="shared" si="9"/>
        <v>95526.738337438685</v>
      </c>
      <c r="U12" s="45">
        <v>0.12</v>
      </c>
      <c r="V12" s="45">
        <v>0.01</v>
      </c>
      <c r="W12" s="45">
        <v>0.02</v>
      </c>
      <c r="X12" s="43">
        <f t="shared" si="1"/>
        <v>11463.208600492642</v>
      </c>
      <c r="Y12" s="43">
        <f t="shared" si="1"/>
        <v>955.2673833743869</v>
      </c>
      <c r="Z12" s="43">
        <f t="shared" si="1"/>
        <v>1910.5347667487738</v>
      </c>
      <c r="AA12" s="43">
        <f t="shared" si="2"/>
        <v>14329.010750615802</v>
      </c>
      <c r="AB12" s="43">
        <f t="shared" si="3"/>
        <v>81197.727586822875</v>
      </c>
    </row>
    <row r="13" spans="2:28" ht="12.6" customHeight="1" x14ac:dyDescent="0.2">
      <c r="B13" s="38" t="s">
        <v>42</v>
      </c>
      <c r="C13" s="38" t="s">
        <v>43</v>
      </c>
      <c r="D13" s="38" t="s">
        <v>44</v>
      </c>
      <c r="E13" s="38">
        <v>2018</v>
      </c>
      <c r="F13" s="38" t="s">
        <v>49</v>
      </c>
      <c r="G13" s="38" t="s">
        <v>57</v>
      </c>
      <c r="H13" s="38" t="s">
        <v>51</v>
      </c>
      <c r="I13" s="38" t="s">
        <v>59</v>
      </c>
      <c r="J13" s="39">
        <v>18.203067249741999</v>
      </c>
      <c r="K13" s="40">
        <f t="shared" si="4"/>
        <v>0</v>
      </c>
      <c r="L13" s="41">
        <f t="shared" si="5"/>
        <v>18.203067249741999</v>
      </c>
      <c r="M13" s="42">
        <v>22</v>
      </c>
      <c r="N13" s="43">
        <f t="shared" si="6"/>
        <v>0</v>
      </c>
      <c r="O13" s="43">
        <f t="shared" si="6"/>
        <v>400.46747949432398</v>
      </c>
      <c r="P13" s="44">
        <f t="shared" si="7"/>
        <v>0.28999999999999998</v>
      </c>
      <c r="Q13" s="44">
        <f t="shared" si="7"/>
        <v>0.45</v>
      </c>
      <c r="R13" s="43">
        <f t="shared" si="8"/>
        <v>0</v>
      </c>
      <c r="S13" s="43">
        <f t="shared" si="8"/>
        <v>180.21036577244578</v>
      </c>
      <c r="T13" s="43">
        <f t="shared" si="9"/>
        <v>180.21036577244578</v>
      </c>
      <c r="U13" s="45">
        <v>0.12</v>
      </c>
      <c r="V13" s="45">
        <v>0.01</v>
      </c>
      <c r="W13" s="45">
        <v>0.02</v>
      </c>
      <c r="X13" s="43">
        <f t="shared" si="1"/>
        <v>21.625243892693494</v>
      </c>
      <c r="Y13" s="43">
        <f t="shared" si="1"/>
        <v>1.8021036577244578</v>
      </c>
      <c r="Z13" s="43">
        <f t="shared" si="1"/>
        <v>3.6042073154489156</v>
      </c>
      <c r="AA13" s="43">
        <f t="shared" si="2"/>
        <v>27.031554865866866</v>
      </c>
      <c r="AB13" s="43">
        <f t="shared" si="3"/>
        <v>153.17881090657892</v>
      </c>
    </row>
    <row r="14" spans="2:28" ht="12.6" customHeight="1" x14ac:dyDescent="0.2">
      <c r="B14" s="38" t="s">
        <v>42</v>
      </c>
      <c r="C14" s="38" t="s">
        <v>43</v>
      </c>
      <c r="D14" s="38" t="s">
        <v>44</v>
      </c>
      <c r="E14" s="38">
        <v>2018</v>
      </c>
      <c r="F14" s="38" t="s">
        <v>49</v>
      </c>
      <c r="G14" s="38" t="s">
        <v>57</v>
      </c>
      <c r="H14" s="38" t="s">
        <v>51</v>
      </c>
      <c r="I14" s="38" t="s">
        <v>60</v>
      </c>
      <c r="J14" s="39">
        <v>86085.577804433502</v>
      </c>
      <c r="K14" s="40">
        <f t="shared" si="4"/>
        <v>0</v>
      </c>
      <c r="L14" s="41">
        <f t="shared" si="5"/>
        <v>86085.577804433502</v>
      </c>
      <c r="M14" s="42">
        <v>22</v>
      </c>
      <c r="N14" s="43">
        <f t="shared" si="6"/>
        <v>0</v>
      </c>
      <c r="O14" s="43">
        <f t="shared" si="6"/>
        <v>1893882.711697537</v>
      </c>
      <c r="P14" s="44">
        <f t="shared" si="7"/>
        <v>0.28999999999999998</v>
      </c>
      <c r="Q14" s="44">
        <f t="shared" si="7"/>
        <v>0.45</v>
      </c>
      <c r="R14" s="43">
        <f t="shared" si="8"/>
        <v>0</v>
      </c>
      <c r="S14" s="43">
        <f t="shared" si="8"/>
        <v>852247.22026389162</v>
      </c>
      <c r="T14" s="43">
        <f t="shared" si="9"/>
        <v>852247.22026389162</v>
      </c>
      <c r="U14" s="45">
        <v>0.12</v>
      </c>
      <c r="V14" s="45">
        <v>0.01</v>
      </c>
      <c r="W14" s="45">
        <v>0.02</v>
      </c>
      <c r="X14" s="43">
        <f t="shared" si="1"/>
        <v>102269.66643166699</v>
      </c>
      <c r="Y14" s="43">
        <f t="shared" si="1"/>
        <v>8522.4722026389172</v>
      </c>
      <c r="Z14" s="43">
        <f t="shared" si="1"/>
        <v>17044.944405277834</v>
      </c>
      <c r="AA14" s="43">
        <f t="shared" si="2"/>
        <v>127837.08303958375</v>
      </c>
      <c r="AB14" s="43">
        <f t="shared" si="3"/>
        <v>724410.13722430787</v>
      </c>
    </row>
    <row r="15" spans="2:28" ht="12.6" customHeight="1" x14ac:dyDescent="0.2">
      <c r="B15" s="38" t="s">
        <v>42</v>
      </c>
      <c r="C15" s="38" t="s">
        <v>43</v>
      </c>
      <c r="D15" s="38" t="s">
        <v>44</v>
      </c>
      <c r="E15" s="38">
        <v>2018</v>
      </c>
      <c r="F15" s="38" t="s">
        <v>49</v>
      </c>
      <c r="G15" s="38" t="s">
        <v>57</v>
      </c>
      <c r="H15" s="38" t="s">
        <v>52</v>
      </c>
      <c r="I15" s="38" t="s">
        <v>58</v>
      </c>
      <c r="J15" s="39">
        <v>22255.330745687999</v>
      </c>
      <c r="K15" s="40">
        <f t="shared" si="4"/>
        <v>0</v>
      </c>
      <c r="L15" s="41">
        <f t="shared" si="5"/>
        <v>22255.330745687999</v>
      </c>
      <c r="M15" s="42">
        <v>22</v>
      </c>
      <c r="N15" s="43">
        <f t="shared" si="6"/>
        <v>0</v>
      </c>
      <c r="O15" s="43">
        <f t="shared" si="6"/>
        <v>489617.27640513598</v>
      </c>
      <c r="P15" s="44">
        <f t="shared" si="7"/>
        <v>0.28999999999999998</v>
      </c>
      <c r="Q15" s="44">
        <f t="shared" si="7"/>
        <v>0.45</v>
      </c>
      <c r="R15" s="43">
        <f t="shared" si="8"/>
        <v>0</v>
      </c>
      <c r="S15" s="43">
        <f t="shared" si="8"/>
        <v>220327.77438231121</v>
      </c>
      <c r="T15" s="43">
        <f t="shared" si="9"/>
        <v>220327.77438231121</v>
      </c>
      <c r="U15" s="45">
        <v>0.12</v>
      </c>
      <c r="V15" s="45">
        <v>0.01</v>
      </c>
      <c r="W15" s="45">
        <v>0.02</v>
      </c>
      <c r="X15" s="43">
        <f t="shared" si="1"/>
        <v>26439.332925877345</v>
      </c>
      <c r="Y15" s="43">
        <f t="shared" si="1"/>
        <v>2203.2777438231124</v>
      </c>
      <c r="Z15" s="43">
        <f t="shared" si="1"/>
        <v>4406.5554876462247</v>
      </c>
      <c r="AA15" s="43">
        <f t="shared" si="2"/>
        <v>33049.166157346684</v>
      </c>
      <c r="AB15" s="43">
        <f t="shared" si="3"/>
        <v>187278.60822496453</v>
      </c>
    </row>
    <row r="16" spans="2:28" ht="12.6" customHeight="1" x14ac:dyDescent="0.2">
      <c r="B16" s="38" t="s">
        <v>42</v>
      </c>
      <c r="C16" s="38" t="s">
        <v>43</v>
      </c>
      <c r="D16" s="38" t="s">
        <v>44</v>
      </c>
      <c r="E16" s="38">
        <v>2018</v>
      </c>
      <c r="F16" s="38" t="s">
        <v>49</v>
      </c>
      <c r="G16" s="38" t="s">
        <v>57</v>
      </c>
      <c r="H16" s="38" t="s">
        <v>52</v>
      </c>
      <c r="I16" s="38" t="s">
        <v>59</v>
      </c>
      <c r="J16" s="39">
        <v>8.5357509370000001E-2</v>
      </c>
      <c r="K16" s="40">
        <f t="shared" si="4"/>
        <v>0</v>
      </c>
      <c r="L16" s="41">
        <f t="shared" si="5"/>
        <v>8.5357509370000001E-2</v>
      </c>
      <c r="M16" s="42">
        <v>22</v>
      </c>
      <c r="N16" s="43">
        <f t="shared" si="6"/>
        <v>0</v>
      </c>
      <c r="O16" s="43">
        <f t="shared" si="6"/>
        <v>1.8778652061400001</v>
      </c>
      <c r="P16" s="44">
        <f t="shared" si="7"/>
        <v>0.28999999999999998</v>
      </c>
      <c r="Q16" s="44">
        <f t="shared" si="7"/>
        <v>0.45</v>
      </c>
      <c r="R16" s="43">
        <f t="shared" si="8"/>
        <v>0</v>
      </c>
      <c r="S16" s="43">
        <f t="shared" si="8"/>
        <v>0.84503934276300008</v>
      </c>
      <c r="T16" s="43">
        <f t="shared" si="9"/>
        <v>0.84503934276300008</v>
      </c>
      <c r="U16" s="45">
        <v>0.12</v>
      </c>
      <c r="V16" s="45">
        <v>0.01</v>
      </c>
      <c r="W16" s="45">
        <v>0.02</v>
      </c>
      <c r="X16" s="43">
        <f t="shared" si="1"/>
        <v>0.10140472113156</v>
      </c>
      <c r="Y16" s="43">
        <f t="shared" si="1"/>
        <v>8.4503934276300013E-3</v>
      </c>
      <c r="Z16" s="43">
        <f t="shared" si="1"/>
        <v>1.6900786855260003E-2</v>
      </c>
      <c r="AA16" s="43">
        <f t="shared" si="2"/>
        <v>0.12675590141445001</v>
      </c>
      <c r="AB16" s="43">
        <f t="shared" si="3"/>
        <v>0.71828344134855004</v>
      </c>
    </row>
    <row r="17" spans="2:28" ht="12.6" customHeight="1" x14ac:dyDescent="0.2">
      <c r="B17" s="38" t="s">
        <v>42</v>
      </c>
      <c r="C17" s="38" t="s">
        <v>43</v>
      </c>
      <c r="D17" s="38" t="s">
        <v>44</v>
      </c>
      <c r="E17" s="38">
        <v>2018</v>
      </c>
      <c r="F17" s="38" t="s">
        <v>49</v>
      </c>
      <c r="G17" s="38" t="s">
        <v>57</v>
      </c>
      <c r="H17" s="38" t="s">
        <v>52</v>
      </c>
      <c r="I17" s="38" t="s">
        <v>60</v>
      </c>
      <c r="J17" s="39">
        <v>309.36759579414701</v>
      </c>
      <c r="K17" s="40">
        <f t="shared" si="4"/>
        <v>0</v>
      </c>
      <c r="L17" s="41">
        <f t="shared" si="5"/>
        <v>309.36759579414701</v>
      </c>
      <c r="M17" s="42">
        <v>22</v>
      </c>
      <c r="N17" s="43">
        <f t="shared" si="6"/>
        <v>0</v>
      </c>
      <c r="O17" s="43">
        <f t="shared" si="6"/>
        <v>6806.087107471234</v>
      </c>
      <c r="P17" s="44">
        <f t="shared" si="7"/>
        <v>0.28999999999999998</v>
      </c>
      <c r="Q17" s="44">
        <f t="shared" si="7"/>
        <v>0.45</v>
      </c>
      <c r="R17" s="43">
        <f t="shared" si="8"/>
        <v>0</v>
      </c>
      <c r="S17" s="43">
        <f t="shared" si="8"/>
        <v>3062.7391983620555</v>
      </c>
      <c r="T17" s="43">
        <f t="shared" si="9"/>
        <v>3062.7391983620555</v>
      </c>
      <c r="U17" s="45">
        <v>0.12</v>
      </c>
      <c r="V17" s="45">
        <v>0.01</v>
      </c>
      <c r="W17" s="45">
        <v>0.02</v>
      </c>
      <c r="X17" s="43">
        <f t="shared" si="1"/>
        <v>367.52870380344666</v>
      </c>
      <c r="Y17" s="43">
        <f t="shared" si="1"/>
        <v>30.627391983620555</v>
      </c>
      <c r="Z17" s="43">
        <f t="shared" si="1"/>
        <v>61.25478396724111</v>
      </c>
      <c r="AA17" s="43">
        <f t="shared" si="2"/>
        <v>459.41087975430833</v>
      </c>
      <c r="AB17" s="43">
        <f t="shared" si="3"/>
        <v>2603.328318607747</v>
      </c>
    </row>
    <row r="18" spans="2:28" ht="12.6" customHeight="1" x14ac:dyDescent="0.2">
      <c r="B18" s="38" t="s">
        <v>42</v>
      </c>
      <c r="C18" s="38" t="s">
        <v>43</v>
      </c>
      <c r="D18" s="38" t="s">
        <v>44</v>
      </c>
      <c r="E18" s="38">
        <v>2017</v>
      </c>
      <c r="F18" s="38" t="s">
        <v>49</v>
      </c>
      <c r="G18" s="38" t="s">
        <v>46</v>
      </c>
      <c r="H18" s="38" t="s">
        <v>47</v>
      </c>
      <c r="I18" s="38" t="s">
        <v>50</v>
      </c>
      <c r="J18" s="39">
        <v>2772.1888669999998</v>
      </c>
      <c r="K18" s="40">
        <f t="shared" si="4"/>
        <v>0</v>
      </c>
      <c r="L18" s="41">
        <f t="shared" si="5"/>
        <v>2772.1888669999998</v>
      </c>
      <c r="M18" s="42">
        <v>22</v>
      </c>
      <c r="N18" s="43">
        <f t="shared" si="6"/>
        <v>0</v>
      </c>
      <c r="O18" s="43">
        <f t="shared" si="6"/>
        <v>60988.155073999995</v>
      </c>
      <c r="P18" s="44">
        <f t="shared" si="7"/>
        <v>0.28999999999999998</v>
      </c>
      <c r="Q18" s="44">
        <f t="shared" si="7"/>
        <v>0.45</v>
      </c>
      <c r="R18" s="43">
        <f t="shared" si="8"/>
        <v>0</v>
      </c>
      <c r="S18" s="43">
        <f t="shared" si="8"/>
        <v>27444.6697833</v>
      </c>
      <c r="T18" s="43">
        <f t="shared" si="9"/>
        <v>27444.6697833</v>
      </c>
      <c r="U18" s="45">
        <v>0.12</v>
      </c>
      <c r="V18" s="45">
        <v>0.01</v>
      </c>
      <c r="W18" s="45">
        <v>0.02</v>
      </c>
      <c r="X18" s="43">
        <f t="shared" si="1"/>
        <v>3293.3603739959999</v>
      </c>
      <c r="Y18" s="43">
        <f t="shared" si="1"/>
        <v>274.44669783300003</v>
      </c>
      <c r="Z18" s="43">
        <f t="shared" si="1"/>
        <v>548.89339566600006</v>
      </c>
      <c r="AA18" s="43">
        <f t="shared" si="2"/>
        <v>4116.7004674950003</v>
      </c>
      <c r="AB18" s="43">
        <f t="shared" si="3"/>
        <v>23327.969315804999</v>
      </c>
    </row>
    <row r="19" spans="2:28" ht="12.6" customHeight="1" x14ac:dyDescent="0.2">
      <c r="B19" s="38" t="s">
        <v>42</v>
      </c>
      <c r="C19" s="38" t="s">
        <v>43</v>
      </c>
      <c r="D19" s="38" t="s">
        <v>44</v>
      </c>
      <c r="E19" s="38">
        <v>2017</v>
      </c>
      <c r="F19" s="38" t="s">
        <v>49</v>
      </c>
      <c r="G19" s="38" t="s">
        <v>46</v>
      </c>
      <c r="H19" s="38" t="s">
        <v>47</v>
      </c>
      <c r="I19" s="38" t="s">
        <v>48</v>
      </c>
      <c r="J19" s="39">
        <v>10.23772056</v>
      </c>
      <c r="K19" s="40">
        <f t="shared" si="4"/>
        <v>0</v>
      </c>
      <c r="L19" s="41">
        <f t="shared" si="5"/>
        <v>10.23772056</v>
      </c>
      <c r="M19" s="42">
        <v>22</v>
      </c>
      <c r="N19" s="43">
        <f t="shared" si="6"/>
        <v>0</v>
      </c>
      <c r="O19" s="43">
        <f t="shared" si="6"/>
        <v>225.22985231999999</v>
      </c>
      <c r="P19" s="44">
        <f t="shared" si="7"/>
        <v>0.28999999999999998</v>
      </c>
      <c r="Q19" s="44">
        <f t="shared" si="7"/>
        <v>0.45</v>
      </c>
      <c r="R19" s="43">
        <f t="shared" si="8"/>
        <v>0</v>
      </c>
      <c r="S19" s="43">
        <f t="shared" si="8"/>
        <v>101.353433544</v>
      </c>
      <c r="T19" s="43">
        <f t="shared" si="9"/>
        <v>101.353433544</v>
      </c>
      <c r="U19" s="45">
        <v>0.12</v>
      </c>
      <c r="V19" s="45">
        <v>0.01</v>
      </c>
      <c r="W19" s="45">
        <v>0.02</v>
      </c>
      <c r="X19" s="43">
        <f t="shared" si="1"/>
        <v>12.16241202528</v>
      </c>
      <c r="Y19" s="43">
        <f t="shared" si="1"/>
        <v>1.0135343354399999</v>
      </c>
      <c r="Z19" s="43">
        <f t="shared" si="1"/>
        <v>2.0270686708799999</v>
      </c>
      <c r="AA19" s="43">
        <f t="shared" si="2"/>
        <v>15.2030150316</v>
      </c>
      <c r="AB19" s="43">
        <f t="shared" si="3"/>
        <v>86.150418512399995</v>
      </c>
    </row>
    <row r="20" spans="2:28" ht="12.6" customHeight="1" x14ac:dyDescent="0.2">
      <c r="B20" s="38" t="s">
        <v>42</v>
      </c>
      <c r="C20" s="38" t="s">
        <v>43</v>
      </c>
      <c r="D20" s="38" t="s">
        <v>44</v>
      </c>
      <c r="E20" s="38">
        <v>2017</v>
      </c>
      <c r="F20" s="38" t="s">
        <v>49</v>
      </c>
      <c r="G20" s="38" t="s">
        <v>46</v>
      </c>
      <c r="H20" s="38" t="s">
        <v>51</v>
      </c>
      <c r="I20" s="38" t="s">
        <v>48</v>
      </c>
      <c r="J20" s="39">
        <v>2534.766973154</v>
      </c>
      <c r="K20" s="40">
        <f t="shared" si="4"/>
        <v>0</v>
      </c>
      <c r="L20" s="41">
        <f t="shared" si="5"/>
        <v>2534.766973154</v>
      </c>
      <c r="M20" s="42">
        <v>22</v>
      </c>
      <c r="N20" s="43">
        <f t="shared" si="6"/>
        <v>0</v>
      </c>
      <c r="O20" s="43">
        <f t="shared" si="6"/>
        <v>55764.873409387998</v>
      </c>
      <c r="P20" s="44">
        <f t="shared" si="7"/>
        <v>0.28999999999999998</v>
      </c>
      <c r="Q20" s="44">
        <f t="shared" si="7"/>
        <v>0.45</v>
      </c>
      <c r="R20" s="43">
        <f t="shared" si="8"/>
        <v>0</v>
      </c>
      <c r="S20" s="43">
        <f t="shared" si="8"/>
        <v>25094.193034224598</v>
      </c>
      <c r="T20" s="43">
        <f t="shared" si="9"/>
        <v>25094.193034224598</v>
      </c>
      <c r="U20" s="45">
        <v>0.12</v>
      </c>
      <c r="V20" s="45">
        <v>0.01</v>
      </c>
      <c r="W20" s="45">
        <v>0.02</v>
      </c>
      <c r="X20" s="43">
        <f t="shared" si="1"/>
        <v>3011.3031641069515</v>
      </c>
      <c r="Y20" s="43">
        <f t="shared" si="1"/>
        <v>250.941930342246</v>
      </c>
      <c r="Z20" s="43">
        <f t="shared" si="1"/>
        <v>501.88386068449199</v>
      </c>
      <c r="AA20" s="43">
        <f t="shared" si="2"/>
        <v>3764.1289551336895</v>
      </c>
      <c r="AB20" s="43">
        <f t="shared" si="3"/>
        <v>21330.064079090909</v>
      </c>
    </row>
    <row r="21" spans="2:28" ht="12.6" customHeight="1" x14ac:dyDescent="0.2">
      <c r="B21" s="38" t="s">
        <v>42</v>
      </c>
      <c r="C21" s="38" t="s">
        <v>43</v>
      </c>
      <c r="D21" s="38" t="s">
        <v>44</v>
      </c>
      <c r="E21" s="38">
        <v>2017</v>
      </c>
      <c r="F21" s="38" t="s">
        <v>49</v>
      </c>
      <c r="G21" s="38" t="s">
        <v>46</v>
      </c>
      <c r="H21" s="38" t="s">
        <v>52</v>
      </c>
      <c r="I21" s="38" t="s">
        <v>48</v>
      </c>
      <c r="J21" s="39">
        <v>49.825363520000003</v>
      </c>
      <c r="K21" s="40">
        <f t="shared" si="4"/>
        <v>0</v>
      </c>
      <c r="L21" s="41">
        <f t="shared" si="5"/>
        <v>49.825363520000003</v>
      </c>
      <c r="M21" s="42">
        <v>22</v>
      </c>
      <c r="N21" s="43">
        <f t="shared" si="6"/>
        <v>0</v>
      </c>
      <c r="O21" s="43">
        <f t="shared" si="6"/>
        <v>1096.1579974400001</v>
      </c>
      <c r="P21" s="44">
        <f t="shared" si="7"/>
        <v>0.28999999999999998</v>
      </c>
      <c r="Q21" s="44">
        <f t="shared" si="7"/>
        <v>0.45</v>
      </c>
      <c r="R21" s="43">
        <f t="shared" si="8"/>
        <v>0</v>
      </c>
      <c r="S21" s="43">
        <f t="shared" si="8"/>
        <v>493.27109884800007</v>
      </c>
      <c r="T21" s="43">
        <f t="shared" si="9"/>
        <v>493.27109884800007</v>
      </c>
      <c r="U21" s="45">
        <v>0.12</v>
      </c>
      <c r="V21" s="45">
        <v>0.01</v>
      </c>
      <c r="W21" s="45">
        <v>0.02</v>
      </c>
      <c r="X21" s="43">
        <f t="shared" si="1"/>
        <v>59.192531861760003</v>
      </c>
      <c r="Y21" s="43">
        <f t="shared" si="1"/>
        <v>4.9327109884800011</v>
      </c>
      <c r="Z21" s="43">
        <f t="shared" si="1"/>
        <v>9.8654219769600022</v>
      </c>
      <c r="AA21" s="43">
        <f t="shared" si="2"/>
        <v>73.990664827200007</v>
      </c>
      <c r="AB21" s="43">
        <f t="shared" si="3"/>
        <v>419.28043402080004</v>
      </c>
    </row>
    <row r="22" spans="2:28" ht="12.6" customHeight="1" x14ac:dyDescent="0.2">
      <c r="B22" s="38" t="s">
        <v>42</v>
      </c>
      <c r="C22" s="38" t="s">
        <v>43</v>
      </c>
      <c r="D22" s="38" t="s">
        <v>44</v>
      </c>
      <c r="E22" s="38">
        <v>2017</v>
      </c>
      <c r="F22" s="38" t="s">
        <v>49</v>
      </c>
      <c r="G22" s="38" t="s">
        <v>53</v>
      </c>
      <c r="H22" s="38" t="s">
        <v>51</v>
      </c>
      <c r="I22" s="38" t="s">
        <v>54</v>
      </c>
      <c r="J22" s="39">
        <v>175.49466516999999</v>
      </c>
      <c r="K22" s="40">
        <f t="shared" si="4"/>
        <v>0</v>
      </c>
      <c r="L22" s="41">
        <f t="shared" si="5"/>
        <v>175.49466516999999</v>
      </c>
      <c r="M22" s="42">
        <v>22</v>
      </c>
      <c r="N22" s="43">
        <f t="shared" si="6"/>
        <v>0</v>
      </c>
      <c r="O22" s="43">
        <f t="shared" si="6"/>
        <v>3860.8826337399996</v>
      </c>
      <c r="P22" s="44">
        <f t="shared" si="7"/>
        <v>0.28999999999999998</v>
      </c>
      <c r="Q22" s="44">
        <f t="shared" si="7"/>
        <v>0.45</v>
      </c>
      <c r="R22" s="43">
        <f t="shared" si="8"/>
        <v>0</v>
      </c>
      <c r="S22" s="43">
        <f t="shared" si="8"/>
        <v>1737.3971851829999</v>
      </c>
      <c r="T22" s="43">
        <f t="shared" si="9"/>
        <v>1737.3971851829999</v>
      </c>
      <c r="U22" s="45">
        <v>0.12</v>
      </c>
      <c r="V22" s="45">
        <v>0.01</v>
      </c>
      <c r="W22" s="45">
        <v>0.02</v>
      </c>
      <c r="X22" s="43">
        <f t="shared" si="1"/>
        <v>208.48766222195999</v>
      </c>
      <c r="Y22" s="43">
        <f t="shared" si="1"/>
        <v>17.373971851829999</v>
      </c>
      <c r="Z22" s="43">
        <f t="shared" si="1"/>
        <v>34.747943703659999</v>
      </c>
      <c r="AA22" s="43">
        <f t="shared" si="2"/>
        <v>260.60957777745</v>
      </c>
      <c r="AB22" s="43">
        <f t="shared" si="3"/>
        <v>1476.7876074055498</v>
      </c>
    </row>
    <row r="23" spans="2:28" ht="12.6" customHeight="1" x14ac:dyDescent="0.2">
      <c r="B23" s="38" t="s">
        <v>42</v>
      </c>
      <c r="C23" s="38" t="s">
        <v>43</v>
      </c>
      <c r="D23" s="38" t="s">
        <v>44</v>
      </c>
      <c r="E23" s="38">
        <v>2017</v>
      </c>
      <c r="F23" s="38" t="s">
        <v>49</v>
      </c>
      <c r="G23" s="38" t="s">
        <v>55</v>
      </c>
      <c r="H23" s="38" t="s">
        <v>56</v>
      </c>
      <c r="I23" s="38" t="s">
        <v>56</v>
      </c>
      <c r="J23" s="39">
        <v>81338.925512400005</v>
      </c>
      <c r="K23" s="40">
        <f t="shared" si="4"/>
        <v>81338.925512400005</v>
      </c>
      <c r="L23" s="41">
        <f t="shared" si="5"/>
        <v>0</v>
      </c>
      <c r="M23" s="42">
        <v>22</v>
      </c>
      <c r="N23" s="43">
        <f t="shared" si="6"/>
        <v>1789456.3612728</v>
      </c>
      <c r="O23" s="43">
        <f t="shared" si="6"/>
        <v>0</v>
      </c>
      <c r="P23" s="44">
        <f t="shared" si="7"/>
        <v>0.28999999999999998</v>
      </c>
      <c r="Q23" s="44">
        <f t="shared" si="7"/>
        <v>0.45</v>
      </c>
      <c r="R23" s="43">
        <f t="shared" si="8"/>
        <v>518942.34476911195</v>
      </c>
      <c r="S23" s="43">
        <f t="shared" si="8"/>
        <v>0</v>
      </c>
      <c r="T23" s="43">
        <f t="shared" si="9"/>
        <v>518942.34476911195</v>
      </c>
      <c r="U23" s="45">
        <v>0.12</v>
      </c>
      <c r="V23" s="45">
        <v>0.01</v>
      </c>
      <c r="W23" s="45">
        <v>0.02</v>
      </c>
      <c r="X23" s="43">
        <f t="shared" si="1"/>
        <v>62273.081372293433</v>
      </c>
      <c r="Y23" s="43">
        <f t="shared" si="1"/>
        <v>5189.4234476911197</v>
      </c>
      <c r="Z23" s="43">
        <f t="shared" si="1"/>
        <v>10378.846895382239</v>
      </c>
      <c r="AA23" s="43">
        <f t="shared" si="2"/>
        <v>77841.351715366793</v>
      </c>
      <c r="AB23" s="43">
        <f t="shared" si="3"/>
        <v>441100.99305374513</v>
      </c>
    </row>
    <row r="24" spans="2:28" ht="12.6" customHeight="1" x14ac:dyDescent="0.2">
      <c r="B24" s="38" t="s">
        <v>42</v>
      </c>
      <c r="C24" s="38" t="s">
        <v>43</v>
      </c>
      <c r="D24" s="38" t="s">
        <v>44</v>
      </c>
      <c r="E24" s="38">
        <v>2017</v>
      </c>
      <c r="F24" s="38" t="s">
        <v>49</v>
      </c>
      <c r="G24" s="38" t="s">
        <v>57</v>
      </c>
      <c r="H24" s="38" t="s">
        <v>51</v>
      </c>
      <c r="I24" s="38" t="s">
        <v>58</v>
      </c>
      <c r="J24" s="39">
        <v>8242.3135733446707</v>
      </c>
      <c r="K24" s="40">
        <f t="shared" si="4"/>
        <v>0</v>
      </c>
      <c r="L24" s="41">
        <f t="shared" si="5"/>
        <v>8242.3135733446707</v>
      </c>
      <c r="M24" s="42">
        <v>22</v>
      </c>
      <c r="N24" s="43">
        <f t="shared" si="6"/>
        <v>0</v>
      </c>
      <c r="O24" s="43">
        <f t="shared" si="6"/>
        <v>181330.89861358274</v>
      </c>
      <c r="P24" s="44">
        <f t="shared" si="7"/>
        <v>0.28999999999999998</v>
      </c>
      <c r="Q24" s="44">
        <f t="shared" si="7"/>
        <v>0.45</v>
      </c>
      <c r="R24" s="43">
        <f t="shared" si="8"/>
        <v>0</v>
      </c>
      <c r="S24" s="43">
        <f t="shared" si="8"/>
        <v>81598.90437611223</v>
      </c>
      <c r="T24" s="43">
        <f t="shared" si="9"/>
        <v>81598.90437611223</v>
      </c>
      <c r="U24" s="45">
        <v>0.12</v>
      </c>
      <c r="V24" s="45">
        <v>0.01</v>
      </c>
      <c r="W24" s="45">
        <v>0.02</v>
      </c>
      <c r="X24" s="43">
        <f t="shared" si="1"/>
        <v>9791.8685251334664</v>
      </c>
      <c r="Y24" s="43">
        <f t="shared" si="1"/>
        <v>815.98904376112228</v>
      </c>
      <c r="Z24" s="43">
        <f t="shared" si="1"/>
        <v>1631.9780875222446</v>
      </c>
      <c r="AA24" s="43">
        <f t="shared" si="2"/>
        <v>12239.835656416833</v>
      </c>
      <c r="AB24" s="43">
        <f t="shared" si="3"/>
        <v>69359.068719695395</v>
      </c>
    </row>
    <row r="25" spans="2:28" ht="12.6" customHeight="1" x14ac:dyDescent="0.2">
      <c r="B25" s="38" t="s">
        <v>42</v>
      </c>
      <c r="C25" s="38" t="s">
        <v>43</v>
      </c>
      <c r="D25" s="38" t="s">
        <v>44</v>
      </c>
      <c r="E25" s="38">
        <v>2017</v>
      </c>
      <c r="F25" s="38" t="s">
        <v>49</v>
      </c>
      <c r="G25" s="38" t="s">
        <v>57</v>
      </c>
      <c r="H25" s="38" t="s">
        <v>51</v>
      </c>
      <c r="I25" s="38" t="s">
        <v>59</v>
      </c>
      <c r="J25" s="39">
        <v>27.519132432100001</v>
      </c>
      <c r="K25" s="40">
        <f t="shared" si="4"/>
        <v>0</v>
      </c>
      <c r="L25" s="41">
        <f t="shared" si="5"/>
        <v>27.519132432100001</v>
      </c>
      <c r="M25" s="42">
        <v>22</v>
      </c>
      <c r="N25" s="43">
        <f t="shared" si="6"/>
        <v>0</v>
      </c>
      <c r="O25" s="43">
        <f t="shared" si="6"/>
        <v>605.42091350620001</v>
      </c>
      <c r="P25" s="44">
        <f t="shared" si="7"/>
        <v>0.28999999999999998</v>
      </c>
      <c r="Q25" s="44">
        <f t="shared" si="7"/>
        <v>0.45</v>
      </c>
      <c r="R25" s="43">
        <f t="shared" si="8"/>
        <v>0</v>
      </c>
      <c r="S25" s="43">
        <f t="shared" si="8"/>
        <v>272.43941107779</v>
      </c>
      <c r="T25" s="43">
        <f t="shared" si="9"/>
        <v>272.43941107779</v>
      </c>
      <c r="U25" s="45">
        <v>0.12</v>
      </c>
      <c r="V25" s="45">
        <v>0.01</v>
      </c>
      <c r="W25" s="45">
        <v>0.02</v>
      </c>
      <c r="X25" s="43">
        <f t="shared" si="1"/>
        <v>32.692729329334796</v>
      </c>
      <c r="Y25" s="43">
        <f t="shared" si="1"/>
        <v>2.7243941107778999</v>
      </c>
      <c r="Z25" s="43">
        <f t="shared" si="1"/>
        <v>5.4487882215557999</v>
      </c>
      <c r="AA25" s="43">
        <f t="shared" si="2"/>
        <v>40.865911661668498</v>
      </c>
      <c r="AB25" s="43">
        <f t="shared" si="3"/>
        <v>231.57349941612151</v>
      </c>
    </row>
    <row r="26" spans="2:28" ht="12.6" customHeight="1" x14ac:dyDescent="0.2">
      <c r="B26" s="38" t="s">
        <v>42</v>
      </c>
      <c r="C26" s="38" t="s">
        <v>43</v>
      </c>
      <c r="D26" s="38" t="s">
        <v>44</v>
      </c>
      <c r="E26" s="38">
        <v>2017</v>
      </c>
      <c r="F26" s="38" t="s">
        <v>49</v>
      </c>
      <c r="G26" s="38" t="s">
        <v>57</v>
      </c>
      <c r="H26" s="38" t="s">
        <v>51</v>
      </c>
      <c r="I26" s="38" t="s">
        <v>60</v>
      </c>
      <c r="J26" s="39">
        <v>90088.248389644403</v>
      </c>
      <c r="K26" s="40">
        <f t="shared" si="4"/>
        <v>0</v>
      </c>
      <c r="L26" s="41">
        <f t="shared" si="5"/>
        <v>90088.248389644403</v>
      </c>
      <c r="M26" s="42">
        <v>22</v>
      </c>
      <c r="N26" s="43">
        <f t="shared" si="6"/>
        <v>0</v>
      </c>
      <c r="O26" s="43">
        <f t="shared" si="6"/>
        <v>1981941.4645721768</v>
      </c>
      <c r="P26" s="44">
        <f t="shared" si="7"/>
        <v>0.28999999999999998</v>
      </c>
      <c r="Q26" s="44">
        <f t="shared" si="7"/>
        <v>0.45</v>
      </c>
      <c r="R26" s="43">
        <f t="shared" si="8"/>
        <v>0</v>
      </c>
      <c r="S26" s="43">
        <f t="shared" si="8"/>
        <v>891873.65905747958</v>
      </c>
      <c r="T26" s="43">
        <f t="shared" si="9"/>
        <v>891873.65905747958</v>
      </c>
      <c r="U26" s="45">
        <v>0.12</v>
      </c>
      <c r="V26" s="45">
        <v>0.01</v>
      </c>
      <c r="W26" s="45">
        <v>0.02</v>
      </c>
      <c r="X26" s="43">
        <f t="shared" si="1"/>
        <v>107024.83908689754</v>
      </c>
      <c r="Y26" s="43">
        <f t="shared" si="1"/>
        <v>8918.7365905747956</v>
      </c>
      <c r="Z26" s="43">
        <f t="shared" si="1"/>
        <v>17837.473181149591</v>
      </c>
      <c r="AA26" s="43">
        <f t="shared" si="2"/>
        <v>133781.04885862194</v>
      </c>
      <c r="AB26" s="43">
        <f t="shared" si="3"/>
        <v>758092.61019885761</v>
      </c>
    </row>
    <row r="27" spans="2:28" ht="12.6" customHeight="1" x14ac:dyDescent="0.2">
      <c r="B27" s="38" t="s">
        <v>42</v>
      </c>
      <c r="C27" s="38" t="s">
        <v>43</v>
      </c>
      <c r="D27" s="38" t="s">
        <v>44</v>
      </c>
      <c r="E27" s="38">
        <v>2017</v>
      </c>
      <c r="F27" s="38" t="s">
        <v>49</v>
      </c>
      <c r="G27" s="38" t="s">
        <v>57</v>
      </c>
      <c r="H27" s="38" t="s">
        <v>52</v>
      </c>
      <c r="I27" s="38" t="s">
        <v>58</v>
      </c>
      <c r="J27" s="39">
        <v>24777.555671010701</v>
      </c>
      <c r="K27" s="40">
        <f t="shared" si="4"/>
        <v>0</v>
      </c>
      <c r="L27" s="41">
        <f t="shared" si="5"/>
        <v>24777.555671010701</v>
      </c>
      <c r="M27" s="42">
        <v>22</v>
      </c>
      <c r="N27" s="43">
        <f t="shared" si="6"/>
        <v>0</v>
      </c>
      <c r="O27" s="43">
        <f t="shared" si="6"/>
        <v>545106.22476223542</v>
      </c>
      <c r="P27" s="44">
        <f t="shared" si="7"/>
        <v>0.28999999999999998</v>
      </c>
      <c r="Q27" s="44">
        <f t="shared" si="7"/>
        <v>0.45</v>
      </c>
      <c r="R27" s="43">
        <f t="shared" si="8"/>
        <v>0</v>
      </c>
      <c r="S27" s="43">
        <f t="shared" si="8"/>
        <v>245297.80114300596</v>
      </c>
      <c r="T27" s="43">
        <f t="shared" si="9"/>
        <v>245297.80114300596</v>
      </c>
      <c r="U27" s="45">
        <v>0.12</v>
      </c>
      <c r="V27" s="45">
        <v>0.01</v>
      </c>
      <c r="W27" s="45">
        <v>0.02</v>
      </c>
      <c r="X27" s="43">
        <f t="shared" si="1"/>
        <v>29435.736137160715</v>
      </c>
      <c r="Y27" s="43">
        <f t="shared" si="1"/>
        <v>2452.9780114300597</v>
      </c>
      <c r="Z27" s="43">
        <f t="shared" si="1"/>
        <v>4905.9560228601194</v>
      </c>
      <c r="AA27" s="43">
        <f t="shared" si="2"/>
        <v>36794.670171450896</v>
      </c>
      <c r="AB27" s="43">
        <f t="shared" si="3"/>
        <v>208503.13097155507</v>
      </c>
    </row>
    <row r="28" spans="2:28" ht="12.6" customHeight="1" x14ac:dyDescent="0.2">
      <c r="B28" s="38" t="s">
        <v>42</v>
      </c>
      <c r="C28" s="38" t="s">
        <v>43</v>
      </c>
      <c r="D28" s="38" t="s">
        <v>44</v>
      </c>
      <c r="E28" s="38">
        <v>2017</v>
      </c>
      <c r="F28" s="38" t="s">
        <v>49</v>
      </c>
      <c r="G28" s="38" t="s">
        <v>57</v>
      </c>
      <c r="H28" s="38" t="s">
        <v>52</v>
      </c>
      <c r="I28" s="38" t="s">
        <v>59</v>
      </c>
      <c r="J28" s="39">
        <v>0.22518227730000001</v>
      </c>
      <c r="K28" s="40">
        <f t="shared" si="4"/>
        <v>0</v>
      </c>
      <c r="L28" s="41">
        <f t="shared" si="5"/>
        <v>0.22518227730000001</v>
      </c>
      <c r="M28" s="42">
        <v>22</v>
      </c>
      <c r="N28" s="43">
        <f t="shared" si="6"/>
        <v>0</v>
      </c>
      <c r="O28" s="43">
        <f t="shared" si="6"/>
        <v>4.9540101006000006</v>
      </c>
      <c r="P28" s="44">
        <f t="shared" si="7"/>
        <v>0.28999999999999998</v>
      </c>
      <c r="Q28" s="44">
        <f t="shared" si="7"/>
        <v>0.45</v>
      </c>
      <c r="R28" s="43">
        <f t="shared" si="8"/>
        <v>0</v>
      </c>
      <c r="S28" s="43">
        <f t="shared" si="8"/>
        <v>2.2293045452700002</v>
      </c>
      <c r="T28" s="43">
        <f t="shared" si="9"/>
        <v>2.2293045452700002</v>
      </c>
      <c r="U28" s="45">
        <v>0.12</v>
      </c>
      <c r="V28" s="45">
        <v>0.01</v>
      </c>
      <c r="W28" s="45">
        <v>0.02</v>
      </c>
      <c r="X28" s="43">
        <f t="shared" si="1"/>
        <v>0.2675165454324</v>
      </c>
      <c r="Y28" s="43">
        <f t="shared" si="1"/>
        <v>2.2293045452700003E-2</v>
      </c>
      <c r="Z28" s="43">
        <f t="shared" si="1"/>
        <v>4.4586090905400007E-2</v>
      </c>
      <c r="AA28" s="43">
        <f t="shared" si="2"/>
        <v>0.3343956817905</v>
      </c>
      <c r="AB28" s="43">
        <f t="shared" si="3"/>
        <v>1.8949088634795002</v>
      </c>
    </row>
    <row r="29" spans="2:28" ht="12.6" customHeight="1" x14ac:dyDescent="0.2">
      <c r="B29" s="38" t="s">
        <v>42</v>
      </c>
      <c r="C29" s="38" t="s">
        <v>43</v>
      </c>
      <c r="D29" s="38" t="s">
        <v>44</v>
      </c>
      <c r="E29" s="38">
        <v>2017</v>
      </c>
      <c r="F29" s="38" t="s">
        <v>49</v>
      </c>
      <c r="G29" s="38" t="s">
        <v>57</v>
      </c>
      <c r="H29" s="38" t="s">
        <v>52</v>
      </c>
      <c r="I29" s="38" t="s">
        <v>60</v>
      </c>
      <c r="J29" s="39">
        <v>122.67786824256</v>
      </c>
      <c r="K29" s="40">
        <f t="shared" si="4"/>
        <v>0</v>
      </c>
      <c r="L29" s="41">
        <f t="shared" si="5"/>
        <v>122.67786824256</v>
      </c>
      <c r="M29" s="42">
        <v>22</v>
      </c>
      <c r="N29" s="43">
        <f t="shared" si="6"/>
        <v>0</v>
      </c>
      <c r="O29" s="43">
        <f t="shared" si="6"/>
        <v>2698.9131013363199</v>
      </c>
      <c r="P29" s="44">
        <f t="shared" si="7"/>
        <v>0.28999999999999998</v>
      </c>
      <c r="Q29" s="44">
        <f t="shared" si="7"/>
        <v>0.45</v>
      </c>
      <c r="R29" s="43">
        <f t="shared" si="8"/>
        <v>0</v>
      </c>
      <c r="S29" s="43">
        <f t="shared" si="8"/>
        <v>1214.5108956013439</v>
      </c>
      <c r="T29" s="43">
        <f t="shared" si="9"/>
        <v>1214.5108956013439</v>
      </c>
      <c r="U29" s="45">
        <v>0.12</v>
      </c>
      <c r="V29" s="45">
        <v>0.01</v>
      </c>
      <c r="W29" s="45">
        <v>0.02</v>
      </c>
      <c r="X29" s="43">
        <f t="shared" si="1"/>
        <v>145.74130747216125</v>
      </c>
      <c r="Y29" s="43">
        <f t="shared" si="1"/>
        <v>12.14510895601344</v>
      </c>
      <c r="Z29" s="43">
        <f t="shared" si="1"/>
        <v>24.290217912026879</v>
      </c>
      <c r="AA29" s="43">
        <f t="shared" si="2"/>
        <v>182.17663434020159</v>
      </c>
      <c r="AB29" s="43">
        <f t="shared" si="3"/>
        <v>1032.3342612611423</v>
      </c>
    </row>
    <row r="30" spans="2:28" ht="12.6" customHeight="1" x14ac:dyDescent="0.2">
      <c r="B30" s="38" t="s">
        <v>42</v>
      </c>
      <c r="C30" s="38" t="s">
        <v>61</v>
      </c>
      <c r="D30" s="38" t="s">
        <v>44</v>
      </c>
      <c r="E30" s="38">
        <v>2018</v>
      </c>
      <c r="F30" s="38" t="s">
        <v>45</v>
      </c>
      <c r="G30" s="38" t="s">
        <v>46</v>
      </c>
      <c r="H30" s="38" t="s">
        <v>47</v>
      </c>
      <c r="I30" s="38" t="s">
        <v>48</v>
      </c>
      <c r="J30" s="39">
        <v>6.9800313999999997</v>
      </c>
      <c r="K30" s="40">
        <f t="shared" si="4"/>
        <v>0</v>
      </c>
      <c r="L30" s="41">
        <f t="shared" si="5"/>
        <v>6.9800313999999997</v>
      </c>
      <c r="M30" s="42">
        <v>22</v>
      </c>
      <c r="N30" s="43">
        <f t="shared" si="6"/>
        <v>0</v>
      </c>
      <c r="O30" s="43">
        <f t="shared" si="6"/>
        <v>153.5606908</v>
      </c>
      <c r="P30" s="44">
        <f t="shared" si="7"/>
        <v>0.28999999999999998</v>
      </c>
      <c r="Q30" s="44">
        <f t="shared" si="7"/>
        <v>0.45</v>
      </c>
      <c r="R30" s="43">
        <f t="shared" si="8"/>
        <v>0</v>
      </c>
      <c r="S30" s="43">
        <f t="shared" si="8"/>
        <v>69.102310860000003</v>
      </c>
      <c r="T30" s="43">
        <f t="shared" si="9"/>
        <v>69.102310860000003</v>
      </c>
      <c r="U30" s="45">
        <v>0.12</v>
      </c>
      <c r="V30" s="45">
        <v>0.01</v>
      </c>
      <c r="W30" s="45">
        <v>0.02</v>
      </c>
      <c r="X30" s="43">
        <f t="shared" si="1"/>
        <v>8.2922773032000006</v>
      </c>
      <c r="Y30" s="43">
        <f t="shared" si="1"/>
        <v>0.69102310860000005</v>
      </c>
      <c r="Z30" s="43">
        <f t="shared" si="1"/>
        <v>1.3820462172000001</v>
      </c>
      <c r="AA30" s="43">
        <f t="shared" si="2"/>
        <v>10.365346629000001</v>
      </c>
      <c r="AB30" s="43">
        <f t="shared" si="3"/>
        <v>58.736964231000002</v>
      </c>
    </row>
    <row r="31" spans="2:28" ht="12.6" customHeight="1" x14ac:dyDescent="0.2">
      <c r="B31" s="38" t="s">
        <v>42</v>
      </c>
      <c r="C31" s="38" t="s">
        <v>61</v>
      </c>
      <c r="D31" s="38" t="s">
        <v>44</v>
      </c>
      <c r="E31" s="38">
        <v>2018</v>
      </c>
      <c r="F31" s="38" t="s">
        <v>49</v>
      </c>
      <c r="G31" s="38" t="s">
        <v>46</v>
      </c>
      <c r="H31" s="38" t="s">
        <v>47</v>
      </c>
      <c r="I31" s="38" t="s">
        <v>50</v>
      </c>
      <c r="J31" s="39">
        <v>3432.2429364999998</v>
      </c>
      <c r="K31" s="40">
        <f t="shared" si="4"/>
        <v>0</v>
      </c>
      <c r="L31" s="41">
        <f t="shared" si="5"/>
        <v>3432.2429364999998</v>
      </c>
      <c r="M31" s="42">
        <v>22</v>
      </c>
      <c r="N31" s="43">
        <f t="shared" si="6"/>
        <v>0</v>
      </c>
      <c r="O31" s="43">
        <f t="shared" si="6"/>
        <v>75509.34460299999</v>
      </c>
      <c r="P31" s="44">
        <f t="shared" si="7"/>
        <v>0.28999999999999998</v>
      </c>
      <c r="Q31" s="44">
        <f t="shared" si="7"/>
        <v>0.45</v>
      </c>
      <c r="R31" s="43">
        <f t="shared" si="8"/>
        <v>0</v>
      </c>
      <c r="S31" s="43">
        <f t="shared" si="8"/>
        <v>33979.205071349999</v>
      </c>
      <c r="T31" s="43">
        <f t="shared" si="9"/>
        <v>33979.205071349999</v>
      </c>
      <c r="U31" s="45">
        <v>0.12</v>
      </c>
      <c r="V31" s="45">
        <v>0.01</v>
      </c>
      <c r="W31" s="45">
        <v>0.02</v>
      </c>
      <c r="X31" s="43">
        <f t="shared" si="1"/>
        <v>4077.5046085619997</v>
      </c>
      <c r="Y31" s="43">
        <f t="shared" si="1"/>
        <v>339.79205071349998</v>
      </c>
      <c r="Z31" s="43">
        <f t="shared" si="1"/>
        <v>679.58410142699995</v>
      </c>
      <c r="AA31" s="43">
        <f t="shared" si="2"/>
        <v>5096.8807607025001</v>
      </c>
      <c r="AB31" s="43">
        <f t="shared" si="3"/>
        <v>28882.324310647498</v>
      </c>
    </row>
    <row r="32" spans="2:28" ht="12.6" customHeight="1" x14ac:dyDescent="0.2">
      <c r="B32" s="38" t="s">
        <v>42</v>
      </c>
      <c r="C32" s="38" t="s">
        <v>61</v>
      </c>
      <c r="D32" s="38" t="s">
        <v>44</v>
      </c>
      <c r="E32" s="38">
        <v>2018</v>
      </c>
      <c r="F32" s="38" t="s">
        <v>49</v>
      </c>
      <c r="G32" s="38" t="s">
        <v>46</v>
      </c>
      <c r="H32" s="38" t="s">
        <v>47</v>
      </c>
      <c r="I32" s="38" t="s">
        <v>48</v>
      </c>
      <c r="J32" s="39">
        <v>74.668677180000003</v>
      </c>
      <c r="K32" s="40">
        <f t="shared" si="4"/>
        <v>0</v>
      </c>
      <c r="L32" s="41">
        <f t="shared" si="5"/>
        <v>74.668677180000003</v>
      </c>
      <c r="M32" s="42">
        <v>22</v>
      </c>
      <c r="N32" s="43">
        <f t="shared" si="6"/>
        <v>0</v>
      </c>
      <c r="O32" s="43">
        <f t="shared" si="6"/>
        <v>1642.71089796</v>
      </c>
      <c r="P32" s="44">
        <f t="shared" si="7"/>
        <v>0.28999999999999998</v>
      </c>
      <c r="Q32" s="44">
        <f t="shared" si="7"/>
        <v>0.45</v>
      </c>
      <c r="R32" s="43">
        <f t="shared" si="8"/>
        <v>0</v>
      </c>
      <c r="S32" s="43">
        <f t="shared" si="8"/>
        <v>739.21990408199997</v>
      </c>
      <c r="T32" s="43">
        <f t="shared" si="9"/>
        <v>739.21990408199997</v>
      </c>
      <c r="U32" s="45">
        <v>0.12</v>
      </c>
      <c r="V32" s="45">
        <v>0.01</v>
      </c>
      <c r="W32" s="45">
        <v>0.02</v>
      </c>
      <c r="X32" s="43">
        <f t="shared" si="1"/>
        <v>88.706388489839995</v>
      </c>
      <c r="Y32" s="43">
        <f t="shared" si="1"/>
        <v>7.3921990408199996</v>
      </c>
      <c r="Z32" s="43">
        <f t="shared" si="1"/>
        <v>14.784398081639999</v>
      </c>
      <c r="AA32" s="43">
        <f t="shared" si="2"/>
        <v>110.88298561229999</v>
      </c>
      <c r="AB32" s="43">
        <f t="shared" si="3"/>
        <v>628.33691846969998</v>
      </c>
    </row>
    <row r="33" spans="2:28" ht="12.6" customHeight="1" x14ac:dyDescent="0.2">
      <c r="B33" s="38" t="s">
        <v>42</v>
      </c>
      <c r="C33" s="38" t="s">
        <v>61</v>
      </c>
      <c r="D33" s="38" t="s">
        <v>44</v>
      </c>
      <c r="E33" s="38">
        <v>2018</v>
      </c>
      <c r="F33" s="38" t="s">
        <v>49</v>
      </c>
      <c r="G33" s="38" t="s">
        <v>46</v>
      </c>
      <c r="H33" s="38" t="s">
        <v>51</v>
      </c>
      <c r="I33" s="38" t="s">
        <v>48</v>
      </c>
      <c r="J33" s="39">
        <v>6152.9156275400101</v>
      </c>
      <c r="K33" s="40">
        <f t="shared" si="4"/>
        <v>0</v>
      </c>
      <c r="L33" s="41">
        <f t="shared" si="5"/>
        <v>6152.9156275400101</v>
      </c>
      <c r="M33" s="42">
        <v>22</v>
      </c>
      <c r="N33" s="43">
        <f t="shared" si="6"/>
        <v>0</v>
      </c>
      <c r="O33" s="43">
        <f t="shared" si="6"/>
        <v>135364.14380588022</v>
      </c>
      <c r="P33" s="44">
        <f t="shared" si="7"/>
        <v>0.28999999999999998</v>
      </c>
      <c r="Q33" s="44">
        <f t="shared" si="7"/>
        <v>0.45</v>
      </c>
      <c r="R33" s="43">
        <f t="shared" si="8"/>
        <v>0</v>
      </c>
      <c r="S33" s="43">
        <f t="shared" si="8"/>
        <v>60913.8647126461</v>
      </c>
      <c r="T33" s="43">
        <f t="shared" si="9"/>
        <v>60913.8647126461</v>
      </c>
      <c r="U33" s="45">
        <v>0.12</v>
      </c>
      <c r="V33" s="45">
        <v>0.01</v>
      </c>
      <c r="W33" s="45">
        <v>0.02</v>
      </c>
      <c r="X33" s="43">
        <f t="shared" si="1"/>
        <v>7309.6637655175318</v>
      </c>
      <c r="Y33" s="43">
        <f t="shared" si="1"/>
        <v>609.13864712646102</v>
      </c>
      <c r="Z33" s="43">
        <f t="shared" si="1"/>
        <v>1218.277294252922</v>
      </c>
      <c r="AA33" s="43">
        <f t="shared" si="2"/>
        <v>9137.079706896915</v>
      </c>
      <c r="AB33" s="43">
        <f t="shared" si="3"/>
        <v>51776.785005749189</v>
      </c>
    </row>
    <row r="34" spans="2:28" ht="12.6" customHeight="1" x14ac:dyDescent="0.2">
      <c r="B34" s="38" t="s">
        <v>42</v>
      </c>
      <c r="C34" s="38" t="s">
        <v>61</v>
      </c>
      <c r="D34" s="38" t="s">
        <v>44</v>
      </c>
      <c r="E34" s="38">
        <v>2018</v>
      </c>
      <c r="F34" s="38" t="s">
        <v>49</v>
      </c>
      <c r="G34" s="38" t="s">
        <v>46</v>
      </c>
      <c r="H34" s="38" t="s">
        <v>52</v>
      </c>
      <c r="I34" s="38" t="s">
        <v>48</v>
      </c>
      <c r="J34" s="39">
        <v>121.5113958</v>
      </c>
      <c r="K34" s="40">
        <f t="shared" si="4"/>
        <v>0</v>
      </c>
      <c r="L34" s="41">
        <f t="shared" si="5"/>
        <v>121.5113958</v>
      </c>
      <c r="M34" s="42">
        <v>22</v>
      </c>
      <c r="N34" s="43">
        <f t="shared" si="6"/>
        <v>0</v>
      </c>
      <c r="O34" s="43">
        <f t="shared" si="6"/>
        <v>2673.2507076000002</v>
      </c>
      <c r="P34" s="44">
        <f t="shared" si="7"/>
        <v>0.28999999999999998</v>
      </c>
      <c r="Q34" s="44">
        <f t="shared" si="7"/>
        <v>0.45</v>
      </c>
      <c r="R34" s="43">
        <f t="shared" si="8"/>
        <v>0</v>
      </c>
      <c r="S34" s="43">
        <f t="shared" si="8"/>
        <v>1202.9628184200001</v>
      </c>
      <c r="T34" s="43">
        <f t="shared" si="9"/>
        <v>1202.9628184200001</v>
      </c>
      <c r="U34" s="45">
        <v>0.12</v>
      </c>
      <c r="V34" s="45">
        <v>0.01</v>
      </c>
      <c r="W34" s="45">
        <v>0.02</v>
      </c>
      <c r="X34" s="43">
        <f t="shared" si="1"/>
        <v>144.3555382104</v>
      </c>
      <c r="Y34" s="43">
        <f t="shared" si="1"/>
        <v>12.029628184200002</v>
      </c>
      <c r="Z34" s="43">
        <f t="shared" si="1"/>
        <v>24.059256368400003</v>
      </c>
      <c r="AA34" s="43">
        <f t="shared" si="2"/>
        <v>180.44442276300001</v>
      </c>
      <c r="AB34" s="43">
        <f t="shared" si="3"/>
        <v>1022.518395657</v>
      </c>
    </row>
    <row r="35" spans="2:28" ht="12.6" customHeight="1" x14ac:dyDescent="0.2">
      <c r="B35" s="38" t="s">
        <v>42</v>
      </c>
      <c r="C35" s="38" t="s">
        <v>61</v>
      </c>
      <c r="D35" s="38" t="s">
        <v>44</v>
      </c>
      <c r="E35" s="38">
        <v>2018</v>
      </c>
      <c r="F35" s="38" t="s">
        <v>49</v>
      </c>
      <c r="G35" s="38" t="s">
        <v>55</v>
      </c>
      <c r="H35" s="38" t="s">
        <v>56</v>
      </c>
      <c r="I35" s="38" t="s">
        <v>56</v>
      </c>
      <c r="J35" s="39">
        <v>14108.9298523986</v>
      </c>
      <c r="K35" s="40">
        <f t="shared" si="4"/>
        <v>14108.9298523986</v>
      </c>
      <c r="L35" s="41">
        <f t="shared" si="5"/>
        <v>0</v>
      </c>
      <c r="M35" s="42">
        <v>22</v>
      </c>
      <c r="N35" s="43">
        <f t="shared" si="6"/>
        <v>310396.45675276918</v>
      </c>
      <c r="O35" s="43">
        <f t="shared" si="6"/>
        <v>0</v>
      </c>
      <c r="P35" s="44">
        <f t="shared" si="7"/>
        <v>0.28999999999999998</v>
      </c>
      <c r="Q35" s="44">
        <f t="shared" si="7"/>
        <v>0.45</v>
      </c>
      <c r="R35" s="43">
        <f t="shared" si="8"/>
        <v>90014.972458303062</v>
      </c>
      <c r="S35" s="43">
        <f t="shared" si="8"/>
        <v>0</v>
      </c>
      <c r="T35" s="43">
        <f t="shared" si="9"/>
        <v>90014.972458303062</v>
      </c>
      <c r="U35" s="45">
        <v>0.12</v>
      </c>
      <c r="V35" s="45">
        <v>0.01</v>
      </c>
      <c r="W35" s="45">
        <v>0.02</v>
      </c>
      <c r="X35" s="43">
        <f t="shared" si="1"/>
        <v>10801.796694996367</v>
      </c>
      <c r="Y35" s="43">
        <f t="shared" si="1"/>
        <v>900.14972458303066</v>
      </c>
      <c r="Z35" s="43">
        <f t="shared" si="1"/>
        <v>1800.2994491660613</v>
      </c>
      <c r="AA35" s="43">
        <f t="shared" si="2"/>
        <v>13502.245868745458</v>
      </c>
      <c r="AB35" s="43">
        <f t="shared" si="3"/>
        <v>76512.726589557598</v>
      </c>
    </row>
    <row r="36" spans="2:28" ht="12.6" customHeight="1" x14ac:dyDescent="0.2">
      <c r="B36" s="38" t="s">
        <v>42</v>
      </c>
      <c r="C36" s="38" t="s">
        <v>61</v>
      </c>
      <c r="D36" s="38" t="s">
        <v>44</v>
      </c>
      <c r="E36" s="38">
        <v>2018</v>
      </c>
      <c r="F36" s="38" t="s">
        <v>49</v>
      </c>
      <c r="G36" s="38" t="s">
        <v>57</v>
      </c>
      <c r="H36" s="38" t="s">
        <v>51</v>
      </c>
      <c r="I36" s="38" t="s">
        <v>58</v>
      </c>
      <c r="J36" s="39">
        <v>16814.663866959701</v>
      </c>
      <c r="K36" s="40">
        <f t="shared" si="4"/>
        <v>0</v>
      </c>
      <c r="L36" s="41">
        <f t="shared" si="5"/>
        <v>16814.663866959701</v>
      </c>
      <c r="M36" s="42">
        <v>22</v>
      </c>
      <c r="N36" s="43">
        <f t="shared" si="6"/>
        <v>0</v>
      </c>
      <c r="O36" s="43">
        <f t="shared" si="6"/>
        <v>369922.60507311346</v>
      </c>
      <c r="P36" s="44">
        <f t="shared" si="7"/>
        <v>0.28999999999999998</v>
      </c>
      <c r="Q36" s="44">
        <f t="shared" si="7"/>
        <v>0.45</v>
      </c>
      <c r="R36" s="43">
        <f t="shared" si="8"/>
        <v>0</v>
      </c>
      <c r="S36" s="43">
        <f t="shared" si="8"/>
        <v>166465.17228290107</v>
      </c>
      <c r="T36" s="43">
        <f t="shared" si="9"/>
        <v>166465.17228290107</v>
      </c>
      <c r="U36" s="45">
        <v>0.12</v>
      </c>
      <c r="V36" s="45">
        <v>0.01</v>
      </c>
      <c r="W36" s="45">
        <v>0.02</v>
      </c>
      <c r="X36" s="43">
        <f t="shared" si="1"/>
        <v>19975.820673948128</v>
      </c>
      <c r="Y36" s="43">
        <f t="shared" si="1"/>
        <v>1664.6517228290106</v>
      </c>
      <c r="Z36" s="43">
        <f t="shared" si="1"/>
        <v>3329.3034456580212</v>
      </c>
      <c r="AA36" s="43">
        <f t="shared" si="2"/>
        <v>24969.77584243516</v>
      </c>
      <c r="AB36" s="43">
        <f t="shared" si="3"/>
        <v>141495.39644046591</v>
      </c>
    </row>
    <row r="37" spans="2:28" ht="12.6" customHeight="1" x14ac:dyDescent="0.2">
      <c r="B37" s="38" t="s">
        <v>42</v>
      </c>
      <c r="C37" s="38" t="s">
        <v>61</v>
      </c>
      <c r="D37" s="38" t="s">
        <v>44</v>
      </c>
      <c r="E37" s="38">
        <v>2018</v>
      </c>
      <c r="F37" s="38" t="s">
        <v>49</v>
      </c>
      <c r="G37" s="38" t="s">
        <v>57</v>
      </c>
      <c r="H37" s="38" t="s">
        <v>51</v>
      </c>
      <c r="I37" s="38" t="s">
        <v>59</v>
      </c>
      <c r="J37" s="39">
        <v>55.64249745683</v>
      </c>
      <c r="K37" s="40">
        <f t="shared" si="4"/>
        <v>0</v>
      </c>
      <c r="L37" s="41">
        <f t="shared" si="5"/>
        <v>55.64249745683</v>
      </c>
      <c r="M37" s="42">
        <v>22</v>
      </c>
      <c r="N37" s="43">
        <f t="shared" si="6"/>
        <v>0</v>
      </c>
      <c r="O37" s="43">
        <f t="shared" si="6"/>
        <v>1224.1349440502599</v>
      </c>
      <c r="P37" s="44">
        <f t="shared" si="7"/>
        <v>0.28999999999999998</v>
      </c>
      <c r="Q37" s="44">
        <f t="shared" si="7"/>
        <v>0.45</v>
      </c>
      <c r="R37" s="43">
        <f t="shared" si="8"/>
        <v>0</v>
      </c>
      <c r="S37" s="43">
        <f t="shared" si="8"/>
        <v>550.86072482261704</v>
      </c>
      <c r="T37" s="43">
        <f t="shared" si="9"/>
        <v>550.86072482261704</v>
      </c>
      <c r="U37" s="45">
        <v>0.12</v>
      </c>
      <c r="V37" s="45">
        <v>0.01</v>
      </c>
      <c r="W37" s="45">
        <v>0.02</v>
      </c>
      <c r="X37" s="43">
        <f t="shared" ref="X37:Z68" si="10">IFERROR($T37*U37,0)</f>
        <v>66.103286978714038</v>
      </c>
      <c r="Y37" s="43">
        <f t="shared" si="10"/>
        <v>5.5086072482261708</v>
      </c>
      <c r="Z37" s="43">
        <f t="shared" si="10"/>
        <v>11.017214496452342</v>
      </c>
      <c r="AA37" s="43">
        <f t="shared" si="2"/>
        <v>82.629108723392548</v>
      </c>
      <c r="AB37" s="43">
        <f t="shared" si="3"/>
        <v>468.23161609922448</v>
      </c>
    </row>
    <row r="38" spans="2:28" ht="12.6" customHeight="1" x14ac:dyDescent="0.2">
      <c r="B38" s="38" t="s">
        <v>42</v>
      </c>
      <c r="C38" s="38" t="s">
        <v>61</v>
      </c>
      <c r="D38" s="38" t="s">
        <v>44</v>
      </c>
      <c r="E38" s="38">
        <v>2018</v>
      </c>
      <c r="F38" s="38" t="s">
        <v>49</v>
      </c>
      <c r="G38" s="38" t="s">
        <v>57</v>
      </c>
      <c r="H38" s="38" t="s">
        <v>51</v>
      </c>
      <c r="I38" s="38" t="s">
        <v>60</v>
      </c>
      <c r="J38" s="39">
        <v>56660.5309523877</v>
      </c>
      <c r="K38" s="40">
        <f t="shared" si="4"/>
        <v>0</v>
      </c>
      <c r="L38" s="41">
        <f t="shared" si="5"/>
        <v>56660.5309523877</v>
      </c>
      <c r="M38" s="42">
        <v>22</v>
      </c>
      <c r="N38" s="43">
        <f t="shared" si="6"/>
        <v>0</v>
      </c>
      <c r="O38" s="43">
        <f t="shared" si="6"/>
        <v>1246531.6809525294</v>
      </c>
      <c r="P38" s="44">
        <f t="shared" ref="P38:Q57" si="11">P$4</f>
        <v>0.28999999999999998</v>
      </c>
      <c r="Q38" s="44">
        <f t="shared" si="11"/>
        <v>0.45</v>
      </c>
      <c r="R38" s="43">
        <f t="shared" si="8"/>
        <v>0</v>
      </c>
      <c r="S38" s="43">
        <f t="shared" si="8"/>
        <v>560939.25642863824</v>
      </c>
      <c r="T38" s="43">
        <f t="shared" si="9"/>
        <v>560939.25642863824</v>
      </c>
      <c r="U38" s="45">
        <v>0.12</v>
      </c>
      <c r="V38" s="45">
        <v>0.01</v>
      </c>
      <c r="W38" s="45">
        <v>0.02</v>
      </c>
      <c r="X38" s="43">
        <f t="shared" si="10"/>
        <v>67312.710771436585</v>
      </c>
      <c r="Y38" s="43">
        <f t="shared" si="10"/>
        <v>5609.3925642863824</v>
      </c>
      <c r="Z38" s="43">
        <f t="shared" si="10"/>
        <v>11218.785128572765</v>
      </c>
      <c r="AA38" s="43">
        <f t="shared" si="2"/>
        <v>84140.888464295727</v>
      </c>
      <c r="AB38" s="43">
        <f t="shared" si="3"/>
        <v>476798.36796434253</v>
      </c>
    </row>
    <row r="39" spans="2:28" ht="12.6" customHeight="1" x14ac:dyDescent="0.2">
      <c r="B39" s="38" t="s">
        <v>42</v>
      </c>
      <c r="C39" s="38" t="s">
        <v>61</v>
      </c>
      <c r="D39" s="38" t="s">
        <v>44</v>
      </c>
      <c r="E39" s="38">
        <v>2018</v>
      </c>
      <c r="F39" s="38" t="s">
        <v>49</v>
      </c>
      <c r="G39" s="38" t="s">
        <v>57</v>
      </c>
      <c r="H39" s="38" t="s">
        <v>52</v>
      </c>
      <c r="I39" s="38" t="s">
        <v>58</v>
      </c>
      <c r="J39" s="39">
        <v>40184.319899913302</v>
      </c>
      <c r="K39" s="40">
        <f t="shared" si="4"/>
        <v>0</v>
      </c>
      <c r="L39" s="41">
        <f t="shared" si="5"/>
        <v>40184.319899913302</v>
      </c>
      <c r="M39" s="42">
        <v>22</v>
      </c>
      <c r="N39" s="43">
        <f t="shared" si="6"/>
        <v>0</v>
      </c>
      <c r="O39" s="43">
        <f t="shared" si="6"/>
        <v>884055.0377980927</v>
      </c>
      <c r="P39" s="44">
        <f t="shared" si="11"/>
        <v>0.28999999999999998</v>
      </c>
      <c r="Q39" s="44">
        <f t="shared" si="11"/>
        <v>0.45</v>
      </c>
      <c r="R39" s="43">
        <f t="shared" si="8"/>
        <v>0</v>
      </c>
      <c r="S39" s="43">
        <f t="shared" si="8"/>
        <v>397824.76700914174</v>
      </c>
      <c r="T39" s="43">
        <f t="shared" si="9"/>
        <v>397824.76700914174</v>
      </c>
      <c r="U39" s="45">
        <v>0.12</v>
      </c>
      <c r="V39" s="45">
        <v>0.01</v>
      </c>
      <c r="W39" s="45">
        <v>0.02</v>
      </c>
      <c r="X39" s="43">
        <f t="shared" si="10"/>
        <v>47738.972041097004</v>
      </c>
      <c r="Y39" s="43">
        <f t="shared" si="10"/>
        <v>3978.2476700914176</v>
      </c>
      <c r="Z39" s="43">
        <f t="shared" si="10"/>
        <v>7956.4953401828352</v>
      </c>
      <c r="AA39" s="43">
        <f t="shared" si="2"/>
        <v>59673.715051371255</v>
      </c>
      <c r="AB39" s="43">
        <f t="shared" si="3"/>
        <v>338151.05195777048</v>
      </c>
    </row>
    <row r="40" spans="2:28" ht="12.6" customHeight="1" x14ac:dyDescent="0.2">
      <c r="B40" s="38" t="s">
        <v>42</v>
      </c>
      <c r="C40" s="38" t="s">
        <v>61</v>
      </c>
      <c r="D40" s="38" t="s">
        <v>44</v>
      </c>
      <c r="E40" s="38">
        <v>2018</v>
      </c>
      <c r="F40" s="38" t="s">
        <v>49</v>
      </c>
      <c r="G40" s="38" t="s">
        <v>57</v>
      </c>
      <c r="H40" s="38" t="s">
        <v>52</v>
      </c>
      <c r="I40" s="38" t="s">
        <v>59</v>
      </c>
      <c r="J40" s="39">
        <v>0.30371288270000002</v>
      </c>
      <c r="K40" s="40">
        <f t="shared" si="4"/>
        <v>0</v>
      </c>
      <c r="L40" s="41">
        <f t="shared" si="5"/>
        <v>0.30371288270000002</v>
      </c>
      <c r="M40" s="42">
        <v>22</v>
      </c>
      <c r="N40" s="43">
        <f t="shared" si="6"/>
        <v>0</v>
      </c>
      <c r="O40" s="43">
        <f t="shared" si="6"/>
        <v>6.6816834194000005</v>
      </c>
      <c r="P40" s="44">
        <f t="shared" si="11"/>
        <v>0.28999999999999998</v>
      </c>
      <c r="Q40" s="44">
        <f t="shared" si="11"/>
        <v>0.45</v>
      </c>
      <c r="R40" s="43">
        <f t="shared" si="8"/>
        <v>0</v>
      </c>
      <c r="S40" s="43">
        <f t="shared" si="8"/>
        <v>3.0067575387300005</v>
      </c>
      <c r="T40" s="43">
        <f t="shared" si="9"/>
        <v>3.0067575387300005</v>
      </c>
      <c r="U40" s="45">
        <v>0.12</v>
      </c>
      <c r="V40" s="45">
        <v>0.01</v>
      </c>
      <c r="W40" s="45">
        <v>0.02</v>
      </c>
      <c r="X40" s="43">
        <f t="shared" si="10"/>
        <v>0.36081090464760007</v>
      </c>
      <c r="Y40" s="43">
        <f t="shared" si="10"/>
        <v>3.0067575387300007E-2</v>
      </c>
      <c r="Z40" s="43">
        <f t="shared" si="10"/>
        <v>6.0135150774600014E-2</v>
      </c>
      <c r="AA40" s="43">
        <f t="shared" si="2"/>
        <v>0.45101363080950008</v>
      </c>
      <c r="AB40" s="43">
        <f t="shared" si="3"/>
        <v>2.5557439079205002</v>
      </c>
    </row>
    <row r="41" spans="2:28" ht="12.6" customHeight="1" x14ac:dyDescent="0.2">
      <c r="B41" s="38" t="s">
        <v>42</v>
      </c>
      <c r="C41" s="38" t="s">
        <v>61</v>
      </c>
      <c r="D41" s="38" t="s">
        <v>44</v>
      </c>
      <c r="E41" s="38">
        <v>2018</v>
      </c>
      <c r="F41" s="38" t="s">
        <v>49</v>
      </c>
      <c r="G41" s="38" t="s">
        <v>57</v>
      </c>
      <c r="H41" s="38" t="s">
        <v>52</v>
      </c>
      <c r="I41" s="38" t="s">
        <v>60</v>
      </c>
      <c r="J41" s="39">
        <v>8869.1670747729095</v>
      </c>
      <c r="K41" s="40">
        <f t="shared" si="4"/>
        <v>0</v>
      </c>
      <c r="L41" s="41">
        <f t="shared" si="5"/>
        <v>8869.1670747729095</v>
      </c>
      <c r="M41" s="42">
        <v>22</v>
      </c>
      <c r="N41" s="43">
        <f t="shared" si="6"/>
        <v>0</v>
      </c>
      <c r="O41" s="43">
        <f t="shared" si="6"/>
        <v>195121.675645004</v>
      </c>
      <c r="P41" s="44">
        <f t="shared" si="11"/>
        <v>0.28999999999999998</v>
      </c>
      <c r="Q41" s="44">
        <f t="shared" si="11"/>
        <v>0.45</v>
      </c>
      <c r="R41" s="43">
        <f t="shared" si="8"/>
        <v>0</v>
      </c>
      <c r="S41" s="43">
        <f t="shared" si="8"/>
        <v>87804.754040251806</v>
      </c>
      <c r="T41" s="43">
        <f t="shared" si="9"/>
        <v>87804.754040251806</v>
      </c>
      <c r="U41" s="45">
        <v>0.12</v>
      </c>
      <c r="V41" s="45">
        <v>0.01</v>
      </c>
      <c r="W41" s="45">
        <v>0.02</v>
      </c>
      <c r="X41" s="43">
        <f t="shared" si="10"/>
        <v>10536.570484830216</v>
      </c>
      <c r="Y41" s="43">
        <f t="shared" si="10"/>
        <v>878.04754040251805</v>
      </c>
      <c r="Z41" s="43">
        <f t="shared" si="10"/>
        <v>1756.0950808050361</v>
      </c>
      <c r="AA41" s="43">
        <f t="shared" si="2"/>
        <v>13170.713106037771</v>
      </c>
      <c r="AB41" s="43">
        <f t="shared" si="3"/>
        <v>74634.040934214034</v>
      </c>
    </row>
    <row r="42" spans="2:28" ht="12.6" customHeight="1" x14ac:dyDescent="0.2">
      <c r="B42" s="38" t="s">
        <v>42</v>
      </c>
      <c r="C42" s="38" t="s">
        <v>61</v>
      </c>
      <c r="D42" s="38" t="s">
        <v>44</v>
      </c>
      <c r="E42" s="38">
        <v>2017</v>
      </c>
      <c r="F42" s="38" t="s">
        <v>49</v>
      </c>
      <c r="G42" s="38" t="s">
        <v>46</v>
      </c>
      <c r="H42" s="38" t="s">
        <v>47</v>
      </c>
      <c r="I42" s="38" t="s">
        <v>50</v>
      </c>
      <c r="J42" s="39">
        <v>7774.5651085623504</v>
      </c>
      <c r="K42" s="40">
        <f t="shared" si="4"/>
        <v>0</v>
      </c>
      <c r="L42" s="41">
        <f t="shared" si="5"/>
        <v>7774.5651085623504</v>
      </c>
      <c r="M42" s="42">
        <v>22</v>
      </c>
      <c r="N42" s="43">
        <f t="shared" si="6"/>
        <v>0</v>
      </c>
      <c r="O42" s="43">
        <f t="shared" si="6"/>
        <v>171040.4323883717</v>
      </c>
      <c r="P42" s="44">
        <f t="shared" si="11"/>
        <v>0.28999999999999998</v>
      </c>
      <c r="Q42" s="44">
        <f t="shared" si="11"/>
        <v>0.45</v>
      </c>
      <c r="R42" s="43">
        <f t="shared" si="8"/>
        <v>0</v>
      </c>
      <c r="S42" s="43">
        <f t="shared" si="8"/>
        <v>76968.194574767273</v>
      </c>
      <c r="T42" s="43">
        <f t="shared" si="9"/>
        <v>76968.194574767273</v>
      </c>
      <c r="U42" s="45">
        <v>0.12</v>
      </c>
      <c r="V42" s="45">
        <v>0.01</v>
      </c>
      <c r="W42" s="45">
        <v>0.02</v>
      </c>
      <c r="X42" s="43">
        <f t="shared" si="10"/>
        <v>9236.1833489720721</v>
      </c>
      <c r="Y42" s="43">
        <f t="shared" si="10"/>
        <v>769.68194574767278</v>
      </c>
      <c r="Z42" s="43">
        <f t="shared" si="10"/>
        <v>1539.3638914953456</v>
      </c>
      <c r="AA42" s="43">
        <f t="shared" si="2"/>
        <v>11545.229186215091</v>
      </c>
      <c r="AB42" s="43">
        <f t="shared" si="3"/>
        <v>65422.965388552184</v>
      </c>
    </row>
    <row r="43" spans="2:28" ht="12.6" customHeight="1" x14ac:dyDescent="0.2">
      <c r="B43" s="38" t="s">
        <v>42</v>
      </c>
      <c r="C43" s="38" t="s">
        <v>61</v>
      </c>
      <c r="D43" s="38" t="s">
        <v>44</v>
      </c>
      <c r="E43" s="38">
        <v>2017</v>
      </c>
      <c r="F43" s="38" t="s">
        <v>49</v>
      </c>
      <c r="G43" s="38" t="s">
        <v>46</v>
      </c>
      <c r="H43" s="38" t="s">
        <v>47</v>
      </c>
      <c r="I43" s="38" t="s">
        <v>48</v>
      </c>
      <c r="J43" s="39">
        <v>42.736312274573002</v>
      </c>
      <c r="K43" s="40">
        <f t="shared" si="4"/>
        <v>0</v>
      </c>
      <c r="L43" s="41">
        <f t="shared" si="5"/>
        <v>42.736312274573002</v>
      </c>
      <c r="M43" s="42">
        <v>22</v>
      </c>
      <c r="N43" s="43">
        <f t="shared" si="6"/>
        <v>0</v>
      </c>
      <c r="O43" s="43">
        <f t="shared" si="6"/>
        <v>940.19887004060604</v>
      </c>
      <c r="P43" s="44">
        <f t="shared" si="11"/>
        <v>0.28999999999999998</v>
      </c>
      <c r="Q43" s="44">
        <f t="shared" si="11"/>
        <v>0.45</v>
      </c>
      <c r="R43" s="43">
        <f t="shared" si="8"/>
        <v>0</v>
      </c>
      <c r="S43" s="43">
        <f t="shared" si="8"/>
        <v>423.08949151827272</v>
      </c>
      <c r="T43" s="43">
        <f t="shared" si="9"/>
        <v>423.08949151827272</v>
      </c>
      <c r="U43" s="45">
        <v>0.12</v>
      </c>
      <c r="V43" s="45">
        <v>0.01</v>
      </c>
      <c r="W43" s="45">
        <v>0.02</v>
      </c>
      <c r="X43" s="43">
        <f t="shared" si="10"/>
        <v>50.770738982192725</v>
      </c>
      <c r="Y43" s="43">
        <f t="shared" si="10"/>
        <v>4.2308949151827271</v>
      </c>
      <c r="Z43" s="43">
        <f t="shared" si="10"/>
        <v>8.4617898303654542</v>
      </c>
      <c r="AA43" s="43">
        <f t="shared" si="2"/>
        <v>63.46342372774091</v>
      </c>
      <c r="AB43" s="43">
        <f t="shared" si="3"/>
        <v>359.62606779053181</v>
      </c>
    </row>
    <row r="44" spans="2:28" ht="12.6" customHeight="1" x14ac:dyDescent="0.2">
      <c r="B44" s="38" t="s">
        <v>42</v>
      </c>
      <c r="C44" s="38" t="s">
        <v>61</v>
      </c>
      <c r="D44" s="38" t="s">
        <v>44</v>
      </c>
      <c r="E44" s="38">
        <v>2017</v>
      </c>
      <c r="F44" s="38" t="s">
        <v>49</v>
      </c>
      <c r="G44" s="38" t="s">
        <v>46</v>
      </c>
      <c r="H44" s="38" t="s">
        <v>51</v>
      </c>
      <c r="I44" s="38" t="s">
        <v>48</v>
      </c>
      <c r="J44" s="39">
        <v>8042.9832419579097</v>
      </c>
      <c r="K44" s="40">
        <f t="shared" si="4"/>
        <v>0</v>
      </c>
      <c r="L44" s="41">
        <f t="shared" si="5"/>
        <v>8042.9832419579097</v>
      </c>
      <c r="M44" s="42">
        <v>22</v>
      </c>
      <c r="N44" s="43">
        <f t="shared" si="6"/>
        <v>0</v>
      </c>
      <c r="O44" s="43">
        <f t="shared" si="6"/>
        <v>176945.63132307402</v>
      </c>
      <c r="P44" s="44">
        <f t="shared" si="11"/>
        <v>0.28999999999999998</v>
      </c>
      <c r="Q44" s="44">
        <f t="shared" si="11"/>
        <v>0.45</v>
      </c>
      <c r="R44" s="43">
        <f t="shared" si="8"/>
        <v>0</v>
      </c>
      <c r="S44" s="43">
        <f t="shared" si="8"/>
        <v>79625.534095383307</v>
      </c>
      <c r="T44" s="43">
        <f t="shared" si="9"/>
        <v>79625.534095383307</v>
      </c>
      <c r="U44" s="45">
        <v>0.12</v>
      </c>
      <c r="V44" s="45">
        <v>0.01</v>
      </c>
      <c r="W44" s="45">
        <v>0.02</v>
      </c>
      <c r="X44" s="43">
        <f t="shared" si="10"/>
        <v>9555.0640914459964</v>
      </c>
      <c r="Y44" s="43">
        <f t="shared" si="10"/>
        <v>796.25534095383307</v>
      </c>
      <c r="Z44" s="43">
        <f t="shared" si="10"/>
        <v>1592.5106819076661</v>
      </c>
      <c r="AA44" s="43">
        <f t="shared" si="2"/>
        <v>11943.830114307495</v>
      </c>
      <c r="AB44" s="43">
        <f t="shared" si="3"/>
        <v>67681.703981075814</v>
      </c>
    </row>
    <row r="45" spans="2:28" ht="12.6" customHeight="1" x14ac:dyDescent="0.2">
      <c r="B45" s="38" t="s">
        <v>42</v>
      </c>
      <c r="C45" s="38" t="s">
        <v>61</v>
      </c>
      <c r="D45" s="38" t="s">
        <v>44</v>
      </c>
      <c r="E45" s="38">
        <v>2017</v>
      </c>
      <c r="F45" s="38" t="s">
        <v>49</v>
      </c>
      <c r="G45" s="38" t="s">
        <v>46</v>
      </c>
      <c r="H45" s="38" t="s">
        <v>52</v>
      </c>
      <c r="I45" s="38" t="s">
        <v>48</v>
      </c>
      <c r="J45" s="39">
        <v>136.059188996838</v>
      </c>
      <c r="K45" s="40">
        <f t="shared" si="4"/>
        <v>0</v>
      </c>
      <c r="L45" s="41">
        <f t="shared" si="5"/>
        <v>136.059188996838</v>
      </c>
      <c r="M45" s="42">
        <v>22</v>
      </c>
      <c r="N45" s="43">
        <f t="shared" si="6"/>
        <v>0</v>
      </c>
      <c r="O45" s="43">
        <f t="shared" si="6"/>
        <v>2993.3021579304359</v>
      </c>
      <c r="P45" s="44">
        <f t="shared" si="11"/>
        <v>0.28999999999999998</v>
      </c>
      <c r="Q45" s="44">
        <f t="shared" si="11"/>
        <v>0.45</v>
      </c>
      <c r="R45" s="43">
        <f t="shared" si="8"/>
        <v>0</v>
      </c>
      <c r="S45" s="43">
        <f t="shared" si="8"/>
        <v>1346.9859710686962</v>
      </c>
      <c r="T45" s="43">
        <f t="shared" si="9"/>
        <v>1346.9859710686962</v>
      </c>
      <c r="U45" s="45">
        <v>0.12</v>
      </c>
      <c r="V45" s="45">
        <v>0.01</v>
      </c>
      <c r="W45" s="45">
        <v>0.02</v>
      </c>
      <c r="X45" s="43">
        <f t="shared" si="10"/>
        <v>161.63831652824354</v>
      </c>
      <c r="Y45" s="43">
        <f t="shared" si="10"/>
        <v>13.469859710686963</v>
      </c>
      <c r="Z45" s="43">
        <f t="shared" si="10"/>
        <v>26.939719421373926</v>
      </c>
      <c r="AA45" s="43">
        <f t="shared" si="2"/>
        <v>202.04789566030442</v>
      </c>
      <c r="AB45" s="43">
        <f t="shared" si="3"/>
        <v>1144.9380754083918</v>
      </c>
    </row>
    <row r="46" spans="2:28" ht="12.6" customHeight="1" x14ac:dyDescent="0.2">
      <c r="B46" s="38" t="s">
        <v>42</v>
      </c>
      <c r="C46" s="38" t="s">
        <v>61</v>
      </c>
      <c r="D46" s="38" t="s">
        <v>44</v>
      </c>
      <c r="E46" s="38">
        <v>2017</v>
      </c>
      <c r="F46" s="38" t="s">
        <v>49</v>
      </c>
      <c r="G46" s="38" t="s">
        <v>55</v>
      </c>
      <c r="H46" s="38" t="s">
        <v>56</v>
      </c>
      <c r="I46" s="38" t="s">
        <v>56</v>
      </c>
      <c r="J46" s="39">
        <v>15759.460449366299</v>
      </c>
      <c r="K46" s="40">
        <f t="shared" si="4"/>
        <v>15759.460449366299</v>
      </c>
      <c r="L46" s="41">
        <f t="shared" si="5"/>
        <v>0</v>
      </c>
      <c r="M46" s="42">
        <v>22</v>
      </c>
      <c r="N46" s="43">
        <f t="shared" si="6"/>
        <v>346708.12988605857</v>
      </c>
      <c r="O46" s="43">
        <f t="shared" si="6"/>
        <v>0</v>
      </c>
      <c r="P46" s="44">
        <f t="shared" si="11"/>
        <v>0.28999999999999998</v>
      </c>
      <c r="Q46" s="44">
        <f t="shared" si="11"/>
        <v>0.45</v>
      </c>
      <c r="R46" s="43">
        <f t="shared" si="8"/>
        <v>100545.35766695697</v>
      </c>
      <c r="S46" s="43">
        <f t="shared" si="8"/>
        <v>0</v>
      </c>
      <c r="T46" s="43">
        <f t="shared" si="9"/>
        <v>100545.35766695697</v>
      </c>
      <c r="U46" s="45">
        <v>0.12</v>
      </c>
      <c r="V46" s="45">
        <v>0.01</v>
      </c>
      <c r="W46" s="45">
        <v>0.02</v>
      </c>
      <c r="X46" s="43">
        <f t="shared" si="10"/>
        <v>12065.442920034837</v>
      </c>
      <c r="Y46" s="43">
        <f t="shared" si="10"/>
        <v>1005.4535766695698</v>
      </c>
      <c r="Z46" s="43">
        <f t="shared" si="10"/>
        <v>2010.9071533391395</v>
      </c>
      <c r="AA46" s="43">
        <f t="shared" si="2"/>
        <v>15081.803650043546</v>
      </c>
      <c r="AB46" s="43">
        <f t="shared" si="3"/>
        <v>85463.554016913433</v>
      </c>
    </row>
    <row r="47" spans="2:28" ht="12.6" customHeight="1" x14ac:dyDescent="0.2">
      <c r="B47" s="38" t="s">
        <v>42</v>
      </c>
      <c r="C47" s="38" t="s">
        <v>61</v>
      </c>
      <c r="D47" s="38" t="s">
        <v>44</v>
      </c>
      <c r="E47" s="38">
        <v>2017</v>
      </c>
      <c r="F47" s="38" t="s">
        <v>49</v>
      </c>
      <c r="G47" s="38" t="s">
        <v>57</v>
      </c>
      <c r="H47" s="38" t="s">
        <v>51</v>
      </c>
      <c r="I47" s="38" t="s">
        <v>62</v>
      </c>
      <c r="J47" s="39">
        <v>200.55037492599999</v>
      </c>
      <c r="K47" s="40">
        <f t="shared" si="4"/>
        <v>0</v>
      </c>
      <c r="L47" s="41">
        <f t="shared" si="5"/>
        <v>200.55037492599999</v>
      </c>
      <c r="M47" s="42">
        <v>22</v>
      </c>
      <c r="N47" s="43">
        <f t="shared" si="6"/>
        <v>0</v>
      </c>
      <c r="O47" s="43">
        <f t="shared" si="6"/>
        <v>4412.1082483720002</v>
      </c>
      <c r="P47" s="44">
        <f t="shared" si="11"/>
        <v>0.28999999999999998</v>
      </c>
      <c r="Q47" s="44">
        <f t="shared" si="11"/>
        <v>0.45</v>
      </c>
      <c r="R47" s="43">
        <f t="shared" si="8"/>
        <v>0</v>
      </c>
      <c r="S47" s="43">
        <f t="shared" si="8"/>
        <v>1985.4487117674</v>
      </c>
      <c r="T47" s="43">
        <f t="shared" si="9"/>
        <v>1985.4487117674</v>
      </c>
      <c r="U47" s="45">
        <v>0.12</v>
      </c>
      <c r="V47" s="45">
        <v>0.01</v>
      </c>
      <c r="W47" s="45">
        <v>0.02</v>
      </c>
      <c r="X47" s="43">
        <f t="shared" si="10"/>
        <v>238.253845412088</v>
      </c>
      <c r="Y47" s="43">
        <f t="shared" si="10"/>
        <v>19.854487117674001</v>
      </c>
      <c r="Z47" s="43">
        <f t="shared" si="10"/>
        <v>39.708974235348002</v>
      </c>
      <c r="AA47" s="43">
        <f t="shared" si="2"/>
        <v>297.81730676511</v>
      </c>
      <c r="AB47" s="43">
        <f t="shared" si="3"/>
        <v>1687.63140500229</v>
      </c>
    </row>
    <row r="48" spans="2:28" ht="12.6" customHeight="1" x14ac:dyDescent="0.2">
      <c r="B48" s="38" t="s">
        <v>42</v>
      </c>
      <c r="C48" s="38" t="s">
        <v>61</v>
      </c>
      <c r="D48" s="38" t="s">
        <v>44</v>
      </c>
      <c r="E48" s="38">
        <v>2017</v>
      </c>
      <c r="F48" s="38" t="s">
        <v>49</v>
      </c>
      <c r="G48" s="38" t="s">
        <v>57</v>
      </c>
      <c r="H48" s="38" t="s">
        <v>51</v>
      </c>
      <c r="I48" s="38" t="s">
        <v>58</v>
      </c>
      <c r="J48" s="39">
        <v>12695.102845851099</v>
      </c>
      <c r="K48" s="40">
        <f t="shared" si="4"/>
        <v>0</v>
      </c>
      <c r="L48" s="41">
        <f t="shared" si="5"/>
        <v>12695.102845851099</v>
      </c>
      <c r="M48" s="42">
        <v>22</v>
      </c>
      <c r="N48" s="43">
        <f t="shared" si="6"/>
        <v>0</v>
      </c>
      <c r="O48" s="43">
        <f t="shared" si="6"/>
        <v>279292.26260872418</v>
      </c>
      <c r="P48" s="44">
        <f t="shared" si="11"/>
        <v>0.28999999999999998</v>
      </c>
      <c r="Q48" s="44">
        <f t="shared" si="11"/>
        <v>0.45</v>
      </c>
      <c r="R48" s="43">
        <f t="shared" si="8"/>
        <v>0</v>
      </c>
      <c r="S48" s="43">
        <f t="shared" si="8"/>
        <v>125681.51817392588</v>
      </c>
      <c r="T48" s="43">
        <f t="shared" si="9"/>
        <v>125681.51817392588</v>
      </c>
      <c r="U48" s="45">
        <v>0.12</v>
      </c>
      <c r="V48" s="45">
        <v>0.01</v>
      </c>
      <c r="W48" s="45">
        <v>0.02</v>
      </c>
      <c r="X48" s="43">
        <f t="shared" si="10"/>
        <v>15081.782180871105</v>
      </c>
      <c r="Y48" s="43">
        <f t="shared" si="10"/>
        <v>1256.8151817392588</v>
      </c>
      <c r="Z48" s="43">
        <f t="shared" si="10"/>
        <v>2513.6303634785177</v>
      </c>
      <c r="AA48" s="43">
        <f t="shared" si="2"/>
        <v>18852.22772608888</v>
      </c>
      <c r="AB48" s="43">
        <f t="shared" si="3"/>
        <v>106829.290447837</v>
      </c>
    </row>
    <row r="49" spans="2:28" ht="12.6" customHeight="1" x14ac:dyDescent="0.2">
      <c r="B49" s="38" t="s">
        <v>42</v>
      </c>
      <c r="C49" s="38" t="s">
        <v>61</v>
      </c>
      <c r="D49" s="38" t="s">
        <v>44</v>
      </c>
      <c r="E49" s="38">
        <v>2017</v>
      </c>
      <c r="F49" s="38" t="s">
        <v>49</v>
      </c>
      <c r="G49" s="38" t="s">
        <v>57</v>
      </c>
      <c r="H49" s="38" t="s">
        <v>51</v>
      </c>
      <c r="I49" s="38" t="s">
        <v>59</v>
      </c>
      <c r="J49" s="39">
        <v>112.384698280622</v>
      </c>
      <c r="K49" s="40">
        <f t="shared" si="4"/>
        <v>0</v>
      </c>
      <c r="L49" s="41">
        <f t="shared" si="5"/>
        <v>112.384698280622</v>
      </c>
      <c r="M49" s="42">
        <v>22</v>
      </c>
      <c r="N49" s="43">
        <f t="shared" si="6"/>
        <v>0</v>
      </c>
      <c r="O49" s="43">
        <f t="shared" si="6"/>
        <v>2472.4633621736839</v>
      </c>
      <c r="P49" s="44">
        <f t="shared" si="11"/>
        <v>0.28999999999999998</v>
      </c>
      <c r="Q49" s="44">
        <f t="shared" si="11"/>
        <v>0.45</v>
      </c>
      <c r="R49" s="43">
        <f t="shared" si="8"/>
        <v>0</v>
      </c>
      <c r="S49" s="43">
        <f t="shared" si="8"/>
        <v>1112.6085129781577</v>
      </c>
      <c r="T49" s="43">
        <f t="shared" si="9"/>
        <v>1112.6085129781577</v>
      </c>
      <c r="U49" s="45">
        <v>0.12</v>
      </c>
      <c r="V49" s="45">
        <v>0.01</v>
      </c>
      <c r="W49" s="45">
        <v>0.02</v>
      </c>
      <c r="X49" s="43">
        <f t="shared" si="10"/>
        <v>133.51302155737892</v>
      </c>
      <c r="Y49" s="43">
        <f t="shared" si="10"/>
        <v>11.126085129781577</v>
      </c>
      <c r="Z49" s="43">
        <f t="shared" si="10"/>
        <v>22.252170259563155</v>
      </c>
      <c r="AA49" s="43">
        <f t="shared" si="2"/>
        <v>166.89127694672365</v>
      </c>
      <c r="AB49" s="43">
        <f t="shared" si="3"/>
        <v>945.71723603143403</v>
      </c>
    </row>
    <row r="50" spans="2:28" ht="12.6" customHeight="1" x14ac:dyDescent="0.2">
      <c r="B50" s="38" t="s">
        <v>42</v>
      </c>
      <c r="C50" s="38" t="s">
        <v>61</v>
      </c>
      <c r="D50" s="38" t="s">
        <v>44</v>
      </c>
      <c r="E50" s="38">
        <v>2017</v>
      </c>
      <c r="F50" s="38" t="s">
        <v>49</v>
      </c>
      <c r="G50" s="38" t="s">
        <v>57</v>
      </c>
      <c r="H50" s="38" t="s">
        <v>51</v>
      </c>
      <c r="I50" s="38" t="s">
        <v>60</v>
      </c>
      <c r="J50" s="39">
        <v>40275.318097146097</v>
      </c>
      <c r="K50" s="40">
        <f t="shared" si="4"/>
        <v>0</v>
      </c>
      <c r="L50" s="41">
        <f t="shared" si="5"/>
        <v>40275.318097146097</v>
      </c>
      <c r="M50" s="42">
        <v>22</v>
      </c>
      <c r="N50" s="43">
        <f t="shared" si="6"/>
        <v>0</v>
      </c>
      <c r="O50" s="43">
        <f t="shared" si="6"/>
        <v>886056.9981372141</v>
      </c>
      <c r="P50" s="44">
        <f t="shared" si="11"/>
        <v>0.28999999999999998</v>
      </c>
      <c r="Q50" s="44">
        <f t="shared" si="11"/>
        <v>0.45</v>
      </c>
      <c r="R50" s="43">
        <f t="shared" si="8"/>
        <v>0</v>
      </c>
      <c r="S50" s="43">
        <f t="shared" si="8"/>
        <v>398725.64916174638</v>
      </c>
      <c r="T50" s="43">
        <f t="shared" si="9"/>
        <v>398725.64916174638</v>
      </c>
      <c r="U50" s="45">
        <v>0.12</v>
      </c>
      <c r="V50" s="45">
        <v>0.01</v>
      </c>
      <c r="W50" s="45">
        <v>0.02</v>
      </c>
      <c r="X50" s="43">
        <f t="shared" si="10"/>
        <v>47847.07789940956</v>
      </c>
      <c r="Y50" s="43">
        <f t="shared" si="10"/>
        <v>3987.2564916174638</v>
      </c>
      <c r="Z50" s="43">
        <f t="shared" si="10"/>
        <v>7974.5129832349276</v>
      </c>
      <c r="AA50" s="43">
        <f t="shared" si="2"/>
        <v>59808.847374261954</v>
      </c>
      <c r="AB50" s="43">
        <f t="shared" si="3"/>
        <v>338916.80178748444</v>
      </c>
    </row>
    <row r="51" spans="2:28" ht="12.6" customHeight="1" x14ac:dyDescent="0.2">
      <c r="B51" s="38" t="s">
        <v>42</v>
      </c>
      <c r="C51" s="38" t="s">
        <v>61</v>
      </c>
      <c r="D51" s="38" t="s">
        <v>44</v>
      </c>
      <c r="E51" s="38">
        <v>2017</v>
      </c>
      <c r="F51" s="38" t="s">
        <v>49</v>
      </c>
      <c r="G51" s="38" t="s">
        <v>57</v>
      </c>
      <c r="H51" s="38" t="s">
        <v>52</v>
      </c>
      <c r="I51" s="38" t="s">
        <v>58</v>
      </c>
      <c r="J51" s="39">
        <v>24495.375252956099</v>
      </c>
      <c r="K51" s="40">
        <f t="shared" si="4"/>
        <v>0</v>
      </c>
      <c r="L51" s="41">
        <f t="shared" si="5"/>
        <v>24495.375252956099</v>
      </c>
      <c r="M51" s="42">
        <v>22</v>
      </c>
      <c r="N51" s="43">
        <f t="shared" si="6"/>
        <v>0</v>
      </c>
      <c r="O51" s="43">
        <f t="shared" si="6"/>
        <v>538898.25556503423</v>
      </c>
      <c r="P51" s="44">
        <f t="shared" si="11"/>
        <v>0.28999999999999998</v>
      </c>
      <c r="Q51" s="44">
        <f t="shared" si="11"/>
        <v>0.45</v>
      </c>
      <c r="R51" s="43">
        <f t="shared" si="8"/>
        <v>0</v>
      </c>
      <c r="S51" s="43">
        <f t="shared" si="8"/>
        <v>242504.2150042654</v>
      </c>
      <c r="T51" s="43">
        <f t="shared" si="9"/>
        <v>242504.2150042654</v>
      </c>
      <c r="U51" s="45">
        <v>0.12</v>
      </c>
      <c r="V51" s="45">
        <v>0.01</v>
      </c>
      <c r="W51" s="45">
        <v>0.02</v>
      </c>
      <c r="X51" s="43">
        <f t="shared" si="10"/>
        <v>29100.505800511848</v>
      </c>
      <c r="Y51" s="43">
        <f t="shared" si="10"/>
        <v>2425.0421500426542</v>
      </c>
      <c r="Z51" s="43">
        <f t="shared" si="10"/>
        <v>4850.0843000853083</v>
      </c>
      <c r="AA51" s="43">
        <f t="shared" si="2"/>
        <v>36375.632250639806</v>
      </c>
      <c r="AB51" s="43">
        <f t="shared" si="3"/>
        <v>206128.58275362558</v>
      </c>
    </row>
    <row r="52" spans="2:28" ht="12.6" customHeight="1" x14ac:dyDescent="0.2">
      <c r="B52" s="38" t="s">
        <v>42</v>
      </c>
      <c r="C52" s="38" t="s">
        <v>61</v>
      </c>
      <c r="D52" s="38" t="s">
        <v>44</v>
      </c>
      <c r="E52" s="38">
        <v>2017</v>
      </c>
      <c r="F52" s="38" t="s">
        <v>49</v>
      </c>
      <c r="G52" s="38" t="s">
        <v>57</v>
      </c>
      <c r="H52" s="38" t="s">
        <v>52</v>
      </c>
      <c r="I52" s="38" t="s">
        <v>59</v>
      </c>
      <c r="J52" s="39">
        <v>0.28590924577027099</v>
      </c>
      <c r="K52" s="40">
        <f t="shared" si="4"/>
        <v>0</v>
      </c>
      <c r="L52" s="41">
        <f t="shared" si="5"/>
        <v>0.28590924577027099</v>
      </c>
      <c r="M52" s="42">
        <v>22</v>
      </c>
      <c r="N52" s="43">
        <f t="shared" si="6"/>
        <v>0</v>
      </c>
      <c r="O52" s="43">
        <f t="shared" si="6"/>
        <v>6.2900034069459618</v>
      </c>
      <c r="P52" s="44">
        <f t="shared" si="11"/>
        <v>0.28999999999999998</v>
      </c>
      <c r="Q52" s="44">
        <f t="shared" si="11"/>
        <v>0.45</v>
      </c>
      <c r="R52" s="43">
        <f t="shared" si="8"/>
        <v>0</v>
      </c>
      <c r="S52" s="43">
        <f t="shared" si="8"/>
        <v>2.8305015331256831</v>
      </c>
      <c r="T52" s="43">
        <f t="shared" si="9"/>
        <v>2.8305015331256831</v>
      </c>
      <c r="U52" s="45">
        <v>0.12</v>
      </c>
      <c r="V52" s="45">
        <v>0.01</v>
      </c>
      <c r="W52" s="45">
        <v>0.02</v>
      </c>
      <c r="X52" s="43">
        <f t="shared" si="10"/>
        <v>0.33966018397508196</v>
      </c>
      <c r="Y52" s="43">
        <f t="shared" si="10"/>
        <v>2.830501533125683E-2</v>
      </c>
      <c r="Z52" s="43">
        <f t="shared" si="10"/>
        <v>5.6610030662513661E-2</v>
      </c>
      <c r="AA52" s="43">
        <f t="shared" si="2"/>
        <v>0.42457522996885244</v>
      </c>
      <c r="AB52" s="43">
        <f t="shared" si="3"/>
        <v>2.4059263031568308</v>
      </c>
    </row>
    <row r="53" spans="2:28" ht="12.6" customHeight="1" x14ac:dyDescent="0.2">
      <c r="B53" s="38" t="s">
        <v>42</v>
      </c>
      <c r="C53" s="38" t="s">
        <v>61</v>
      </c>
      <c r="D53" s="38" t="s">
        <v>44</v>
      </c>
      <c r="E53" s="38">
        <v>2017</v>
      </c>
      <c r="F53" s="38" t="s">
        <v>49</v>
      </c>
      <c r="G53" s="38" t="s">
        <v>57</v>
      </c>
      <c r="H53" s="38" t="s">
        <v>52</v>
      </c>
      <c r="I53" s="38" t="s">
        <v>60</v>
      </c>
      <c r="J53" s="39">
        <v>4506.4438830130402</v>
      </c>
      <c r="K53" s="40">
        <f t="shared" si="4"/>
        <v>0</v>
      </c>
      <c r="L53" s="41">
        <f t="shared" si="5"/>
        <v>4506.4438830130402</v>
      </c>
      <c r="M53" s="42">
        <v>22</v>
      </c>
      <c r="N53" s="43">
        <f t="shared" si="6"/>
        <v>0</v>
      </c>
      <c r="O53" s="43">
        <f t="shared" si="6"/>
        <v>99141.765426286889</v>
      </c>
      <c r="P53" s="44">
        <f t="shared" si="11"/>
        <v>0.28999999999999998</v>
      </c>
      <c r="Q53" s="44">
        <f t="shared" si="11"/>
        <v>0.45</v>
      </c>
      <c r="R53" s="43">
        <f t="shared" si="8"/>
        <v>0</v>
      </c>
      <c r="S53" s="43">
        <f t="shared" si="8"/>
        <v>44613.794441829101</v>
      </c>
      <c r="T53" s="43">
        <f t="shared" si="9"/>
        <v>44613.794441829101</v>
      </c>
      <c r="U53" s="45">
        <v>0.12</v>
      </c>
      <c r="V53" s="45">
        <v>0.01</v>
      </c>
      <c r="W53" s="45">
        <v>0.02</v>
      </c>
      <c r="X53" s="43">
        <f t="shared" si="10"/>
        <v>5353.655333019492</v>
      </c>
      <c r="Y53" s="43">
        <f t="shared" si="10"/>
        <v>446.137944418291</v>
      </c>
      <c r="Z53" s="43">
        <f t="shared" si="10"/>
        <v>892.275888836582</v>
      </c>
      <c r="AA53" s="43">
        <f t="shared" si="2"/>
        <v>6692.0691662743648</v>
      </c>
      <c r="AB53" s="43">
        <f t="shared" si="3"/>
        <v>37921.725275554738</v>
      </c>
    </row>
    <row r="54" spans="2:28" ht="12.6" customHeight="1" x14ac:dyDescent="0.2">
      <c r="B54" s="38" t="s">
        <v>63</v>
      </c>
      <c r="C54" s="38" t="s">
        <v>43</v>
      </c>
      <c r="D54" s="38" t="s">
        <v>64</v>
      </c>
      <c r="E54" s="38">
        <v>2018</v>
      </c>
      <c r="F54" s="38" t="s">
        <v>65</v>
      </c>
      <c r="G54" s="38" t="s">
        <v>46</v>
      </c>
      <c r="H54" s="38" t="s">
        <v>51</v>
      </c>
      <c r="I54" s="38" t="s">
        <v>48</v>
      </c>
      <c r="J54" s="39">
        <v>0.51319987</v>
      </c>
      <c r="K54" s="40">
        <f t="shared" si="4"/>
        <v>0</v>
      </c>
      <c r="L54" s="41">
        <f t="shared" si="5"/>
        <v>0.51319987</v>
      </c>
      <c r="M54" s="42">
        <v>22</v>
      </c>
      <c r="N54" s="43">
        <f t="shared" si="6"/>
        <v>0</v>
      </c>
      <c r="O54" s="43">
        <f t="shared" si="6"/>
        <v>11.29039714</v>
      </c>
      <c r="P54" s="44">
        <f t="shared" si="11"/>
        <v>0.28999999999999998</v>
      </c>
      <c r="Q54" s="44">
        <f t="shared" si="11"/>
        <v>0.45</v>
      </c>
      <c r="R54" s="43">
        <f t="shared" si="8"/>
        <v>0</v>
      </c>
      <c r="S54" s="43">
        <f t="shared" si="8"/>
        <v>5.0806787130000002</v>
      </c>
      <c r="T54" s="43">
        <f t="shared" si="9"/>
        <v>5.0806787130000002</v>
      </c>
      <c r="U54" s="45">
        <v>0.12000000000000002</v>
      </c>
      <c r="V54" s="45">
        <v>1.4999999999999999E-2</v>
      </c>
      <c r="W54" s="45">
        <v>0.15</v>
      </c>
      <c r="X54" s="43">
        <f t="shared" si="10"/>
        <v>0.60968144556000015</v>
      </c>
      <c r="Y54" s="43">
        <f t="shared" si="10"/>
        <v>7.6210180695000004E-2</v>
      </c>
      <c r="Z54" s="43">
        <f t="shared" si="10"/>
        <v>0.76210180694999996</v>
      </c>
      <c r="AA54" s="43">
        <f t="shared" si="2"/>
        <v>1.4479934332050002</v>
      </c>
      <c r="AB54" s="43">
        <f t="shared" si="3"/>
        <v>3.632685279795</v>
      </c>
    </row>
    <row r="55" spans="2:28" ht="12.6" customHeight="1" x14ac:dyDescent="0.2">
      <c r="B55" s="38" t="s">
        <v>63</v>
      </c>
      <c r="C55" s="38" t="s">
        <v>43</v>
      </c>
      <c r="D55" s="38" t="s">
        <v>64</v>
      </c>
      <c r="E55" s="38">
        <v>2018</v>
      </c>
      <c r="F55" s="38" t="s">
        <v>65</v>
      </c>
      <c r="G55" s="38" t="s">
        <v>57</v>
      </c>
      <c r="H55" s="38" t="s">
        <v>51</v>
      </c>
      <c r="I55" s="38" t="s">
        <v>58</v>
      </c>
      <c r="J55" s="39">
        <v>20.341982845554</v>
      </c>
      <c r="K55" s="40">
        <f t="shared" si="4"/>
        <v>0</v>
      </c>
      <c r="L55" s="41">
        <f t="shared" si="5"/>
        <v>20.341982845554</v>
      </c>
      <c r="M55" s="42">
        <v>22</v>
      </c>
      <c r="N55" s="43">
        <f t="shared" si="6"/>
        <v>0</v>
      </c>
      <c r="O55" s="43">
        <f t="shared" si="6"/>
        <v>447.52362260218797</v>
      </c>
      <c r="P55" s="44">
        <f t="shared" si="11"/>
        <v>0.28999999999999998</v>
      </c>
      <c r="Q55" s="44">
        <f t="shared" si="11"/>
        <v>0.45</v>
      </c>
      <c r="R55" s="43">
        <f t="shared" si="8"/>
        <v>0</v>
      </c>
      <c r="S55" s="43">
        <f t="shared" si="8"/>
        <v>201.3856301709846</v>
      </c>
      <c r="T55" s="43">
        <f t="shared" si="9"/>
        <v>201.3856301709846</v>
      </c>
      <c r="U55" s="45">
        <v>0.12000000000000002</v>
      </c>
      <c r="V55" s="45">
        <v>1.4999999999999999E-2</v>
      </c>
      <c r="W55" s="45">
        <v>0.15</v>
      </c>
      <c r="X55" s="43">
        <f t="shared" si="10"/>
        <v>24.166275620518157</v>
      </c>
      <c r="Y55" s="43">
        <f t="shared" si="10"/>
        <v>3.0207844525647687</v>
      </c>
      <c r="Z55" s="43">
        <f t="shared" si="10"/>
        <v>30.207844525647687</v>
      </c>
      <c r="AA55" s="43">
        <f t="shared" si="2"/>
        <v>57.394904598730612</v>
      </c>
      <c r="AB55" s="43">
        <f t="shared" si="3"/>
        <v>143.99072557225398</v>
      </c>
    </row>
    <row r="56" spans="2:28" ht="12.6" customHeight="1" x14ac:dyDescent="0.2">
      <c r="B56" s="38" t="s">
        <v>63</v>
      </c>
      <c r="C56" s="38" t="s">
        <v>43</v>
      </c>
      <c r="D56" s="38" t="s">
        <v>64</v>
      </c>
      <c r="E56" s="38">
        <v>2018</v>
      </c>
      <c r="F56" s="38" t="s">
        <v>65</v>
      </c>
      <c r="G56" s="38" t="s">
        <v>57</v>
      </c>
      <c r="H56" s="38" t="s">
        <v>51</v>
      </c>
      <c r="I56" s="38" t="s">
        <v>59</v>
      </c>
      <c r="J56" s="39">
        <v>0.17898871958000001</v>
      </c>
      <c r="K56" s="40">
        <f t="shared" si="4"/>
        <v>0</v>
      </c>
      <c r="L56" s="41">
        <f t="shared" si="5"/>
        <v>0.17898871958000001</v>
      </c>
      <c r="M56" s="42">
        <v>22</v>
      </c>
      <c r="N56" s="43">
        <f t="shared" si="6"/>
        <v>0</v>
      </c>
      <c r="O56" s="43">
        <f t="shared" si="6"/>
        <v>3.9377518307600003</v>
      </c>
      <c r="P56" s="44">
        <f t="shared" si="11"/>
        <v>0.28999999999999998</v>
      </c>
      <c r="Q56" s="44">
        <f t="shared" si="11"/>
        <v>0.45</v>
      </c>
      <c r="R56" s="43">
        <f t="shared" si="8"/>
        <v>0</v>
      </c>
      <c r="S56" s="43">
        <f t="shared" si="8"/>
        <v>1.7719883238420002</v>
      </c>
      <c r="T56" s="43">
        <f t="shared" si="9"/>
        <v>1.7719883238420002</v>
      </c>
      <c r="U56" s="45">
        <v>0.12000000000000002</v>
      </c>
      <c r="V56" s="45">
        <v>1.4999999999999999E-2</v>
      </c>
      <c r="W56" s="45">
        <v>0.15</v>
      </c>
      <c r="X56" s="43">
        <f t="shared" si="10"/>
        <v>0.21263859886104006</v>
      </c>
      <c r="Y56" s="43">
        <f t="shared" si="10"/>
        <v>2.6579824857630004E-2</v>
      </c>
      <c r="Z56" s="43">
        <f t="shared" si="10"/>
        <v>0.26579824857630002</v>
      </c>
      <c r="AA56" s="43">
        <f t="shared" si="2"/>
        <v>0.50501667229497005</v>
      </c>
      <c r="AB56" s="43">
        <f t="shared" si="3"/>
        <v>1.2669716515470302</v>
      </c>
    </row>
    <row r="57" spans="2:28" ht="12.6" customHeight="1" x14ac:dyDescent="0.2">
      <c r="B57" s="38" t="s">
        <v>63</v>
      </c>
      <c r="C57" s="38" t="s">
        <v>43</v>
      </c>
      <c r="D57" s="38" t="s">
        <v>64</v>
      </c>
      <c r="E57" s="38">
        <v>2018</v>
      </c>
      <c r="F57" s="38" t="s">
        <v>65</v>
      </c>
      <c r="G57" s="38" t="s">
        <v>57</v>
      </c>
      <c r="H57" s="38" t="s">
        <v>51</v>
      </c>
      <c r="I57" s="38" t="s">
        <v>60</v>
      </c>
      <c r="J57" s="39">
        <v>386.18650139150998</v>
      </c>
      <c r="K57" s="40">
        <f t="shared" si="4"/>
        <v>0</v>
      </c>
      <c r="L57" s="41">
        <f t="shared" si="5"/>
        <v>386.18650139150998</v>
      </c>
      <c r="M57" s="42">
        <v>22</v>
      </c>
      <c r="N57" s="43">
        <f t="shared" ref="N57:O119" si="12">IFERROR(K57*$M57,0)</f>
        <v>0</v>
      </c>
      <c r="O57" s="43">
        <f t="shared" si="12"/>
        <v>8496.1030306132197</v>
      </c>
      <c r="P57" s="44">
        <f t="shared" si="11"/>
        <v>0.28999999999999998</v>
      </c>
      <c r="Q57" s="44">
        <f t="shared" si="11"/>
        <v>0.45</v>
      </c>
      <c r="R57" s="43">
        <f t="shared" ref="R57:S119" si="13">IFERROR(N57*P57,0)</f>
        <v>0</v>
      </c>
      <c r="S57" s="43">
        <f t="shared" si="13"/>
        <v>3823.2463637759488</v>
      </c>
      <c r="T57" s="43">
        <f t="shared" si="9"/>
        <v>3823.2463637759488</v>
      </c>
      <c r="U57" s="45">
        <v>0.12000000000000002</v>
      </c>
      <c r="V57" s="45">
        <v>1.4999999999999999E-2</v>
      </c>
      <c r="W57" s="45">
        <v>0.15</v>
      </c>
      <c r="X57" s="43">
        <f t="shared" si="10"/>
        <v>458.78956365311393</v>
      </c>
      <c r="Y57" s="43">
        <f t="shared" si="10"/>
        <v>57.348695456639227</v>
      </c>
      <c r="Z57" s="43">
        <f t="shared" si="10"/>
        <v>573.48695456639234</v>
      </c>
      <c r="AA57" s="43">
        <f t="shared" si="2"/>
        <v>1089.6252136761454</v>
      </c>
      <c r="AB57" s="43">
        <f t="shared" si="3"/>
        <v>2733.6211500998033</v>
      </c>
    </row>
    <row r="58" spans="2:28" ht="12.6" customHeight="1" x14ac:dyDescent="0.2">
      <c r="B58" s="38" t="s">
        <v>63</v>
      </c>
      <c r="C58" s="38" t="s">
        <v>43</v>
      </c>
      <c r="D58" s="38" t="s">
        <v>64</v>
      </c>
      <c r="E58" s="38">
        <v>2018</v>
      </c>
      <c r="F58" s="38" t="s">
        <v>65</v>
      </c>
      <c r="G58" s="38" t="s">
        <v>57</v>
      </c>
      <c r="H58" s="38" t="s">
        <v>52</v>
      </c>
      <c r="I58" s="38" t="s">
        <v>58</v>
      </c>
      <c r="J58" s="39">
        <v>11.930832415080999</v>
      </c>
      <c r="K58" s="40">
        <f t="shared" si="4"/>
        <v>0</v>
      </c>
      <c r="L58" s="41">
        <f t="shared" si="5"/>
        <v>11.930832415080999</v>
      </c>
      <c r="M58" s="42">
        <v>22</v>
      </c>
      <c r="N58" s="43">
        <f t="shared" si="12"/>
        <v>0</v>
      </c>
      <c r="O58" s="43">
        <f t="shared" si="12"/>
        <v>262.47831313178199</v>
      </c>
      <c r="P58" s="44">
        <f t="shared" ref="P58:Q120" si="14">P$4</f>
        <v>0.28999999999999998</v>
      </c>
      <c r="Q58" s="44">
        <f t="shared" si="14"/>
        <v>0.45</v>
      </c>
      <c r="R58" s="43">
        <f t="shared" si="13"/>
        <v>0</v>
      </c>
      <c r="S58" s="43">
        <f t="shared" si="13"/>
        <v>118.1152409093019</v>
      </c>
      <c r="T58" s="43">
        <f t="shared" si="9"/>
        <v>118.1152409093019</v>
      </c>
      <c r="U58" s="45">
        <v>0.12000000000000002</v>
      </c>
      <c r="V58" s="45">
        <v>1.4999999999999999E-2</v>
      </c>
      <c r="W58" s="45">
        <v>0.15</v>
      </c>
      <c r="X58" s="43">
        <f t="shared" si="10"/>
        <v>14.173828909116232</v>
      </c>
      <c r="Y58" s="43">
        <f t="shared" si="10"/>
        <v>1.7717286136395285</v>
      </c>
      <c r="Z58" s="43">
        <f t="shared" si="10"/>
        <v>17.717286136395284</v>
      </c>
      <c r="AA58" s="43">
        <f t="shared" si="2"/>
        <v>33.662843659151044</v>
      </c>
      <c r="AB58" s="43">
        <f t="shared" si="3"/>
        <v>84.452397250150852</v>
      </c>
    </row>
    <row r="59" spans="2:28" ht="12.6" customHeight="1" x14ac:dyDescent="0.2">
      <c r="B59" s="38" t="s">
        <v>63</v>
      </c>
      <c r="C59" s="38" t="s">
        <v>43</v>
      </c>
      <c r="D59" s="38" t="s">
        <v>64</v>
      </c>
      <c r="E59" s="38">
        <v>2018</v>
      </c>
      <c r="F59" s="38" t="s">
        <v>65</v>
      </c>
      <c r="G59" s="38" t="s">
        <v>57</v>
      </c>
      <c r="H59" s="38" t="s">
        <v>52</v>
      </c>
      <c r="I59" s="38" t="s">
        <v>60</v>
      </c>
      <c r="J59" s="39">
        <v>0.47183746711399999</v>
      </c>
      <c r="K59" s="40">
        <f t="shared" si="4"/>
        <v>0</v>
      </c>
      <c r="L59" s="41">
        <f t="shared" si="5"/>
        <v>0.47183746711399999</v>
      </c>
      <c r="M59" s="42">
        <v>22</v>
      </c>
      <c r="N59" s="43">
        <f t="shared" si="12"/>
        <v>0</v>
      </c>
      <c r="O59" s="43">
        <f t="shared" si="12"/>
        <v>10.380424276508</v>
      </c>
      <c r="P59" s="44">
        <f t="shared" si="14"/>
        <v>0.28999999999999998</v>
      </c>
      <c r="Q59" s="44">
        <f t="shared" si="14"/>
        <v>0.45</v>
      </c>
      <c r="R59" s="43">
        <f t="shared" si="13"/>
        <v>0</v>
      </c>
      <c r="S59" s="43">
        <f t="shared" si="13"/>
        <v>4.6711909244286005</v>
      </c>
      <c r="T59" s="43">
        <f t="shared" si="9"/>
        <v>4.6711909244286005</v>
      </c>
      <c r="U59" s="45">
        <v>0.12000000000000002</v>
      </c>
      <c r="V59" s="45">
        <v>1.4999999999999999E-2</v>
      </c>
      <c r="W59" s="45">
        <v>0.15</v>
      </c>
      <c r="X59" s="43">
        <f t="shared" si="10"/>
        <v>0.56054291093143216</v>
      </c>
      <c r="Y59" s="43">
        <f t="shared" si="10"/>
        <v>7.0067863866429006E-2</v>
      </c>
      <c r="Z59" s="43">
        <f t="shared" si="10"/>
        <v>0.70067863866429003</v>
      </c>
      <c r="AA59" s="43">
        <f t="shared" si="2"/>
        <v>1.3312894134621511</v>
      </c>
      <c r="AB59" s="43">
        <f t="shared" si="3"/>
        <v>3.3399015109664494</v>
      </c>
    </row>
    <row r="60" spans="2:28" ht="12.6" customHeight="1" x14ac:dyDescent="0.2">
      <c r="B60" s="38" t="s">
        <v>63</v>
      </c>
      <c r="C60" s="38" t="s">
        <v>43</v>
      </c>
      <c r="D60" s="38" t="s">
        <v>64</v>
      </c>
      <c r="E60" s="38">
        <v>2018</v>
      </c>
      <c r="F60" s="38" t="s">
        <v>66</v>
      </c>
      <c r="G60" s="38" t="s">
        <v>57</v>
      </c>
      <c r="H60" s="38" t="s">
        <v>51</v>
      </c>
      <c r="I60" s="38" t="s">
        <v>58</v>
      </c>
      <c r="J60" s="39">
        <v>17.668280322424</v>
      </c>
      <c r="K60" s="40">
        <f t="shared" si="4"/>
        <v>0</v>
      </c>
      <c r="L60" s="41">
        <f t="shared" si="5"/>
        <v>17.668280322424</v>
      </c>
      <c r="M60" s="42">
        <v>22</v>
      </c>
      <c r="N60" s="43">
        <f t="shared" si="12"/>
        <v>0</v>
      </c>
      <c r="O60" s="43">
        <f t="shared" si="12"/>
        <v>388.702167093328</v>
      </c>
      <c r="P60" s="44">
        <f t="shared" si="14"/>
        <v>0.28999999999999998</v>
      </c>
      <c r="Q60" s="44">
        <f t="shared" si="14"/>
        <v>0.45</v>
      </c>
      <c r="R60" s="43">
        <f t="shared" si="13"/>
        <v>0</v>
      </c>
      <c r="S60" s="43">
        <f t="shared" si="13"/>
        <v>174.9159751919976</v>
      </c>
      <c r="T60" s="43">
        <f t="shared" si="9"/>
        <v>174.9159751919976</v>
      </c>
      <c r="U60" s="45">
        <v>0.12000000000000002</v>
      </c>
      <c r="V60" s="45">
        <v>1.4999999999999999E-2</v>
      </c>
      <c r="W60" s="45">
        <v>0.15</v>
      </c>
      <c r="X60" s="43">
        <f t="shared" si="10"/>
        <v>20.989917023039716</v>
      </c>
      <c r="Y60" s="43">
        <f t="shared" si="10"/>
        <v>2.6237396278799641</v>
      </c>
      <c r="Z60" s="43">
        <f t="shared" si="10"/>
        <v>26.23739627879964</v>
      </c>
      <c r="AA60" s="43">
        <f t="shared" si="2"/>
        <v>49.851052929719316</v>
      </c>
      <c r="AB60" s="43">
        <f t="shared" si="3"/>
        <v>125.06492226227829</v>
      </c>
    </row>
    <row r="61" spans="2:28" ht="12.6" customHeight="1" x14ac:dyDescent="0.2">
      <c r="B61" s="38" t="s">
        <v>63</v>
      </c>
      <c r="C61" s="38" t="s">
        <v>43</v>
      </c>
      <c r="D61" s="38" t="s">
        <v>64</v>
      </c>
      <c r="E61" s="38">
        <v>2018</v>
      </c>
      <c r="F61" s="38" t="s">
        <v>66</v>
      </c>
      <c r="G61" s="38" t="s">
        <v>57</v>
      </c>
      <c r="H61" s="38" t="s">
        <v>51</v>
      </c>
      <c r="I61" s="38" t="s">
        <v>59</v>
      </c>
      <c r="J61" s="39">
        <v>0.17433605651</v>
      </c>
      <c r="K61" s="40">
        <f t="shared" si="4"/>
        <v>0</v>
      </c>
      <c r="L61" s="41">
        <f t="shared" si="5"/>
        <v>0.17433605651</v>
      </c>
      <c r="M61" s="42">
        <v>22</v>
      </c>
      <c r="N61" s="43">
        <f t="shared" si="12"/>
        <v>0</v>
      </c>
      <c r="O61" s="43">
        <f t="shared" si="12"/>
        <v>3.83539324322</v>
      </c>
      <c r="P61" s="44">
        <f t="shared" si="14"/>
        <v>0.28999999999999998</v>
      </c>
      <c r="Q61" s="44">
        <f t="shared" si="14"/>
        <v>0.45</v>
      </c>
      <c r="R61" s="43">
        <f t="shared" si="13"/>
        <v>0</v>
      </c>
      <c r="S61" s="43">
        <f t="shared" si="13"/>
        <v>1.7259269594490001</v>
      </c>
      <c r="T61" s="43">
        <f t="shared" si="9"/>
        <v>1.7259269594490001</v>
      </c>
      <c r="U61" s="45">
        <v>0.12000000000000002</v>
      </c>
      <c r="V61" s="45">
        <v>1.4999999999999999E-2</v>
      </c>
      <c r="W61" s="45">
        <v>0.15</v>
      </c>
      <c r="X61" s="43">
        <f t="shared" si="10"/>
        <v>0.20711123513388005</v>
      </c>
      <c r="Y61" s="43">
        <f t="shared" si="10"/>
        <v>2.5888904391734999E-2</v>
      </c>
      <c r="Z61" s="43">
        <f t="shared" si="10"/>
        <v>0.25888904391735001</v>
      </c>
      <c r="AA61" s="43">
        <f t="shared" si="2"/>
        <v>0.49188918344296506</v>
      </c>
      <c r="AB61" s="43">
        <f t="shared" si="3"/>
        <v>1.234037776006035</v>
      </c>
    </row>
    <row r="62" spans="2:28" ht="12.6" customHeight="1" x14ac:dyDescent="0.2">
      <c r="B62" s="38" t="s">
        <v>63</v>
      </c>
      <c r="C62" s="38" t="s">
        <v>43</v>
      </c>
      <c r="D62" s="38" t="s">
        <v>64</v>
      </c>
      <c r="E62" s="38">
        <v>2018</v>
      </c>
      <c r="F62" s="38" t="s">
        <v>66</v>
      </c>
      <c r="G62" s="38" t="s">
        <v>57</v>
      </c>
      <c r="H62" s="38" t="s">
        <v>51</v>
      </c>
      <c r="I62" s="38" t="s">
        <v>60</v>
      </c>
      <c r="J62" s="39">
        <v>338.82891567831001</v>
      </c>
      <c r="K62" s="40">
        <f t="shared" si="4"/>
        <v>0</v>
      </c>
      <c r="L62" s="41">
        <f t="shared" si="5"/>
        <v>338.82891567831001</v>
      </c>
      <c r="M62" s="42">
        <v>22</v>
      </c>
      <c r="N62" s="43">
        <f t="shared" si="12"/>
        <v>0</v>
      </c>
      <c r="O62" s="43">
        <f t="shared" si="12"/>
        <v>7454.2361449228201</v>
      </c>
      <c r="P62" s="44">
        <f t="shared" si="14"/>
        <v>0.28999999999999998</v>
      </c>
      <c r="Q62" s="44">
        <f t="shared" si="14"/>
        <v>0.45</v>
      </c>
      <c r="R62" s="43">
        <f t="shared" si="13"/>
        <v>0</v>
      </c>
      <c r="S62" s="43">
        <f t="shared" si="13"/>
        <v>3354.4062652152693</v>
      </c>
      <c r="T62" s="43">
        <f t="shared" si="9"/>
        <v>3354.4062652152693</v>
      </c>
      <c r="U62" s="45">
        <v>0.12000000000000002</v>
      </c>
      <c r="V62" s="45">
        <v>1.4999999999999999E-2</v>
      </c>
      <c r="W62" s="45">
        <v>0.15</v>
      </c>
      <c r="X62" s="43">
        <f t="shared" si="10"/>
        <v>402.52875182583239</v>
      </c>
      <c r="Y62" s="43">
        <f t="shared" si="10"/>
        <v>50.316093978229034</v>
      </c>
      <c r="Z62" s="43">
        <f t="shared" si="10"/>
        <v>503.16093978229037</v>
      </c>
      <c r="AA62" s="43">
        <f t="shared" si="2"/>
        <v>956.00578558635175</v>
      </c>
      <c r="AB62" s="43">
        <f t="shared" si="3"/>
        <v>2398.4004796289173</v>
      </c>
    </row>
    <row r="63" spans="2:28" ht="12.6" customHeight="1" x14ac:dyDescent="0.2">
      <c r="B63" s="38" t="s">
        <v>63</v>
      </c>
      <c r="C63" s="38" t="s">
        <v>43</v>
      </c>
      <c r="D63" s="38" t="s">
        <v>64</v>
      </c>
      <c r="E63" s="38">
        <v>2018</v>
      </c>
      <c r="F63" s="38" t="s">
        <v>66</v>
      </c>
      <c r="G63" s="38" t="s">
        <v>57</v>
      </c>
      <c r="H63" s="38" t="s">
        <v>52</v>
      </c>
      <c r="I63" s="38" t="s">
        <v>58</v>
      </c>
      <c r="J63" s="39">
        <v>11.640898122665</v>
      </c>
      <c r="K63" s="40">
        <f t="shared" si="4"/>
        <v>0</v>
      </c>
      <c r="L63" s="41">
        <f t="shared" si="5"/>
        <v>11.640898122665</v>
      </c>
      <c r="M63" s="42">
        <v>22</v>
      </c>
      <c r="N63" s="43">
        <f t="shared" si="12"/>
        <v>0</v>
      </c>
      <c r="O63" s="43">
        <f t="shared" si="12"/>
        <v>256.09975869863001</v>
      </c>
      <c r="P63" s="44">
        <f t="shared" si="14"/>
        <v>0.28999999999999998</v>
      </c>
      <c r="Q63" s="44">
        <f t="shared" si="14"/>
        <v>0.45</v>
      </c>
      <c r="R63" s="43">
        <f t="shared" si="13"/>
        <v>0</v>
      </c>
      <c r="S63" s="43">
        <f t="shared" si="13"/>
        <v>115.2448914143835</v>
      </c>
      <c r="T63" s="43">
        <f t="shared" si="9"/>
        <v>115.2448914143835</v>
      </c>
      <c r="U63" s="45">
        <v>0.12000000000000002</v>
      </c>
      <c r="V63" s="45">
        <v>1.4999999999999999E-2</v>
      </c>
      <c r="W63" s="45">
        <v>0.15</v>
      </c>
      <c r="X63" s="43">
        <f t="shared" si="10"/>
        <v>13.829386969726023</v>
      </c>
      <c r="Y63" s="43">
        <f t="shared" si="10"/>
        <v>1.7286733712157525</v>
      </c>
      <c r="Z63" s="43">
        <f t="shared" si="10"/>
        <v>17.286733712157524</v>
      </c>
      <c r="AA63" s="43">
        <f t="shared" si="2"/>
        <v>32.844794053099299</v>
      </c>
      <c r="AB63" s="43">
        <f t="shared" si="3"/>
        <v>82.400097361284196</v>
      </c>
    </row>
    <row r="64" spans="2:28" ht="12.6" customHeight="1" x14ac:dyDescent="0.2">
      <c r="B64" s="38" t="s">
        <v>63</v>
      </c>
      <c r="C64" s="38" t="s">
        <v>43</v>
      </c>
      <c r="D64" s="38" t="s">
        <v>64</v>
      </c>
      <c r="E64" s="38">
        <v>2018</v>
      </c>
      <c r="F64" s="38" t="s">
        <v>66</v>
      </c>
      <c r="G64" s="38" t="s">
        <v>57</v>
      </c>
      <c r="H64" s="38" t="s">
        <v>52</v>
      </c>
      <c r="I64" s="38" t="s">
        <v>60</v>
      </c>
      <c r="J64" s="39">
        <v>0.28850029529999999</v>
      </c>
      <c r="K64" s="40">
        <f t="shared" si="4"/>
        <v>0</v>
      </c>
      <c r="L64" s="41">
        <f t="shared" si="5"/>
        <v>0.28850029529999999</v>
      </c>
      <c r="M64" s="42">
        <v>22</v>
      </c>
      <c r="N64" s="43">
        <f t="shared" si="12"/>
        <v>0</v>
      </c>
      <c r="O64" s="43">
        <f t="shared" si="12"/>
        <v>6.3470064965999997</v>
      </c>
      <c r="P64" s="44">
        <f t="shared" si="14"/>
        <v>0.28999999999999998</v>
      </c>
      <c r="Q64" s="44">
        <f t="shared" si="14"/>
        <v>0.45</v>
      </c>
      <c r="R64" s="43">
        <f t="shared" si="13"/>
        <v>0</v>
      </c>
      <c r="S64" s="43">
        <f t="shared" si="13"/>
        <v>2.8561529234699998</v>
      </c>
      <c r="T64" s="43">
        <f t="shared" si="9"/>
        <v>2.8561529234699998</v>
      </c>
      <c r="U64" s="45">
        <v>0.12000000000000002</v>
      </c>
      <c r="V64" s="45">
        <v>1.4999999999999999E-2</v>
      </c>
      <c r="W64" s="45">
        <v>0.15</v>
      </c>
      <c r="X64" s="43">
        <f t="shared" si="10"/>
        <v>0.34273835081640003</v>
      </c>
      <c r="Y64" s="43">
        <f t="shared" si="10"/>
        <v>4.2842293852049997E-2</v>
      </c>
      <c r="Z64" s="43">
        <f t="shared" si="10"/>
        <v>0.42842293852049995</v>
      </c>
      <c r="AA64" s="43">
        <f t="shared" si="2"/>
        <v>0.81400358318895005</v>
      </c>
      <c r="AB64" s="43">
        <f t="shared" si="3"/>
        <v>2.0421493402810498</v>
      </c>
    </row>
    <row r="65" spans="2:28" ht="12.6" customHeight="1" x14ac:dyDescent="0.2">
      <c r="B65" s="38" t="s">
        <v>63</v>
      </c>
      <c r="C65" s="38" t="s">
        <v>43</v>
      </c>
      <c r="D65" s="38" t="s">
        <v>64</v>
      </c>
      <c r="E65" s="38">
        <v>2018</v>
      </c>
      <c r="F65" s="38" t="s">
        <v>67</v>
      </c>
      <c r="G65" s="38" t="s">
        <v>46</v>
      </c>
      <c r="H65" s="38" t="s">
        <v>51</v>
      </c>
      <c r="I65" s="38" t="s">
        <v>48</v>
      </c>
      <c r="J65" s="39">
        <v>8.2827253600000006</v>
      </c>
      <c r="K65" s="40">
        <f t="shared" si="4"/>
        <v>0</v>
      </c>
      <c r="L65" s="41">
        <f t="shared" si="5"/>
        <v>8.2827253600000006</v>
      </c>
      <c r="M65" s="42">
        <v>22</v>
      </c>
      <c r="N65" s="43">
        <f t="shared" si="12"/>
        <v>0</v>
      </c>
      <c r="O65" s="43">
        <f t="shared" si="12"/>
        <v>182.21995792000001</v>
      </c>
      <c r="P65" s="44">
        <f t="shared" si="14"/>
        <v>0.28999999999999998</v>
      </c>
      <c r="Q65" s="44">
        <f t="shared" si="14"/>
        <v>0.45</v>
      </c>
      <c r="R65" s="43">
        <f t="shared" si="13"/>
        <v>0</v>
      </c>
      <c r="S65" s="43">
        <f t="shared" si="13"/>
        <v>81.998981064000006</v>
      </c>
      <c r="T65" s="43">
        <f t="shared" si="9"/>
        <v>81.998981064000006</v>
      </c>
      <c r="U65" s="45">
        <v>0.12000000000000002</v>
      </c>
      <c r="V65" s="45">
        <v>1.4999999999999999E-2</v>
      </c>
      <c r="W65" s="45">
        <v>0.15</v>
      </c>
      <c r="X65" s="43">
        <f t="shared" si="10"/>
        <v>9.8398777276800029</v>
      </c>
      <c r="Y65" s="43">
        <f t="shared" si="10"/>
        <v>1.2299847159600001</v>
      </c>
      <c r="Z65" s="43">
        <f t="shared" si="10"/>
        <v>12.299847159600001</v>
      </c>
      <c r="AA65" s="43">
        <f t="shared" si="2"/>
        <v>23.369709603240004</v>
      </c>
      <c r="AB65" s="43">
        <f t="shared" si="3"/>
        <v>58.629271460760002</v>
      </c>
    </row>
    <row r="66" spans="2:28" ht="12.6" customHeight="1" x14ac:dyDescent="0.2">
      <c r="B66" s="38" t="s">
        <v>63</v>
      </c>
      <c r="C66" s="38" t="s">
        <v>43</v>
      </c>
      <c r="D66" s="38" t="s">
        <v>64</v>
      </c>
      <c r="E66" s="38">
        <v>2018</v>
      </c>
      <c r="F66" s="38" t="s">
        <v>67</v>
      </c>
      <c r="G66" s="38" t="s">
        <v>57</v>
      </c>
      <c r="H66" s="38" t="s">
        <v>51</v>
      </c>
      <c r="I66" s="38" t="s">
        <v>58</v>
      </c>
      <c r="J66" s="39">
        <v>59.149864694640002</v>
      </c>
      <c r="K66" s="40">
        <f t="shared" si="4"/>
        <v>0</v>
      </c>
      <c r="L66" s="41">
        <f t="shared" si="5"/>
        <v>59.149864694640002</v>
      </c>
      <c r="M66" s="42">
        <v>22</v>
      </c>
      <c r="N66" s="43">
        <f t="shared" si="12"/>
        <v>0</v>
      </c>
      <c r="O66" s="43">
        <f t="shared" si="12"/>
        <v>1301.2970232820801</v>
      </c>
      <c r="P66" s="44">
        <f t="shared" si="14"/>
        <v>0.28999999999999998</v>
      </c>
      <c r="Q66" s="44">
        <f t="shared" si="14"/>
        <v>0.45</v>
      </c>
      <c r="R66" s="43">
        <f t="shared" si="13"/>
        <v>0</v>
      </c>
      <c r="S66" s="43">
        <f t="shared" si="13"/>
        <v>585.58366047693607</v>
      </c>
      <c r="T66" s="43">
        <f t="shared" si="9"/>
        <v>585.58366047693607</v>
      </c>
      <c r="U66" s="45">
        <v>0.12000000000000002</v>
      </c>
      <c r="V66" s="45">
        <v>1.4999999999999999E-2</v>
      </c>
      <c r="W66" s="45">
        <v>0.15</v>
      </c>
      <c r="X66" s="43">
        <f t="shared" si="10"/>
        <v>70.270039257232341</v>
      </c>
      <c r="Y66" s="43">
        <f t="shared" si="10"/>
        <v>8.7837549071540408</v>
      </c>
      <c r="Z66" s="43">
        <f t="shared" si="10"/>
        <v>87.837549071540408</v>
      </c>
      <c r="AA66" s="43">
        <f t="shared" si="2"/>
        <v>166.8913432359268</v>
      </c>
      <c r="AB66" s="43">
        <f t="shared" si="3"/>
        <v>418.69231724100928</v>
      </c>
    </row>
    <row r="67" spans="2:28" ht="12.6" customHeight="1" x14ac:dyDescent="0.2">
      <c r="B67" s="38" t="s">
        <v>63</v>
      </c>
      <c r="C67" s="38" t="s">
        <v>43</v>
      </c>
      <c r="D67" s="38" t="s">
        <v>64</v>
      </c>
      <c r="E67" s="38">
        <v>2018</v>
      </c>
      <c r="F67" s="38" t="s">
        <v>67</v>
      </c>
      <c r="G67" s="38" t="s">
        <v>57</v>
      </c>
      <c r="H67" s="38" t="s">
        <v>51</v>
      </c>
      <c r="I67" s="38" t="s">
        <v>59</v>
      </c>
      <c r="J67" s="39">
        <v>0.36294700504999999</v>
      </c>
      <c r="K67" s="40">
        <f t="shared" si="4"/>
        <v>0</v>
      </c>
      <c r="L67" s="41">
        <f t="shared" si="5"/>
        <v>0.36294700504999999</v>
      </c>
      <c r="M67" s="42">
        <v>22</v>
      </c>
      <c r="N67" s="43">
        <f t="shared" si="12"/>
        <v>0</v>
      </c>
      <c r="O67" s="43">
        <f t="shared" si="12"/>
        <v>7.9848341110999996</v>
      </c>
      <c r="P67" s="44">
        <f t="shared" si="14"/>
        <v>0.28999999999999998</v>
      </c>
      <c r="Q67" s="44">
        <f t="shared" si="14"/>
        <v>0.45</v>
      </c>
      <c r="R67" s="43">
        <f t="shared" si="13"/>
        <v>0</v>
      </c>
      <c r="S67" s="43">
        <f t="shared" si="13"/>
        <v>3.5931753499950001</v>
      </c>
      <c r="T67" s="43">
        <f t="shared" si="9"/>
        <v>3.5931753499950001</v>
      </c>
      <c r="U67" s="45">
        <v>0.12000000000000002</v>
      </c>
      <c r="V67" s="45">
        <v>1.4999999999999999E-2</v>
      </c>
      <c r="W67" s="45">
        <v>0.15</v>
      </c>
      <c r="X67" s="43">
        <f t="shared" si="10"/>
        <v>0.43118104199940011</v>
      </c>
      <c r="Y67" s="43">
        <f t="shared" si="10"/>
        <v>5.3897630249924999E-2</v>
      </c>
      <c r="Z67" s="43">
        <f t="shared" si="10"/>
        <v>0.53897630249924999</v>
      </c>
      <c r="AA67" s="43">
        <f t="shared" si="2"/>
        <v>1.0240549747485752</v>
      </c>
      <c r="AB67" s="43">
        <f t="shared" si="3"/>
        <v>2.5691203752464249</v>
      </c>
    </row>
    <row r="68" spans="2:28" ht="12.6" customHeight="1" x14ac:dyDescent="0.2">
      <c r="B68" s="38" t="s">
        <v>63</v>
      </c>
      <c r="C68" s="38" t="s">
        <v>43</v>
      </c>
      <c r="D68" s="38" t="s">
        <v>64</v>
      </c>
      <c r="E68" s="38">
        <v>2018</v>
      </c>
      <c r="F68" s="38" t="s">
        <v>67</v>
      </c>
      <c r="G68" s="38" t="s">
        <v>57</v>
      </c>
      <c r="H68" s="38" t="s">
        <v>51</v>
      </c>
      <c r="I68" s="38" t="s">
        <v>60</v>
      </c>
      <c r="J68" s="39">
        <v>1005.17579251681</v>
      </c>
      <c r="K68" s="40">
        <f t="shared" si="4"/>
        <v>0</v>
      </c>
      <c r="L68" s="41">
        <f t="shared" si="5"/>
        <v>1005.17579251681</v>
      </c>
      <c r="M68" s="42">
        <v>22</v>
      </c>
      <c r="N68" s="43">
        <f t="shared" si="12"/>
        <v>0</v>
      </c>
      <c r="O68" s="43">
        <f t="shared" si="12"/>
        <v>22113.867435369819</v>
      </c>
      <c r="P68" s="44">
        <f t="shared" si="14"/>
        <v>0.28999999999999998</v>
      </c>
      <c r="Q68" s="44">
        <f t="shared" si="14"/>
        <v>0.45</v>
      </c>
      <c r="R68" s="43">
        <f t="shared" si="13"/>
        <v>0</v>
      </c>
      <c r="S68" s="43">
        <f t="shared" si="13"/>
        <v>9951.2403459164179</v>
      </c>
      <c r="T68" s="43">
        <f t="shared" si="9"/>
        <v>9951.2403459164179</v>
      </c>
      <c r="U68" s="45">
        <v>0.12000000000000002</v>
      </c>
      <c r="V68" s="45">
        <v>1.4999999999999999E-2</v>
      </c>
      <c r="W68" s="45">
        <v>0.15</v>
      </c>
      <c r="X68" s="43">
        <f t="shared" si="10"/>
        <v>1194.1488415099705</v>
      </c>
      <c r="Y68" s="43">
        <f t="shared" si="10"/>
        <v>149.26860518874625</v>
      </c>
      <c r="Z68" s="43">
        <f t="shared" si="10"/>
        <v>1492.6860518874626</v>
      </c>
      <c r="AA68" s="43">
        <f t="shared" si="2"/>
        <v>2836.1034985861793</v>
      </c>
      <c r="AB68" s="43">
        <f t="shared" si="3"/>
        <v>7115.1368473302391</v>
      </c>
    </row>
    <row r="69" spans="2:28" ht="12.6" customHeight="1" x14ac:dyDescent="0.2">
      <c r="B69" s="38" t="s">
        <v>63</v>
      </c>
      <c r="C69" s="38" t="s">
        <v>43</v>
      </c>
      <c r="D69" s="38" t="s">
        <v>64</v>
      </c>
      <c r="E69" s="38">
        <v>2018</v>
      </c>
      <c r="F69" s="38" t="s">
        <v>67</v>
      </c>
      <c r="G69" s="38" t="s">
        <v>57</v>
      </c>
      <c r="H69" s="38" t="s">
        <v>52</v>
      </c>
      <c r="I69" s="38" t="s">
        <v>58</v>
      </c>
      <c r="J69" s="39">
        <v>35.555469323536002</v>
      </c>
      <c r="K69" s="40">
        <f t="shared" si="4"/>
        <v>0</v>
      </c>
      <c r="L69" s="41">
        <f t="shared" si="5"/>
        <v>35.555469323536002</v>
      </c>
      <c r="M69" s="42">
        <v>22</v>
      </c>
      <c r="N69" s="43">
        <f t="shared" si="12"/>
        <v>0</v>
      </c>
      <c r="O69" s="43">
        <f t="shared" si="12"/>
        <v>782.22032511779207</v>
      </c>
      <c r="P69" s="44">
        <f t="shared" si="14"/>
        <v>0.28999999999999998</v>
      </c>
      <c r="Q69" s="44">
        <f t="shared" si="14"/>
        <v>0.45</v>
      </c>
      <c r="R69" s="43">
        <f t="shared" si="13"/>
        <v>0</v>
      </c>
      <c r="S69" s="43">
        <f t="shared" si="13"/>
        <v>351.99914630300646</v>
      </c>
      <c r="T69" s="43">
        <f t="shared" si="9"/>
        <v>351.99914630300646</v>
      </c>
      <c r="U69" s="45">
        <v>0.12000000000000002</v>
      </c>
      <c r="V69" s="45">
        <v>1.4999999999999999E-2</v>
      </c>
      <c r="W69" s="45">
        <v>0.15</v>
      </c>
      <c r="X69" s="43">
        <f t="shared" ref="X69:Z100" si="15">IFERROR($T69*U69,0)</f>
        <v>42.239897556360781</v>
      </c>
      <c r="Y69" s="43">
        <f t="shared" si="15"/>
        <v>5.2799871945450967</v>
      </c>
      <c r="Z69" s="43">
        <f t="shared" si="15"/>
        <v>52.799871945450967</v>
      </c>
      <c r="AA69" s="43">
        <f t="shared" ref="AA69:AA132" si="16">SUM(X69:Z69)</f>
        <v>100.31975669635685</v>
      </c>
      <c r="AB69" s="43">
        <f t="shared" ref="AB69:AB132" si="17">(T69-AA69)</f>
        <v>251.67938960664961</v>
      </c>
    </row>
    <row r="70" spans="2:28" ht="12.6" customHeight="1" x14ac:dyDescent="0.2">
      <c r="B70" s="38" t="s">
        <v>63</v>
      </c>
      <c r="C70" s="38" t="s">
        <v>43</v>
      </c>
      <c r="D70" s="38" t="s">
        <v>64</v>
      </c>
      <c r="E70" s="38">
        <v>2018</v>
      </c>
      <c r="F70" s="38" t="s">
        <v>67</v>
      </c>
      <c r="G70" s="38" t="s">
        <v>57</v>
      </c>
      <c r="H70" s="38" t="s">
        <v>52</v>
      </c>
      <c r="I70" s="38" t="s">
        <v>60</v>
      </c>
      <c r="J70" s="39">
        <v>1.6896873951960001</v>
      </c>
      <c r="K70" s="40">
        <f t="shared" ref="K70:K133" si="18">IF(I70="Physical",J70,0)</f>
        <v>0</v>
      </c>
      <c r="L70" s="41">
        <f t="shared" ref="L70:L133" si="19">(J70-K70)</f>
        <v>1.6896873951960001</v>
      </c>
      <c r="M70" s="42">
        <v>22</v>
      </c>
      <c r="N70" s="43">
        <f t="shared" si="12"/>
        <v>0</v>
      </c>
      <c r="O70" s="43">
        <f t="shared" si="12"/>
        <v>37.173122694311999</v>
      </c>
      <c r="P70" s="44">
        <f t="shared" si="14"/>
        <v>0.28999999999999998</v>
      </c>
      <c r="Q70" s="44">
        <f t="shared" si="14"/>
        <v>0.45</v>
      </c>
      <c r="R70" s="43">
        <f t="shared" si="13"/>
        <v>0</v>
      </c>
      <c r="S70" s="43">
        <f t="shared" si="13"/>
        <v>16.727905212440401</v>
      </c>
      <c r="T70" s="43">
        <f t="shared" ref="T70:T133" si="20">(R70+S70)</f>
        <v>16.727905212440401</v>
      </c>
      <c r="U70" s="45">
        <v>0.12000000000000002</v>
      </c>
      <c r="V70" s="45">
        <v>1.4999999999999999E-2</v>
      </c>
      <c r="W70" s="45">
        <v>0.15</v>
      </c>
      <c r="X70" s="43">
        <f t="shared" si="15"/>
        <v>2.0073486254928485</v>
      </c>
      <c r="Y70" s="43">
        <f t="shared" si="15"/>
        <v>0.25091857818660601</v>
      </c>
      <c r="Z70" s="43">
        <f t="shared" si="15"/>
        <v>2.5091857818660599</v>
      </c>
      <c r="AA70" s="43">
        <f t="shared" si="16"/>
        <v>4.7674529855455141</v>
      </c>
      <c r="AB70" s="43">
        <f t="shared" si="17"/>
        <v>11.960452226894887</v>
      </c>
    </row>
    <row r="71" spans="2:28" ht="12.6" customHeight="1" x14ac:dyDescent="0.2">
      <c r="B71" s="38" t="s">
        <v>63</v>
      </c>
      <c r="C71" s="38" t="s">
        <v>43</v>
      </c>
      <c r="D71" s="38" t="s">
        <v>64</v>
      </c>
      <c r="E71" s="38">
        <v>2018</v>
      </c>
      <c r="F71" s="38" t="s">
        <v>68</v>
      </c>
      <c r="G71" s="38" t="s">
        <v>46</v>
      </c>
      <c r="H71" s="38" t="s">
        <v>47</v>
      </c>
      <c r="I71" s="38" t="s">
        <v>48</v>
      </c>
      <c r="J71" s="39">
        <v>0.91849999999999998</v>
      </c>
      <c r="K71" s="40">
        <f t="shared" si="18"/>
        <v>0</v>
      </c>
      <c r="L71" s="41">
        <f t="shared" si="19"/>
        <v>0.91849999999999998</v>
      </c>
      <c r="M71" s="42">
        <v>22</v>
      </c>
      <c r="N71" s="43">
        <f t="shared" si="12"/>
        <v>0</v>
      </c>
      <c r="O71" s="43">
        <f t="shared" si="12"/>
        <v>20.207000000000001</v>
      </c>
      <c r="P71" s="44">
        <f t="shared" si="14"/>
        <v>0.28999999999999998</v>
      </c>
      <c r="Q71" s="44">
        <f t="shared" si="14"/>
        <v>0.45</v>
      </c>
      <c r="R71" s="43">
        <f t="shared" si="13"/>
        <v>0</v>
      </c>
      <c r="S71" s="43">
        <f t="shared" si="13"/>
        <v>9.0931500000000014</v>
      </c>
      <c r="T71" s="43">
        <f t="shared" si="20"/>
        <v>9.0931500000000014</v>
      </c>
      <c r="U71" s="45">
        <v>0.12000000000000002</v>
      </c>
      <c r="V71" s="45">
        <v>1.4999999999999999E-2</v>
      </c>
      <c r="W71" s="45">
        <v>0.15</v>
      </c>
      <c r="X71" s="43">
        <f t="shared" si="15"/>
        <v>1.0911780000000004</v>
      </c>
      <c r="Y71" s="43">
        <f t="shared" si="15"/>
        <v>0.13639725000000003</v>
      </c>
      <c r="Z71" s="43">
        <f t="shared" si="15"/>
        <v>1.3639725000000003</v>
      </c>
      <c r="AA71" s="43">
        <f t="shared" si="16"/>
        <v>2.591547750000001</v>
      </c>
      <c r="AB71" s="43">
        <f t="shared" si="17"/>
        <v>6.5016022500000004</v>
      </c>
    </row>
    <row r="72" spans="2:28" ht="12.6" customHeight="1" x14ac:dyDescent="0.2">
      <c r="B72" s="38" t="s">
        <v>63</v>
      </c>
      <c r="C72" s="38" t="s">
        <v>43</v>
      </c>
      <c r="D72" s="38" t="s">
        <v>64</v>
      </c>
      <c r="E72" s="38">
        <v>2018</v>
      </c>
      <c r="F72" s="38" t="s">
        <v>68</v>
      </c>
      <c r="G72" s="38" t="s">
        <v>46</v>
      </c>
      <c r="H72" s="38" t="s">
        <v>51</v>
      </c>
      <c r="I72" s="38" t="s">
        <v>48</v>
      </c>
      <c r="J72" s="39">
        <v>47.565059400000003</v>
      </c>
      <c r="K72" s="40">
        <f t="shared" si="18"/>
        <v>0</v>
      </c>
      <c r="L72" s="41">
        <f t="shared" si="19"/>
        <v>47.565059400000003</v>
      </c>
      <c r="M72" s="42">
        <v>22</v>
      </c>
      <c r="N72" s="43">
        <f t="shared" si="12"/>
        <v>0</v>
      </c>
      <c r="O72" s="43">
        <f t="shared" si="12"/>
        <v>1046.4313068000001</v>
      </c>
      <c r="P72" s="44">
        <f t="shared" si="14"/>
        <v>0.28999999999999998</v>
      </c>
      <c r="Q72" s="44">
        <f t="shared" si="14"/>
        <v>0.45</v>
      </c>
      <c r="R72" s="43">
        <f t="shared" si="13"/>
        <v>0</v>
      </c>
      <c r="S72" s="43">
        <f t="shared" si="13"/>
        <v>470.89408806000006</v>
      </c>
      <c r="T72" s="43">
        <f t="shared" si="20"/>
        <v>470.89408806000006</v>
      </c>
      <c r="U72" s="45">
        <v>0.12000000000000002</v>
      </c>
      <c r="V72" s="45">
        <v>1.4999999999999999E-2</v>
      </c>
      <c r="W72" s="45">
        <v>0.15</v>
      </c>
      <c r="X72" s="43">
        <f t="shared" si="15"/>
        <v>56.507290567200016</v>
      </c>
      <c r="Y72" s="43">
        <f t="shared" si="15"/>
        <v>7.0634113209000002</v>
      </c>
      <c r="Z72" s="43">
        <f t="shared" si="15"/>
        <v>70.634113209000006</v>
      </c>
      <c r="AA72" s="43">
        <f t="shared" si="16"/>
        <v>134.20481509710004</v>
      </c>
      <c r="AB72" s="43">
        <f t="shared" si="17"/>
        <v>336.68927296290002</v>
      </c>
    </row>
    <row r="73" spans="2:28" ht="12.6" customHeight="1" x14ac:dyDescent="0.2">
      <c r="B73" s="38" t="s">
        <v>63</v>
      </c>
      <c r="C73" s="38" t="s">
        <v>43</v>
      </c>
      <c r="D73" s="38" t="s">
        <v>64</v>
      </c>
      <c r="E73" s="38">
        <v>2018</v>
      </c>
      <c r="F73" s="38" t="s">
        <v>68</v>
      </c>
      <c r="G73" s="38" t="s">
        <v>46</v>
      </c>
      <c r="H73" s="38" t="s">
        <v>52</v>
      </c>
      <c r="I73" s="38" t="s">
        <v>48</v>
      </c>
      <c r="J73" s="39">
        <v>4.9783040700000001</v>
      </c>
      <c r="K73" s="40">
        <f t="shared" si="18"/>
        <v>0</v>
      </c>
      <c r="L73" s="41">
        <f t="shared" si="19"/>
        <v>4.9783040700000001</v>
      </c>
      <c r="M73" s="42">
        <v>22</v>
      </c>
      <c r="N73" s="43">
        <f t="shared" si="12"/>
        <v>0</v>
      </c>
      <c r="O73" s="43">
        <f t="shared" si="12"/>
        <v>109.52268954</v>
      </c>
      <c r="P73" s="44">
        <f t="shared" si="14"/>
        <v>0.28999999999999998</v>
      </c>
      <c r="Q73" s="44">
        <f t="shared" si="14"/>
        <v>0.45</v>
      </c>
      <c r="R73" s="43">
        <f t="shared" si="13"/>
        <v>0</v>
      </c>
      <c r="S73" s="43">
        <f t="shared" si="13"/>
        <v>49.285210292999999</v>
      </c>
      <c r="T73" s="43">
        <f t="shared" si="20"/>
        <v>49.285210292999999</v>
      </c>
      <c r="U73" s="45">
        <v>0.12000000000000002</v>
      </c>
      <c r="V73" s="45">
        <v>1.4999999999999999E-2</v>
      </c>
      <c r="W73" s="45">
        <v>0.15</v>
      </c>
      <c r="X73" s="43">
        <f t="shared" si="15"/>
        <v>5.9142252351600009</v>
      </c>
      <c r="Y73" s="43">
        <f t="shared" si="15"/>
        <v>0.739278154395</v>
      </c>
      <c r="Z73" s="43">
        <f t="shared" si="15"/>
        <v>7.3927815439499991</v>
      </c>
      <c r="AA73" s="43">
        <f t="shared" si="16"/>
        <v>14.046284933505</v>
      </c>
      <c r="AB73" s="43">
        <f t="shared" si="17"/>
        <v>35.238925359494999</v>
      </c>
    </row>
    <row r="74" spans="2:28" ht="12.6" customHeight="1" x14ac:dyDescent="0.2">
      <c r="B74" s="38" t="s">
        <v>63</v>
      </c>
      <c r="C74" s="38" t="s">
        <v>43</v>
      </c>
      <c r="D74" s="38" t="s">
        <v>64</v>
      </c>
      <c r="E74" s="38">
        <v>2018</v>
      </c>
      <c r="F74" s="38" t="s">
        <v>68</v>
      </c>
      <c r="G74" s="38" t="s">
        <v>57</v>
      </c>
      <c r="H74" s="38" t="s">
        <v>51</v>
      </c>
      <c r="I74" s="38" t="s">
        <v>58</v>
      </c>
      <c r="J74" s="39">
        <v>322.98591331435398</v>
      </c>
      <c r="K74" s="40">
        <f t="shared" si="18"/>
        <v>0</v>
      </c>
      <c r="L74" s="41">
        <f t="shared" si="19"/>
        <v>322.98591331435398</v>
      </c>
      <c r="M74" s="42">
        <v>22</v>
      </c>
      <c r="N74" s="43">
        <f t="shared" si="12"/>
        <v>0</v>
      </c>
      <c r="O74" s="43">
        <f t="shared" si="12"/>
        <v>7105.6900929157873</v>
      </c>
      <c r="P74" s="44">
        <f t="shared" si="14"/>
        <v>0.28999999999999998</v>
      </c>
      <c r="Q74" s="44">
        <f t="shared" si="14"/>
        <v>0.45</v>
      </c>
      <c r="R74" s="43">
        <f t="shared" si="13"/>
        <v>0</v>
      </c>
      <c r="S74" s="43">
        <f t="shared" si="13"/>
        <v>3197.5605418121045</v>
      </c>
      <c r="T74" s="43">
        <f t="shared" si="20"/>
        <v>3197.5605418121045</v>
      </c>
      <c r="U74" s="45">
        <v>0.12000000000000002</v>
      </c>
      <c r="V74" s="45">
        <v>1.4999999999999999E-2</v>
      </c>
      <c r="W74" s="45">
        <v>0.15</v>
      </c>
      <c r="X74" s="43">
        <f t="shared" si="15"/>
        <v>383.70726501745258</v>
      </c>
      <c r="Y74" s="43">
        <f t="shared" si="15"/>
        <v>47.963408127181566</v>
      </c>
      <c r="Z74" s="43">
        <f t="shared" si="15"/>
        <v>479.63408127181566</v>
      </c>
      <c r="AA74" s="43">
        <f t="shared" si="16"/>
        <v>911.3047544164499</v>
      </c>
      <c r="AB74" s="43">
        <f t="shared" si="17"/>
        <v>2286.2557873956548</v>
      </c>
    </row>
    <row r="75" spans="2:28" ht="12.6" customHeight="1" x14ac:dyDescent="0.2">
      <c r="B75" s="38" t="s">
        <v>63</v>
      </c>
      <c r="C75" s="38" t="s">
        <v>43</v>
      </c>
      <c r="D75" s="38" t="s">
        <v>64</v>
      </c>
      <c r="E75" s="38">
        <v>2018</v>
      </c>
      <c r="F75" s="38" t="s">
        <v>68</v>
      </c>
      <c r="G75" s="38" t="s">
        <v>57</v>
      </c>
      <c r="H75" s="38" t="s">
        <v>51</v>
      </c>
      <c r="I75" s="38" t="s">
        <v>59</v>
      </c>
      <c r="J75" s="39">
        <v>0.88383550580000003</v>
      </c>
      <c r="K75" s="40">
        <f t="shared" si="18"/>
        <v>0</v>
      </c>
      <c r="L75" s="41">
        <f t="shared" si="19"/>
        <v>0.88383550580000003</v>
      </c>
      <c r="M75" s="42">
        <v>22</v>
      </c>
      <c r="N75" s="43">
        <f t="shared" si="12"/>
        <v>0</v>
      </c>
      <c r="O75" s="43">
        <f t="shared" si="12"/>
        <v>19.4443811276</v>
      </c>
      <c r="P75" s="44">
        <f t="shared" si="14"/>
        <v>0.28999999999999998</v>
      </c>
      <c r="Q75" s="44">
        <f t="shared" si="14"/>
        <v>0.45</v>
      </c>
      <c r="R75" s="43">
        <f t="shared" si="13"/>
        <v>0</v>
      </c>
      <c r="S75" s="43">
        <f t="shared" si="13"/>
        <v>8.7499715074199997</v>
      </c>
      <c r="T75" s="43">
        <f t="shared" si="20"/>
        <v>8.7499715074199997</v>
      </c>
      <c r="U75" s="45">
        <v>0.12000000000000002</v>
      </c>
      <c r="V75" s="45">
        <v>1.4999999999999999E-2</v>
      </c>
      <c r="W75" s="45">
        <v>0.15</v>
      </c>
      <c r="X75" s="43">
        <f t="shared" si="15"/>
        <v>1.0499965808904002</v>
      </c>
      <c r="Y75" s="43">
        <f t="shared" si="15"/>
        <v>0.13124957261129999</v>
      </c>
      <c r="Z75" s="43">
        <f t="shared" si="15"/>
        <v>1.3124957261129999</v>
      </c>
      <c r="AA75" s="43">
        <f t="shared" si="16"/>
        <v>2.4937418796147002</v>
      </c>
      <c r="AB75" s="43">
        <f t="shared" si="17"/>
        <v>6.2562296278052996</v>
      </c>
    </row>
    <row r="76" spans="2:28" ht="12.6" customHeight="1" x14ac:dyDescent="0.2">
      <c r="B76" s="38" t="s">
        <v>63</v>
      </c>
      <c r="C76" s="38" t="s">
        <v>43</v>
      </c>
      <c r="D76" s="38" t="s">
        <v>64</v>
      </c>
      <c r="E76" s="38">
        <v>2018</v>
      </c>
      <c r="F76" s="38" t="s">
        <v>68</v>
      </c>
      <c r="G76" s="38" t="s">
        <v>57</v>
      </c>
      <c r="H76" s="38" t="s">
        <v>51</v>
      </c>
      <c r="I76" s="38" t="s">
        <v>60</v>
      </c>
      <c r="J76" s="39">
        <v>4342.4188508396901</v>
      </c>
      <c r="K76" s="40">
        <f t="shared" si="18"/>
        <v>0</v>
      </c>
      <c r="L76" s="41">
        <f t="shared" si="19"/>
        <v>4342.4188508396901</v>
      </c>
      <c r="M76" s="42">
        <v>22</v>
      </c>
      <c r="N76" s="43">
        <f t="shared" si="12"/>
        <v>0</v>
      </c>
      <c r="O76" s="43">
        <f t="shared" si="12"/>
        <v>95533.214718473188</v>
      </c>
      <c r="P76" s="44">
        <f t="shared" si="14"/>
        <v>0.28999999999999998</v>
      </c>
      <c r="Q76" s="44">
        <f t="shared" si="14"/>
        <v>0.45</v>
      </c>
      <c r="R76" s="43">
        <f t="shared" si="13"/>
        <v>0</v>
      </c>
      <c r="S76" s="43">
        <f t="shared" si="13"/>
        <v>42989.946623312935</v>
      </c>
      <c r="T76" s="43">
        <f t="shared" si="20"/>
        <v>42989.946623312935</v>
      </c>
      <c r="U76" s="45">
        <v>0.12000000000000002</v>
      </c>
      <c r="V76" s="45">
        <v>1.4999999999999999E-2</v>
      </c>
      <c r="W76" s="45">
        <v>0.15</v>
      </c>
      <c r="X76" s="43">
        <f t="shared" si="15"/>
        <v>5158.7935947975529</v>
      </c>
      <c r="Y76" s="43">
        <f t="shared" si="15"/>
        <v>644.849199349694</v>
      </c>
      <c r="Z76" s="43">
        <f t="shared" si="15"/>
        <v>6448.4919934969403</v>
      </c>
      <c r="AA76" s="43">
        <f t="shared" si="16"/>
        <v>12252.134787644187</v>
      </c>
      <c r="AB76" s="43">
        <f t="shared" si="17"/>
        <v>30737.811835668748</v>
      </c>
    </row>
    <row r="77" spans="2:28" ht="12.6" customHeight="1" x14ac:dyDescent="0.2">
      <c r="B77" s="38" t="s">
        <v>63</v>
      </c>
      <c r="C77" s="38" t="s">
        <v>43</v>
      </c>
      <c r="D77" s="38" t="s">
        <v>64</v>
      </c>
      <c r="E77" s="38">
        <v>2018</v>
      </c>
      <c r="F77" s="38" t="s">
        <v>68</v>
      </c>
      <c r="G77" s="38" t="s">
        <v>57</v>
      </c>
      <c r="H77" s="38" t="s">
        <v>52</v>
      </c>
      <c r="I77" s="38" t="s">
        <v>58</v>
      </c>
      <c r="J77" s="39">
        <v>535.81969016601204</v>
      </c>
      <c r="K77" s="40">
        <f t="shared" si="18"/>
        <v>0</v>
      </c>
      <c r="L77" s="41">
        <f t="shared" si="19"/>
        <v>535.81969016601204</v>
      </c>
      <c r="M77" s="42">
        <v>22</v>
      </c>
      <c r="N77" s="43">
        <f t="shared" si="12"/>
        <v>0</v>
      </c>
      <c r="O77" s="43">
        <f t="shared" si="12"/>
        <v>11788.033183652266</v>
      </c>
      <c r="P77" s="44">
        <f t="shared" si="14"/>
        <v>0.28999999999999998</v>
      </c>
      <c r="Q77" s="44">
        <f t="shared" si="14"/>
        <v>0.45</v>
      </c>
      <c r="R77" s="43">
        <f t="shared" si="13"/>
        <v>0</v>
      </c>
      <c r="S77" s="43">
        <f t="shared" si="13"/>
        <v>5304.6149326435198</v>
      </c>
      <c r="T77" s="43">
        <f t="shared" si="20"/>
        <v>5304.6149326435198</v>
      </c>
      <c r="U77" s="45">
        <v>0.12000000000000002</v>
      </c>
      <c r="V77" s="45">
        <v>1.4999999999999999E-2</v>
      </c>
      <c r="W77" s="45">
        <v>0.15</v>
      </c>
      <c r="X77" s="43">
        <f t="shared" si="15"/>
        <v>636.5537919172225</v>
      </c>
      <c r="Y77" s="43">
        <f t="shared" si="15"/>
        <v>79.569223989652798</v>
      </c>
      <c r="Z77" s="43">
        <f t="shared" si="15"/>
        <v>795.69223989652789</v>
      </c>
      <c r="AA77" s="43">
        <f t="shared" si="16"/>
        <v>1511.815255803403</v>
      </c>
      <c r="AB77" s="43">
        <f t="shared" si="17"/>
        <v>3792.7996768401167</v>
      </c>
    </row>
    <row r="78" spans="2:28" ht="12.6" customHeight="1" x14ac:dyDescent="0.2">
      <c r="B78" s="38" t="s">
        <v>63</v>
      </c>
      <c r="C78" s="38" t="s">
        <v>43</v>
      </c>
      <c r="D78" s="38" t="s">
        <v>64</v>
      </c>
      <c r="E78" s="38">
        <v>2018</v>
      </c>
      <c r="F78" s="38" t="s">
        <v>68</v>
      </c>
      <c r="G78" s="38" t="s">
        <v>57</v>
      </c>
      <c r="H78" s="38" t="s">
        <v>52</v>
      </c>
      <c r="I78" s="38" t="s">
        <v>59</v>
      </c>
      <c r="J78" s="39">
        <v>1.29711547E-3</v>
      </c>
      <c r="K78" s="40">
        <f t="shared" si="18"/>
        <v>0</v>
      </c>
      <c r="L78" s="41">
        <f t="shared" si="19"/>
        <v>1.29711547E-3</v>
      </c>
      <c r="M78" s="42">
        <v>22</v>
      </c>
      <c r="N78" s="43">
        <f t="shared" si="12"/>
        <v>0</v>
      </c>
      <c r="O78" s="43">
        <f t="shared" si="12"/>
        <v>2.853654034E-2</v>
      </c>
      <c r="P78" s="44">
        <f t="shared" si="14"/>
        <v>0.28999999999999998</v>
      </c>
      <c r="Q78" s="44">
        <f t="shared" si="14"/>
        <v>0.45</v>
      </c>
      <c r="R78" s="43">
        <f t="shared" si="13"/>
        <v>0</v>
      </c>
      <c r="S78" s="43">
        <f t="shared" si="13"/>
        <v>1.2841443153000001E-2</v>
      </c>
      <c r="T78" s="43">
        <f t="shared" si="20"/>
        <v>1.2841443153000001E-2</v>
      </c>
      <c r="U78" s="45">
        <v>0.12000000000000002</v>
      </c>
      <c r="V78" s="45">
        <v>1.4999999999999999E-2</v>
      </c>
      <c r="W78" s="45">
        <v>0.15</v>
      </c>
      <c r="X78" s="43">
        <f t="shared" si="15"/>
        <v>1.5409731783600003E-3</v>
      </c>
      <c r="Y78" s="43">
        <f t="shared" si="15"/>
        <v>1.9262164729500001E-4</v>
      </c>
      <c r="Z78" s="43">
        <f t="shared" si="15"/>
        <v>1.92621647295E-3</v>
      </c>
      <c r="AA78" s="43">
        <f t="shared" si="16"/>
        <v>3.6598112986050003E-3</v>
      </c>
      <c r="AB78" s="43">
        <f t="shared" si="17"/>
        <v>9.1816318543950001E-3</v>
      </c>
    </row>
    <row r="79" spans="2:28" ht="12.6" customHeight="1" x14ac:dyDescent="0.2">
      <c r="B79" s="38" t="s">
        <v>63</v>
      </c>
      <c r="C79" s="38" t="s">
        <v>43</v>
      </c>
      <c r="D79" s="38" t="s">
        <v>64</v>
      </c>
      <c r="E79" s="38">
        <v>2018</v>
      </c>
      <c r="F79" s="38" t="s">
        <v>68</v>
      </c>
      <c r="G79" s="38" t="s">
        <v>57</v>
      </c>
      <c r="H79" s="38" t="s">
        <v>52</v>
      </c>
      <c r="I79" s="38" t="s">
        <v>60</v>
      </c>
      <c r="J79" s="39">
        <v>36.300167080953997</v>
      </c>
      <c r="K79" s="40">
        <f t="shared" si="18"/>
        <v>0</v>
      </c>
      <c r="L79" s="41">
        <f t="shared" si="19"/>
        <v>36.300167080953997</v>
      </c>
      <c r="M79" s="42">
        <v>22</v>
      </c>
      <c r="N79" s="43">
        <f t="shared" si="12"/>
        <v>0</v>
      </c>
      <c r="O79" s="43">
        <f t="shared" si="12"/>
        <v>798.60367578098794</v>
      </c>
      <c r="P79" s="44">
        <f t="shared" si="14"/>
        <v>0.28999999999999998</v>
      </c>
      <c r="Q79" s="44">
        <f t="shared" si="14"/>
        <v>0.45</v>
      </c>
      <c r="R79" s="43">
        <f t="shared" si="13"/>
        <v>0</v>
      </c>
      <c r="S79" s="43">
        <f t="shared" si="13"/>
        <v>359.37165410144456</v>
      </c>
      <c r="T79" s="43">
        <f t="shared" si="20"/>
        <v>359.37165410144456</v>
      </c>
      <c r="U79" s="45">
        <v>0.12000000000000002</v>
      </c>
      <c r="V79" s="45">
        <v>1.4999999999999999E-2</v>
      </c>
      <c r="W79" s="45">
        <v>0.15</v>
      </c>
      <c r="X79" s="43">
        <f t="shared" si="15"/>
        <v>43.124598492173355</v>
      </c>
      <c r="Y79" s="43">
        <f t="shared" si="15"/>
        <v>5.3905748115216685</v>
      </c>
      <c r="Z79" s="43">
        <f t="shared" si="15"/>
        <v>53.905748115216682</v>
      </c>
      <c r="AA79" s="43">
        <f t="shared" si="16"/>
        <v>102.4209214189117</v>
      </c>
      <c r="AB79" s="43">
        <f t="shared" si="17"/>
        <v>256.95073268253287</v>
      </c>
    </row>
    <row r="80" spans="2:28" ht="12.6" customHeight="1" x14ac:dyDescent="0.2">
      <c r="B80" s="38" t="s">
        <v>63</v>
      </c>
      <c r="C80" s="38" t="s">
        <v>43</v>
      </c>
      <c r="D80" s="38" t="s">
        <v>64</v>
      </c>
      <c r="E80" s="38">
        <v>2018</v>
      </c>
      <c r="F80" s="38" t="s">
        <v>69</v>
      </c>
      <c r="G80" s="38" t="s">
        <v>46</v>
      </c>
      <c r="H80" s="38" t="s">
        <v>51</v>
      </c>
      <c r="I80" s="38" t="s">
        <v>48</v>
      </c>
      <c r="J80" s="39">
        <v>30.458266930000001</v>
      </c>
      <c r="K80" s="40">
        <f t="shared" si="18"/>
        <v>0</v>
      </c>
      <c r="L80" s="41">
        <f t="shared" si="19"/>
        <v>30.458266930000001</v>
      </c>
      <c r="M80" s="42">
        <v>22</v>
      </c>
      <c r="N80" s="43">
        <f t="shared" si="12"/>
        <v>0</v>
      </c>
      <c r="O80" s="43">
        <f t="shared" si="12"/>
        <v>670.08187246</v>
      </c>
      <c r="P80" s="44">
        <f t="shared" si="14"/>
        <v>0.28999999999999998</v>
      </c>
      <c r="Q80" s="44">
        <f t="shared" si="14"/>
        <v>0.45</v>
      </c>
      <c r="R80" s="43">
        <f t="shared" si="13"/>
        <v>0</v>
      </c>
      <c r="S80" s="43">
        <f t="shared" si="13"/>
        <v>301.53684260699998</v>
      </c>
      <c r="T80" s="43">
        <f t="shared" si="20"/>
        <v>301.53684260699998</v>
      </c>
      <c r="U80" s="45">
        <v>0.12000000000000002</v>
      </c>
      <c r="V80" s="45">
        <v>1.4999999999999999E-2</v>
      </c>
      <c r="W80" s="45">
        <v>0.15</v>
      </c>
      <c r="X80" s="43">
        <f t="shared" si="15"/>
        <v>36.184421112840006</v>
      </c>
      <c r="Y80" s="43">
        <f t="shared" si="15"/>
        <v>4.5230526391049999</v>
      </c>
      <c r="Z80" s="43">
        <f t="shared" si="15"/>
        <v>45.230526391049999</v>
      </c>
      <c r="AA80" s="43">
        <f t="shared" si="16"/>
        <v>85.938000142995008</v>
      </c>
      <c r="AB80" s="43">
        <f t="shared" si="17"/>
        <v>215.59884246400497</v>
      </c>
    </row>
    <row r="81" spans="2:28" ht="12.6" customHeight="1" x14ac:dyDescent="0.2">
      <c r="B81" s="38" t="s">
        <v>63</v>
      </c>
      <c r="C81" s="38" t="s">
        <v>43</v>
      </c>
      <c r="D81" s="38" t="s">
        <v>64</v>
      </c>
      <c r="E81" s="38">
        <v>2018</v>
      </c>
      <c r="F81" s="38" t="s">
        <v>69</v>
      </c>
      <c r="G81" s="38" t="s">
        <v>46</v>
      </c>
      <c r="H81" s="38" t="s">
        <v>52</v>
      </c>
      <c r="I81" s="38" t="s">
        <v>48</v>
      </c>
      <c r="J81" s="39">
        <v>6.7374703499999997</v>
      </c>
      <c r="K81" s="40">
        <f t="shared" si="18"/>
        <v>0</v>
      </c>
      <c r="L81" s="41">
        <f t="shared" si="19"/>
        <v>6.7374703499999997</v>
      </c>
      <c r="M81" s="42">
        <v>22</v>
      </c>
      <c r="N81" s="43">
        <f t="shared" si="12"/>
        <v>0</v>
      </c>
      <c r="O81" s="43">
        <f t="shared" si="12"/>
        <v>148.22434769999998</v>
      </c>
      <c r="P81" s="44">
        <f t="shared" si="14"/>
        <v>0.28999999999999998</v>
      </c>
      <c r="Q81" s="44">
        <f t="shared" si="14"/>
        <v>0.45</v>
      </c>
      <c r="R81" s="43">
        <f t="shared" si="13"/>
        <v>0</v>
      </c>
      <c r="S81" s="43">
        <f t="shared" si="13"/>
        <v>66.70095646499999</v>
      </c>
      <c r="T81" s="43">
        <f t="shared" si="20"/>
        <v>66.70095646499999</v>
      </c>
      <c r="U81" s="45">
        <v>0.12000000000000002</v>
      </c>
      <c r="V81" s="45">
        <v>1.4999999999999999E-2</v>
      </c>
      <c r="W81" s="45">
        <v>0.15</v>
      </c>
      <c r="X81" s="43">
        <f t="shared" si="15"/>
        <v>8.0041147757999997</v>
      </c>
      <c r="Y81" s="43">
        <f t="shared" si="15"/>
        <v>1.0005143469749997</v>
      </c>
      <c r="Z81" s="43">
        <f t="shared" si="15"/>
        <v>10.005143469749997</v>
      </c>
      <c r="AA81" s="43">
        <f t="shared" si="16"/>
        <v>19.009772592524996</v>
      </c>
      <c r="AB81" s="43">
        <f t="shared" si="17"/>
        <v>47.691183872474994</v>
      </c>
    </row>
    <row r="82" spans="2:28" ht="12.6" customHeight="1" x14ac:dyDescent="0.2">
      <c r="B82" s="38" t="s">
        <v>63</v>
      </c>
      <c r="C82" s="38" t="s">
        <v>43</v>
      </c>
      <c r="D82" s="38" t="s">
        <v>64</v>
      </c>
      <c r="E82" s="38">
        <v>2018</v>
      </c>
      <c r="F82" s="38" t="s">
        <v>69</v>
      </c>
      <c r="G82" s="38" t="s">
        <v>53</v>
      </c>
      <c r="H82" s="38" t="s">
        <v>51</v>
      </c>
      <c r="I82" s="38" t="s">
        <v>54</v>
      </c>
      <c r="J82" s="39">
        <v>0.76451769999999997</v>
      </c>
      <c r="K82" s="40">
        <f t="shared" si="18"/>
        <v>0</v>
      </c>
      <c r="L82" s="41">
        <f t="shared" si="19"/>
        <v>0.76451769999999997</v>
      </c>
      <c r="M82" s="42">
        <v>22</v>
      </c>
      <c r="N82" s="43">
        <f t="shared" si="12"/>
        <v>0</v>
      </c>
      <c r="O82" s="43">
        <f t="shared" si="12"/>
        <v>16.819389399999999</v>
      </c>
      <c r="P82" s="44">
        <f t="shared" si="14"/>
        <v>0.28999999999999998</v>
      </c>
      <c r="Q82" s="44">
        <f t="shared" si="14"/>
        <v>0.45</v>
      </c>
      <c r="R82" s="43">
        <f t="shared" si="13"/>
        <v>0</v>
      </c>
      <c r="S82" s="43">
        <f t="shared" si="13"/>
        <v>7.5687252299999992</v>
      </c>
      <c r="T82" s="43">
        <f t="shared" si="20"/>
        <v>7.5687252299999992</v>
      </c>
      <c r="U82" s="45">
        <v>0.12000000000000002</v>
      </c>
      <c r="V82" s="45">
        <v>1.4999999999999999E-2</v>
      </c>
      <c r="W82" s="45">
        <v>0.15</v>
      </c>
      <c r="X82" s="43">
        <f t="shared" si="15"/>
        <v>0.90824702760000009</v>
      </c>
      <c r="Y82" s="43">
        <f t="shared" si="15"/>
        <v>0.11353087844999998</v>
      </c>
      <c r="Z82" s="43">
        <f t="shared" si="15"/>
        <v>1.1353087844999998</v>
      </c>
      <c r="AA82" s="43">
        <f t="shared" si="16"/>
        <v>2.1570866905499999</v>
      </c>
      <c r="AB82" s="43">
        <f t="shared" si="17"/>
        <v>5.4116385394499993</v>
      </c>
    </row>
    <row r="83" spans="2:28" ht="12.6" customHeight="1" x14ac:dyDescent="0.2">
      <c r="B83" s="38" t="s">
        <v>63</v>
      </c>
      <c r="C83" s="38" t="s">
        <v>43</v>
      </c>
      <c r="D83" s="38" t="s">
        <v>64</v>
      </c>
      <c r="E83" s="38">
        <v>2018</v>
      </c>
      <c r="F83" s="38" t="s">
        <v>69</v>
      </c>
      <c r="G83" s="38" t="s">
        <v>57</v>
      </c>
      <c r="H83" s="38" t="s">
        <v>51</v>
      </c>
      <c r="I83" s="38" t="s">
        <v>58</v>
      </c>
      <c r="J83" s="39">
        <v>101.021584307444</v>
      </c>
      <c r="K83" s="40">
        <f t="shared" si="18"/>
        <v>0</v>
      </c>
      <c r="L83" s="41">
        <f t="shared" si="19"/>
        <v>101.021584307444</v>
      </c>
      <c r="M83" s="42">
        <v>22</v>
      </c>
      <c r="N83" s="43">
        <f t="shared" si="12"/>
        <v>0</v>
      </c>
      <c r="O83" s="43">
        <f t="shared" si="12"/>
        <v>2222.4748547637682</v>
      </c>
      <c r="P83" s="44">
        <f t="shared" si="14"/>
        <v>0.28999999999999998</v>
      </c>
      <c r="Q83" s="44">
        <f t="shared" si="14"/>
        <v>0.45</v>
      </c>
      <c r="R83" s="43">
        <f t="shared" si="13"/>
        <v>0</v>
      </c>
      <c r="S83" s="43">
        <f t="shared" si="13"/>
        <v>1000.1136846436957</v>
      </c>
      <c r="T83" s="43">
        <f t="shared" si="20"/>
        <v>1000.1136846436957</v>
      </c>
      <c r="U83" s="45">
        <v>0.12000000000000002</v>
      </c>
      <c r="V83" s="45">
        <v>1.4999999999999999E-2</v>
      </c>
      <c r="W83" s="45">
        <v>0.15</v>
      </c>
      <c r="X83" s="43">
        <f t="shared" si="15"/>
        <v>120.01364215724351</v>
      </c>
      <c r="Y83" s="43">
        <f t="shared" si="15"/>
        <v>15.001705269655435</v>
      </c>
      <c r="Z83" s="43">
        <f t="shared" si="15"/>
        <v>150.01705269655434</v>
      </c>
      <c r="AA83" s="43">
        <f t="shared" si="16"/>
        <v>285.03240012345327</v>
      </c>
      <c r="AB83" s="43">
        <f t="shared" si="17"/>
        <v>715.08128452024243</v>
      </c>
    </row>
    <row r="84" spans="2:28" ht="12.6" customHeight="1" x14ac:dyDescent="0.2">
      <c r="B84" s="38" t="s">
        <v>63</v>
      </c>
      <c r="C84" s="38" t="s">
        <v>43</v>
      </c>
      <c r="D84" s="38" t="s">
        <v>64</v>
      </c>
      <c r="E84" s="38">
        <v>2018</v>
      </c>
      <c r="F84" s="38" t="s">
        <v>69</v>
      </c>
      <c r="G84" s="38" t="s">
        <v>57</v>
      </c>
      <c r="H84" s="38" t="s">
        <v>51</v>
      </c>
      <c r="I84" s="38" t="s">
        <v>59</v>
      </c>
      <c r="J84" s="39">
        <v>0.57102184008000001</v>
      </c>
      <c r="K84" s="40">
        <f t="shared" si="18"/>
        <v>0</v>
      </c>
      <c r="L84" s="41">
        <f t="shared" si="19"/>
        <v>0.57102184008000001</v>
      </c>
      <c r="M84" s="42">
        <v>22</v>
      </c>
      <c r="N84" s="43">
        <f t="shared" si="12"/>
        <v>0</v>
      </c>
      <c r="O84" s="43">
        <f t="shared" si="12"/>
        <v>12.56248048176</v>
      </c>
      <c r="P84" s="44">
        <f t="shared" si="14"/>
        <v>0.28999999999999998</v>
      </c>
      <c r="Q84" s="44">
        <f t="shared" si="14"/>
        <v>0.45</v>
      </c>
      <c r="R84" s="43">
        <f t="shared" si="13"/>
        <v>0</v>
      </c>
      <c r="S84" s="43">
        <f t="shared" si="13"/>
        <v>5.6531162167920002</v>
      </c>
      <c r="T84" s="43">
        <f t="shared" si="20"/>
        <v>5.6531162167920002</v>
      </c>
      <c r="U84" s="45">
        <v>0.12000000000000002</v>
      </c>
      <c r="V84" s="45">
        <v>1.4999999999999999E-2</v>
      </c>
      <c r="W84" s="45">
        <v>0.15</v>
      </c>
      <c r="X84" s="43">
        <f t="shared" si="15"/>
        <v>0.6783739460150402</v>
      </c>
      <c r="Y84" s="43">
        <f t="shared" si="15"/>
        <v>8.4796743251879997E-2</v>
      </c>
      <c r="Z84" s="43">
        <f t="shared" si="15"/>
        <v>0.84796743251880002</v>
      </c>
      <c r="AA84" s="43">
        <f t="shared" si="16"/>
        <v>1.6111381217857201</v>
      </c>
      <c r="AB84" s="43">
        <f t="shared" si="17"/>
        <v>4.0419780950062805</v>
      </c>
    </row>
    <row r="85" spans="2:28" ht="12.6" customHeight="1" x14ac:dyDescent="0.2">
      <c r="B85" s="38" t="s">
        <v>63</v>
      </c>
      <c r="C85" s="38" t="s">
        <v>43</v>
      </c>
      <c r="D85" s="38" t="s">
        <v>64</v>
      </c>
      <c r="E85" s="38">
        <v>2018</v>
      </c>
      <c r="F85" s="38" t="s">
        <v>69</v>
      </c>
      <c r="G85" s="38" t="s">
        <v>57</v>
      </c>
      <c r="H85" s="38" t="s">
        <v>51</v>
      </c>
      <c r="I85" s="38" t="s">
        <v>60</v>
      </c>
      <c r="J85" s="39">
        <v>1874.11955730722</v>
      </c>
      <c r="K85" s="40">
        <f t="shared" si="18"/>
        <v>0</v>
      </c>
      <c r="L85" s="41">
        <f t="shared" si="19"/>
        <v>1874.11955730722</v>
      </c>
      <c r="M85" s="42">
        <v>22</v>
      </c>
      <c r="N85" s="43">
        <f t="shared" si="12"/>
        <v>0</v>
      </c>
      <c r="O85" s="43">
        <f t="shared" si="12"/>
        <v>41230.630260758844</v>
      </c>
      <c r="P85" s="44">
        <f t="shared" si="14"/>
        <v>0.28999999999999998</v>
      </c>
      <c r="Q85" s="44">
        <f t="shared" si="14"/>
        <v>0.45</v>
      </c>
      <c r="R85" s="43">
        <f t="shared" si="13"/>
        <v>0</v>
      </c>
      <c r="S85" s="43">
        <f t="shared" si="13"/>
        <v>18553.78361734148</v>
      </c>
      <c r="T85" s="43">
        <f t="shared" si="20"/>
        <v>18553.78361734148</v>
      </c>
      <c r="U85" s="45">
        <v>0.12000000000000002</v>
      </c>
      <c r="V85" s="45">
        <v>1.4999999999999999E-2</v>
      </c>
      <c r="W85" s="45">
        <v>0.15</v>
      </c>
      <c r="X85" s="43">
        <f t="shared" si="15"/>
        <v>2226.4540340809781</v>
      </c>
      <c r="Y85" s="43">
        <f t="shared" si="15"/>
        <v>278.3067542601222</v>
      </c>
      <c r="Z85" s="43">
        <f t="shared" si="15"/>
        <v>2783.0675426012217</v>
      </c>
      <c r="AA85" s="43">
        <f t="shared" si="16"/>
        <v>5287.8283309423223</v>
      </c>
      <c r="AB85" s="43">
        <f t="shared" si="17"/>
        <v>13265.955286399158</v>
      </c>
    </row>
    <row r="86" spans="2:28" ht="12.6" customHeight="1" x14ac:dyDescent="0.2">
      <c r="B86" s="38" t="s">
        <v>63</v>
      </c>
      <c r="C86" s="38" t="s">
        <v>43</v>
      </c>
      <c r="D86" s="38" t="s">
        <v>64</v>
      </c>
      <c r="E86" s="38">
        <v>2018</v>
      </c>
      <c r="F86" s="38" t="s">
        <v>69</v>
      </c>
      <c r="G86" s="38" t="s">
        <v>57</v>
      </c>
      <c r="H86" s="38" t="s">
        <v>52</v>
      </c>
      <c r="I86" s="38" t="s">
        <v>58</v>
      </c>
      <c r="J86" s="39">
        <v>217.330373525504</v>
      </c>
      <c r="K86" s="40">
        <f t="shared" si="18"/>
        <v>0</v>
      </c>
      <c r="L86" s="41">
        <f t="shared" si="19"/>
        <v>217.330373525504</v>
      </c>
      <c r="M86" s="42">
        <v>22</v>
      </c>
      <c r="N86" s="43">
        <f t="shared" si="12"/>
        <v>0</v>
      </c>
      <c r="O86" s="43">
        <f t="shared" si="12"/>
        <v>4781.268217561088</v>
      </c>
      <c r="P86" s="44">
        <f t="shared" si="14"/>
        <v>0.28999999999999998</v>
      </c>
      <c r="Q86" s="44">
        <f t="shared" si="14"/>
        <v>0.45</v>
      </c>
      <c r="R86" s="43">
        <f t="shared" si="13"/>
        <v>0</v>
      </c>
      <c r="S86" s="43">
        <f t="shared" si="13"/>
        <v>2151.5706979024899</v>
      </c>
      <c r="T86" s="43">
        <f t="shared" si="20"/>
        <v>2151.5706979024899</v>
      </c>
      <c r="U86" s="45">
        <v>0.12000000000000002</v>
      </c>
      <c r="V86" s="45">
        <v>1.4999999999999999E-2</v>
      </c>
      <c r="W86" s="45">
        <v>0.15</v>
      </c>
      <c r="X86" s="43">
        <f t="shared" si="15"/>
        <v>258.18848374829884</v>
      </c>
      <c r="Y86" s="43">
        <f t="shared" si="15"/>
        <v>32.273560468537347</v>
      </c>
      <c r="Z86" s="43">
        <f t="shared" si="15"/>
        <v>322.73560468537346</v>
      </c>
      <c r="AA86" s="43">
        <f t="shared" si="16"/>
        <v>613.19764890220972</v>
      </c>
      <c r="AB86" s="43">
        <f t="shared" si="17"/>
        <v>1538.3730490002802</v>
      </c>
    </row>
    <row r="87" spans="2:28" ht="12.6" customHeight="1" x14ac:dyDescent="0.2">
      <c r="B87" s="38" t="s">
        <v>63</v>
      </c>
      <c r="C87" s="38" t="s">
        <v>43</v>
      </c>
      <c r="D87" s="38" t="s">
        <v>64</v>
      </c>
      <c r="E87" s="38">
        <v>2018</v>
      </c>
      <c r="F87" s="38" t="s">
        <v>69</v>
      </c>
      <c r="G87" s="38" t="s">
        <v>57</v>
      </c>
      <c r="H87" s="38" t="s">
        <v>52</v>
      </c>
      <c r="I87" s="38" t="s">
        <v>59</v>
      </c>
      <c r="J87" s="39">
        <v>2.2905620500000001E-3</v>
      </c>
      <c r="K87" s="40">
        <f t="shared" si="18"/>
        <v>0</v>
      </c>
      <c r="L87" s="41">
        <f t="shared" si="19"/>
        <v>2.2905620500000001E-3</v>
      </c>
      <c r="M87" s="42">
        <v>22</v>
      </c>
      <c r="N87" s="43">
        <f t="shared" si="12"/>
        <v>0</v>
      </c>
      <c r="O87" s="43">
        <f t="shared" si="12"/>
        <v>5.0392365100000003E-2</v>
      </c>
      <c r="P87" s="44">
        <f t="shared" si="14"/>
        <v>0.28999999999999998</v>
      </c>
      <c r="Q87" s="44">
        <f t="shared" si="14"/>
        <v>0.45</v>
      </c>
      <c r="R87" s="43">
        <f t="shared" si="13"/>
        <v>0</v>
      </c>
      <c r="S87" s="43">
        <f t="shared" si="13"/>
        <v>2.2676564295000003E-2</v>
      </c>
      <c r="T87" s="43">
        <f t="shared" si="20"/>
        <v>2.2676564295000003E-2</v>
      </c>
      <c r="U87" s="45">
        <v>0.12000000000000002</v>
      </c>
      <c r="V87" s="45">
        <v>1.4999999999999999E-2</v>
      </c>
      <c r="W87" s="45">
        <v>0.15</v>
      </c>
      <c r="X87" s="43">
        <f t="shared" si="15"/>
        <v>2.7211877154000009E-3</v>
      </c>
      <c r="Y87" s="43">
        <f t="shared" si="15"/>
        <v>3.4014846442500005E-4</v>
      </c>
      <c r="Z87" s="43">
        <f t="shared" si="15"/>
        <v>3.4014846442500003E-3</v>
      </c>
      <c r="AA87" s="43">
        <f t="shared" si="16"/>
        <v>6.4628208240750011E-3</v>
      </c>
      <c r="AB87" s="43">
        <f t="shared" si="17"/>
        <v>1.6213743470925003E-2</v>
      </c>
    </row>
    <row r="88" spans="2:28" ht="12.6" customHeight="1" x14ac:dyDescent="0.2">
      <c r="B88" s="38" t="s">
        <v>63</v>
      </c>
      <c r="C88" s="38" t="s">
        <v>43</v>
      </c>
      <c r="D88" s="38" t="s">
        <v>64</v>
      </c>
      <c r="E88" s="38">
        <v>2018</v>
      </c>
      <c r="F88" s="38" t="s">
        <v>69</v>
      </c>
      <c r="G88" s="38" t="s">
        <v>57</v>
      </c>
      <c r="H88" s="38" t="s">
        <v>52</v>
      </c>
      <c r="I88" s="38" t="s">
        <v>60</v>
      </c>
      <c r="J88" s="39">
        <v>15.204720178204999</v>
      </c>
      <c r="K88" s="40">
        <f t="shared" si="18"/>
        <v>0</v>
      </c>
      <c r="L88" s="41">
        <f t="shared" si="19"/>
        <v>15.204720178204999</v>
      </c>
      <c r="M88" s="42">
        <v>22</v>
      </c>
      <c r="N88" s="43">
        <f t="shared" si="12"/>
        <v>0</v>
      </c>
      <c r="O88" s="43">
        <f t="shared" si="12"/>
        <v>334.50384392051001</v>
      </c>
      <c r="P88" s="44">
        <f t="shared" si="14"/>
        <v>0.28999999999999998</v>
      </c>
      <c r="Q88" s="44">
        <f t="shared" si="14"/>
        <v>0.45</v>
      </c>
      <c r="R88" s="43">
        <f t="shared" si="13"/>
        <v>0</v>
      </c>
      <c r="S88" s="43">
        <f t="shared" si="13"/>
        <v>150.52672976422951</v>
      </c>
      <c r="T88" s="43">
        <f t="shared" si="20"/>
        <v>150.52672976422951</v>
      </c>
      <c r="U88" s="45">
        <v>0.12000000000000002</v>
      </c>
      <c r="V88" s="45">
        <v>1.4999999999999999E-2</v>
      </c>
      <c r="W88" s="45">
        <v>0.15</v>
      </c>
      <c r="X88" s="43">
        <f t="shared" si="15"/>
        <v>18.063207571707544</v>
      </c>
      <c r="Y88" s="43">
        <f t="shared" si="15"/>
        <v>2.2579009464634425</v>
      </c>
      <c r="Z88" s="43">
        <f t="shared" si="15"/>
        <v>22.579009464634428</v>
      </c>
      <c r="AA88" s="43">
        <f t="shared" si="16"/>
        <v>42.900117982805412</v>
      </c>
      <c r="AB88" s="43">
        <f t="shared" si="17"/>
        <v>107.6266117814241</v>
      </c>
    </row>
    <row r="89" spans="2:28" ht="12.6" customHeight="1" x14ac:dyDescent="0.2">
      <c r="B89" s="38" t="s">
        <v>63</v>
      </c>
      <c r="C89" s="38" t="s">
        <v>43</v>
      </c>
      <c r="D89" s="38" t="s">
        <v>64</v>
      </c>
      <c r="E89" s="38">
        <v>2018</v>
      </c>
      <c r="F89" s="38" t="s">
        <v>70</v>
      </c>
      <c r="G89" s="38" t="s">
        <v>46</v>
      </c>
      <c r="H89" s="38" t="s">
        <v>51</v>
      </c>
      <c r="I89" s="38" t="s">
        <v>48</v>
      </c>
      <c r="J89" s="39">
        <v>1.06068187</v>
      </c>
      <c r="K89" s="40">
        <f t="shared" si="18"/>
        <v>0</v>
      </c>
      <c r="L89" s="41">
        <f t="shared" si="19"/>
        <v>1.06068187</v>
      </c>
      <c r="M89" s="42">
        <v>22</v>
      </c>
      <c r="N89" s="43">
        <f t="shared" si="12"/>
        <v>0</v>
      </c>
      <c r="O89" s="43">
        <f t="shared" si="12"/>
        <v>23.335001139999999</v>
      </c>
      <c r="P89" s="44">
        <f t="shared" si="14"/>
        <v>0.28999999999999998</v>
      </c>
      <c r="Q89" s="44">
        <f t="shared" si="14"/>
        <v>0.45</v>
      </c>
      <c r="R89" s="43">
        <f t="shared" si="13"/>
        <v>0</v>
      </c>
      <c r="S89" s="43">
        <f t="shared" si="13"/>
        <v>10.500750513</v>
      </c>
      <c r="T89" s="43">
        <f t="shared" si="20"/>
        <v>10.500750513</v>
      </c>
      <c r="U89" s="45">
        <v>0.12000000000000002</v>
      </c>
      <c r="V89" s="45">
        <v>1.4999999999999999E-2</v>
      </c>
      <c r="W89" s="45">
        <v>0.15</v>
      </c>
      <c r="X89" s="43">
        <f t="shared" si="15"/>
        <v>1.2600900615600001</v>
      </c>
      <c r="Y89" s="43">
        <f t="shared" si="15"/>
        <v>0.15751125769499999</v>
      </c>
      <c r="Z89" s="43">
        <f t="shared" si="15"/>
        <v>1.5751125769499998</v>
      </c>
      <c r="AA89" s="43">
        <f t="shared" si="16"/>
        <v>2.9927138962050002</v>
      </c>
      <c r="AB89" s="43">
        <f t="shared" si="17"/>
        <v>7.5080366167949997</v>
      </c>
    </row>
    <row r="90" spans="2:28" ht="12.6" customHeight="1" x14ac:dyDescent="0.2">
      <c r="B90" s="38" t="s">
        <v>63</v>
      </c>
      <c r="C90" s="38" t="s">
        <v>43</v>
      </c>
      <c r="D90" s="38" t="s">
        <v>64</v>
      </c>
      <c r="E90" s="38">
        <v>2018</v>
      </c>
      <c r="F90" s="38" t="s">
        <v>70</v>
      </c>
      <c r="G90" s="38" t="s">
        <v>57</v>
      </c>
      <c r="H90" s="38" t="s">
        <v>51</v>
      </c>
      <c r="I90" s="38" t="s">
        <v>58</v>
      </c>
      <c r="J90" s="39">
        <v>20.247146105824001</v>
      </c>
      <c r="K90" s="40">
        <f t="shared" si="18"/>
        <v>0</v>
      </c>
      <c r="L90" s="41">
        <f t="shared" si="19"/>
        <v>20.247146105824001</v>
      </c>
      <c r="M90" s="42">
        <v>22</v>
      </c>
      <c r="N90" s="43">
        <f t="shared" si="12"/>
        <v>0</v>
      </c>
      <c r="O90" s="43">
        <f t="shared" si="12"/>
        <v>445.43721432812799</v>
      </c>
      <c r="P90" s="44">
        <f t="shared" si="14"/>
        <v>0.28999999999999998</v>
      </c>
      <c r="Q90" s="44">
        <f t="shared" si="14"/>
        <v>0.45</v>
      </c>
      <c r="R90" s="43">
        <f t="shared" si="13"/>
        <v>0</v>
      </c>
      <c r="S90" s="43">
        <f t="shared" si="13"/>
        <v>200.4467464476576</v>
      </c>
      <c r="T90" s="43">
        <f t="shared" si="20"/>
        <v>200.4467464476576</v>
      </c>
      <c r="U90" s="45">
        <v>0.12000000000000002</v>
      </c>
      <c r="V90" s="45">
        <v>1.4999999999999999E-2</v>
      </c>
      <c r="W90" s="45">
        <v>0.15</v>
      </c>
      <c r="X90" s="43">
        <f t="shared" si="15"/>
        <v>24.053609573718916</v>
      </c>
      <c r="Y90" s="43">
        <f t="shared" si="15"/>
        <v>3.006701196714864</v>
      </c>
      <c r="Z90" s="43">
        <f t="shared" si="15"/>
        <v>30.067011967148638</v>
      </c>
      <c r="AA90" s="43">
        <f t="shared" si="16"/>
        <v>57.127322737582418</v>
      </c>
      <c r="AB90" s="43">
        <f t="shared" si="17"/>
        <v>143.31942371007517</v>
      </c>
    </row>
    <row r="91" spans="2:28" ht="12.6" customHeight="1" x14ac:dyDescent="0.2">
      <c r="B91" s="38" t="s">
        <v>63</v>
      </c>
      <c r="C91" s="38" t="s">
        <v>43</v>
      </c>
      <c r="D91" s="38" t="s">
        <v>64</v>
      </c>
      <c r="E91" s="38">
        <v>2018</v>
      </c>
      <c r="F91" s="38" t="s">
        <v>70</v>
      </c>
      <c r="G91" s="38" t="s">
        <v>57</v>
      </c>
      <c r="H91" s="38" t="s">
        <v>51</v>
      </c>
      <c r="I91" s="38" t="s">
        <v>59</v>
      </c>
      <c r="J91" s="39">
        <v>0.17625550588</v>
      </c>
      <c r="K91" s="40">
        <f t="shared" si="18"/>
        <v>0</v>
      </c>
      <c r="L91" s="41">
        <f t="shared" si="19"/>
        <v>0.17625550588</v>
      </c>
      <c r="M91" s="42">
        <v>22</v>
      </c>
      <c r="N91" s="43">
        <f t="shared" si="12"/>
        <v>0</v>
      </c>
      <c r="O91" s="43">
        <f t="shared" si="12"/>
        <v>3.87762112936</v>
      </c>
      <c r="P91" s="44">
        <f t="shared" si="14"/>
        <v>0.28999999999999998</v>
      </c>
      <c r="Q91" s="44">
        <f t="shared" si="14"/>
        <v>0.45</v>
      </c>
      <c r="R91" s="43">
        <f t="shared" si="13"/>
        <v>0</v>
      </c>
      <c r="S91" s="43">
        <f t="shared" si="13"/>
        <v>1.744929508212</v>
      </c>
      <c r="T91" s="43">
        <f t="shared" si="20"/>
        <v>1.744929508212</v>
      </c>
      <c r="U91" s="45">
        <v>0.12000000000000002</v>
      </c>
      <c r="V91" s="45">
        <v>1.4999999999999999E-2</v>
      </c>
      <c r="W91" s="45">
        <v>0.15</v>
      </c>
      <c r="X91" s="43">
        <f t="shared" si="15"/>
        <v>0.20939154098544005</v>
      </c>
      <c r="Y91" s="43">
        <f t="shared" si="15"/>
        <v>2.6173942623179999E-2</v>
      </c>
      <c r="Z91" s="43">
        <f t="shared" si="15"/>
        <v>0.26173942623179997</v>
      </c>
      <c r="AA91" s="43">
        <f t="shared" si="16"/>
        <v>0.49730490984042003</v>
      </c>
      <c r="AB91" s="43">
        <f t="shared" si="17"/>
        <v>1.2476245983715799</v>
      </c>
    </row>
    <row r="92" spans="2:28" ht="12.6" customHeight="1" x14ac:dyDescent="0.2">
      <c r="B92" s="38" t="s">
        <v>63</v>
      </c>
      <c r="C92" s="38" t="s">
        <v>43</v>
      </c>
      <c r="D92" s="38" t="s">
        <v>64</v>
      </c>
      <c r="E92" s="38">
        <v>2018</v>
      </c>
      <c r="F92" s="38" t="s">
        <v>70</v>
      </c>
      <c r="G92" s="38" t="s">
        <v>57</v>
      </c>
      <c r="H92" s="38" t="s">
        <v>51</v>
      </c>
      <c r="I92" s="38" t="s">
        <v>60</v>
      </c>
      <c r="J92" s="39">
        <v>391.65037729487</v>
      </c>
      <c r="K92" s="40">
        <f t="shared" si="18"/>
        <v>0</v>
      </c>
      <c r="L92" s="41">
        <f t="shared" si="19"/>
        <v>391.65037729487</v>
      </c>
      <c r="M92" s="42">
        <v>22</v>
      </c>
      <c r="N92" s="43">
        <f t="shared" si="12"/>
        <v>0</v>
      </c>
      <c r="O92" s="43">
        <f t="shared" si="12"/>
        <v>8616.3083004871405</v>
      </c>
      <c r="P92" s="44">
        <f t="shared" si="14"/>
        <v>0.28999999999999998</v>
      </c>
      <c r="Q92" s="44">
        <f t="shared" si="14"/>
        <v>0.45</v>
      </c>
      <c r="R92" s="43">
        <f t="shared" si="13"/>
        <v>0</v>
      </c>
      <c r="S92" s="43">
        <f t="shared" si="13"/>
        <v>3877.3387352192135</v>
      </c>
      <c r="T92" s="43">
        <f t="shared" si="20"/>
        <v>3877.3387352192135</v>
      </c>
      <c r="U92" s="45">
        <v>0.12000000000000002</v>
      </c>
      <c r="V92" s="45">
        <v>1.4999999999999999E-2</v>
      </c>
      <c r="W92" s="45">
        <v>0.15</v>
      </c>
      <c r="X92" s="43">
        <f t="shared" si="15"/>
        <v>465.28064822630569</v>
      </c>
      <c r="Y92" s="43">
        <f t="shared" si="15"/>
        <v>58.160081028288204</v>
      </c>
      <c r="Z92" s="43">
        <f t="shared" si="15"/>
        <v>581.60081028288198</v>
      </c>
      <c r="AA92" s="43">
        <f t="shared" si="16"/>
        <v>1105.0415395374757</v>
      </c>
      <c r="AB92" s="43">
        <f t="shared" si="17"/>
        <v>2772.2971956817378</v>
      </c>
    </row>
    <row r="93" spans="2:28" ht="12.6" customHeight="1" x14ac:dyDescent="0.2">
      <c r="B93" s="38" t="s">
        <v>63</v>
      </c>
      <c r="C93" s="38" t="s">
        <v>43</v>
      </c>
      <c r="D93" s="38" t="s">
        <v>64</v>
      </c>
      <c r="E93" s="38">
        <v>2018</v>
      </c>
      <c r="F93" s="38" t="s">
        <v>70</v>
      </c>
      <c r="G93" s="38" t="s">
        <v>57</v>
      </c>
      <c r="H93" s="38" t="s">
        <v>52</v>
      </c>
      <c r="I93" s="38" t="s">
        <v>58</v>
      </c>
      <c r="J93" s="39">
        <v>21.491625894075</v>
      </c>
      <c r="K93" s="40">
        <f t="shared" si="18"/>
        <v>0</v>
      </c>
      <c r="L93" s="41">
        <f t="shared" si="19"/>
        <v>21.491625894075</v>
      </c>
      <c r="M93" s="42">
        <v>22</v>
      </c>
      <c r="N93" s="43">
        <f t="shared" si="12"/>
        <v>0</v>
      </c>
      <c r="O93" s="43">
        <f t="shared" si="12"/>
        <v>472.81576966964997</v>
      </c>
      <c r="P93" s="44">
        <f t="shared" si="14"/>
        <v>0.28999999999999998</v>
      </c>
      <c r="Q93" s="44">
        <f t="shared" si="14"/>
        <v>0.45</v>
      </c>
      <c r="R93" s="43">
        <f t="shared" si="13"/>
        <v>0</v>
      </c>
      <c r="S93" s="43">
        <f t="shared" si="13"/>
        <v>212.7670963513425</v>
      </c>
      <c r="T93" s="43">
        <f t="shared" si="20"/>
        <v>212.7670963513425</v>
      </c>
      <c r="U93" s="45">
        <v>0.12000000000000002</v>
      </c>
      <c r="V93" s="45">
        <v>1.4999999999999999E-2</v>
      </c>
      <c r="W93" s="45">
        <v>0.15</v>
      </c>
      <c r="X93" s="43">
        <f t="shared" si="15"/>
        <v>25.532051562161104</v>
      </c>
      <c r="Y93" s="43">
        <f t="shared" si="15"/>
        <v>3.1915064452701376</v>
      </c>
      <c r="Z93" s="43">
        <f t="shared" si="15"/>
        <v>31.915064452701372</v>
      </c>
      <c r="AA93" s="43">
        <f t="shared" si="16"/>
        <v>60.638622460132616</v>
      </c>
      <c r="AB93" s="43">
        <f t="shared" si="17"/>
        <v>152.12847389120989</v>
      </c>
    </row>
    <row r="94" spans="2:28" ht="12.6" customHeight="1" x14ac:dyDescent="0.2">
      <c r="B94" s="38" t="s">
        <v>63</v>
      </c>
      <c r="C94" s="38" t="s">
        <v>43</v>
      </c>
      <c r="D94" s="38" t="s">
        <v>64</v>
      </c>
      <c r="E94" s="38">
        <v>2018</v>
      </c>
      <c r="F94" s="38" t="s">
        <v>70</v>
      </c>
      <c r="G94" s="38" t="s">
        <v>57</v>
      </c>
      <c r="H94" s="38" t="s">
        <v>52</v>
      </c>
      <c r="I94" s="38" t="s">
        <v>60</v>
      </c>
      <c r="J94" s="39">
        <v>0.92679066197399995</v>
      </c>
      <c r="K94" s="40">
        <f t="shared" si="18"/>
        <v>0</v>
      </c>
      <c r="L94" s="41">
        <f t="shared" si="19"/>
        <v>0.92679066197399995</v>
      </c>
      <c r="M94" s="42">
        <v>22</v>
      </c>
      <c r="N94" s="43">
        <f t="shared" si="12"/>
        <v>0</v>
      </c>
      <c r="O94" s="43">
        <f t="shared" si="12"/>
        <v>20.389394563427999</v>
      </c>
      <c r="P94" s="44">
        <f t="shared" si="14"/>
        <v>0.28999999999999998</v>
      </c>
      <c r="Q94" s="44">
        <f t="shared" si="14"/>
        <v>0.45</v>
      </c>
      <c r="R94" s="43">
        <f t="shared" si="13"/>
        <v>0</v>
      </c>
      <c r="S94" s="43">
        <f t="shared" si="13"/>
        <v>9.1752275535425998</v>
      </c>
      <c r="T94" s="43">
        <f t="shared" si="20"/>
        <v>9.1752275535425998</v>
      </c>
      <c r="U94" s="45">
        <v>0.12000000000000002</v>
      </c>
      <c r="V94" s="45">
        <v>1.4999999999999999E-2</v>
      </c>
      <c r="W94" s="45">
        <v>0.15</v>
      </c>
      <c r="X94" s="43">
        <f t="shared" si="15"/>
        <v>1.1010273064251122</v>
      </c>
      <c r="Y94" s="43">
        <f t="shared" si="15"/>
        <v>0.13762841330313899</v>
      </c>
      <c r="Z94" s="43">
        <f t="shared" si="15"/>
        <v>1.37628413303139</v>
      </c>
      <c r="AA94" s="43">
        <f t="shared" si="16"/>
        <v>2.6149398527596412</v>
      </c>
      <c r="AB94" s="43">
        <f t="shared" si="17"/>
        <v>6.5602877007829585</v>
      </c>
    </row>
    <row r="95" spans="2:28" ht="12.6" customHeight="1" x14ac:dyDescent="0.2">
      <c r="B95" s="38" t="s">
        <v>63</v>
      </c>
      <c r="C95" s="38" t="s">
        <v>43</v>
      </c>
      <c r="D95" s="38" t="s">
        <v>64</v>
      </c>
      <c r="E95" s="38">
        <v>2018</v>
      </c>
      <c r="F95" s="38" t="s">
        <v>71</v>
      </c>
      <c r="G95" s="38" t="s">
        <v>46</v>
      </c>
      <c r="H95" s="38" t="s">
        <v>47</v>
      </c>
      <c r="I95" s="38" t="s">
        <v>50</v>
      </c>
      <c r="J95" s="39">
        <v>690.19081906999997</v>
      </c>
      <c r="K95" s="40">
        <f t="shared" si="18"/>
        <v>0</v>
      </c>
      <c r="L95" s="41">
        <f t="shared" si="19"/>
        <v>690.19081906999997</v>
      </c>
      <c r="M95" s="42">
        <v>22</v>
      </c>
      <c r="N95" s="43">
        <f t="shared" si="12"/>
        <v>0</v>
      </c>
      <c r="O95" s="43">
        <f t="shared" si="12"/>
        <v>15184.198019539999</v>
      </c>
      <c r="P95" s="44">
        <f t="shared" si="14"/>
        <v>0.28999999999999998</v>
      </c>
      <c r="Q95" s="44">
        <f t="shared" si="14"/>
        <v>0.45</v>
      </c>
      <c r="R95" s="43">
        <f t="shared" si="13"/>
        <v>0</v>
      </c>
      <c r="S95" s="43">
        <f t="shared" si="13"/>
        <v>6832.8891087929997</v>
      </c>
      <c r="T95" s="43">
        <f t="shared" si="20"/>
        <v>6832.8891087929997</v>
      </c>
      <c r="U95" s="45">
        <v>0.12000000000000002</v>
      </c>
      <c r="V95" s="45">
        <v>1.4999999999999999E-2</v>
      </c>
      <c r="W95" s="45">
        <v>0.15</v>
      </c>
      <c r="X95" s="43">
        <f t="shared" si="15"/>
        <v>819.94669305516015</v>
      </c>
      <c r="Y95" s="43">
        <f t="shared" si="15"/>
        <v>102.49333663189499</v>
      </c>
      <c r="Z95" s="43">
        <f t="shared" si="15"/>
        <v>1024.93336631895</v>
      </c>
      <c r="AA95" s="43">
        <f t="shared" si="16"/>
        <v>1947.3733960060051</v>
      </c>
      <c r="AB95" s="43">
        <f t="shared" si="17"/>
        <v>4885.5157127869943</v>
      </c>
    </row>
    <row r="96" spans="2:28" ht="12.6" customHeight="1" x14ac:dyDescent="0.2">
      <c r="B96" s="38" t="s">
        <v>63</v>
      </c>
      <c r="C96" s="38" t="s">
        <v>43</v>
      </c>
      <c r="D96" s="38" t="s">
        <v>64</v>
      </c>
      <c r="E96" s="38">
        <v>2018</v>
      </c>
      <c r="F96" s="38" t="s">
        <v>71</v>
      </c>
      <c r="G96" s="38" t="s">
        <v>46</v>
      </c>
      <c r="H96" s="38" t="s">
        <v>51</v>
      </c>
      <c r="I96" s="38" t="s">
        <v>48</v>
      </c>
      <c r="J96" s="39">
        <v>12.8774675</v>
      </c>
      <c r="K96" s="40">
        <f t="shared" si="18"/>
        <v>0</v>
      </c>
      <c r="L96" s="41">
        <f t="shared" si="19"/>
        <v>12.8774675</v>
      </c>
      <c r="M96" s="42">
        <v>22</v>
      </c>
      <c r="N96" s="43">
        <f t="shared" si="12"/>
        <v>0</v>
      </c>
      <c r="O96" s="43">
        <f t="shared" si="12"/>
        <v>283.30428499999999</v>
      </c>
      <c r="P96" s="44">
        <f t="shared" si="14"/>
        <v>0.28999999999999998</v>
      </c>
      <c r="Q96" s="44">
        <f t="shared" si="14"/>
        <v>0.45</v>
      </c>
      <c r="R96" s="43">
        <f t="shared" si="13"/>
        <v>0</v>
      </c>
      <c r="S96" s="43">
        <f t="shared" si="13"/>
        <v>127.48692825000001</v>
      </c>
      <c r="T96" s="43">
        <f t="shared" si="20"/>
        <v>127.48692825000001</v>
      </c>
      <c r="U96" s="45">
        <v>0.12000000000000002</v>
      </c>
      <c r="V96" s="45">
        <v>1.4999999999999999E-2</v>
      </c>
      <c r="W96" s="45">
        <v>0.15</v>
      </c>
      <c r="X96" s="43">
        <f t="shared" si="15"/>
        <v>15.298431390000003</v>
      </c>
      <c r="Y96" s="43">
        <f t="shared" si="15"/>
        <v>1.9123039237499999</v>
      </c>
      <c r="Z96" s="43">
        <f t="shared" si="15"/>
        <v>19.123039237499999</v>
      </c>
      <c r="AA96" s="43">
        <f t="shared" si="16"/>
        <v>36.333774551250002</v>
      </c>
      <c r="AB96" s="43">
        <f t="shared" si="17"/>
        <v>91.153153698750003</v>
      </c>
    </row>
    <row r="97" spans="2:28" ht="12.6" customHeight="1" x14ac:dyDescent="0.2">
      <c r="B97" s="38" t="s">
        <v>63</v>
      </c>
      <c r="C97" s="38" t="s">
        <v>43</v>
      </c>
      <c r="D97" s="38" t="s">
        <v>64</v>
      </c>
      <c r="E97" s="38">
        <v>2018</v>
      </c>
      <c r="F97" s="38" t="s">
        <v>71</v>
      </c>
      <c r="G97" s="38" t="s">
        <v>55</v>
      </c>
      <c r="H97" s="38" t="s">
        <v>56</v>
      </c>
      <c r="I97" s="38" t="s">
        <v>56</v>
      </c>
      <c r="J97" s="39">
        <v>3079.6376172</v>
      </c>
      <c r="K97" s="40">
        <f t="shared" si="18"/>
        <v>3079.6376172</v>
      </c>
      <c r="L97" s="41">
        <f t="shared" si="19"/>
        <v>0</v>
      </c>
      <c r="M97" s="42">
        <v>22</v>
      </c>
      <c r="N97" s="43">
        <f t="shared" si="12"/>
        <v>67752.027578399997</v>
      </c>
      <c r="O97" s="43">
        <f t="shared" si="12"/>
        <v>0</v>
      </c>
      <c r="P97" s="44">
        <f t="shared" si="14"/>
        <v>0.28999999999999998</v>
      </c>
      <c r="Q97" s="44">
        <f t="shared" si="14"/>
        <v>0.45</v>
      </c>
      <c r="R97" s="43">
        <f t="shared" si="13"/>
        <v>19648.087997735998</v>
      </c>
      <c r="S97" s="43">
        <f t="shared" si="13"/>
        <v>0</v>
      </c>
      <c r="T97" s="43">
        <f t="shared" si="20"/>
        <v>19648.087997735998</v>
      </c>
      <c r="U97" s="45">
        <v>0.12000000000000002</v>
      </c>
      <c r="V97" s="45">
        <v>1.4999999999999999E-2</v>
      </c>
      <c r="W97" s="45">
        <v>0.15</v>
      </c>
      <c r="X97" s="43">
        <f t="shared" si="15"/>
        <v>2357.7705597283202</v>
      </c>
      <c r="Y97" s="43">
        <f t="shared" si="15"/>
        <v>294.72131996603997</v>
      </c>
      <c r="Z97" s="43">
        <f t="shared" si="15"/>
        <v>2947.2131996603998</v>
      </c>
      <c r="AA97" s="43">
        <f t="shared" si="16"/>
        <v>5599.7050793547605</v>
      </c>
      <c r="AB97" s="43">
        <f t="shared" si="17"/>
        <v>14048.382918381238</v>
      </c>
    </row>
    <row r="98" spans="2:28" ht="12.6" customHeight="1" x14ac:dyDescent="0.2">
      <c r="B98" s="38" t="s">
        <v>63</v>
      </c>
      <c r="C98" s="38" t="s">
        <v>43</v>
      </c>
      <c r="D98" s="38" t="s">
        <v>64</v>
      </c>
      <c r="E98" s="38">
        <v>2018</v>
      </c>
      <c r="F98" s="38" t="s">
        <v>71</v>
      </c>
      <c r="G98" s="38" t="s">
        <v>57</v>
      </c>
      <c r="H98" s="38" t="s">
        <v>51</v>
      </c>
      <c r="I98" s="38" t="s">
        <v>58</v>
      </c>
      <c r="J98" s="39">
        <v>68.054806855450096</v>
      </c>
      <c r="K98" s="40">
        <f t="shared" si="18"/>
        <v>0</v>
      </c>
      <c r="L98" s="41">
        <f t="shared" si="19"/>
        <v>68.054806855450096</v>
      </c>
      <c r="M98" s="42">
        <v>22</v>
      </c>
      <c r="N98" s="43">
        <f t="shared" si="12"/>
        <v>0</v>
      </c>
      <c r="O98" s="43">
        <f t="shared" si="12"/>
        <v>1497.2057508199021</v>
      </c>
      <c r="P98" s="44">
        <f t="shared" si="14"/>
        <v>0.28999999999999998</v>
      </c>
      <c r="Q98" s="44">
        <f t="shared" si="14"/>
        <v>0.45</v>
      </c>
      <c r="R98" s="43">
        <f t="shared" si="13"/>
        <v>0</v>
      </c>
      <c r="S98" s="43">
        <f t="shared" si="13"/>
        <v>673.74258786895598</v>
      </c>
      <c r="T98" s="43">
        <f t="shared" si="20"/>
        <v>673.74258786895598</v>
      </c>
      <c r="U98" s="45">
        <v>0.12000000000000002</v>
      </c>
      <c r="V98" s="45">
        <v>1.4999999999999999E-2</v>
      </c>
      <c r="W98" s="45">
        <v>0.15</v>
      </c>
      <c r="X98" s="43">
        <f t="shared" si="15"/>
        <v>80.849110544274737</v>
      </c>
      <c r="Y98" s="43">
        <f t="shared" si="15"/>
        <v>10.106138818034339</v>
      </c>
      <c r="Z98" s="43">
        <f t="shared" si="15"/>
        <v>101.0613881803434</v>
      </c>
      <c r="AA98" s="43">
        <f t="shared" si="16"/>
        <v>192.01663754265246</v>
      </c>
      <c r="AB98" s="43">
        <f t="shared" si="17"/>
        <v>481.72595032630352</v>
      </c>
    </row>
    <row r="99" spans="2:28" ht="12.6" customHeight="1" x14ac:dyDescent="0.2">
      <c r="B99" s="38" t="s">
        <v>63</v>
      </c>
      <c r="C99" s="38" t="s">
        <v>43</v>
      </c>
      <c r="D99" s="38" t="s">
        <v>64</v>
      </c>
      <c r="E99" s="38">
        <v>2018</v>
      </c>
      <c r="F99" s="38" t="s">
        <v>71</v>
      </c>
      <c r="G99" s="38" t="s">
        <v>57</v>
      </c>
      <c r="H99" s="38" t="s">
        <v>51</v>
      </c>
      <c r="I99" s="38" t="s">
        <v>59</v>
      </c>
      <c r="J99" s="39">
        <v>0.56210543824000003</v>
      </c>
      <c r="K99" s="40">
        <f t="shared" si="18"/>
        <v>0</v>
      </c>
      <c r="L99" s="41">
        <f t="shared" si="19"/>
        <v>0.56210543824000003</v>
      </c>
      <c r="M99" s="42">
        <v>22</v>
      </c>
      <c r="N99" s="43">
        <f t="shared" si="12"/>
        <v>0</v>
      </c>
      <c r="O99" s="43">
        <f t="shared" si="12"/>
        <v>12.36631964128</v>
      </c>
      <c r="P99" s="44">
        <f t="shared" si="14"/>
        <v>0.28999999999999998</v>
      </c>
      <c r="Q99" s="44">
        <f t="shared" si="14"/>
        <v>0.45</v>
      </c>
      <c r="R99" s="43">
        <f t="shared" si="13"/>
        <v>0</v>
      </c>
      <c r="S99" s="43">
        <f t="shared" si="13"/>
        <v>5.5648438385760004</v>
      </c>
      <c r="T99" s="43">
        <f t="shared" si="20"/>
        <v>5.5648438385760004</v>
      </c>
      <c r="U99" s="45">
        <v>0.12000000000000002</v>
      </c>
      <c r="V99" s="45">
        <v>1.4999999999999999E-2</v>
      </c>
      <c r="W99" s="45">
        <v>0.15</v>
      </c>
      <c r="X99" s="43">
        <f t="shared" si="15"/>
        <v>0.66778126062912013</v>
      </c>
      <c r="Y99" s="43">
        <f t="shared" si="15"/>
        <v>8.3472657578640003E-2</v>
      </c>
      <c r="Z99" s="43">
        <f t="shared" si="15"/>
        <v>0.83472657578640008</v>
      </c>
      <c r="AA99" s="43">
        <f t="shared" si="16"/>
        <v>1.5859804939941602</v>
      </c>
      <c r="AB99" s="43">
        <f t="shared" si="17"/>
        <v>3.97886334458184</v>
      </c>
    </row>
    <row r="100" spans="2:28" ht="12.6" customHeight="1" x14ac:dyDescent="0.2">
      <c r="B100" s="38" t="s">
        <v>63</v>
      </c>
      <c r="C100" s="38" t="s">
        <v>43</v>
      </c>
      <c r="D100" s="38" t="s">
        <v>64</v>
      </c>
      <c r="E100" s="38">
        <v>2018</v>
      </c>
      <c r="F100" s="38" t="s">
        <v>71</v>
      </c>
      <c r="G100" s="38" t="s">
        <v>57</v>
      </c>
      <c r="H100" s="38" t="s">
        <v>51</v>
      </c>
      <c r="I100" s="38" t="s">
        <v>60</v>
      </c>
      <c r="J100" s="39">
        <v>1303.2124410470601</v>
      </c>
      <c r="K100" s="40">
        <f t="shared" si="18"/>
        <v>0</v>
      </c>
      <c r="L100" s="41">
        <f t="shared" si="19"/>
        <v>1303.2124410470601</v>
      </c>
      <c r="M100" s="42">
        <v>22</v>
      </c>
      <c r="N100" s="43">
        <f t="shared" si="12"/>
        <v>0</v>
      </c>
      <c r="O100" s="43">
        <f t="shared" si="12"/>
        <v>28670.673703035322</v>
      </c>
      <c r="P100" s="44">
        <f t="shared" si="14"/>
        <v>0.28999999999999998</v>
      </c>
      <c r="Q100" s="44">
        <f t="shared" si="14"/>
        <v>0.45</v>
      </c>
      <c r="R100" s="43">
        <f t="shared" si="13"/>
        <v>0</v>
      </c>
      <c r="S100" s="43">
        <f t="shared" si="13"/>
        <v>12901.803166365895</v>
      </c>
      <c r="T100" s="43">
        <f t="shared" si="20"/>
        <v>12901.803166365895</v>
      </c>
      <c r="U100" s="45">
        <v>0.12000000000000002</v>
      </c>
      <c r="V100" s="45">
        <v>1.4999999999999999E-2</v>
      </c>
      <c r="W100" s="45">
        <v>0.15</v>
      </c>
      <c r="X100" s="43">
        <f t="shared" si="15"/>
        <v>1548.2163799639077</v>
      </c>
      <c r="Y100" s="43">
        <f t="shared" si="15"/>
        <v>193.5270474954884</v>
      </c>
      <c r="Z100" s="43">
        <f t="shared" si="15"/>
        <v>1935.2704749548841</v>
      </c>
      <c r="AA100" s="43">
        <f t="shared" si="16"/>
        <v>3677.01390241428</v>
      </c>
      <c r="AB100" s="43">
        <f t="shared" si="17"/>
        <v>9224.789263951614</v>
      </c>
    </row>
    <row r="101" spans="2:28" ht="12.6" customHeight="1" x14ac:dyDescent="0.2">
      <c r="B101" s="38" t="s">
        <v>63</v>
      </c>
      <c r="C101" s="38" t="s">
        <v>43</v>
      </c>
      <c r="D101" s="38" t="s">
        <v>64</v>
      </c>
      <c r="E101" s="38">
        <v>2018</v>
      </c>
      <c r="F101" s="38" t="s">
        <v>71</v>
      </c>
      <c r="G101" s="38" t="s">
        <v>57</v>
      </c>
      <c r="H101" s="38" t="s">
        <v>52</v>
      </c>
      <c r="I101" s="38" t="s">
        <v>58</v>
      </c>
      <c r="J101" s="39">
        <v>54.942394479031002</v>
      </c>
      <c r="K101" s="40">
        <f t="shared" si="18"/>
        <v>0</v>
      </c>
      <c r="L101" s="41">
        <f t="shared" si="19"/>
        <v>54.942394479031002</v>
      </c>
      <c r="M101" s="42">
        <v>22</v>
      </c>
      <c r="N101" s="43">
        <f t="shared" si="12"/>
        <v>0</v>
      </c>
      <c r="O101" s="43">
        <f t="shared" si="12"/>
        <v>1208.732678538682</v>
      </c>
      <c r="P101" s="44">
        <f t="shared" si="14"/>
        <v>0.28999999999999998</v>
      </c>
      <c r="Q101" s="44">
        <f t="shared" si="14"/>
        <v>0.45</v>
      </c>
      <c r="R101" s="43">
        <f t="shared" si="13"/>
        <v>0</v>
      </c>
      <c r="S101" s="43">
        <f t="shared" si="13"/>
        <v>543.92970534240692</v>
      </c>
      <c r="T101" s="43">
        <f t="shared" si="20"/>
        <v>543.92970534240692</v>
      </c>
      <c r="U101" s="45">
        <v>0.12000000000000002</v>
      </c>
      <c r="V101" s="45">
        <v>1.4999999999999999E-2</v>
      </c>
      <c r="W101" s="45">
        <v>0.15</v>
      </c>
      <c r="X101" s="43">
        <f t="shared" ref="X101:Z132" si="21">IFERROR($T101*U101,0)</f>
        <v>65.271564641088844</v>
      </c>
      <c r="Y101" s="43">
        <f t="shared" si="21"/>
        <v>8.1589455801361037</v>
      </c>
      <c r="Z101" s="43">
        <f t="shared" si="21"/>
        <v>81.589455801361041</v>
      </c>
      <c r="AA101" s="43">
        <f t="shared" si="16"/>
        <v>155.019966022586</v>
      </c>
      <c r="AB101" s="43">
        <f t="shared" si="17"/>
        <v>388.90973931982091</v>
      </c>
    </row>
    <row r="102" spans="2:28" ht="12.6" customHeight="1" x14ac:dyDescent="0.2">
      <c r="B102" s="38" t="s">
        <v>63</v>
      </c>
      <c r="C102" s="38" t="s">
        <v>43</v>
      </c>
      <c r="D102" s="38" t="s">
        <v>64</v>
      </c>
      <c r="E102" s="38">
        <v>2018</v>
      </c>
      <c r="F102" s="38" t="s">
        <v>71</v>
      </c>
      <c r="G102" s="38" t="s">
        <v>57</v>
      </c>
      <c r="H102" s="38" t="s">
        <v>52</v>
      </c>
      <c r="I102" s="38" t="s">
        <v>60</v>
      </c>
      <c r="J102" s="39">
        <v>3.7001924507339998</v>
      </c>
      <c r="K102" s="40">
        <f t="shared" si="18"/>
        <v>0</v>
      </c>
      <c r="L102" s="41">
        <f t="shared" si="19"/>
        <v>3.7001924507339998</v>
      </c>
      <c r="M102" s="42">
        <v>22</v>
      </c>
      <c r="N102" s="43">
        <f t="shared" si="12"/>
        <v>0</v>
      </c>
      <c r="O102" s="43">
        <f t="shared" si="12"/>
        <v>81.404233916148002</v>
      </c>
      <c r="P102" s="44">
        <f t="shared" si="14"/>
        <v>0.28999999999999998</v>
      </c>
      <c r="Q102" s="44">
        <f t="shared" si="14"/>
        <v>0.45</v>
      </c>
      <c r="R102" s="43">
        <f t="shared" si="13"/>
        <v>0</v>
      </c>
      <c r="S102" s="43">
        <f t="shared" si="13"/>
        <v>36.631905262266599</v>
      </c>
      <c r="T102" s="43">
        <f t="shared" si="20"/>
        <v>36.631905262266599</v>
      </c>
      <c r="U102" s="45">
        <v>0.12000000000000002</v>
      </c>
      <c r="V102" s="45">
        <v>1.4999999999999999E-2</v>
      </c>
      <c r="W102" s="45">
        <v>0.15</v>
      </c>
      <c r="X102" s="43">
        <f t="shared" si="21"/>
        <v>4.3958286314719928</v>
      </c>
      <c r="Y102" s="43">
        <f t="shared" si="21"/>
        <v>0.54947857893399898</v>
      </c>
      <c r="Z102" s="43">
        <f t="shared" si="21"/>
        <v>5.4947857893399901</v>
      </c>
      <c r="AA102" s="43">
        <f t="shared" si="16"/>
        <v>10.440092999745982</v>
      </c>
      <c r="AB102" s="43">
        <f t="shared" si="17"/>
        <v>26.191812262520617</v>
      </c>
    </row>
    <row r="103" spans="2:28" ht="12.6" customHeight="1" x14ac:dyDescent="0.2">
      <c r="B103" s="38" t="s">
        <v>63</v>
      </c>
      <c r="C103" s="38" t="s">
        <v>43</v>
      </c>
      <c r="D103" s="38" t="s">
        <v>64</v>
      </c>
      <c r="E103" s="38">
        <v>2007</v>
      </c>
      <c r="F103" s="38" t="s">
        <v>71</v>
      </c>
      <c r="G103" s="38" t="s">
        <v>57</v>
      </c>
      <c r="H103" s="38" t="s">
        <v>52</v>
      </c>
      <c r="I103" s="38" t="s">
        <v>58</v>
      </c>
      <c r="J103" s="39">
        <v>4.7500000000000001E-2</v>
      </c>
      <c r="K103" s="40">
        <f t="shared" si="18"/>
        <v>0</v>
      </c>
      <c r="L103" s="41">
        <f t="shared" si="19"/>
        <v>4.7500000000000001E-2</v>
      </c>
      <c r="M103" s="42">
        <v>22</v>
      </c>
      <c r="N103" s="43">
        <f t="shared" si="12"/>
        <v>0</v>
      </c>
      <c r="O103" s="43">
        <f t="shared" si="12"/>
        <v>1.0449999999999999</v>
      </c>
      <c r="P103" s="44">
        <f t="shared" si="14"/>
        <v>0.28999999999999998</v>
      </c>
      <c r="Q103" s="44">
        <f t="shared" si="14"/>
        <v>0.45</v>
      </c>
      <c r="R103" s="43">
        <f t="shared" si="13"/>
        <v>0</v>
      </c>
      <c r="S103" s="43">
        <f t="shared" si="13"/>
        <v>0.47025</v>
      </c>
      <c r="T103" s="43">
        <f t="shared" si="20"/>
        <v>0.47025</v>
      </c>
      <c r="U103" s="45">
        <v>0.12000000000000002</v>
      </c>
      <c r="V103" s="45">
        <v>1.4999999999999999E-2</v>
      </c>
      <c r="W103" s="45">
        <v>0.15</v>
      </c>
      <c r="X103" s="43">
        <f t="shared" si="21"/>
        <v>5.6430000000000008E-2</v>
      </c>
      <c r="Y103" s="43">
        <f t="shared" si="21"/>
        <v>7.0537500000000001E-3</v>
      </c>
      <c r="Z103" s="43">
        <f t="shared" si="21"/>
        <v>7.0537500000000003E-2</v>
      </c>
      <c r="AA103" s="43">
        <f t="shared" si="16"/>
        <v>0.13402125000000001</v>
      </c>
      <c r="AB103" s="43">
        <f t="shared" si="17"/>
        <v>0.33622874999999997</v>
      </c>
    </row>
    <row r="104" spans="2:28" ht="12.6" customHeight="1" x14ac:dyDescent="0.2">
      <c r="B104" s="38" t="s">
        <v>63</v>
      </c>
      <c r="C104" s="38" t="s">
        <v>43</v>
      </c>
      <c r="D104" s="38" t="s">
        <v>64</v>
      </c>
      <c r="E104" s="38">
        <v>2006</v>
      </c>
      <c r="F104" s="38" t="s">
        <v>71</v>
      </c>
      <c r="G104" s="38" t="s">
        <v>57</v>
      </c>
      <c r="H104" s="38" t="s">
        <v>52</v>
      </c>
      <c r="I104" s="38" t="s">
        <v>58</v>
      </c>
      <c r="J104" s="39">
        <v>33.819568387499999</v>
      </c>
      <c r="K104" s="40">
        <f t="shared" si="18"/>
        <v>0</v>
      </c>
      <c r="L104" s="41">
        <f t="shared" si="19"/>
        <v>33.819568387499999</v>
      </c>
      <c r="M104" s="42">
        <v>22</v>
      </c>
      <c r="N104" s="43">
        <f t="shared" si="12"/>
        <v>0</v>
      </c>
      <c r="O104" s="43">
        <f t="shared" si="12"/>
        <v>744.03050452499997</v>
      </c>
      <c r="P104" s="44">
        <f t="shared" si="14"/>
        <v>0.28999999999999998</v>
      </c>
      <c r="Q104" s="44">
        <f t="shared" si="14"/>
        <v>0.45</v>
      </c>
      <c r="R104" s="43">
        <f t="shared" si="13"/>
        <v>0</v>
      </c>
      <c r="S104" s="43">
        <f t="shared" si="13"/>
        <v>334.81372703624999</v>
      </c>
      <c r="T104" s="43">
        <f t="shared" si="20"/>
        <v>334.81372703624999</v>
      </c>
      <c r="U104" s="45">
        <v>0.12000000000000002</v>
      </c>
      <c r="V104" s="45">
        <v>1.4999999999999999E-2</v>
      </c>
      <c r="W104" s="45">
        <v>0.15</v>
      </c>
      <c r="X104" s="43">
        <f t="shared" si="21"/>
        <v>40.177647244350005</v>
      </c>
      <c r="Y104" s="43">
        <f t="shared" si="21"/>
        <v>5.0222059055437498</v>
      </c>
      <c r="Z104" s="43">
        <f t="shared" si="21"/>
        <v>50.222059055437498</v>
      </c>
      <c r="AA104" s="43">
        <f t="shared" si="16"/>
        <v>95.421912205331253</v>
      </c>
      <c r="AB104" s="43">
        <f t="shared" si="17"/>
        <v>239.39181483091875</v>
      </c>
    </row>
    <row r="105" spans="2:28" ht="12.6" customHeight="1" x14ac:dyDescent="0.2">
      <c r="B105" s="38" t="s">
        <v>63</v>
      </c>
      <c r="C105" s="38" t="s">
        <v>43</v>
      </c>
      <c r="D105" s="38" t="s">
        <v>64</v>
      </c>
      <c r="E105" s="38">
        <v>2005</v>
      </c>
      <c r="F105" s="38" t="s">
        <v>71</v>
      </c>
      <c r="G105" s="38" t="s">
        <v>57</v>
      </c>
      <c r="H105" s="38" t="s">
        <v>52</v>
      </c>
      <c r="I105" s="38" t="s">
        <v>58</v>
      </c>
      <c r="J105" s="39">
        <v>28.691574575299999</v>
      </c>
      <c r="K105" s="40">
        <f t="shared" si="18"/>
        <v>0</v>
      </c>
      <c r="L105" s="41">
        <f t="shared" si="19"/>
        <v>28.691574575299999</v>
      </c>
      <c r="M105" s="42">
        <v>22</v>
      </c>
      <c r="N105" s="43">
        <f t="shared" si="12"/>
        <v>0</v>
      </c>
      <c r="O105" s="43">
        <f t="shared" si="12"/>
        <v>631.21464065659995</v>
      </c>
      <c r="P105" s="44">
        <f t="shared" si="14"/>
        <v>0.28999999999999998</v>
      </c>
      <c r="Q105" s="44">
        <f t="shared" si="14"/>
        <v>0.45</v>
      </c>
      <c r="R105" s="43">
        <f t="shared" si="13"/>
        <v>0</v>
      </c>
      <c r="S105" s="43">
        <f t="shared" si="13"/>
        <v>284.04658829546997</v>
      </c>
      <c r="T105" s="43">
        <f t="shared" si="20"/>
        <v>284.04658829546997</v>
      </c>
      <c r="U105" s="45">
        <v>0.12000000000000002</v>
      </c>
      <c r="V105" s="45">
        <v>1.4999999999999999E-2</v>
      </c>
      <c r="W105" s="45">
        <v>0.15</v>
      </c>
      <c r="X105" s="43">
        <f t="shared" si="21"/>
        <v>34.085590595456402</v>
      </c>
      <c r="Y105" s="43">
        <f t="shared" si="21"/>
        <v>4.2606988244320494</v>
      </c>
      <c r="Z105" s="43">
        <f t="shared" si="21"/>
        <v>42.606988244320497</v>
      </c>
      <c r="AA105" s="43">
        <f t="shared" si="16"/>
        <v>80.95327766420894</v>
      </c>
      <c r="AB105" s="43">
        <f t="shared" si="17"/>
        <v>203.09331063126103</v>
      </c>
    </row>
    <row r="106" spans="2:28" ht="12.6" customHeight="1" x14ac:dyDescent="0.2">
      <c r="B106" s="38" t="s">
        <v>63</v>
      </c>
      <c r="C106" s="38" t="s">
        <v>61</v>
      </c>
      <c r="D106" s="38" t="s">
        <v>64</v>
      </c>
      <c r="E106" s="38">
        <v>2018</v>
      </c>
      <c r="F106" s="38" t="s">
        <v>65</v>
      </c>
      <c r="G106" s="38" t="s">
        <v>46</v>
      </c>
      <c r="H106" s="38" t="s">
        <v>51</v>
      </c>
      <c r="I106" s="38" t="s">
        <v>48</v>
      </c>
      <c r="J106" s="39">
        <v>1.5640938600000001</v>
      </c>
      <c r="K106" s="40">
        <f t="shared" si="18"/>
        <v>0</v>
      </c>
      <c r="L106" s="41">
        <f t="shared" si="19"/>
        <v>1.5640938600000001</v>
      </c>
      <c r="M106" s="42">
        <v>22</v>
      </c>
      <c r="N106" s="43">
        <f t="shared" si="12"/>
        <v>0</v>
      </c>
      <c r="O106" s="43">
        <f t="shared" si="12"/>
        <v>34.410064920000003</v>
      </c>
      <c r="P106" s="44">
        <f t="shared" si="14"/>
        <v>0.28999999999999998</v>
      </c>
      <c r="Q106" s="44">
        <f t="shared" si="14"/>
        <v>0.45</v>
      </c>
      <c r="R106" s="43">
        <f t="shared" si="13"/>
        <v>0</v>
      </c>
      <c r="S106" s="43">
        <f t="shared" si="13"/>
        <v>15.484529214000002</v>
      </c>
      <c r="T106" s="43">
        <f t="shared" si="20"/>
        <v>15.484529214000002</v>
      </c>
      <c r="U106" s="45">
        <v>0.12000000000000002</v>
      </c>
      <c r="V106" s="45">
        <v>1.4999999999999999E-2</v>
      </c>
      <c r="W106" s="45">
        <v>0.15</v>
      </c>
      <c r="X106" s="43">
        <f t="shared" si="21"/>
        <v>1.8581435056800006</v>
      </c>
      <c r="Y106" s="43">
        <f t="shared" si="21"/>
        <v>0.23226793821000002</v>
      </c>
      <c r="Z106" s="43">
        <f t="shared" si="21"/>
        <v>2.3226793821</v>
      </c>
      <c r="AA106" s="43">
        <f t="shared" si="16"/>
        <v>4.4130908259900004</v>
      </c>
      <c r="AB106" s="43">
        <f t="shared" si="17"/>
        <v>11.071438388010002</v>
      </c>
    </row>
    <row r="107" spans="2:28" ht="12.6" customHeight="1" x14ac:dyDescent="0.2">
      <c r="B107" s="38" t="s">
        <v>63</v>
      </c>
      <c r="C107" s="38" t="s">
        <v>61</v>
      </c>
      <c r="D107" s="38" t="s">
        <v>64</v>
      </c>
      <c r="E107" s="38">
        <v>2018</v>
      </c>
      <c r="F107" s="38" t="s">
        <v>65</v>
      </c>
      <c r="G107" s="38" t="s">
        <v>57</v>
      </c>
      <c r="H107" s="38" t="s">
        <v>51</v>
      </c>
      <c r="I107" s="38" t="s">
        <v>58</v>
      </c>
      <c r="J107" s="39">
        <v>26.91518888873</v>
      </c>
      <c r="K107" s="40">
        <f t="shared" si="18"/>
        <v>0</v>
      </c>
      <c r="L107" s="41">
        <f t="shared" si="19"/>
        <v>26.91518888873</v>
      </c>
      <c r="M107" s="42">
        <v>22</v>
      </c>
      <c r="N107" s="43">
        <f t="shared" si="12"/>
        <v>0</v>
      </c>
      <c r="O107" s="43">
        <f t="shared" si="12"/>
        <v>592.13415555206007</v>
      </c>
      <c r="P107" s="44">
        <f t="shared" si="14"/>
        <v>0.28999999999999998</v>
      </c>
      <c r="Q107" s="44">
        <f t="shared" si="14"/>
        <v>0.45</v>
      </c>
      <c r="R107" s="43">
        <f t="shared" si="13"/>
        <v>0</v>
      </c>
      <c r="S107" s="43">
        <f t="shared" si="13"/>
        <v>266.46036999842704</v>
      </c>
      <c r="T107" s="43">
        <f t="shared" si="20"/>
        <v>266.46036999842704</v>
      </c>
      <c r="U107" s="45">
        <v>0.12000000000000002</v>
      </c>
      <c r="V107" s="45">
        <v>1.4999999999999999E-2</v>
      </c>
      <c r="W107" s="45">
        <v>0.15</v>
      </c>
      <c r="X107" s="43">
        <f t="shared" si="21"/>
        <v>31.975244399811253</v>
      </c>
      <c r="Y107" s="43">
        <f t="shared" si="21"/>
        <v>3.9969055499764057</v>
      </c>
      <c r="Z107" s="43">
        <f t="shared" si="21"/>
        <v>39.969055499764053</v>
      </c>
      <c r="AA107" s="43">
        <f t="shared" si="16"/>
        <v>75.941205449551717</v>
      </c>
      <c r="AB107" s="43">
        <f t="shared" si="17"/>
        <v>190.51916454887532</v>
      </c>
    </row>
    <row r="108" spans="2:28" ht="12.6" customHeight="1" x14ac:dyDescent="0.2">
      <c r="B108" s="38" t="s">
        <v>63</v>
      </c>
      <c r="C108" s="38" t="s">
        <v>61</v>
      </c>
      <c r="D108" s="38" t="s">
        <v>64</v>
      </c>
      <c r="E108" s="38">
        <v>2018</v>
      </c>
      <c r="F108" s="38" t="s">
        <v>65</v>
      </c>
      <c r="G108" s="38" t="s">
        <v>57</v>
      </c>
      <c r="H108" s="38" t="s">
        <v>51</v>
      </c>
      <c r="I108" s="38" t="s">
        <v>59</v>
      </c>
      <c r="J108" s="39">
        <v>0.26748179643999997</v>
      </c>
      <c r="K108" s="40">
        <f t="shared" si="18"/>
        <v>0</v>
      </c>
      <c r="L108" s="41">
        <f t="shared" si="19"/>
        <v>0.26748179643999997</v>
      </c>
      <c r="M108" s="42">
        <v>22</v>
      </c>
      <c r="N108" s="43">
        <f t="shared" si="12"/>
        <v>0</v>
      </c>
      <c r="O108" s="43">
        <f t="shared" si="12"/>
        <v>5.8845995216799993</v>
      </c>
      <c r="P108" s="44">
        <f t="shared" si="14"/>
        <v>0.28999999999999998</v>
      </c>
      <c r="Q108" s="44">
        <f t="shared" si="14"/>
        <v>0.45</v>
      </c>
      <c r="R108" s="43">
        <f t="shared" si="13"/>
        <v>0</v>
      </c>
      <c r="S108" s="43">
        <f t="shared" si="13"/>
        <v>2.6480697847559997</v>
      </c>
      <c r="T108" s="43">
        <f t="shared" si="20"/>
        <v>2.6480697847559997</v>
      </c>
      <c r="U108" s="45">
        <v>0.12000000000000002</v>
      </c>
      <c r="V108" s="45">
        <v>1.4999999999999999E-2</v>
      </c>
      <c r="W108" s="45">
        <v>0.15</v>
      </c>
      <c r="X108" s="43">
        <f t="shared" si="21"/>
        <v>0.31776837417072001</v>
      </c>
      <c r="Y108" s="43">
        <f t="shared" si="21"/>
        <v>3.9721046771339995E-2</v>
      </c>
      <c r="Z108" s="43">
        <f t="shared" si="21"/>
        <v>0.39721046771339996</v>
      </c>
      <c r="AA108" s="43">
        <f t="shared" si="16"/>
        <v>0.75469988865545989</v>
      </c>
      <c r="AB108" s="43">
        <f t="shared" si="17"/>
        <v>1.8933698961005399</v>
      </c>
    </row>
    <row r="109" spans="2:28" ht="12.6" customHeight="1" x14ac:dyDescent="0.2">
      <c r="B109" s="38" t="s">
        <v>63</v>
      </c>
      <c r="C109" s="38" t="s">
        <v>61</v>
      </c>
      <c r="D109" s="38" t="s">
        <v>64</v>
      </c>
      <c r="E109" s="38">
        <v>2018</v>
      </c>
      <c r="F109" s="38" t="s">
        <v>65</v>
      </c>
      <c r="G109" s="38" t="s">
        <v>57</v>
      </c>
      <c r="H109" s="38" t="s">
        <v>51</v>
      </c>
      <c r="I109" s="38" t="s">
        <v>60</v>
      </c>
      <c r="J109" s="39">
        <v>209.18821019234599</v>
      </c>
      <c r="K109" s="40">
        <f t="shared" si="18"/>
        <v>0</v>
      </c>
      <c r="L109" s="41">
        <f t="shared" si="19"/>
        <v>209.18821019234599</v>
      </c>
      <c r="M109" s="42">
        <v>22</v>
      </c>
      <c r="N109" s="43">
        <f t="shared" si="12"/>
        <v>0</v>
      </c>
      <c r="O109" s="43">
        <f t="shared" si="12"/>
        <v>4602.1406242316116</v>
      </c>
      <c r="P109" s="44">
        <f t="shared" si="14"/>
        <v>0.28999999999999998</v>
      </c>
      <c r="Q109" s="44">
        <f t="shared" si="14"/>
        <v>0.45</v>
      </c>
      <c r="R109" s="43">
        <f t="shared" si="13"/>
        <v>0</v>
      </c>
      <c r="S109" s="43">
        <f t="shared" si="13"/>
        <v>2070.9632809042255</v>
      </c>
      <c r="T109" s="43">
        <f t="shared" si="20"/>
        <v>2070.9632809042255</v>
      </c>
      <c r="U109" s="45">
        <v>0.12000000000000002</v>
      </c>
      <c r="V109" s="45">
        <v>1.4999999999999999E-2</v>
      </c>
      <c r="W109" s="45">
        <v>0.15</v>
      </c>
      <c r="X109" s="43">
        <f t="shared" si="21"/>
        <v>248.51559370850711</v>
      </c>
      <c r="Y109" s="43">
        <f t="shared" si="21"/>
        <v>31.064449213563382</v>
      </c>
      <c r="Z109" s="43">
        <f t="shared" si="21"/>
        <v>310.64449213563381</v>
      </c>
      <c r="AA109" s="43">
        <f t="shared" si="16"/>
        <v>590.22453505770432</v>
      </c>
      <c r="AB109" s="43">
        <f t="shared" si="17"/>
        <v>1480.7387458465212</v>
      </c>
    </row>
    <row r="110" spans="2:28" ht="12.6" customHeight="1" x14ac:dyDescent="0.2">
      <c r="B110" s="38" t="s">
        <v>63</v>
      </c>
      <c r="C110" s="38" t="s">
        <v>61</v>
      </c>
      <c r="D110" s="38" t="s">
        <v>64</v>
      </c>
      <c r="E110" s="38">
        <v>2018</v>
      </c>
      <c r="F110" s="38" t="s">
        <v>65</v>
      </c>
      <c r="G110" s="38" t="s">
        <v>57</v>
      </c>
      <c r="H110" s="38" t="s">
        <v>52</v>
      </c>
      <c r="I110" s="38" t="s">
        <v>58</v>
      </c>
      <c r="J110" s="39">
        <v>20.143339590299998</v>
      </c>
      <c r="K110" s="40">
        <f t="shared" si="18"/>
        <v>0</v>
      </c>
      <c r="L110" s="41">
        <f t="shared" si="19"/>
        <v>20.143339590299998</v>
      </c>
      <c r="M110" s="42">
        <v>22</v>
      </c>
      <c r="N110" s="43">
        <f t="shared" si="12"/>
        <v>0</v>
      </c>
      <c r="O110" s="43">
        <f t="shared" si="12"/>
        <v>443.15347098659998</v>
      </c>
      <c r="P110" s="44">
        <f t="shared" si="14"/>
        <v>0.28999999999999998</v>
      </c>
      <c r="Q110" s="44">
        <f t="shared" si="14"/>
        <v>0.45</v>
      </c>
      <c r="R110" s="43">
        <f t="shared" si="13"/>
        <v>0</v>
      </c>
      <c r="S110" s="43">
        <f t="shared" si="13"/>
        <v>199.41906194397001</v>
      </c>
      <c r="T110" s="43">
        <f t="shared" si="20"/>
        <v>199.41906194397001</v>
      </c>
      <c r="U110" s="45">
        <v>0.12000000000000002</v>
      </c>
      <c r="V110" s="45">
        <v>1.4999999999999999E-2</v>
      </c>
      <c r="W110" s="45">
        <v>0.15</v>
      </c>
      <c r="X110" s="43">
        <f t="shared" si="21"/>
        <v>23.930287433276405</v>
      </c>
      <c r="Y110" s="43">
        <f t="shared" si="21"/>
        <v>2.9912859291595502</v>
      </c>
      <c r="Z110" s="43">
        <f t="shared" si="21"/>
        <v>29.912859291595499</v>
      </c>
      <c r="AA110" s="43">
        <f t="shared" si="16"/>
        <v>56.834432654031453</v>
      </c>
      <c r="AB110" s="43">
        <f t="shared" si="17"/>
        <v>142.58462928993856</v>
      </c>
    </row>
    <row r="111" spans="2:28" ht="12.6" customHeight="1" x14ac:dyDescent="0.2">
      <c r="B111" s="38" t="s">
        <v>63</v>
      </c>
      <c r="C111" s="38" t="s">
        <v>61</v>
      </c>
      <c r="D111" s="38" t="s">
        <v>64</v>
      </c>
      <c r="E111" s="38">
        <v>2018</v>
      </c>
      <c r="F111" s="38" t="s">
        <v>65</v>
      </c>
      <c r="G111" s="38" t="s">
        <v>57</v>
      </c>
      <c r="H111" s="38" t="s">
        <v>52</v>
      </c>
      <c r="I111" s="38" t="s">
        <v>60</v>
      </c>
      <c r="J111" s="39">
        <v>4.2147326899999999</v>
      </c>
      <c r="K111" s="40">
        <f t="shared" si="18"/>
        <v>0</v>
      </c>
      <c r="L111" s="41">
        <f t="shared" si="19"/>
        <v>4.2147326899999999</v>
      </c>
      <c r="M111" s="42">
        <v>22</v>
      </c>
      <c r="N111" s="43">
        <f t="shared" si="12"/>
        <v>0</v>
      </c>
      <c r="O111" s="43">
        <f t="shared" si="12"/>
        <v>92.724119180000002</v>
      </c>
      <c r="P111" s="44">
        <f t="shared" si="14"/>
        <v>0.28999999999999998</v>
      </c>
      <c r="Q111" s="44">
        <f t="shared" si="14"/>
        <v>0.45</v>
      </c>
      <c r="R111" s="43">
        <f t="shared" si="13"/>
        <v>0</v>
      </c>
      <c r="S111" s="43">
        <f t="shared" si="13"/>
        <v>41.725853631</v>
      </c>
      <c r="T111" s="43">
        <f t="shared" si="20"/>
        <v>41.725853631</v>
      </c>
      <c r="U111" s="45">
        <v>0.12000000000000002</v>
      </c>
      <c r="V111" s="45">
        <v>1.4999999999999999E-2</v>
      </c>
      <c r="W111" s="45">
        <v>0.15</v>
      </c>
      <c r="X111" s="43">
        <f t="shared" si="21"/>
        <v>5.0071024357200011</v>
      </c>
      <c r="Y111" s="43">
        <f t="shared" si="21"/>
        <v>0.62588780446499992</v>
      </c>
      <c r="Z111" s="43">
        <f t="shared" si="21"/>
        <v>6.2588780446499994</v>
      </c>
      <c r="AA111" s="43">
        <f t="shared" si="16"/>
        <v>11.891868284835001</v>
      </c>
      <c r="AB111" s="43">
        <f t="shared" si="17"/>
        <v>29.833985346165001</v>
      </c>
    </row>
    <row r="112" spans="2:28" ht="12.6" customHeight="1" x14ac:dyDescent="0.2">
      <c r="B112" s="38" t="s">
        <v>63</v>
      </c>
      <c r="C112" s="38" t="s">
        <v>61</v>
      </c>
      <c r="D112" s="38" t="s">
        <v>64</v>
      </c>
      <c r="E112" s="38">
        <v>2018</v>
      </c>
      <c r="F112" s="38" t="s">
        <v>66</v>
      </c>
      <c r="G112" s="38" t="s">
        <v>46</v>
      </c>
      <c r="H112" s="38" t="s">
        <v>51</v>
      </c>
      <c r="I112" s="38" t="s">
        <v>48</v>
      </c>
      <c r="J112" s="39">
        <v>2.3711084800000002</v>
      </c>
      <c r="K112" s="40">
        <f t="shared" si="18"/>
        <v>0</v>
      </c>
      <c r="L112" s="41">
        <f t="shared" si="19"/>
        <v>2.3711084800000002</v>
      </c>
      <c r="M112" s="42">
        <v>22</v>
      </c>
      <c r="N112" s="43">
        <f t="shared" si="12"/>
        <v>0</v>
      </c>
      <c r="O112" s="43">
        <f t="shared" si="12"/>
        <v>52.164386560000004</v>
      </c>
      <c r="P112" s="44">
        <f t="shared" si="14"/>
        <v>0.28999999999999998</v>
      </c>
      <c r="Q112" s="44">
        <f t="shared" si="14"/>
        <v>0.45</v>
      </c>
      <c r="R112" s="43">
        <f t="shared" si="13"/>
        <v>0</v>
      </c>
      <c r="S112" s="43">
        <f t="shared" si="13"/>
        <v>23.473973952000001</v>
      </c>
      <c r="T112" s="43">
        <f t="shared" si="20"/>
        <v>23.473973952000001</v>
      </c>
      <c r="U112" s="45">
        <v>0.12000000000000002</v>
      </c>
      <c r="V112" s="45">
        <v>1.4999999999999999E-2</v>
      </c>
      <c r="W112" s="45">
        <v>0.15</v>
      </c>
      <c r="X112" s="43">
        <f t="shared" si="21"/>
        <v>2.8168768742400006</v>
      </c>
      <c r="Y112" s="43">
        <f t="shared" si="21"/>
        <v>0.35210960928000001</v>
      </c>
      <c r="Z112" s="43">
        <f t="shared" si="21"/>
        <v>3.5210960928000001</v>
      </c>
      <c r="AA112" s="43">
        <f t="shared" si="16"/>
        <v>6.69008257632</v>
      </c>
      <c r="AB112" s="43">
        <f t="shared" si="17"/>
        <v>16.78389137568</v>
      </c>
    </row>
    <row r="113" spans="2:28" ht="12.6" customHeight="1" x14ac:dyDescent="0.2">
      <c r="B113" s="38" t="s">
        <v>63</v>
      </c>
      <c r="C113" s="38" t="s">
        <v>61</v>
      </c>
      <c r="D113" s="38" t="s">
        <v>64</v>
      </c>
      <c r="E113" s="38">
        <v>2018</v>
      </c>
      <c r="F113" s="38" t="s">
        <v>66</v>
      </c>
      <c r="G113" s="38" t="s">
        <v>57</v>
      </c>
      <c r="H113" s="38" t="s">
        <v>51</v>
      </c>
      <c r="I113" s="38" t="s">
        <v>58</v>
      </c>
      <c r="J113" s="39">
        <v>24.640706774089999</v>
      </c>
      <c r="K113" s="40">
        <f t="shared" si="18"/>
        <v>0</v>
      </c>
      <c r="L113" s="41">
        <f t="shared" si="19"/>
        <v>24.640706774089999</v>
      </c>
      <c r="M113" s="42">
        <v>22</v>
      </c>
      <c r="N113" s="43">
        <f t="shared" si="12"/>
        <v>0</v>
      </c>
      <c r="O113" s="43">
        <f t="shared" si="12"/>
        <v>542.09554902998002</v>
      </c>
      <c r="P113" s="44">
        <f t="shared" si="14"/>
        <v>0.28999999999999998</v>
      </c>
      <c r="Q113" s="44">
        <f t="shared" si="14"/>
        <v>0.45</v>
      </c>
      <c r="R113" s="43">
        <f t="shared" si="13"/>
        <v>0</v>
      </c>
      <c r="S113" s="43">
        <f t="shared" si="13"/>
        <v>243.94299706349102</v>
      </c>
      <c r="T113" s="43">
        <f t="shared" si="20"/>
        <v>243.94299706349102</v>
      </c>
      <c r="U113" s="45">
        <v>0.12000000000000002</v>
      </c>
      <c r="V113" s="45">
        <v>1.4999999999999999E-2</v>
      </c>
      <c r="W113" s="45">
        <v>0.15</v>
      </c>
      <c r="X113" s="43">
        <f t="shared" si="21"/>
        <v>29.273159647618929</v>
      </c>
      <c r="Y113" s="43">
        <f t="shared" si="21"/>
        <v>3.6591449559523652</v>
      </c>
      <c r="Z113" s="43">
        <f t="shared" si="21"/>
        <v>36.591449559523653</v>
      </c>
      <c r="AA113" s="43">
        <f t="shared" si="16"/>
        <v>69.523754163094949</v>
      </c>
      <c r="AB113" s="43">
        <f t="shared" si="17"/>
        <v>174.41924290039606</v>
      </c>
    </row>
    <row r="114" spans="2:28" ht="12.6" customHeight="1" x14ac:dyDescent="0.2">
      <c r="B114" s="38" t="s">
        <v>63</v>
      </c>
      <c r="C114" s="38" t="s">
        <v>61</v>
      </c>
      <c r="D114" s="38" t="s">
        <v>64</v>
      </c>
      <c r="E114" s="38">
        <v>2018</v>
      </c>
      <c r="F114" s="38" t="s">
        <v>66</v>
      </c>
      <c r="G114" s="38" t="s">
        <v>57</v>
      </c>
      <c r="H114" s="38" t="s">
        <v>51</v>
      </c>
      <c r="I114" s="38" t="s">
        <v>59</v>
      </c>
      <c r="J114" s="39">
        <v>0.25194693637999999</v>
      </c>
      <c r="K114" s="40">
        <f t="shared" si="18"/>
        <v>0</v>
      </c>
      <c r="L114" s="41">
        <f t="shared" si="19"/>
        <v>0.25194693637999999</v>
      </c>
      <c r="M114" s="42">
        <v>22</v>
      </c>
      <c r="N114" s="43">
        <f t="shared" si="12"/>
        <v>0</v>
      </c>
      <c r="O114" s="43">
        <f t="shared" si="12"/>
        <v>5.5428326003599997</v>
      </c>
      <c r="P114" s="44">
        <f t="shared" si="14"/>
        <v>0.28999999999999998</v>
      </c>
      <c r="Q114" s="44">
        <f t="shared" si="14"/>
        <v>0.45</v>
      </c>
      <c r="R114" s="43">
        <f t="shared" si="13"/>
        <v>0</v>
      </c>
      <c r="S114" s="43">
        <f t="shared" si="13"/>
        <v>2.494274670162</v>
      </c>
      <c r="T114" s="43">
        <f t="shared" si="20"/>
        <v>2.494274670162</v>
      </c>
      <c r="U114" s="45">
        <v>0.12000000000000002</v>
      </c>
      <c r="V114" s="45">
        <v>1.4999999999999999E-2</v>
      </c>
      <c r="W114" s="45">
        <v>0.15</v>
      </c>
      <c r="X114" s="43">
        <f t="shared" si="21"/>
        <v>0.29931296041944006</v>
      </c>
      <c r="Y114" s="43">
        <f t="shared" si="21"/>
        <v>3.741412005243E-2</v>
      </c>
      <c r="Z114" s="43">
        <f t="shared" si="21"/>
        <v>0.3741412005243</v>
      </c>
      <c r="AA114" s="43">
        <f t="shared" si="16"/>
        <v>0.71086828099617005</v>
      </c>
      <c r="AB114" s="43">
        <f t="shared" si="17"/>
        <v>1.7834063891658301</v>
      </c>
    </row>
    <row r="115" spans="2:28" ht="12.6" customHeight="1" x14ac:dyDescent="0.2">
      <c r="B115" s="38" t="s">
        <v>63</v>
      </c>
      <c r="C115" s="38" t="s">
        <v>61</v>
      </c>
      <c r="D115" s="38" t="s">
        <v>64</v>
      </c>
      <c r="E115" s="38">
        <v>2018</v>
      </c>
      <c r="F115" s="38" t="s">
        <v>66</v>
      </c>
      <c r="G115" s="38" t="s">
        <v>57</v>
      </c>
      <c r="H115" s="38" t="s">
        <v>51</v>
      </c>
      <c r="I115" s="38" t="s">
        <v>60</v>
      </c>
      <c r="J115" s="39">
        <v>189.89705675724599</v>
      </c>
      <c r="K115" s="40">
        <f t="shared" si="18"/>
        <v>0</v>
      </c>
      <c r="L115" s="41">
        <f t="shared" si="19"/>
        <v>189.89705675724599</v>
      </c>
      <c r="M115" s="42">
        <v>22</v>
      </c>
      <c r="N115" s="43">
        <f t="shared" si="12"/>
        <v>0</v>
      </c>
      <c r="O115" s="43">
        <f t="shared" si="12"/>
        <v>4177.7352486594118</v>
      </c>
      <c r="P115" s="44">
        <f t="shared" si="14"/>
        <v>0.28999999999999998</v>
      </c>
      <c r="Q115" s="44">
        <f t="shared" si="14"/>
        <v>0.45</v>
      </c>
      <c r="R115" s="43">
        <f t="shared" si="13"/>
        <v>0</v>
      </c>
      <c r="S115" s="43">
        <f t="shared" si="13"/>
        <v>1879.9808618967354</v>
      </c>
      <c r="T115" s="43">
        <f t="shared" si="20"/>
        <v>1879.9808618967354</v>
      </c>
      <c r="U115" s="45">
        <v>0.12000000000000002</v>
      </c>
      <c r="V115" s="45">
        <v>1.4999999999999999E-2</v>
      </c>
      <c r="W115" s="45">
        <v>0.15</v>
      </c>
      <c r="X115" s="43">
        <f t="shared" si="21"/>
        <v>225.59770342760828</v>
      </c>
      <c r="Y115" s="43">
        <f t="shared" si="21"/>
        <v>28.199712928451032</v>
      </c>
      <c r="Z115" s="43">
        <f t="shared" si="21"/>
        <v>281.99712928451032</v>
      </c>
      <c r="AA115" s="43">
        <f t="shared" si="16"/>
        <v>535.79454564056959</v>
      </c>
      <c r="AB115" s="43">
        <f t="shared" si="17"/>
        <v>1344.1863162561658</v>
      </c>
    </row>
    <row r="116" spans="2:28" ht="12.6" customHeight="1" x14ac:dyDescent="0.2">
      <c r="B116" s="38" t="s">
        <v>63</v>
      </c>
      <c r="C116" s="38" t="s">
        <v>61</v>
      </c>
      <c r="D116" s="38" t="s">
        <v>64</v>
      </c>
      <c r="E116" s="38">
        <v>2018</v>
      </c>
      <c r="F116" s="38" t="s">
        <v>66</v>
      </c>
      <c r="G116" s="38" t="s">
        <v>57</v>
      </c>
      <c r="H116" s="38" t="s">
        <v>52</v>
      </c>
      <c r="I116" s="38" t="s">
        <v>58</v>
      </c>
      <c r="J116" s="39">
        <v>19.640400518300002</v>
      </c>
      <c r="K116" s="40">
        <f t="shared" si="18"/>
        <v>0</v>
      </c>
      <c r="L116" s="41">
        <f t="shared" si="19"/>
        <v>19.640400518300002</v>
      </c>
      <c r="M116" s="42">
        <v>22</v>
      </c>
      <c r="N116" s="43">
        <f t="shared" si="12"/>
        <v>0</v>
      </c>
      <c r="O116" s="43">
        <f t="shared" si="12"/>
        <v>432.08881140260002</v>
      </c>
      <c r="P116" s="44">
        <f t="shared" si="14"/>
        <v>0.28999999999999998</v>
      </c>
      <c r="Q116" s="44">
        <f t="shared" si="14"/>
        <v>0.45</v>
      </c>
      <c r="R116" s="43">
        <f t="shared" si="13"/>
        <v>0</v>
      </c>
      <c r="S116" s="43">
        <f t="shared" si="13"/>
        <v>194.43996513117</v>
      </c>
      <c r="T116" s="43">
        <f t="shared" si="20"/>
        <v>194.43996513117</v>
      </c>
      <c r="U116" s="45">
        <v>0.12000000000000002</v>
      </c>
      <c r="V116" s="45">
        <v>1.4999999999999999E-2</v>
      </c>
      <c r="W116" s="45">
        <v>0.15</v>
      </c>
      <c r="X116" s="43">
        <f t="shared" si="21"/>
        <v>23.332795815740404</v>
      </c>
      <c r="Y116" s="43">
        <f t="shared" si="21"/>
        <v>2.9165994769675501</v>
      </c>
      <c r="Z116" s="43">
        <f t="shared" si="21"/>
        <v>29.1659947696755</v>
      </c>
      <c r="AA116" s="43">
        <f t="shared" si="16"/>
        <v>55.415390062383452</v>
      </c>
      <c r="AB116" s="43">
        <f t="shared" si="17"/>
        <v>139.02457506878653</v>
      </c>
    </row>
    <row r="117" spans="2:28" ht="12.6" customHeight="1" x14ac:dyDescent="0.2">
      <c r="B117" s="38" t="s">
        <v>63</v>
      </c>
      <c r="C117" s="38" t="s">
        <v>61</v>
      </c>
      <c r="D117" s="38" t="s">
        <v>64</v>
      </c>
      <c r="E117" s="38">
        <v>2018</v>
      </c>
      <c r="F117" s="38" t="s">
        <v>66</v>
      </c>
      <c r="G117" s="38" t="s">
        <v>57</v>
      </c>
      <c r="H117" s="38" t="s">
        <v>52</v>
      </c>
      <c r="I117" s="38" t="s">
        <v>60</v>
      </c>
      <c r="J117" s="39">
        <v>3.2640142299999999</v>
      </c>
      <c r="K117" s="40">
        <f t="shared" si="18"/>
        <v>0</v>
      </c>
      <c r="L117" s="41">
        <f t="shared" si="19"/>
        <v>3.2640142299999999</v>
      </c>
      <c r="M117" s="42">
        <v>22</v>
      </c>
      <c r="N117" s="43">
        <f t="shared" si="12"/>
        <v>0</v>
      </c>
      <c r="O117" s="43">
        <f t="shared" si="12"/>
        <v>71.808313060000003</v>
      </c>
      <c r="P117" s="44">
        <f t="shared" si="14"/>
        <v>0.28999999999999998</v>
      </c>
      <c r="Q117" s="44">
        <f t="shared" si="14"/>
        <v>0.45</v>
      </c>
      <c r="R117" s="43">
        <f t="shared" si="13"/>
        <v>0</v>
      </c>
      <c r="S117" s="43">
        <f t="shared" si="13"/>
        <v>32.313740877000001</v>
      </c>
      <c r="T117" s="43">
        <f t="shared" si="20"/>
        <v>32.313740877000001</v>
      </c>
      <c r="U117" s="45">
        <v>0.12000000000000002</v>
      </c>
      <c r="V117" s="45">
        <v>1.4999999999999999E-2</v>
      </c>
      <c r="W117" s="45">
        <v>0.15</v>
      </c>
      <c r="X117" s="43">
        <f t="shared" si="21"/>
        <v>3.8776489052400009</v>
      </c>
      <c r="Y117" s="43">
        <f t="shared" si="21"/>
        <v>0.48470611315500001</v>
      </c>
      <c r="Z117" s="43">
        <f t="shared" si="21"/>
        <v>4.8470611315500003</v>
      </c>
      <c r="AA117" s="43">
        <f t="shared" si="16"/>
        <v>9.2094161499450014</v>
      </c>
      <c r="AB117" s="43">
        <f t="shared" si="17"/>
        <v>23.104324727055001</v>
      </c>
    </row>
    <row r="118" spans="2:28" ht="12.6" customHeight="1" x14ac:dyDescent="0.2">
      <c r="B118" s="38" t="s">
        <v>63</v>
      </c>
      <c r="C118" s="38" t="s">
        <v>61</v>
      </c>
      <c r="D118" s="38" t="s">
        <v>64</v>
      </c>
      <c r="E118" s="38">
        <v>2018</v>
      </c>
      <c r="F118" s="38" t="s">
        <v>67</v>
      </c>
      <c r="G118" s="38" t="s">
        <v>46</v>
      </c>
      <c r="H118" s="38" t="s">
        <v>51</v>
      </c>
      <c r="I118" s="38" t="s">
        <v>48</v>
      </c>
      <c r="J118" s="39">
        <v>29.854216900000001</v>
      </c>
      <c r="K118" s="40">
        <f t="shared" si="18"/>
        <v>0</v>
      </c>
      <c r="L118" s="41">
        <f t="shared" si="19"/>
        <v>29.854216900000001</v>
      </c>
      <c r="M118" s="42">
        <v>22</v>
      </c>
      <c r="N118" s="43">
        <f t="shared" si="12"/>
        <v>0</v>
      </c>
      <c r="O118" s="43">
        <f t="shared" si="12"/>
        <v>656.79277179999997</v>
      </c>
      <c r="P118" s="44">
        <f t="shared" si="14"/>
        <v>0.28999999999999998</v>
      </c>
      <c r="Q118" s="44">
        <f t="shared" si="14"/>
        <v>0.45</v>
      </c>
      <c r="R118" s="43">
        <f t="shared" si="13"/>
        <v>0</v>
      </c>
      <c r="S118" s="43">
        <f t="shared" si="13"/>
        <v>295.55674730999999</v>
      </c>
      <c r="T118" s="43">
        <f t="shared" si="20"/>
        <v>295.55674730999999</v>
      </c>
      <c r="U118" s="45">
        <v>0.12000000000000002</v>
      </c>
      <c r="V118" s="45">
        <v>1.4999999999999999E-2</v>
      </c>
      <c r="W118" s="45">
        <v>0.15</v>
      </c>
      <c r="X118" s="43">
        <f t="shared" si="21"/>
        <v>35.466809677200004</v>
      </c>
      <c r="Y118" s="43">
        <f t="shared" si="21"/>
        <v>4.4333512096499996</v>
      </c>
      <c r="Z118" s="43">
        <f t="shared" si="21"/>
        <v>44.333512096499994</v>
      </c>
      <c r="AA118" s="43">
        <f t="shared" si="16"/>
        <v>84.233672983350004</v>
      </c>
      <c r="AB118" s="43">
        <f t="shared" si="17"/>
        <v>211.32307432664999</v>
      </c>
    </row>
    <row r="119" spans="2:28" ht="12.6" customHeight="1" x14ac:dyDescent="0.2">
      <c r="B119" s="38" t="s">
        <v>63</v>
      </c>
      <c r="C119" s="38" t="s">
        <v>61</v>
      </c>
      <c r="D119" s="38" t="s">
        <v>64</v>
      </c>
      <c r="E119" s="38">
        <v>2018</v>
      </c>
      <c r="F119" s="38" t="s">
        <v>67</v>
      </c>
      <c r="G119" s="38" t="s">
        <v>57</v>
      </c>
      <c r="H119" s="38" t="s">
        <v>51</v>
      </c>
      <c r="I119" s="38" t="s">
        <v>58</v>
      </c>
      <c r="J119" s="39">
        <v>69.400105429020002</v>
      </c>
      <c r="K119" s="40">
        <f t="shared" si="18"/>
        <v>0</v>
      </c>
      <c r="L119" s="41">
        <f t="shared" si="19"/>
        <v>69.400105429020002</v>
      </c>
      <c r="M119" s="42">
        <v>22</v>
      </c>
      <c r="N119" s="43">
        <f t="shared" si="12"/>
        <v>0</v>
      </c>
      <c r="O119" s="43">
        <f t="shared" si="12"/>
        <v>1526.80231943844</v>
      </c>
      <c r="P119" s="44">
        <f t="shared" si="14"/>
        <v>0.28999999999999998</v>
      </c>
      <c r="Q119" s="44">
        <f t="shared" si="14"/>
        <v>0.45</v>
      </c>
      <c r="R119" s="43">
        <f t="shared" si="13"/>
        <v>0</v>
      </c>
      <c r="S119" s="43">
        <f t="shared" si="13"/>
        <v>687.06104374729807</v>
      </c>
      <c r="T119" s="43">
        <f t="shared" si="20"/>
        <v>687.06104374729807</v>
      </c>
      <c r="U119" s="45">
        <v>0.12000000000000002</v>
      </c>
      <c r="V119" s="45">
        <v>1.4999999999999999E-2</v>
      </c>
      <c r="W119" s="45">
        <v>0.15</v>
      </c>
      <c r="X119" s="43">
        <f t="shared" si="21"/>
        <v>82.447325249675785</v>
      </c>
      <c r="Y119" s="43">
        <f t="shared" si="21"/>
        <v>10.305915656209471</v>
      </c>
      <c r="Z119" s="43">
        <f t="shared" si="21"/>
        <v>103.05915656209471</v>
      </c>
      <c r="AA119" s="43">
        <f t="shared" si="16"/>
        <v>195.81239746797996</v>
      </c>
      <c r="AB119" s="43">
        <f t="shared" si="17"/>
        <v>491.24864627931811</v>
      </c>
    </row>
    <row r="120" spans="2:28" ht="12.6" customHeight="1" x14ac:dyDescent="0.2">
      <c r="B120" s="38" t="s">
        <v>63</v>
      </c>
      <c r="C120" s="38" t="s">
        <v>61</v>
      </c>
      <c r="D120" s="38" t="s">
        <v>64</v>
      </c>
      <c r="E120" s="38">
        <v>2018</v>
      </c>
      <c r="F120" s="38" t="s">
        <v>67</v>
      </c>
      <c r="G120" s="38" t="s">
        <v>57</v>
      </c>
      <c r="H120" s="38" t="s">
        <v>51</v>
      </c>
      <c r="I120" s="38" t="s">
        <v>59</v>
      </c>
      <c r="J120" s="39">
        <v>0.55535998470000003</v>
      </c>
      <c r="K120" s="40">
        <f t="shared" si="18"/>
        <v>0</v>
      </c>
      <c r="L120" s="41">
        <f t="shared" si="19"/>
        <v>0.55535998470000003</v>
      </c>
      <c r="M120" s="42">
        <v>22</v>
      </c>
      <c r="N120" s="43">
        <f t="shared" ref="N120:O168" si="22">IFERROR(K120*$M120,0)</f>
        <v>0</v>
      </c>
      <c r="O120" s="43">
        <f t="shared" si="22"/>
        <v>12.2179196634</v>
      </c>
      <c r="P120" s="44">
        <f t="shared" si="14"/>
        <v>0.28999999999999998</v>
      </c>
      <c r="Q120" s="44">
        <f t="shared" si="14"/>
        <v>0.45</v>
      </c>
      <c r="R120" s="43">
        <f t="shared" ref="R120:S168" si="23">IFERROR(N120*P120,0)</f>
        <v>0</v>
      </c>
      <c r="S120" s="43">
        <f t="shared" si="23"/>
        <v>5.4980638485300002</v>
      </c>
      <c r="T120" s="43">
        <f t="shared" si="20"/>
        <v>5.4980638485300002</v>
      </c>
      <c r="U120" s="45">
        <v>0.12000000000000002</v>
      </c>
      <c r="V120" s="45">
        <v>1.4999999999999999E-2</v>
      </c>
      <c r="W120" s="45">
        <v>0.15</v>
      </c>
      <c r="X120" s="43">
        <f t="shared" si="21"/>
        <v>0.65976766182360014</v>
      </c>
      <c r="Y120" s="43">
        <f t="shared" si="21"/>
        <v>8.2470957727950003E-2</v>
      </c>
      <c r="Z120" s="43">
        <f t="shared" si="21"/>
        <v>0.82470957727950001</v>
      </c>
      <c r="AA120" s="43">
        <f t="shared" si="16"/>
        <v>1.5669481968310501</v>
      </c>
      <c r="AB120" s="43">
        <f t="shared" si="17"/>
        <v>3.9311156516989501</v>
      </c>
    </row>
    <row r="121" spans="2:28" ht="12.6" customHeight="1" x14ac:dyDescent="0.2">
      <c r="B121" s="38" t="s">
        <v>63</v>
      </c>
      <c r="C121" s="38" t="s">
        <v>61</v>
      </c>
      <c r="D121" s="38" t="s">
        <v>64</v>
      </c>
      <c r="E121" s="38">
        <v>2018</v>
      </c>
      <c r="F121" s="38" t="s">
        <v>67</v>
      </c>
      <c r="G121" s="38" t="s">
        <v>57</v>
      </c>
      <c r="H121" s="38" t="s">
        <v>51</v>
      </c>
      <c r="I121" s="38" t="s">
        <v>60</v>
      </c>
      <c r="J121" s="39">
        <v>490.180350159</v>
      </c>
      <c r="K121" s="40">
        <f t="shared" si="18"/>
        <v>0</v>
      </c>
      <c r="L121" s="41">
        <f t="shared" si="19"/>
        <v>490.180350159</v>
      </c>
      <c r="M121" s="42">
        <v>22</v>
      </c>
      <c r="N121" s="43">
        <f t="shared" si="22"/>
        <v>0</v>
      </c>
      <c r="O121" s="43">
        <f t="shared" si="22"/>
        <v>10783.967703498</v>
      </c>
      <c r="P121" s="44">
        <f t="shared" ref="P121:Q168" si="24">P$4</f>
        <v>0.28999999999999998</v>
      </c>
      <c r="Q121" s="44">
        <f t="shared" si="24"/>
        <v>0.45</v>
      </c>
      <c r="R121" s="43">
        <f t="shared" si="23"/>
        <v>0</v>
      </c>
      <c r="S121" s="43">
        <f t="shared" si="23"/>
        <v>4852.7854665740997</v>
      </c>
      <c r="T121" s="43">
        <f t="shared" si="20"/>
        <v>4852.7854665740997</v>
      </c>
      <c r="U121" s="45">
        <v>0.12000000000000002</v>
      </c>
      <c r="V121" s="45">
        <v>1.4999999999999999E-2</v>
      </c>
      <c r="W121" s="45">
        <v>0.15</v>
      </c>
      <c r="X121" s="43">
        <f t="shared" si="21"/>
        <v>582.3342559888921</v>
      </c>
      <c r="Y121" s="43">
        <f t="shared" si="21"/>
        <v>72.791781998611498</v>
      </c>
      <c r="Z121" s="43">
        <f t="shared" si="21"/>
        <v>727.91781998611498</v>
      </c>
      <c r="AA121" s="43">
        <f t="shared" si="16"/>
        <v>1383.0438579736187</v>
      </c>
      <c r="AB121" s="43">
        <f t="shared" si="17"/>
        <v>3469.741608600481</v>
      </c>
    </row>
    <row r="122" spans="2:28" ht="12.6" customHeight="1" x14ac:dyDescent="0.2">
      <c r="B122" s="38" t="s">
        <v>63</v>
      </c>
      <c r="C122" s="38" t="s">
        <v>61</v>
      </c>
      <c r="D122" s="38" t="s">
        <v>64</v>
      </c>
      <c r="E122" s="38">
        <v>2018</v>
      </c>
      <c r="F122" s="38" t="s">
        <v>67</v>
      </c>
      <c r="G122" s="38" t="s">
        <v>57</v>
      </c>
      <c r="H122" s="38" t="s">
        <v>52</v>
      </c>
      <c r="I122" s="38" t="s">
        <v>58</v>
      </c>
      <c r="J122" s="39">
        <v>32.902553606399998</v>
      </c>
      <c r="K122" s="40">
        <f t="shared" si="18"/>
        <v>0</v>
      </c>
      <c r="L122" s="41">
        <f t="shared" si="19"/>
        <v>32.902553606399998</v>
      </c>
      <c r="M122" s="42">
        <v>22</v>
      </c>
      <c r="N122" s="43">
        <f t="shared" si="22"/>
        <v>0</v>
      </c>
      <c r="O122" s="43">
        <f t="shared" si="22"/>
        <v>723.85617934079994</v>
      </c>
      <c r="P122" s="44">
        <f t="shared" si="24"/>
        <v>0.28999999999999998</v>
      </c>
      <c r="Q122" s="44">
        <f t="shared" si="24"/>
        <v>0.45</v>
      </c>
      <c r="R122" s="43">
        <f t="shared" si="23"/>
        <v>0</v>
      </c>
      <c r="S122" s="43">
        <f t="shared" si="23"/>
        <v>325.73528070335999</v>
      </c>
      <c r="T122" s="43">
        <f t="shared" si="20"/>
        <v>325.73528070335999</v>
      </c>
      <c r="U122" s="45">
        <v>0.12000000000000002</v>
      </c>
      <c r="V122" s="45">
        <v>1.4999999999999999E-2</v>
      </c>
      <c r="W122" s="45">
        <v>0.15</v>
      </c>
      <c r="X122" s="43">
        <f t="shared" si="21"/>
        <v>39.088233684403207</v>
      </c>
      <c r="Y122" s="43">
        <f t="shared" si="21"/>
        <v>4.8860292105504</v>
      </c>
      <c r="Z122" s="43">
        <f t="shared" si="21"/>
        <v>48.860292105503994</v>
      </c>
      <c r="AA122" s="43">
        <f t="shared" si="16"/>
        <v>92.834555000457598</v>
      </c>
      <c r="AB122" s="43">
        <f t="shared" si="17"/>
        <v>232.90072570290238</v>
      </c>
    </row>
    <row r="123" spans="2:28" ht="12.6" customHeight="1" x14ac:dyDescent="0.2">
      <c r="B123" s="38" t="s">
        <v>63</v>
      </c>
      <c r="C123" s="38" t="s">
        <v>61</v>
      </c>
      <c r="D123" s="38" t="s">
        <v>64</v>
      </c>
      <c r="E123" s="38">
        <v>2018</v>
      </c>
      <c r="F123" s="38" t="s">
        <v>67</v>
      </c>
      <c r="G123" s="38" t="s">
        <v>57</v>
      </c>
      <c r="H123" s="38" t="s">
        <v>52</v>
      </c>
      <c r="I123" s="38" t="s">
        <v>60</v>
      </c>
      <c r="J123" s="39">
        <v>7.2116183497000002</v>
      </c>
      <c r="K123" s="40">
        <f t="shared" si="18"/>
        <v>0</v>
      </c>
      <c r="L123" s="41">
        <f t="shared" si="19"/>
        <v>7.2116183497000002</v>
      </c>
      <c r="M123" s="42">
        <v>22</v>
      </c>
      <c r="N123" s="43">
        <f t="shared" si="22"/>
        <v>0</v>
      </c>
      <c r="O123" s="43">
        <f t="shared" si="22"/>
        <v>158.6556036934</v>
      </c>
      <c r="P123" s="44">
        <f t="shared" si="24"/>
        <v>0.28999999999999998</v>
      </c>
      <c r="Q123" s="44">
        <f t="shared" si="24"/>
        <v>0.45</v>
      </c>
      <c r="R123" s="43">
        <f t="shared" si="23"/>
        <v>0</v>
      </c>
      <c r="S123" s="43">
        <f t="shared" si="23"/>
        <v>71.395021662030004</v>
      </c>
      <c r="T123" s="43">
        <f t="shared" si="20"/>
        <v>71.395021662030004</v>
      </c>
      <c r="U123" s="45">
        <v>0.12000000000000002</v>
      </c>
      <c r="V123" s="45">
        <v>1.4999999999999999E-2</v>
      </c>
      <c r="W123" s="45">
        <v>0.15</v>
      </c>
      <c r="X123" s="43">
        <f t="shared" si="21"/>
        <v>8.5674025994436018</v>
      </c>
      <c r="Y123" s="43">
        <f t="shared" si="21"/>
        <v>1.07092532493045</v>
      </c>
      <c r="Z123" s="43">
        <f t="shared" si="21"/>
        <v>10.709253249304501</v>
      </c>
      <c r="AA123" s="43">
        <f t="shared" si="16"/>
        <v>20.347581173678552</v>
      </c>
      <c r="AB123" s="43">
        <f t="shared" si="17"/>
        <v>51.047440488351455</v>
      </c>
    </row>
    <row r="124" spans="2:28" ht="12.6" customHeight="1" x14ac:dyDescent="0.2">
      <c r="B124" s="38" t="s">
        <v>63</v>
      </c>
      <c r="C124" s="38" t="s">
        <v>61</v>
      </c>
      <c r="D124" s="38" t="s">
        <v>64</v>
      </c>
      <c r="E124" s="38">
        <v>2018</v>
      </c>
      <c r="F124" s="38" t="s">
        <v>68</v>
      </c>
      <c r="G124" s="38" t="s">
        <v>46</v>
      </c>
      <c r="H124" s="38" t="s">
        <v>47</v>
      </c>
      <c r="I124" s="38" t="s">
        <v>48</v>
      </c>
      <c r="J124" s="39">
        <v>0.78644895999999997</v>
      </c>
      <c r="K124" s="40">
        <f t="shared" si="18"/>
        <v>0</v>
      </c>
      <c r="L124" s="41">
        <f t="shared" si="19"/>
        <v>0.78644895999999997</v>
      </c>
      <c r="M124" s="42">
        <v>22</v>
      </c>
      <c r="N124" s="43">
        <f t="shared" si="22"/>
        <v>0</v>
      </c>
      <c r="O124" s="43">
        <f t="shared" si="22"/>
        <v>17.30187712</v>
      </c>
      <c r="P124" s="44">
        <f t="shared" si="24"/>
        <v>0.28999999999999998</v>
      </c>
      <c r="Q124" s="44">
        <f t="shared" si="24"/>
        <v>0.45</v>
      </c>
      <c r="R124" s="43">
        <f t="shared" si="23"/>
        <v>0</v>
      </c>
      <c r="S124" s="43">
        <f t="shared" si="23"/>
        <v>7.7858447040000005</v>
      </c>
      <c r="T124" s="43">
        <f t="shared" si="20"/>
        <v>7.7858447040000005</v>
      </c>
      <c r="U124" s="45">
        <v>0.12000000000000002</v>
      </c>
      <c r="V124" s="45">
        <v>1.4999999999999999E-2</v>
      </c>
      <c r="W124" s="45">
        <v>0.15</v>
      </c>
      <c r="X124" s="43">
        <f t="shared" si="21"/>
        <v>0.93430136448000023</v>
      </c>
      <c r="Y124" s="43">
        <f t="shared" si="21"/>
        <v>0.11678767056</v>
      </c>
      <c r="Z124" s="43">
        <f t="shared" si="21"/>
        <v>1.1678767056000001</v>
      </c>
      <c r="AA124" s="43">
        <f t="shared" si="16"/>
        <v>2.2189657406400003</v>
      </c>
      <c r="AB124" s="43">
        <f t="shared" si="17"/>
        <v>5.5668789633600007</v>
      </c>
    </row>
    <row r="125" spans="2:28" ht="12.6" customHeight="1" x14ac:dyDescent="0.2">
      <c r="B125" s="38" t="s">
        <v>63</v>
      </c>
      <c r="C125" s="38" t="s">
        <v>61</v>
      </c>
      <c r="D125" s="38" t="s">
        <v>64</v>
      </c>
      <c r="E125" s="38">
        <v>2018</v>
      </c>
      <c r="F125" s="38" t="s">
        <v>68</v>
      </c>
      <c r="G125" s="38" t="s">
        <v>46</v>
      </c>
      <c r="H125" s="38" t="s">
        <v>51</v>
      </c>
      <c r="I125" s="38" t="s">
        <v>48</v>
      </c>
      <c r="J125" s="39">
        <v>158.50853458</v>
      </c>
      <c r="K125" s="40">
        <f t="shared" si="18"/>
        <v>0</v>
      </c>
      <c r="L125" s="41">
        <f t="shared" si="19"/>
        <v>158.50853458</v>
      </c>
      <c r="M125" s="42">
        <v>22</v>
      </c>
      <c r="N125" s="43">
        <f t="shared" si="22"/>
        <v>0</v>
      </c>
      <c r="O125" s="43">
        <f t="shared" si="22"/>
        <v>3487.1877607599999</v>
      </c>
      <c r="P125" s="44">
        <f t="shared" si="24"/>
        <v>0.28999999999999998</v>
      </c>
      <c r="Q125" s="44">
        <f t="shared" si="24"/>
        <v>0.45</v>
      </c>
      <c r="R125" s="43">
        <f t="shared" si="23"/>
        <v>0</v>
      </c>
      <c r="S125" s="43">
        <f t="shared" si="23"/>
        <v>1569.2344923420001</v>
      </c>
      <c r="T125" s="43">
        <f t="shared" si="20"/>
        <v>1569.2344923420001</v>
      </c>
      <c r="U125" s="45">
        <v>0.12000000000000002</v>
      </c>
      <c r="V125" s="45">
        <v>1.4999999999999999E-2</v>
      </c>
      <c r="W125" s="45">
        <v>0.15</v>
      </c>
      <c r="X125" s="43">
        <f t="shared" si="21"/>
        <v>188.30813908104005</v>
      </c>
      <c r="Y125" s="43">
        <f t="shared" si="21"/>
        <v>23.53851738513</v>
      </c>
      <c r="Z125" s="43">
        <f t="shared" si="21"/>
        <v>235.38517385130001</v>
      </c>
      <c r="AA125" s="43">
        <f t="shared" si="16"/>
        <v>447.2318303174701</v>
      </c>
      <c r="AB125" s="43">
        <f t="shared" si="17"/>
        <v>1122.0026620245299</v>
      </c>
    </row>
    <row r="126" spans="2:28" ht="12.6" customHeight="1" x14ac:dyDescent="0.2">
      <c r="B126" s="38" t="s">
        <v>63</v>
      </c>
      <c r="C126" s="38" t="s">
        <v>61</v>
      </c>
      <c r="D126" s="38" t="s">
        <v>64</v>
      </c>
      <c r="E126" s="38">
        <v>2018</v>
      </c>
      <c r="F126" s="38" t="s">
        <v>68</v>
      </c>
      <c r="G126" s="38" t="s">
        <v>46</v>
      </c>
      <c r="H126" s="38" t="s">
        <v>52</v>
      </c>
      <c r="I126" s="38" t="s">
        <v>48</v>
      </c>
      <c r="J126" s="39">
        <v>8.4532699999999998</v>
      </c>
      <c r="K126" s="40">
        <f t="shared" si="18"/>
        <v>0</v>
      </c>
      <c r="L126" s="41">
        <f t="shared" si="19"/>
        <v>8.4532699999999998</v>
      </c>
      <c r="M126" s="42">
        <v>22</v>
      </c>
      <c r="N126" s="43">
        <f t="shared" si="22"/>
        <v>0</v>
      </c>
      <c r="O126" s="43">
        <f t="shared" si="22"/>
        <v>185.97193999999999</v>
      </c>
      <c r="P126" s="44">
        <f t="shared" si="24"/>
        <v>0.28999999999999998</v>
      </c>
      <c r="Q126" s="44">
        <f t="shared" si="24"/>
        <v>0.45</v>
      </c>
      <c r="R126" s="43">
        <f t="shared" si="23"/>
        <v>0</v>
      </c>
      <c r="S126" s="43">
        <f t="shared" si="23"/>
        <v>83.687372999999994</v>
      </c>
      <c r="T126" s="43">
        <f t="shared" si="20"/>
        <v>83.687372999999994</v>
      </c>
      <c r="U126" s="45">
        <v>0.12000000000000002</v>
      </c>
      <c r="V126" s="45">
        <v>1.4999999999999999E-2</v>
      </c>
      <c r="W126" s="45">
        <v>0.15</v>
      </c>
      <c r="X126" s="43">
        <f t="shared" si="21"/>
        <v>10.042484760000001</v>
      </c>
      <c r="Y126" s="43">
        <f t="shared" si="21"/>
        <v>1.2553105949999999</v>
      </c>
      <c r="Z126" s="43">
        <f t="shared" si="21"/>
        <v>12.553105949999999</v>
      </c>
      <c r="AA126" s="43">
        <f t="shared" si="16"/>
        <v>23.850901305000001</v>
      </c>
      <c r="AB126" s="43">
        <f t="shared" si="17"/>
        <v>59.836471694999993</v>
      </c>
    </row>
    <row r="127" spans="2:28" ht="12.6" customHeight="1" x14ac:dyDescent="0.2">
      <c r="B127" s="38" t="s">
        <v>63</v>
      </c>
      <c r="C127" s="38" t="s">
        <v>61</v>
      </c>
      <c r="D127" s="38" t="s">
        <v>64</v>
      </c>
      <c r="E127" s="38">
        <v>2018</v>
      </c>
      <c r="F127" s="38" t="s">
        <v>68</v>
      </c>
      <c r="G127" s="38" t="s">
        <v>53</v>
      </c>
      <c r="H127" s="38" t="s">
        <v>51</v>
      </c>
      <c r="I127" s="38" t="s">
        <v>54</v>
      </c>
      <c r="J127" s="39">
        <v>2.6004813000000002</v>
      </c>
      <c r="K127" s="40">
        <f t="shared" si="18"/>
        <v>0</v>
      </c>
      <c r="L127" s="41">
        <f t="shared" si="19"/>
        <v>2.6004813000000002</v>
      </c>
      <c r="M127" s="42">
        <v>22</v>
      </c>
      <c r="N127" s="43">
        <f t="shared" si="22"/>
        <v>0</v>
      </c>
      <c r="O127" s="43">
        <f t="shared" si="22"/>
        <v>57.210588600000008</v>
      </c>
      <c r="P127" s="44">
        <f t="shared" si="24"/>
        <v>0.28999999999999998</v>
      </c>
      <c r="Q127" s="44">
        <f t="shared" si="24"/>
        <v>0.45</v>
      </c>
      <c r="R127" s="43">
        <f t="shared" si="23"/>
        <v>0</v>
      </c>
      <c r="S127" s="43">
        <f t="shared" si="23"/>
        <v>25.744764870000004</v>
      </c>
      <c r="T127" s="43">
        <f t="shared" si="20"/>
        <v>25.744764870000004</v>
      </c>
      <c r="U127" s="45">
        <v>0.12000000000000002</v>
      </c>
      <c r="V127" s="45">
        <v>1.4999999999999999E-2</v>
      </c>
      <c r="W127" s="45">
        <v>0.15</v>
      </c>
      <c r="X127" s="43">
        <f t="shared" si="21"/>
        <v>3.0893717844000013</v>
      </c>
      <c r="Y127" s="43">
        <f t="shared" si="21"/>
        <v>0.38617147305000005</v>
      </c>
      <c r="Z127" s="43">
        <f t="shared" si="21"/>
        <v>3.8617147305000006</v>
      </c>
      <c r="AA127" s="43">
        <f t="shared" si="16"/>
        <v>7.3372579879500019</v>
      </c>
      <c r="AB127" s="43">
        <f t="shared" si="17"/>
        <v>18.407506882050001</v>
      </c>
    </row>
    <row r="128" spans="2:28" ht="12.6" customHeight="1" x14ac:dyDescent="0.2">
      <c r="B128" s="38" t="s">
        <v>63</v>
      </c>
      <c r="C128" s="38" t="s">
        <v>61</v>
      </c>
      <c r="D128" s="38" t="s">
        <v>64</v>
      </c>
      <c r="E128" s="38">
        <v>2018</v>
      </c>
      <c r="F128" s="38" t="s">
        <v>68</v>
      </c>
      <c r="G128" s="38" t="s">
        <v>57</v>
      </c>
      <c r="H128" s="38" t="s">
        <v>51</v>
      </c>
      <c r="I128" s="38" t="s">
        <v>58</v>
      </c>
      <c r="J128" s="39">
        <v>576.57210897300001</v>
      </c>
      <c r="K128" s="40">
        <f t="shared" si="18"/>
        <v>0</v>
      </c>
      <c r="L128" s="41">
        <f t="shared" si="19"/>
        <v>576.57210897300001</v>
      </c>
      <c r="M128" s="42">
        <v>22</v>
      </c>
      <c r="N128" s="43">
        <f t="shared" si="22"/>
        <v>0</v>
      </c>
      <c r="O128" s="43">
        <f t="shared" si="22"/>
        <v>12684.586397406001</v>
      </c>
      <c r="P128" s="44">
        <f t="shared" si="24"/>
        <v>0.28999999999999998</v>
      </c>
      <c r="Q128" s="44">
        <f t="shared" si="24"/>
        <v>0.45</v>
      </c>
      <c r="R128" s="43">
        <f t="shared" si="23"/>
        <v>0</v>
      </c>
      <c r="S128" s="43">
        <f t="shared" si="23"/>
        <v>5708.0638788327005</v>
      </c>
      <c r="T128" s="43">
        <f t="shared" si="20"/>
        <v>5708.0638788327005</v>
      </c>
      <c r="U128" s="45">
        <v>0.12000000000000002</v>
      </c>
      <c r="V128" s="45">
        <v>1.4999999999999999E-2</v>
      </c>
      <c r="W128" s="45">
        <v>0.15</v>
      </c>
      <c r="X128" s="43">
        <f t="shared" si="21"/>
        <v>684.96766545992421</v>
      </c>
      <c r="Y128" s="43">
        <f t="shared" si="21"/>
        <v>85.620958182490511</v>
      </c>
      <c r="Z128" s="43">
        <f t="shared" si="21"/>
        <v>856.20958182490506</v>
      </c>
      <c r="AA128" s="43">
        <f t="shared" si="16"/>
        <v>1626.7982054673198</v>
      </c>
      <c r="AB128" s="43">
        <f t="shared" si="17"/>
        <v>4081.2656733653807</v>
      </c>
    </row>
    <row r="129" spans="2:28" ht="12.6" customHeight="1" x14ac:dyDescent="0.2">
      <c r="B129" s="38" t="s">
        <v>63</v>
      </c>
      <c r="C129" s="38" t="s">
        <v>61</v>
      </c>
      <c r="D129" s="38" t="s">
        <v>64</v>
      </c>
      <c r="E129" s="38">
        <v>2018</v>
      </c>
      <c r="F129" s="38" t="s">
        <v>68</v>
      </c>
      <c r="G129" s="38" t="s">
        <v>57</v>
      </c>
      <c r="H129" s="38" t="s">
        <v>51</v>
      </c>
      <c r="I129" s="38" t="s">
        <v>59</v>
      </c>
      <c r="J129" s="39">
        <v>1.2848422604800001</v>
      </c>
      <c r="K129" s="40">
        <f t="shared" si="18"/>
        <v>0</v>
      </c>
      <c r="L129" s="41">
        <f t="shared" si="19"/>
        <v>1.2848422604800001</v>
      </c>
      <c r="M129" s="42">
        <v>22</v>
      </c>
      <c r="N129" s="43">
        <f t="shared" si="22"/>
        <v>0</v>
      </c>
      <c r="O129" s="43">
        <f t="shared" si="22"/>
        <v>28.266529730560002</v>
      </c>
      <c r="P129" s="44">
        <f t="shared" si="24"/>
        <v>0.28999999999999998</v>
      </c>
      <c r="Q129" s="44">
        <f t="shared" si="24"/>
        <v>0.45</v>
      </c>
      <c r="R129" s="43">
        <f t="shared" si="23"/>
        <v>0</v>
      </c>
      <c r="S129" s="43">
        <f t="shared" si="23"/>
        <v>12.719938378752001</v>
      </c>
      <c r="T129" s="43">
        <f t="shared" si="20"/>
        <v>12.719938378752001</v>
      </c>
      <c r="U129" s="45">
        <v>0.12000000000000002</v>
      </c>
      <c r="V129" s="45">
        <v>1.4999999999999999E-2</v>
      </c>
      <c r="W129" s="45">
        <v>0.15</v>
      </c>
      <c r="X129" s="43">
        <f t="shared" si="21"/>
        <v>1.5263926054502404</v>
      </c>
      <c r="Y129" s="43">
        <f t="shared" si="21"/>
        <v>0.19079907568128002</v>
      </c>
      <c r="Z129" s="43">
        <f t="shared" si="21"/>
        <v>1.9079907568128001</v>
      </c>
      <c r="AA129" s="43">
        <f t="shared" si="16"/>
        <v>3.6251824379443205</v>
      </c>
      <c r="AB129" s="43">
        <f t="shared" si="17"/>
        <v>9.0947559408076799</v>
      </c>
    </row>
    <row r="130" spans="2:28" ht="12.6" customHeight="1" x14ac:dyDescent="0.2">
      <c r="B130" s="38" t="s">
        <v>63</v>
      </c>
      <c r="C130" s="38" t="s">
        <v>61</v>
      </c>
      <c r="D130" s="38" t="s">
        <v>64</v>
      </c>
      <c r="E130" s="38">
        <v>2018</v>
      </c>
      <c r="F130" s="38" t="s">
        <v>68</v>
      </c>
      <c r="G130" s="38" t="s">
        <v>57</v>
      </c>
      <c r="H130" s="38" t="s">
        <v>51</v>
      </c>
      <c r="I130" s="38" t="s">
        <v>60</v>
      </c>
      <c r="J130" s="39">
        <v>1625.13404022647</v>
      </c>
      <c r="K130" s="40">
        <f t="shared" si="18"/>
        <v>0</v>
      </c>
      <c r="L130" s="41">
        <f t="shared" si="19"/>
        <v>1625.13404022647</v>
      </c>
      <c r="M130" s="42">
        <v>22</v>
      </c>
      <c r="N130" s="43">
        <f t="shared" si="22"/>
        <v>0</v>
      </c>
      <c r="O130" s="43">
        <f t="shared" si="22"/>
        <v>35752.948884982339</v>
      </c>
      <c r="P130" s="44">
        <f t="shared" si="24"/>
        <v>0.28999999999999998</v>
      </c>
      <c r="Q130" s="44">
        <f t="shared" si="24"/>
        <v>0.45</v>
      </c>
      <c r="R130" s="43">
        <f t="shared" si="23"/>
        <v>0</v>
      </c>
      <c r="S130" s="43">
        <f t="shared" si="23"/>
        <v>16088.826998242053</v>
      </c>
      <c r="T130" s="43">
        <f t="shared" si="20"/>
        <v>16088.826998242053</v>
      </c>
      <c r="U130" s="45">
        <v>0.12000000000000002</v>
      </c>
      <c r="V130" s="45">
        <v>1.4999999999999999E-2</v>
      </c>
      <c r="W130" s="45">
        <v>0.15</v>
      </c>
      <c r="X130" s="43">
        <f t="shared" si="21"/>
        <v>1930.6592397890468</v>
      </c>
      <c r="Y130" s="43">
        <f t="shared" si="21"/>
        <v>241.33240497363079</v>
      </c>
      <c r="Z130" s="43">
        <f t="shared" si="21"/>
        <v>2413.3240497363081</v>
      </c>
      <c r="AA130" s="43">
        <f t="shared" si="16"/>
        <v>4585.315694498986</v>
      </c>
      <c r="AB130" s="43">
        <f t="shared" si="17"/>
        <v>11503.511303743067</v>
      </c>
    </row>
    <row r="131" spans="2:28" ht="12.6" customHeight="1" x14ac:dyDescent="0.2">
      <c r="B131" s="38" t="s">
        <v>63</v>
      </c>
      <c r="C131" s="38" t="s">
        <v>61</v>
      </c>
      <c r="D131" s="38" t="s">
        <v>64</v>
      </c>
      <c r="E131" s="38">
        <v>2018</v>
      </c>
      <c r="F131" s="38" t="s">
        <v>68</v>
      </c>
      <c r="G131" s="38" t="s">
        <v>57</v>
      </c>
      <c r="H131" s="38" t="s">
        <v>52</v>
      </c>
      <c r="I131" s="38" t="s">
        <v>58</v>
      </c>
      <c r="J131" s="39">
        <v>1018.1571181559</v>
      </c>
      <c r="K131" s="40">
        <f t="shared" si="18"/>
        <v>0</v>
      </c>
      <c r="L131" s="41">
        <f t="shared" si="19"/>
        <v>1018.1571181559</v>
      </c>
      <c r="M131" s="42">
        <v>22</v>
      </c>
      <c r="N131" s="43">
        <f t="shared" si="22"/>
        <v>0</v>
      </c>
      <c r="O131" s="43">
        <f t="shared" si="22"/>
        <v>22399.456599429799</v>
      </c>
      <c r="P131" s="44">
        <f t="shared" si="24"/>
        <v>0.28999999999999998</v>
      </c>
      <c r="Q131" s="44">
        <f t="shared" si="24"/>
        <v>0.45</v>
      </c>
      <c r="R131" s="43">
        <f t="shared" si="23"/>
        <v>0</v>
      </c>
      <c r="S131" s="43">
        <f t="shared" si="23"/>
        <v>10079.75546974341</v>
      </c>
      <c r="T131" s="43">
        <f t="shared" si="20"/>
        <v>10079.75546974341</v>
      </c>
      <c r="U131" s="45">
        <v>0.12000000000000002</v>
      </c>
      <c r="V131" s="45">
        <v>1.4999999999999999E-2</v>
      </c>
      <c r="W131" s="45">
        <v>0.15</v>
      </c>
      <c r="X131" s="43">
        <f t="shared" si="21"/>
        <v>1209.5706563692095</v>
      </c>
      <c r="Y131" s="43">
        <f t="shared" si="21"/>
        <v>151.19633204615113</v>
      </c>
      <c r="Z131" s="43">
        <f t="shared" si="21"/>
        <v>1511.9633204615113</v>
      </c>
      <c r="AA131" s="43">
        <f t="shared" si="16"/>
        <v>2872.7303088768722</v>
      </c>
      <c r="AB131" s="43">
        <f t="shared" si="17"/>
        <v>7207.0251608665376</v>
      </c>
    </row>
    <row r="132" spans="2:28" ht="12.6" customHeight="1" x14ac:dyDescent="0.2">
      <c r="B132" s="38" t="s">
        <v>63</v>
      </c>
      <c r="C132" s="38" t="s">
        <v>61</v>
      </c>
      <c r="D132" s="38" t="s">
        <v>64</v>
      </c>
      <c r="E132" s="38">
        <v>2018</v>
      </c>
      <c r="F132" s="38" t="s">
        <v>68</v>
      </c>
      <c r="G132" s="38" t="s">
        <v>57</v>
      </c>
      <c r="H132" s="38" t="s">
        <v>52</v>
      </c>
      <c r="I132" s="38" t="s">
        <v>59</v>
      </c>
      <c r="J132" s="39">
        <v>4.9806529999999998E-3</v>
      </c>
      <c r="K132" s="40">
        <f t="shared" si="18"/>
        <v>0</v>
      </c>
      <c r="L132" s="41">
        <f t="shared" si="19"/>
        <v>4.9806529999999998E-3</v>
      </c>
      <c r="M132" s="42">
        <v>22</v>
      </c>
      <c r="N132" s="43">
        <f t="shared" si="22"/>
        <v>0</v>
      </c>
      <c r="O132" s="43">
        <f t="shared" si="22"/>
        <v>0.10957436599999999</v>
      </c>
      <c r="P132" s="44">
        <f t="shared" si="24"/>
        <v>0.28999999999999998</v>
      </c>
      <c r="Q132" s="44">
        <f t="shared" si="24"/>
        <v>0.45</v>
      </c>
      <c r="R132" s="43">
        <f t="shared" si="23"/>
        <v>0</v>
      </c>
      <c r="S132" s="43">
        <f t="shared" si="23"/>
        <v>4.9308464699999999E-2</v>
      </c>
      <c r="T132" s="43">
        <f t="shared" si="20"/>
        <v>4.9308464699999999E-2</v>
      </c>
      <c r="U132" s="45">
        <v>0.12000000000000002</v>
      </c>
      <c r="V132" s="45">
        <v>1.4999999999999999E-2</v>
      </c>
      <c r="W132" s="45">
        <v>0.15</v>
      </c>
      <c r="X132" s="43">
        <f t="shared" si="21"/>
        <v>5.9170157640000007E-3</v>
      </c>
      <c r="Y132" s="43">
        <f t="shared" si="21"/>
        <v>7.3962697049999998E-4</v>
      </c>
      <c r="Z132" s="43">
        <f t="shared" si="21"/>
        <v>7.3962697049999998E-3</v>
      </c>
      <c r="AA132" s="43">
        <f t="shared" si="16"/>
        <v>1.40529124395E-2</v>
      </c>
      <c r="AB132" s="43">
        <f t="shared" si="17"/>
        <v>3.5255552260499999E-2</v>
      </c>
    </row>
    <row r="133" spans="2:28" ht="12.6" customHeight="1" x14ac:dyDescent="0.2">
      <c r="B133" s="38" t="s">
        <v>63</v>
      </c>
      <c r="C133" s="38" t="s">
        <v>61</v>
      </c>
      <c r="D133" s="38" t="s">
        <v>64</v>
      </c>
      <c r="E133" s="38">
        <v>2018</v>
      </c>
      <c r="F133" s="38" t="s">
        <v>68</v>
      </c>
      <c r="G133" s="38" t="s">
        <v>57</v>
      </c>
      <c r="H133" s="38" t="s">
        <v>52</v>
      </c>
      <c r="I133" s="38" t="s">
        <v>60</v>
      </c>
      <c r="J133" s="39">
        <v>280.24654868969998</v>
      </c>
      <c r="K133" s="40">
        <f t="shared" si="18"/>
        <v>0</v>
      </c>
      <c r="L133" s="41">
        <f t="shared" si="19"/>
        <v>280.24654868969998</v>
      </c>
      <c r="M133" s="42">
        <v>22</v>
      </c>
      <c r="N133" s="43">
        <f t="shared" si="22"/>
        <v>0</v>
      </c>
      <c r="O133" s="43">
        <f t="shared" si="22"/>
        <v>6165.4240711733992</v>
      </c>
      <c r="P133" s="44">
        <f t="shared" si="24"/>
        <v>0.28999999999999998</v>
      </c>
      <c r="Q133" s="44">
        <f t="shared" si="24"/>
        <v>0.45</v>
      </c>
      <c r="R133" s="43">
        <f t="shared" si="23"/>
        <v>0</v>
      </c>
      <c r="S133" s="43">
        <f t="shared" si="23"/>
        <v>2774.4408320280295</v>
      </c>
      <c r="T133" s="43">
        <f t="shared" si="20"/>
        <v>2774.4408320280295</v>
      </c>
      <c r="U133" s="45">
        <v>0.12000000000000002</v>
      </c>
      <c r="V133" s="45">
        <v>1.4999999999999999E-2</v>
      </c>
      <c r="W133" s="45">
        <v>0.15</v>
      </c>
      <c r="X133" s="43">
        <f t="shared" ref="X133:Z168" si="25">IFERROR($T133*U133,0)</f>
        <v>332.9328998433636</v>
      </c>
      <c r="Y133" s="43">
        <f t="shared" si="25"/>
        <v>41.616612480420443</v>
      </c>
      <c r="Z133" s="43">
        <f t="shared" si="25"/>
        <v>416.1661248042044</v>
      </c>
      <c r="AA133" s="43">
        <f t="shared" ref="AA133:AA168" si="26">SUM(X133:Z133)</f>
        <v>790.71563712798843</v>
      </c>
      <c r="AB133" s="43">
        <f t="shared" ref="AB133:AB168" si="27">(T133-AA133)</f>
        <v>1983.7251949000411</v>
      </c>
    </row>
    <row r="134" spans="2:28" ht="12.6" customHeight="1" x14ac:dyDescent="0.2">
      <c r="B134" s="38" t="s">
        <v>63</v>
      </c>
      <c r="C134" s="38" t="s">
        <v>61</v>
      </c>
      <c r="D134" s="38" t="s">
        <v>64</v>
      </c>
      <c r="E134" s="38">
        <v>2018</v>
      </c>
      <c r="F134" s="38" t="s">
        <v>69</v>
      </c>
      <c r="G134" s="38" t="s">
        <v>46</v>
      </c>
      <c r="H134" s="38" t="s">
        <v>51</v>
      </c>
      <c r="I134" s="38" t="s">
        <v>48</v>
      </c>
      <c r="J134" s="39">
        <v>63.592488840000001</v>
      </c>
      <c r="K134" s="40">
        <f t="shared" ref="K134:K168" si="28">IF(I134="Physical",J134,0)</f>
        <v>0</v>
      </c>
      <c r="L134" s="41">
        <f t="shared" ref="L134:L168" si="29">(J134-K134)</f>
        <v>63.592488840000001</v>
      </c>
      <c r="M134" s="42">
        <v>22</v>
      </c>
      <c r="N134" s="43">
        <f t="shared" si="22"/>
        <v>0</v>
      </c>
      <c r="O134" s="43">
        <f t="shared" si="22"/>
        <v>1399.0347544799999</v>
      </c>
      <c r="P134" s="44">
        <f t="shared" si="24"/>
        <v>0.28999999999999998</v>
      </c>
      <c r="Q134" s="44">
        <f t="shared" si="24"/>
        <v>0.45</v>
      </c>
      <c r="R134" s="43">
        <f t="shared" si="23"/>
        <v>0</v>
      </c>
      <c r="S134" s="43">
        <f t="shared" si="23"/>
        <v>629.56563951600003</v>
      </c>
      <c r="T134" s="43">
        <f t="shared" ref="T134:T168" si="30">(R134+S134)</f>
        <v>629.56563951600003</v>
      </c>
      <c r="U134" s="45">
        <v>0.12000000000000002</v>
      </c>
      <c r="V134" s="45">
        <v>1.4999999999999999E-2</v>
      </c>
      <c r="W134" s="45">
        <v>0.15</v>
      </c>
      <c r="X134" s="43">
        <f t="shared" si="25"/>
        <v>75.547876741920021</v>
      </c>
      <c r="Y134" s="43">
        <f t="shared" si="25"/>
        <v>9.4434845927400008</v>
      </c>
      <c r="Z134" s="43">
        <f t="shared" si="25"/>
        <v>94.434845927400005</v>
      </c>
      <c r="AA134" s="43">
        <f t="shared" si="26"/>
        <v>179.42620726206002</v>
      </c>
      <c r="AB134" s="43">
        <f t="shared" si="27"/>
        <v>450.13943225394002</v>
      </c>
    </row>
    <row r="135" spans="2:28" ht="12.6" customHeight="1" x14ac:dyDescent="0.2">
      <c r="B135" s="38" t="s">
        <v>63</v>
      </c>
      <c r="C135" s="38" t="s">
        <v>61</v>
      </c>
      <c r="D135" s="38" t="s">
        <v>64</v>
      </c>
      <c r="E135" s="38">
        <v>2018</v>
      </c>
      <c r="F135" s="38" t="s">
        <v>69</v>
      </c>
      <c r="G135" s="38" t="s">
        <v>46</v>
      </c>
      <c r="H135" s="38" t="s">
        <v>52</v>
      </c>
      <c r="I135" s="38" t="s">
        <v>48</v>
      </c>
      <c r="J135" s="39">
        <v>10.8749219</v>
      </c>
      <c r="K135" s="40">
        <f t="shared" si="28"/>
        <v>0</v>
      </c>
      <c r="L135" s="41">
        <f t="shared" si="29"/>
        <v>10.8749219</v>
      </c>
      <c r="M135" s="42">
        <v>22</v>
      </c>
      <c r="N135" s="43">
        <f t="shared" si="22"/>
        <v>0</v>
      </c>
      <c r="O135" s="43">
        <f t="shared" si="22"/>
        <v>239.2482818</v>
      </c>
      <c r="P135" s="44">
        <f t="shared" si="24"/>
        <v>0.28999999999999998</v>
      </c>
      <c r="Q135" s="44">
        <f t="shared" si="24"/>
        <v>0.45</v>
      </c>
      <c r="R135" s="43">
        <f t="shared" si="23"/>
        <v>0</v>
      </c>
      <c r="S135" s="43">
        <f t="shared" si="23"/>
        <v>107.66172681</v>
      </c>
      <c r="T135" s="43">
        <f t="shared" si="30"/>
        <v>107.66172681</v>
      </c>
      <c r="U135" s="45">
        <v>0.12000000000000002</v>
      </c>
      <c r="V135" s="45">
        <v>1.4999999999999999E-2</v>
      </c>
      <c r="W135" s="45">
        <v>0.15</v>
      </c>
      <c r="X135" s="43">
        <f t="shared" si="25"/>
        <v>12.919407217200003</v>
      </c>
      <c r="Y135" s="43">
        <f t="shared" si="25"/>
        <v>1.61492590215</v>
      </c>
      <c r="Z135" s="43">
        <f t="shared" si="25"/>
        <v>16.149259021500001</v>
      </c>
      <c r="AA135" s="43">
        <f t="shared" si="26"/>
        <v>30.683592140850003</v>
      </c>
      <c r="AB135" s="43">
        <f t="shared" si="27"/>
        <v>76.978134669149995</v>
      </c>
    </row>
    <row r="136" spans="2:28" ht="12.6" customHeight="1" x14ac:dyDescent="0.2">
      <c r="B136" s="38" t="s">
        <v>63</v>
      </c>
      <c r="C136" s="38" t="s">
        <v>61</v>
      </c>
      <c r="D136" s="38" t="s">
        <v>64</v>
      </c>
      <c r="E136" s="38">
        <v>2018</v>
      </c>
      <c r="F136" s="38" t="s">
        <v>69</v>
      </c>
      <c r="G136" s="38" t="s">
        <v>57</v>
      </c>
      <c r="H136" s="38" t="s">
        <v>51</v>
      </c>
      <c r="I136" s="38" t="s">
        <v>58</v>
      </c>
      <c r="J136" s="39">
        <v>161.27332854549999</v>
      </c>
      <c r="K136" s="40">
        <f t="shared" si="28"/>
        <v>0</v>
      </c>
      <c r="L136" s="41">
        <f t="shared" si="29"/>
        <v>161.27332854549999</v>
      </c>
      <c r="M136" s="42">
        <v>22</v>
      </c>
      <c r="N136" s="43">
        <f t="shared" si="22"/>
        <v>0</v>
      </c>
      <c r="O136" s="43">
        <f t="shared" si="22"/>
        <v>3548.0132280009998</v>
      </c>
      <c r="P136" s="44">
        <f t="shared" si="24"/>
        <v>0.28999999999999998</v>
      </c>
      <c r="Q136" s="44">
        <f t="shared" si="24"/>
        <v>0.45</v>
      </c>
      <c r="R136" s="43">
        <f t="shared" si="23"/>
        <v>0</v>
      </c>
      <c r="S136" s="43">
        <f t="shared" si="23"/>
        <v>1596.6059526004499</v>
      </c>
      <c r="T136" s="43">
        <f t="shared" si="30"/>
        <v>1596.6059526004499</v>
      </c>
      <c r="U136" s="45">
        <v>0.12000000000000002</v>
      </c>
      <c r="V136" s="45">
        <v>1.4999999999999999E-2</v>
      </c>
      <c r="W136" s="45">
        <v>0.15</v>
      </c>
      <c r="X136" s="43">
        <f t="shared" si="25"/>
        <v>191.59271431205403</v>
      </c>
      <c r="Y136" s="43">
        <f t="shared" si="25"/>
        <v>23.949089289006746</v>
      </c>
      <c r="Z136" s="43">
        <f t="shared" si="25"/>
        <v>239.49089289006747</v>
      </c>
      <c r="AA136" s="43">
        <f t="shared" si="26"/>
        <v>455.03269649112826</v>
      </c>
      <c r="AB136" s="43">
        <f t="shared" si="27"/>
        <v>1141.5732561093216</v>
      </c>
    </row>
    <row r="137" spans="2:28" ht="12.6" customHeight="1" x14ac:dyDescent="0.2">
      <c r="B137" s="38" t="s">
        <v>63</v>
      </c>
      <c r="C137" s="38" t="s">
        <v>61</v>
      </c>
      <c r="D137" s="38" t="s">
        <v>64</v>
      </c>
      <c r="E137" s="38">
        <v>2018</v>
      </c>
      <c r="F137" s="38" t="s">
        <v>69</v>
      </c>
      <c r="G137" s="38" t="s">
        <v>57</v>
      </c>
      <c r="H137" s="38" t="s">
        <v>51</v>
      </c>
      <c r="I137" s="38" t="s">
        <v>59</v>
      </c>
      <c r="J137" s="39">
        <v>0.88870603985999996</v>
      </c>
      <c r="K137" s="40">
        <f t="shared" si="28"/>
        <v>0</v>
      </c>
      <c r="L137" s="41">
        <f t="shared" si="29"/>
        <v>0.88870603985999996</v>
      </c>
      <c r="M137" s="42">
        <v>22</v>
      </c>
      <c r="N137" s="43">
        <f t="shared" si="22"/>
        <v>0</v>
      </c>
      <c r="O137" s="43">
        <f t="shared" si="22"/>
        <v>19.55153287692</v>
      </c>
      <c r="P137" s="44">
        <f t="shared" si="24"/>
        <v>0.28999999999999998</v>
      </c>
      <c r="Q137" s="44">
        <f t="shared" si="24"/>
        <v>0.45</v>
      </c>
      <c r="R137" s="43">
        <f t="shared" si="23"/>
        <v>0</v>
      </c>
      <c r="S137" s="43">
        <f t="shared" si="23"/>
        <v>8.7981897946140002</v>
      </c>
      <c r="T137" s="43">
        <f t="shared" si="30"/>
        <v>8.7981897946140002</v>
      </c>
      <c r="U137" s="45">
        <v>0.12000000000000002</v>
      </c>
      <c r="V137" s="45">
        <v>1.4999999999999999E-2</v>
      </c>
      <c r="W137" s="45">
        <v>0.15</v>
      </c>
      <c r="X137" s="43">
        <f t="shared" si="25"/>
        <v>1.0557827753536801</v>
      </c>
      <c r="Y137" s="43">
        <f t="shared" si="25"/>
        <v>0.13197284691920999</v>
      </c>
      <c r="Z137" s="43">
        <f t="shared" si="25"/>
        <v>1.3197284691921001</v>
      </c>
      <c r="AA137" s="43">
        <f t="shared" si="26"/>
        <v>2.5074840914649901</v>
      </c>
      <c r="AB137" s="43">
        <f t="shared" si="27"/>
        <v>6.2907057031490101</v>
      </c>
    </row>
    <row r="138" spans="2:28" ht="12.6" customHeight="1" x14ac:dyDescent="0.2">
      <c r="B138" s="38" t="s">
        <v>63</v>
      </c>
      <c r="C138" s="38" t="s">
        <v>61</v>
      </c>
      <c r="D138" s="38" t="s">
        <v>64</v>
      </c>
      <c r="E138" s="38">
        <v>2018</v>
      </c>
      <c r="F138" s="38" t="s">
        <v>69</v>
      </c>
      <c r="G138" s="38" t="s">
        <v>57</v>
      </c>
      <c r="H138" s="38" t="s">
        <v>51</v>
      </c>
      <c r="I138" s="38" t="s">
        <v>60</v>
      </c>
      <c r="J138" s="39">
        <v>822.05822484479597</v>
      </c>
      <c r="K138" s="40">
        <f t="shared" si="28"/>
        <v>0</v>
      </c>
      <c r="L138" s="41">
        <f t="shared" si="29"/>
        <v>822.05822484479597</v>
      </c>
      <c r="M138" s="42">
        <v>22</v>
      </c>
      <c r="N138" s="43">
        <f t="shared" si="22"/>
        <v>0</v>
      </c>
      <c r="O138" s="43">
        <f t="shared" si="22"/>
        <v>18085.28094658551</v>
      </c>
      <c r="P138" s="44">
        <f t="shared" si="24"/>
        <v>0.28999999999999998</v>
      </c>
      <c r="Q138" s="44">
        <f t="shared" si="24"/>
        <v>0.45</v>
      </c>
      <c r="R138" s="43">
        <f t="shared" si="23"/>
        <v>0</v>
      </c>
      <c r="S138" s="43">
        <f t="shared" si="23"/>
        <v>8138.37642596348</v>
      </c>
      <c r="T138" s="43">
        <f t="shared" si="30"/>
        <v>8138.37642596348</v>
      </c>
      <c r="U138" s="45">
        <v>0.12000000000000002</v>
      </c>
      <c r="V138" s="45">
        <v>1.4999999999999999E-2</v>
      </c>
      <c r="W138" s="45">
        <v>0.15</v>
      </c>
      <c r="X138" s="43">
        <f t="shared" si="25"/>
        <v>976.60517111561774</v>
      </c>
      <c r="Y138" s="43">
        <f t="shared" si="25"/>
        <v>122.07564638945219</v>
      </c>
      <c r="Z138" s="43">
        <f t="shared" si="25"/>
        <v>1220.7564638945219</v>
      </c>
      <c r="AA138" s="43">
        <f t="shared" si="26"/>
        <v>2319.4372813995915</v>
      </c>
      <c r="AB138" s="43">
        <f t="shared" si="27"/>
        <v>5818.9391445638885</v>
      </c>
    </row>
    <row r="139" spans="2:28" ht="12.6" customHeight="1" x14ac:dyDescent="0.2">
      <c r="B139" s="38" t="s">
        <v>63</v>
      </c>
      <c r="C139" s="38" t="s">
        <v>61</v>
      </c>
      <c r="D139" s="38" t="s">
        <v>64</v>
      </c>
      <c r="E139" s="38">
        <v>2018</v>
      </c>
      <c r="F139" s="38" t="s">
        <v>69</v>
      </c>
      <c r="G139" s="38" t="s">
        <v>57</v>
      </c>
      <c r="H139" s="38" t="s">
        <v>52</v>
      </c>
      <c r="I139" s="38" t="s">
        <v>58</v>
      </c>
      <c r="J139" s="39">
        <v>391.69387344609999</v>
      </c>
      <c r="K139" s="40">
        <f t="shared" si="28"/>
        <v>0</v>
      </c>
      <c r="L139" s="41">
        <f t="shared" si="29"/>
        <v>391.69387344609999</v>
      </c>
      <c r="M139" s="42">
        <v>22</v>
      </c>
      <c r="N139" s="43">
        <f t="shared" si="22"/>
        <v>0</v>
      </c>
      <c r="O139" s="43">
        <f t="shared" si="22"/>
        <v>8617.2652158141991</v>
      </c>
      <c r="P139" s="44">
        <f t="shared" si="24"/>
        <v>0.28999999999999998</v>
      </c>
      <c r="Q139" s="44">
        <f t="shared" si="24"/>
        <v>0.45</v>
      </c>
      <c r="R139" s="43">
        <f t="shared" si="23"/>
        <v>0</v>
      </c>
      <c r="S139" s="43">
        <f t="shared" si="23"/>
        <v>3877.7693471163898</v>
      </c>
      <c r="T139" s="43">
        <f t="shared" si="30"/>
        <v>3877.7693471163898</v>
      </c>
      <c r="U139" s="45">
        <v>0.12000000000000002</v>
      </c>
      <c r="V139" s="45">
        <v>1.4999999999999999E-2</v>
      </c>
      <c r="W139" s="45">
        <v>0.15</v>
      </c>
      <c r="X139" s="43">
        <f t="shared" si="25"/>
        <v>465.33232165396686</v>
      </c>
      <c r="Y139" s="43">
        <f t="shared" si="25"/>
        <v>58.166540206745843</v>
      </c>
      <c r="Z139" s="43">
        <f t="shared" si="25"/>
        <v>581.66540206745844</v>
      </c>
      <c r="AA139" s="43">
        <f t="shared" si="26"/>
        <v>1105.1642639281713</v>
      </c>
      <c r="AB139" s="43">
        <f t="shared" si="27"/>
        <v>2772.6050831882185</v>
      </c>
    </row>
    <row r="140" spans="2:28" ht="12.6" customHeight="1" x14ac:dyDescent="0.2">
      <c r="B140" s="38" t="s">
        <v>63</v>
      </c>
      <c r="C140" s="38" t="s">
        <v>61</v>
      </c>
      <c r="D140" s="38" t="s">
        <v>64</v>
      </c>
      <c r="E140" s="38">
        <v>2018</v>
      </c>
      <c r="F140" s="38" t="s">
        <v>69</v>
      </c>
      <c r="G140" s="38" t="s">
        <v>57</v>
      </c>
      <c r="H140" s="38" t="s">
        <v>52</v>
      </c>
      <c r="I140" s="38" t="s">
        <v>59</v>
      </c>
      <c r="J140" s="39">
        <v>8.6235893999999993E-3</v>
      </c>
      <c r="K140" s="40">
        <f t="shared" si="28"/>
        <v>0</v>
      </c>
      <c r="L140" s="41">
        <f t="shared" si="29"/>
        <v>8.6235893999999993E-3</v>
      </c>
      <c r="M140" s="42">
        <v>22</v>
      </c>
      <c r="N140" s="43">
        <f t="shared" si="22"/>
        <v>0</v>
      </c>
      <c r="O140" s="43">
        <f t="shared" si="22"/>
        <v>0.1897189668</v>
      </c>
      <c r="P140" s="44">
        <f t="shared" si="24"/>
        <v>0.28999999999999998</v>
      </c>
      <c r="Q140" s="44">
        <f t="shared" si="24"/>
        <v>0.45</v>
      </c>
      <c r="R140" s="43">
        <f t="shared" si="23"/>
        <v>0</v>
      </c>
      <c r="S140" s="43">
        <f t="shared" si="23"/>
        <v>8.5373535060000005E-2</v>
      </c>
      <c r="T140" s="43">
        <f t="shared" si="30"/>
        <v>8.5373535060000005E-2</v>
      </c>
      <c r="U140" s="45">
        <v>0.12000000000000002</v>
      </c>
      <c r="V140" s="45">
        <v>1.4999999999999999E-2</v>
      </c>
      <c r="W140" s="45">
        <v>0.15</v>
      </c>
      <c r="X140" s="43">
        <f t="shared" si="25"/>
        <v>1.0244824207200003E-2</v>
      </c>
      <c r="Y140" s="43">
        <f t="shared" si="25"/>
        <v>1.2806030259E-3</v>
      </c>
      <c r="Z140" s="43">
        <f t="shared" si="25"/>
        <v>1.2806030259E-2</v>
      </c>
      <c r="AA140" s="43">
        <f t="shared" si="26"/>
        <v>2.43314574921E-2</v>
      </c>
      <c r="AB140" s="43">
        <f t="shared" si="27"/>
        <v>6.1042077567900005E-2</v>
      </c>
    </row>
    <row r="141" spans="2:28" ht="12.6" customHeight="1" x14ac:dyDescent="0.2">
      <c r="B141" s="38" t="s">
        <v>63</v>
      </c>
      <c r="C141" s="38" t="s">
        <v>61</v>
      </c>
      <c r="D141" s="38" t="s">
        <v>64</v>
      </c>
      <c r="E141" s="38">
        <v>2018</v>
      </c>
      <c r="F141" s="38" t="s">
        <v>69</v>
      </c>
      <c r="G141" s="38" t="s">
        <v>57</v>
      </c>
      <c r="H141" s="38" t="s">
        <v>52</v>
      </c>
      <c r="I141" s="38" t="s">
        <v>60</v>
      </c>
      <c r="J141" s="39">
        <v>104.61469815220001</v>
      </c>
      <c r="K141" s="40">
        <f t="shared" si="28"/>
        <v>0</v>
      </c>
      <c r="L141" s="41">
        <f t="shared" si="29"/>
        <v>104.61469815220001</v>
      </c>
      <c r="M141" s="42">
        <v>22</v>
      </c>
      <c r="N141" s="43">
        <f t="shared" si="22"/>
        <v>0</v>
      </c>
      <c r="O141" s="43">
        <f t="shared" si="22"/>
        <v>2301.5233593483999</v>
      </c>
      <c r="P141" s="44">
        <f t="shared" si="24"/>
        <v>0.28999999999999998</v>
      </c>
      <c r="Q141" s="44">
        <f t="shared" si="24"/>
        <v>0.45</v>
      </c>
      <c r="R141" s="43">
        <f t="shared" si="23"/>
        <v>0</v>
      </c>
      <c r="S141" s="43">
        <f t="shared" si="23"/>
        <v>1035.6855117067801</v>
      </c>
      <c r="T141" s="43">
        <f t="shared" si="30"/>
        <v>1035.6855117067801</v>
      </c>
      <c r="U141" s="45">
        <v>0.12000000000000002</v>
      </c>
      <c r="V141" s="45">
        <v>1.4999999999999999E-2</v>
      </c>
      <c r="W141" s="45">
        <v>0.15</v>
      </c>
      <c r="X141" s="43">
        <f t="shared" si="25"/>
        <v>124.28226140481362</v>
      </c>
      <c r="Y141" s="43">
        <f t="shared" si="25"/>
        <v>15.5352826756017</v>
      </c>
      <c r="Z141" s="43">
        <f t="shared" si="25"/>
        <v>155.35282675601701</v>
      </c>
      <c r="AA141" s="43">
        <f t="shared" si="26"/>
        <v>295.17037083643231</v>
      </c>
      <c r="AB141" s="43">
        <f t="shared" si="27"/>
        <v>740.51514087034775</v>
      </c>
    </row>
    <row r="142" spans="2:28" ht="12.6" customHeight="1" x14ac:dyDescent="0.2">
      <c r="B142" s="38" t="s">
        <v>63</v>
      </c>
      <c r="C142" s="38" t="s">
        <v>61</v>
      </c>
      <c r="D142" s="38" t="s">
        <v>64</v>
      </c>
      <c r="E142" s="38">
        <v>2018</v>
      </c>
      <c r="F142" s="38" t="s">
        <v>70</v>
      </c>
      <c r="G142" s="38" t="s">
        <v>46</v>
      </c>
      <c r="H142" s="38" t="s">
        <v>51</v>
      </c>
      <c r="I142" s="38" t="s">
        <v>48</v>
      </c>
      <c r="J142" s="39">
        <v>7.86106368</v>
      </c>
      <c r="K142" s="40">
        <f t="shared" si="28"/>
        <v>0</v>
      </c>
      <c r="L142" s="41">
        <f t="shared" si="29"/>
        <v>7.86106368</v>
      </c>
      <c r="M142" s="42">
        <v>22</v>
      </c>
      <c r="N142" s="43">
        <f t="shared" si="22"/>
        <v>0</v>
      </c>
      <c r="O142" s="43">
        <f t="shared" si="22"/>
        <v>172.94340095999999</v>
      </c>
      <c r="P142" s="44">
        <f t="shared" si="24"/>
        <v>0.28999999999999998</v>
      </c>
      <c r="Q142" s="44">
        <f t="shared" si="24"/>
        <v>0.45</v>
      </c>
      <c r="R142" s="43">
        <f t="shared" si="23"/>
        <v>0</v>
      </c>
      <c r="S142" s="43">
        <f t="shared" si="23"/>
        <v>77.824530432000003</v>
      </c>
      <c r="T142" s="43">
        <f t="shared" si="30"/>
        <v>77.824530432000003</v>
      </c>
      <c r="U142" s="45">
        <v>0.12000000000000002</v>
      </c>
      <c r="V142" s="45">
        <v>1.4999999999999999E-2</v>
      </c>
      <c r="W142" s="45">
        <v>0.15</v>
      </c>
      <c r="X142" s="43">
        <f t="shared" si="25"/>
        <v>9.3389436518400029</v>
      </c>
      <c r="Y142" s="43">
        <f t="shared" si="25"/>
        <v>1.1673679564799999</v>
      </c>
      <c r="Z142" s="43">
        <f t="shared" si="25"/>
        <v>11.6736795648</v>
      </c>
      <c r="AA142" s="43">
        <f t="shared" si="26"/>
        <v>22.179991173120001</v>
      </c>
      <c r="AB142" s="43">
        <f t="shared" si="27"/>
        <v>55.644539258880002</v>
      </c>
    </row>
    <row r="143" spans="2:28" ht="12.6" customHeight="1" x14ac:dyDescent="0.2">
      <c r="B143" s="38" t="s">
        <v>63</v>
      </c>
      <c r="C143" s="38" t="s">
        <v>61</v>
      </c>
      <c r="D143" s="38" t="s">
        <v>64</v>
      </c>
      <c r="E143" s="38">
        <v>2018</v>
      </c>
      <c r="F143" s="38" t="s">
        <v>70</v>
      </c>
      <c r="G143" s="38" t="s">
        <v>57</v>
      </c>
      <c r="H143" s="38" t="s">
        <v>51</v>
      </c>
      <c r="I143" s="38" t="s">
        <v>58</v>
      </c>
      <c r="J143" s="39">
        <v>24.491156757820001</v>
      </c>
      <c r="K143" s="40">
        <f t="shared" si="28"/>
        <v>0</v>
      </c>
      <c r="L143" s="41">
        <f t="shared" si="29"/>
        <v>24.491156757820001</v>
      </c>
      <c r="M143" s="42">
        <v>22</v>
      </c>
      <c r="N143" s="43">
        <f t="shared" si="22"/>
        <v>0</v>
      </c>
      <c r="O143" s="43">
        <f t="shared" si="22"/>
        <v>538.80544867204003</v>
      </c>
      <c r="P143" s="44">
        <f t="shared" si="24"/>
        <v>0.28999999999999998</v>
      </c>
      <c r="Q143" s="44">
        <f t="shared" si="24"/>
        <v>0.45</v>
      </c>
      <c r="R143" s="43">
        <f t="shared" si="23"/>
        <v>0</v>
      </c>
      <c r="S143" s="43">
        <f t="shared" si="23"/>
        <v>242.46245190241802</v>
      </c>
      <c r="T143" s="43">
        <f t="shared" si="30"/>
        <v>242.46245190241802</v>
      </c>
      <c r="U143" s="45">
        <v>0.12000000000000002</v>
      </c>
      <c r="V143" s="45">
        <v>1.4999999999999999E-2</v>
      </c>
      <c r="W143" s="45">
        <v>0.15</v>
      </c>
      <c r="X143" s="43">
        <f t="shared" si="25"/>
        <v>29.095494228290168</v>
      </c>
      <c r="Y143" s="43">
        <f t="shared" si="25"/>
        <v>3.6369367785362701</v>
      </c>
      <c r="Z143" s="43">
        <f t="shared" si="25"/>
        <v>36.369367785362705</v>
      </c>
      <c r="AA143" s="43">
        <f t="shared" si="26"/>
        <v>69.101798792189143</v>
      </c>
      <c r="AB143" s="43">
        <f t="shared" si="27"/>
        <v>173.3606531102289</v>
      </c>
    </row>
    <row r="144" spans="2:28" ht="12.6" customHeight="1" x14ac:dyDescent="0.2">
      <c r="B144" s="38" t="s">
        <v>63</v>
      </c>
      <c r="C144" s="38" t="s">
        <v>61</v>
      </c>
      <c r="D144" s="38" t="s">
        <v>64</v>
      </c>
      <c r="E144" s="38">
        <v>2018</v>
      </c>
      <c r="F144" s="38" t="s">
        <v>70</v>
      </c>
      <c r="G144" s="38" t="s">
        <v>57</v>
      </c>
      <c r="H144" s="38" t="s">
        <v>51</v>
      </c>
      <c r="I144" s="38" t="s">
        <v>59</v>
      </c>
      <c r="J144" s="39">
        <v>0.24576231411999999</v>
      </c>
      <c r="K144" s="40">
        <f t="shared" si="28"/>
        <v>0</v>
      </c>
      <c r="L144" s="41">
        <f t="shared" si="29"/>
        <v>0.24576231411999999</v>
      </c>
      <c r="M144" s="42">
        <v>22</v>
      </c>
      <c r="N144" s="43">
        <f t="shared" si="22"/>
        <v>0</v>
      </c>
      <c r="O144" s="43">
        <f t="shared" si="22"/>
        <v>5.4067709106399997</v>
      </c>
      <c r="P144" s="44">
        <f t="shared" si="24"/>
        <v>0.28999999999999998</v>
      </c>
      <c r="Q144" s="44">
        <f t="shared" si="24"/>
        <v>0.45</v>
      </c>
      <c r="R144" s="43">
        <f t="shared" si="23"/>
        <v>0</v>
      </c>
      <c r="S144" s="43">
        <f t="shared" si="23"/>
        <v>2.4330469097880001</v>
      </c>
      <c r="T144" s="43">
        <f t="shared" si="30"/>
        <v>2.4330469097880001</v>
      </c>
      <c r="U144" s="45">
        <v>0.12000000000000002</v>
      </c>
      <c r="V144" s="45">
        <v>1.4999999999999999E-2</v>
      </c>
      <c r="W144" s="45">
        <v>0.15</v>
      </c>
      <c r="X144" s="43">
        <f t="shared" si="25"/>
        <v>0.29196562917456009</v>
      </c>
      <c r="Y144" s="43">
        <f t="shared" si="25"/>
        <v>3.6495703646819998E-2</v>
      </c>
      <c r="Z144" s="43">
        <f t="shared" si="25"/>
        <v>0.36495703646819999</v>
      </c>
      <c r="AA144" s="43">
        <f t="shared" si="26"/>
        <v>0.69341836928958012</v>
      </c>
      <c r="AB144" s="43">
        <f t="shared" si="27"/>
        <v>1.73962854049842</v>
      </c>
    </row>
    <row r="145" spans="2:28" ht="12.6" customHeight="1" x14ac:dyDescent="0.2">
      <c r="B145" s="38" t="s">
        <v>63</v>
      </c>
      <c r="C145" s="38" t="s">
        <v>61</v>
      </c>
      <c r="D145" s="38" t="s">
        <v>64</v>
      </c>
      <c r="E145" s="38">
        <v>2018</v>
      </c>
      <c r="F145" s="38" t="s">
        <v>70</v>
      </c>
      <c r="G145" s="38" t="s">
        <v>57</v>
      </c>
      <c r="H145" s="38" t="s">
        <v>51</v>
      </c>
      <c r="I145" s="38" t="s">
        <v>60</v>
      </c>
      <c r="J145" s="39">
        <v>184.86541103370399</v>
      </c>
      <c r="K145" s="40">
        <f t="shared" si="28"/>
        <v>0</v>
      </c>
      <c r="L145" s="41">
        <f t="shared" si="29"/>
        <v>184.86541103370399</v>
      </c>
      <c r="M145" s="42">
        <v>22</v>
      </c>
      <c r="N145" s="43">
        <f t="shared" si="22"/>
        <v>0</v>
      </c>
      <c r="O145" s="43">
        <f t="shared" si="22"/>
        <v>4067.0390427414877</v>
      </c>
      <c r="P145" s="44">
        <f t="shared" si="24"/>
        <v>0.28999999999999998</v>
      </c>
      <c r="Q145" s="44">
        <f t="shared" si="24"/>
        <v>0.45</v>
      </c>
      <c r="R145" s="43">
        <f t="shared" si="23"/>
        <v>0</v>
      </c>
      <c r="S145" s="43">
        <f t="shared" si="23"/>
        <v>1830.1675692336696</v>
      </c>
      <c r="T145" s="43">
        <f t="shared" si="30"/>
        <v>1830.1675692336696</v>
      </c>
      <c r="U145" s="45">
        <v>0.12000000000000002</v>
      </c>
      <c r="V145" s="45">
        <v>1.4999999999999999E-2</v>
      </c>
      <c r="W145" s="45">
        <v>0.15</v>
      </c>
      <c r="X145" s="43">
        <f t="shared" si="25"/>
        <v>219.62010830804039</v>
      </c>
      <c r="Y145" s="43">
        <f t="shared" si="25"/>
        <v>27.452513538505045</v>
      </c>
      <c r="Z145" s="43">
        <f t="shared" si="25"/>
        <v>274.52513538505042</v>
      </c>
      <c r="AA145" s="43">
        <f t="shared" si="26"/>
        <v>521.59775723159578</v>
      </c>
      <c r="AB145" s="43">
        <f t="shared" si="27"/>
        <v>1308.5698120020738</v>
      </c>
    </row>
    <row r="146" spans="2:28" ht="12.6" customHeight="1" x14ac:dyDescent="0.2">
      <c r="B146" s="38" t="s">
        <v>63</v>
      </c>
      <c r="C146" s="38" t="s">
        <v>61</v>
      </c>
      <c r="D146" s="38" t="s">
        <v>64</v>
      </c>
      <c r="E146" s="38">
        <v>2018</v>
      </c>
      <c r="F146" s="38" t="s">
        <v>70</v>
      </c>
      <c r="G146" s="38" t="s">
        <v>57</v>
      </c>
      <c r="H146" s="38" t="s">
        <v>52</v>
      </c>
      <c r="I146" s="38" t="s">
        <v>58</v>
      </c>
      <c r="J146" s="39">
        <v>31.356558327999998</v>
      </c>
      <c r="K146" s="40">
        <f t="shared" si="28"/>
        <v>0</v>
      </c>
      <c r="L146" s="41">
        <f t="shared" si="29"/>
        <v>31.356558327999998</v>
      </c>
      <c r="M146" s="42">
        <v>22</v>
      </c>
      <c r="N146" s="43">
        <f t="shared" si="22"/>
        <v>0</v>
      </c>
      <c r="O146" s="43">
        <f t="shared" si="22"/>
        <v>689.84428321600001</v>
      </c>
      <c r="P146" s="44">
        <f t="shared" si="24"/>
        <v>0.28999999999999998</v>
      </c>
      <c r="Q146" s="44">
        <f t="shared" si="24"/>
        <v>0.45</v>
      </c>
      <c r="R146" s="43">
        <f t="shared" si="23"/>
        <v>0</v>
      </c>
      <c r="S146" s="43">
        <f t="shared" si="23"/>
        <v>310.42992744719999</v>
      </c>
      <c r="T146" s="43">
        <f t="shared" si="30"/>
        <v>310.42992744719999</v>
      </c>
      <c r="U146" s="45">
        <v>0.12000000000000002</v>
      </c>
      <c r="V146" s="45">
        <v>1.4999999999999999E-2</v>
      </c>
      <c r="W146" s="45">
        <v>0.15</v>
      </c>
      <c r="X146" s="43">
        <f t="shared" si="25"/>
        <v>37.251591293664006</v>
      </c>
      <c r="Y146" s="43">
        <f t="shared" si="25"/>
        <v>4.6564489117079999</v>
      </c>
      <c r="Z146" s="43">
        <f t="shared" si="25"/>
        <v>46.564489117079994</v>
      </c>
      <c r="AA146" s="43">
        <f t="shared" si="26"/>
        <v>88.472529322452004</v>
      </c>
      <c r="AB146" s="43">
        <f t="shared" si="27"/>
        <v>221.95739812474798</v>
      </c>
    </row>
    <row r="147" spans="2:28" ht="12.6" customHeight="1" x14ac:dyDescent="0.2">
      <c r="B147" s="38" t="s">
        <v>63</v>
      </c>
      <c r="C147" s="38" t="s">
        <v>61</v>
      </c>
      <c r="D147" s="38" t="s">
        <v>64</v>
      </c>
      <c r="E147" s="38">
        <v>2018</v>
      </c>
      <c r="F147" s="38" t="s">
        <v>70</v>
      </c>
      <c r="G147" s="38" t="s">
        <v>57</v>
      </c>
      <c r="H147" s="38" t="s">
        <v>52</v>
      </c>
      <c r="I147" s="38" t="s">
        <v>60</v>
      </c>
      <c r="J147" s="39">
        <v>6.8600343600000002</v>
      </c>
      <c r="K147" s="40">
        <f t="shared" si="28"/>
        <v>0</v>
      </c>
      <c r="L147" s="41">
        <f t="shared" si="29"/>
        <v>6.8600343600000002</v>
      </c>
      <c r="M147" s="42">
        <v>22</v>
      </c>
      <c r="N147" s="43">
        <f t="shared" si="22"/>
        <v>0</v>
      </c>
      <c r="O147" s="43">
        <f t="shared" si="22"/>
        <v>150.92075592</v>
      </c>
      <c r="P147" s="44">
        <f t="shared" si="24"/>
        <v>0.28999999999999998</v>
      </c>
      <c r="Q147" s="44">
        <f t="shared" si="24"/>
        <v>0.45</v>
      </c>
      <c r="R147" s="43">
        <f t="shared" si="23"/>
        <v>0</v>
      </c>
      <c r="S147" s="43">
        <f t="shared" si="23"/>
        <v>67.914340164000009</v>
      </c>
      <c r="T147" s="43">
        <f t="shared" si="30"/>
        <v>67.914340164000009</v>
      </c>
      <c r="U147" s="45">
        <v>0.12000000000000002</v>
      </c>
      <c r="V147" s="45">
        <v>1.4999999999999999E-2</v>
      </c>
      <c r="W147" s="45">
        <v>0.15</v>
      </c>
      <c r="X147" s="43">
        <f t="shared" si="25"/>
        <v>8.1497208196800024</v>
      </c>
      <c r="Y147" s="43">
        <f t="shared" si="25"/>
        <v>1.0187151024600001</v>
      </c>
      <c r="Z147" s="43">
        <f t="shared" si="25"/>
        <v>10.1871510246</v>
      </c>
      <c r="AA147" s="43">
        <f t="shared" si="26"/>
        <v>19.355586946740004</v>
      </c>
      <c r="AB147" s="43">
        <f t="shared" si="27"/>
        <v>48.558753217260005</v>
      </c>
    </row>
    <row r="148" spans="2:28" ht="12.6" customHeight="1" x14ac:dyDescent="0.2">
      <c r="B148" s="38" t="s">
        <v>63</v>
      </c>
      <c r="C148" s="38" t="s">
        <v>61</v>
      </c>
      <c r="D148" s="38" t="s">
        <v>64</v>
      </c>
      <c r="E148" s="38">
        <v>2018</v>
      </c>
      <c r="F148" s="38" t="s">
        <v>71</v>
      </c>
      <c r="G148" s="38" t="s">
        <v>46</v>
      </c>
      <c r="H148" s="38" t="s">
        <v>47</v>
      </c>
      <c r="I148" s="38" t="s">
        <v>50</v>
      </c>
      <c r="J148" s="39">
        <v>1825.0698695999999</v>
      </c>
      <c r="K148" s="40">
        <f t="shared" si="28"/>
        <v>0</v>
      </c>
      <c r="L148" s="41">
        <f t="shared" si="29"/>
        <v>1825.0698695999999</v>
      </c>
      <c r="M148" s="42">
        <v>22</v>
      </c>
      <c r="N148" s="43">
        <f t="shared" si="22"/>
        <v>0</v>
      </c>
      <c r="O148" s="43">
        <f t="shared" si="22"/>
        <v>40151.537131199999</v>
      </c>
      <c r="P148" s="44">
        <f t="shared" si="24"/>
        <v>0.28999999999999998</v>
      </c>
      <c r="Q148" s="44">
        <f t="shared" si="24"/>
        <v>0.45</v>
      </c>
      <c r="R148" s="43">
        <f t="shared" si="23"/>
        <v>0</v>
      </c>
      <c r="S148" s="43">
        <f t="shared" si="23"/>
        <v>18068.191709039998</v>
      </c>
      <c r="T148" s="43">
        <f t="shared" si="30"/>
        <v>18068.191709039998</v>
      </c>
      <c r="U148" s="45">
        <v>0.12000000000000002</v>
      </c>
      <c r="V148" s="45">
        <v>1.4999999999999999E-2</v>
      </c>
      <c r="W148" s="45">
        <v>0.15</v>
      </c>
      <c r="X148" s="43">
        <f t="shared" si="25"/>
        <v>2168.1830050848002</v>
      </c>
      <c r="Y148" s="43">
        <f t="shared" si="25"/>
        <v>271.02287563559997</v>
      </c>
      <c r="Z148" s="43">
        <f t="shared" si="25"/>
        <v>2710.2287563559998</v>
      </c>
      <c r="AA148" s="43">
        <f t="shared" si="26"/>
        <v>5149.4346370763997</v>
      </c>
      <c r="AB148" s="43">
        <f t="shared" si="27"/>
        <v>12918.757071963599</v>
      </c>
    </row>
    <row r="149" spans="2:28" ht="12.6" customHeight="1" x14ac:dyDescent="0.2">
      <c r="B149" s="38" t="s">
        <v>63</v>
      </c>
      <c r="C149" s="38" t="s">
        <v>61</v>
      </c>
      <c r="D149" s="38" t="s">
        <v>64</v>
      </c>
      <c r="E149" s="38">
        <v>2018</v>
      </c>
      <c r="F149" s="38" t="s">
        <v>71</v>
      </c>
      <c r="G149" s="38" t="s">
        <v>46</v>
      </c>
      <c r="H149" s="38" t="s">
        <v>51</v>
      </c>
      <c r="I149" s="38" t="s">
        <v>48</v>
      </c>
      <c r="J149" s="39">
        <v>36.100714500000002</v>
      </c>
      <c r="K149" s="40">
        <f t="shared" si="28"/>
        <v>0</v>
      </c>
      <c r="L149" s="41">
        <f t="shared" si="29"/>
        <v>36.100714500000002</v>
      </c>
      <c r="M149" s="42">
        <v>22</v>
      </c>
      <c r="N149" s="43">
        <f t="shared" si="22"/>
        <v>0</v>
      </c>
      <c r="O149" s="43">
        <f t="shared" si="22"/>
        <v>794.21571900000004</v>
      </c>
      <c r="P149" s="44">
        <f t="shared" si="24"/>
        <v>0.28999999999999998</v>
      </c>
      <c r="Q149" s="44">
        <f t="shared" si="24"/>
        <v>0.45</v>
      </c>
      <c r="R149" s="43">
        <f t="shared" si="23"/>
        <v>0</v>
      </c>
      <c r="S149" s="43">
        <f t="shared" si="23"/>
        <v>357.39707355000002</v>
      </c>
      <c r="T149" s="43">
        <f t="shared" si="30"/>
        <v>357.39707355000002</v>
      </c>
      <c r="U149" s="45">
        <v>0.12000000000000002</v>
      </c>
      <c r="V149" s="45">
        <v>1.4999999999999999E-2</v>
      </c>
      <c r="W149" s="45">
        <v>0.15</v>
      </c>
      <c r="X149" s="43">
        <f t="shared" si="25"/>
        <v>42.88764882600001</v>
      </c>
      <c r="Y149" s="43">
        <f t="shared" si="25"/>
        <v>5.3609561032500004</v>
      </c>
      <c r="Z149" s="43">
        <f t="shared" si="25"/>
        <v>53.609561032500004</v>
      </c>
      <c r="AA149" s="43">
        <f t="shared" si="26"/>
        <v>101.85816596175002</v>
      </c>
      <c r="AB149" s="43">
        <f t="shared" si="27"/>
        <v>255.53890758825</v>
      </c>
    </row>
    <row r="150" spans="2:28" ht="12.6" customHeight="1" x14ac:dyDescent="0.2">
      <c r="B150" s="38" t="s">
        <v>63</v>
      </c>
      <c r="C150" s="38" t="s">
        <v>61</v>
      </c>
      <c r="D150" s="38" t="s">
        <v>64</v>
      </c>
      <c r="E150" s="38">
        <v>2018</v>
      </c>
      <c r="F150" s="38" t="s">
        <v>71</v>
      </c>
      <c r="G150" s="38" t="s">
        <v>55</v>
      </c>
      <c r="H150" s="38" t="s">
        <v>56</v>
      </c>
      <c r="I150" s="38" t="s">
        <v>56</v>
      </c>
      <c r="J150" s="39">
        <v>2718.6482000000001</v>
      </c>
      <c r="K150" s="40">
        <f t="shared" si="28"/>
        <v>2718.6482000000001</v>
      </c>
      <c r="L150" s="41">
        <f t="shared" si="29"/>
        <v>0</v>
      </c>
      <c r="M150" s="42">
        <v>22</v>
      </c>
      <c r="N150" s="43">
        <f t="shared" si="22"/>
        <v>59810.260399999999</v>
      </c>
      <c r="O150" s="43">
        <f t="shared" si="22"/>
        <v>0</v>
      </c>
      <c r="P150" s="44">
        <f t="shared" si="24"/>
        <v>0.28999999999999998</v>
      </c>
      <c r="Q150" s="44">
        <f t="shared" si="24"/>
        <v>0.45</v>
      </c>
      <c r="R150" s="43">
        <f t="shared" si="23"/>
        <v>17344.975515999999</v>
      </c>
      <c r="S150" s="43">
        <f t="shared" si="23"/>
        <v>0</v>
      </c>
      <c r="T150" s="43">
        <f t="shared" si="30"/>
        <v>17344.975515999999</v>
      </c>
      <c r="U150" s="45">
        <v>0.12000000000000002</v>
      </c>
      <c r="V150" s="45">
        <v>1.4999999999999999E-2</v>
      </c>
      <c r="W150" s="45">
        <v>0.15</v>
      </c>
      <c r="X150" s="43">
        <f t="shared" si="25"/>
        <v>2081.3970619200004</v>
      </c>
      <c r="Y150" s="43">
        <f t="shared" si="25"/>
        <v>260.17463273999999</v>
      </c>
      <c r="Z150" s="43">
        <f t="shared" si="25"/>
        <v>2601.7463273999997</v>
      </c>
      <c r="AA150" s="43">
        <f t="shared" si="26"/>
        <v>4943.3180220600007</v>
      </c>
      <c r="AB150" s="43">
        <f t="shared" si="27"/>
        <v>12401.657493939998</v>
      </c>
    </row>
    <row r="151" spans="2:28" ht="12.6" customHeight="1" x14ac:dyDescent="0.2">
      <c r="B151" s="38" t="s">
        <v>63</v>
      </c>
      <c r="C151" s="38" t="s">
        <v>61</v>
      </c>
      <c r="D151" s="38" t="s">
        <v>64</v>
      </c>
      <c r="E151" s="38">
        <v>2018</v>
      </c>
      <c r="F151" s="38" t="s">
        <v>71</v>
      </c>
      <c r="G151" s="38" t="s">
        <v>57</v>
      </c>
      <c r="H151" s="38" t="s">
        <v>51</v>
      </c>
      <c r="I151" s="38" t="s">
        <v>58</v>
      </c>
      <c r="J151" s="39">
        <v>93.243687747579997</v>
      </c>
      <c r="K151" s="40">
        <f t="shared" si="28"/>
        <v>0</v>
      </c>
      <c r="L151" s="41">
        <f t="shared" si="29"/>
        <v>93.243687747579997</v>
      </c>
      <c r="M151" s="42">
        <v>22</v>
      </c>
      <c r="N151" s="43">
        <f t="shared" si="22"/>
        <v>0</v>
      </c>
      <c r="O151" s="43">
        <f t="shared" si="22"/>
        <v>2051.3611304467599</v>
      </c>
      <c r="P151" s="44">
        <f t="shared" si="24"/>
        <v>0.28999999999999998</v>
      </c>
      <c r="Q151" s="44">
        <f t="shared" si="24"/>
        <v>0.45</v>
      </c>
      <c r="R151" s="43">
        <f t="shared" si="23"/>
        <v>0</v>
      </c>
      <c r="S151" s="43">
        <f t="shared" si="23"/>
        <v>923.11250870104197</v>
      </c>
      <c r="T151" s="43">
        <f t="shared" si="30"/>
        <v>923.11250870104197</v>
      </c>
      <c r="U151" s="45">
        <v>0.12000000000000002</v>
      </c>
      <c r="V151" s="45">
        <v>1.4999999999999999E-2</v>
      </c>
      <c r="W151" s="45">
        <v>0.15</v>
      </c>
      <c r="X151" s="43">
        <f t="shared" si="25"/>
        <v>110.77350104412506</v>
      </c>
      <c r="Y151" s="43">
        <f t="shared" si="25"/>
        <v>13.846687630515628</v>
      </c>
      <c r="Z151" s="43">
        <f t="shared" si="25"/>
        <v>138.46687630515629</v>
      </c>
      <c r="AA151" s="43">
        <f t="shared" si="26"/>
        <v>263.08706497979699</v>
      </c>
      <c r="AB151" s="43">
        <f t="shared" si="27"/>
        <v>660.02544372124498</v>
      </c>
    </row>
    <row r="152" spans="2:28" ht="12.6" customHeight="1" x14ac:dyDescent="0.2">
      <c r="B152" s="38" t="s">
        <v>63</v>
      </c>
      <c r="C152" s="38" t="s">
        <v>61</v>
      </c>
      <c r="D152" s="38" t="s">
        <v>64</v>
      </c>
      <c r="E152" s="38">
        <v>2018</v>
      </c>
      <c r="F152" s="38" t="s">
        <v>71</v>
      </c>
      <c r="G152" s="38" t="s">
        <v>57</v>
      </c>
      <c r="H152" s="38" t="s">
        <v>51</v>
      </c>
      <c r="I152" s="38" t="s">
        <v>59</v>
      </c>
      <c r="J152" s="39">
        <v>0.91066489262000005</v>
      </c>
      <c r="K152" s="40">
        <f t="shared" si="28"/>
        <v>0</v>
      </c>
      <c r="L152" s="41">
        <f t="shared" si="29"/>
        <v>0.91066489262000005</v>
      </c>
      <c r="M152" s="42">
        <v>22</v>
      </c>
      <c r="N152" s="43">
        <f t="shared" si="22"/>
        <v>0</v>
      </c>
      <c r="O152" s="43">
        <f t="shared" si="22"/>
        <v>20.03462763764</v>
      </c>
      <c r="P152" s="44">
        <f t="shared" si="24"/>
        <v>0.28999999999999998</v>
      </c>
      <c r="Q152" s="44">
        <f t="shared" si="24"/>
        <v>0.45</v>
      </c>
      <c r="R152" s="43">
        <f t="shared" si="23"/>
        <v>0</v>
      </c>
      <c r="S152" s="43">
        <f t="shared" si="23"/>
        <v>9.0155824369380007</v>
      </c>
      <c r="T152" s="43">
        <f t="shared" si="30"/>
        <v>9.0155824369380007</v>
      </c>
      <c r="U152" s="45">
        <v>0.12000000000000002</v>
      </c>
      <c r="V152" s="45">
        <v>1.4999999999999999E-2</v>
      </c>
      <c r="W152" s="45">
        <v>0.15</v>
      </c>
      <c r="X152" s="43">
        <f t="shared" si="25"/>
        <v>1.0818698924325603</v>
      </c>
      <c r="Y152" s="43">
        <f t="shared" si="25"/>
        <v>0.13523373655407001</v>
      </c>
      <c r="Z152" s="43">
        <f t="shared" si="25"/>
        <v>1.3523373655407001</v>
      </c>
      <c r="AA152" s="43">
        <f t="shared" si="26"/>
        <v>2.56944099452733</v>
      </c>
      <c r="AB152" s="43">
        <f t="shared" si="27"/>
        <v>6.4461414424106707</v>
      </c>
    </row>
    <row r="153" spans="2:28" ht="12.6" customHeight="1" x14ac:dyDescent="0.2">
      <c r="B153" s="38" t="s">
        <v>63</v>
      </c>
      <c r="C153" s="38" t="s">
        <v>61</v>
      </c>
      <c r="D153" s="38" t="s">
        <v>64</v>
      </c>
      <c r="E153" s="38">
        <v>2018</v>
      </c>
      <c r="F153" s="38" t="s">
        <v>71</v>
      </c>
      <c r="G153" s="38" t="s">
        <v>57</v>
      </c>
      <c r="H153" s="38" t="s">
        <v>51</v>
      </c>
      <c r="I153" s="38" t="s">
        <v>60</v>
      </c>
      <c r="J153" s="39">
        <v>747.06142237410404</v>
      </c>
      <c r="K153" s="40">
        <f t="shared" si="28"/>
        <v>0</v>
      </c>
      <c r="L153" s="41">
        <f t="shared" si="29"/>
        <v>747.06142237410404</v>
      </c>
      <c r="M153" s="42">
        <v>22</v>
      </c>
      <c r="N153" s="43">
        <f t="shared" si="22"/>
        <v>0</v>
      </c>
      <c r="O153" s="43">
        <f t="shared" si="22"/>
        <v>16435.351292230291</v>
      </c>
      <c r="P153" s="44">
        <f t="shared" si="24"/>
        <v>0.28999999999999998</v>
      </c>
      <c r="Q153" s="44">
        <f t="shared" si="24"/>
        <v>0.45</v>
      </c>
      <c r="R153" s="43">
        <f t="shared" si="23"/>
        <v>0</v>
      </c>
      <c r="S153" s="43">
        <f t="shared" si="23"/>
        <v>7395.9080815036314</v>
      </c>
      <c r="T153" s="43">
        <f t="shared" si="30"/>
        <v>7395.9080815036314</v>
      </c>
      <c r="U153" s="45">
        <v>0.12000000000000002</v>
      </c>
      <c r="V153" s="45">
        <v>1.4999999999999999E-2</v>
      </c>
      <c r="W153" s="45">
        <v>0.15</v>
      </c>
      <c r="X153" s="43">
        <f t="shared" si="25"/>
        <v>887.5089697804359</v>
      </c>
      <c r="Y153" s="43">
        <f t="shared" si="25"/>
        <v>110.93862122255446</v>
      </c>
      <c r="Z153" s="43">
        <f t="shared" si="25"/>
        <v>1109.3862122255446</v>
      </c>
      <c r="AA153" s="43">
        <f t="shared" si="26"/>
        <v>2107.8338032285351</v>
      </c>
      <c r="AB153" s="43">
        <f t="shared" si="27"/>
        <v>5288.0742782750967</v>
      </c>
    </row>
    <row r="154" spans="2:28" ht="12.6" customHeight="1" x14ac:dyDescent="0.2">
      <c r="B154" s="38" t="s">
        <v>63</v>
      </c>
      <c r="C154" s="38" t="s">
        <v>61</v>
      </c>
      <c r="D154" s="38" t="s">
        <v>64</v>
      </c>
      <c r="E154" s="38">
        <v>2018</v>
      </c>
      <c r="F154" s="38" t="s">
        <v>71</v>
      </c>
      <c r="G154" s="38" t="s">
        <v>57</v>
      </c>
      <c r="H154" s="38" t="s">
        <v>52</v>
      </c>
      <c r="I154" s="38" t="s">
        <v>58</v>
      </c>
      <c r="J154" s="39">
        <v>93.117967354200005</v>
      </c>
      <c r="K154" s="40">
        <f t="shared" si="28"/>
        <v>0</v>
      </c>
      <c r="L154" s="41">
        <f t="shared" si="29"/>
        <v>93.117967354200005</v>
      </c>
      <c r="M154" s="42">
        <v>22</v>
      </c>
      <c r="N154" s="43">
        <f t="shared" si="22"/>
        <v>0</v>
      </c>
      <c r="O154" s="43">
        <f t="shared" si="22"/>
        <v>2048.5952817923999</v>
      </c>
      <c r="P154" s="44">
        <f t="shared" si="24"/>
        <v>0.28999999999999998</v>
      </c>
      <c r="Q154" s="44">
        <f t="shared" si="24"/>
        <v>0.45</v>
      </c>
      <c r="R154" s="43">
        <f t="shared" si="23"/>
        <v>0</v>
      </c>
      <c r="S154" s="43">
        <f t="shared" si="23"/>
        <v>921.86787680657994</v>
      </c>
      <c r="T154" s="43">
        <f t="shared" si="30"/>
        <v>921.86787680657994</v>
      </c>
      <c r="U154" s="45">
        <v>0.12000000000000002</v>
      </c>
      <c r="V154" s="45">
        <v>1.4999999999999999E-2</v>
      </c>
      <c r="W154" s="45">
        <v>0.15</v>
      </c>
      <c r="X154" s="43">
        <f t="shared" si="25"/>
        <v>110.62414521678961</v>
      </c>
      <c r="Y154" s="43">
        <f t="shared" si="25"/>
        <v>13.828018152098698</v>
      </c>
      <c r="Z154" s="43">
        <f t="shared" si="25"/>
        <v>138.28018152098699</v>
      </c>
      <c r="AA154" s="43">
        <f t="shared" si="26"/>
        <v>262.73234488987532</v>
      </c>
      <c r="AB154" s="43">
        <f t="shared" si="27"/>
        <v>659.13553191670462</v>
      </c>
    </row>
    <row r="155" spans="2:28" ht="12.6" customHeight="1" x14ac:dyDescent="0.2">
      <c r="B155" s="38" t="s">
        <v>63</v>
      </c>
      <c r="C155" s="38" t="s">
        <v>61</v>
      </c>
      <c r="D155" s="38" t="s">
        <v>64</v>
      </c>
      <c r="E155" s="38">
        <v>2018</v>
      </c>
      <c r="F155" s="38" t="s">
        <v>71</v>
      </c>
      <c r="G155" s="38" t="s">
        <v>57</v>
      </c>
      <c r="H155" s="38" t="s">
        <v>52</v>
      </c>
      <c r="I155" s="38" t="s">
        <v>60</v>
      </c>
      <c r="J155" s="39">
        <v>20.4767837602</v>
      </c>
      <c r="K155" s="40">
        <f t="shared" si="28"/>
        <v>0</v>
      </c>
      <c r="L155" s="41">
        <f t="shared" si="29"/>
        <v>20.4767837602</v>
      </c>
      <c r="M155" s="42">
        <v>22</v>
      </c>
      <c r="N155" s="43">
        <f t="shared" si="22"/>
        <v>0</v>
      </c>
      <c r="O155" s="43">
        <f t="shared" si="22"/>
        <v>450.48924272440001</v>
      </c>
      <c r="P155" s="44">
        <f t="shared" si="24"/>
        <v>0.28999999999999998</v>
      </c>
      <c r="Q155" s="44">
        <f t="shared" si="24"/>
        <v>0.45</v>
      </c>
      <c r="R155" s="43">
        <f t="shared" si="23"/>
        <v>0</v>
      </c>
      <c r="S155" s="43">
        <f t="shared" si="23"/>
        <v>202.72015922598001</v>
      </c>
      <c r="T155" s="43">
        <f t="shared" si="30"/>
        <v>202.72015922598001</v>
      </c>
      <c r="U155" s="45">
        <v>0.12000000000000002</v>
      </c>
      <c r="V155" s="45">
        <v>1.4999999999999999E-2</v>
      </c>
      <c r="W155" s="45">
        <v>0.15</v>
      </c>
      <c r="X155" s="43">
        <f t="shared" si="25"/>
        <v>24.326419107117605</v>
      </c>
      <c r="Y155" s="43">
        <f t="shared" si="25"/>
        <v>3.0408023883897002</v>
      </c>
      <c r="Z155" s="43">
        <f t="shared" si="25"/>
        <v>30.408023883897002</v>
      </c>
      <c r="AA155" s="43">
        <f t="shared" si="26"/>
        <v>57.775245379404311</v>
      </c>
      <c r="AB155" s="43">
        <f t="shared" si="27"/>
        <v>144.9449138465757</v>
      </c>
    </row>
    <row r="156" spans="2:28" ht="12.6" customHeight="1" x14ac:dyDescent="0.2">
      <c r="B156" s="38" t="s">
        <v>63</v>
      </c>
      <c r="C156" s="38" t="s">
        <v>61</v>
      </c>
      <c r="D156" s="38" t="s">
        <v>64</v>
      </c>
      <c r="E156" s="38">
        <v>2017</v>
      </c>
      <c r="F156" s="38" t="s">
        <v>65</v>
      </c>
      <c r="G156" s="38" t="s">
        <v>57</v>
      </c>
      <c r="H156" s="38" t="s">
        <v>51</v>
      </c>
      <c r="I156" s="38" t="s">
        <v>62</v>
      </c>
      <c r="J156" s="39">
        <v>5.5658907000000001E-2</v>
      </c>
      <c r="K156" s="40">
        <f t="shared" si="28"/>
        <v>0</v>
      </c>
      <c r="L156" s="41">
        <f t="shared" si="29"/>
        <v>5.5658907000000001E-2</v>
      </c>
      <c r="M156" s="42">
        <v>22</v>
      </c>
      <c r="N156" s="43">
        <f t="shared" si="22"/>
        <v>0</v>
      </c>
      <c r="O156" s="43">
        <f t="shared" si="22"/>
        <v>1.224495954</v>
      </c>
      <c r="P156" s="44">
        <f t="shared" si="24"/>
        <v>0.28999999999999998</v>
      </c>
      <c r="Q156" s="44">
        <f t="shared" si="24"/>
        <v>0.45</v>
      </c>
      <c r="R156" s="43">
        <f t="shared" si="23"/>
        <v>0</v>
      </c>
      <c r="S156" s="43">
        <f t="shared" si="23"/>
        <v>0.5510231793</v>
      </c>
      <c r="T156" s="43">
        <f t="shared" si="30"/>
        <v>0.5510231793</v>
      </c>
      <c r="U156" s="45">
        <v>0.12000000000000002</v>
      </c>
      <c r="V156" s="45">
        <v>1.4999999999999999E-2</v>
      </c>
      <c r="W156" s="45">
        <v>0.15</v>
      </c>
      <c r="X156" s="43">
        <f t="shared" si="25"/>
        <v>6.6122781516000012E-2</v>
      </c>
      <c r="Y156" s="43">
        <f t="shared" si="25"/>
        <v>8.2653476894999998E-3</v>
      </c>
      <c r="Z156" s="43">
        <f t="shared" si="25"/>
        <v>8.2653476894999994E-2</v>
      </c>
      <c r="AA156" s="43">
        <f t="shared" si="26"/>
        <v>0.1570416061005</v>
      </c>
      <c r="AB156" s="43">
        <f t="shared" si="27"/>
        <v>0.3939815731995</v>
      </c>
    </row>
    <row r="157" spans="2:28" ht="12.6" customHeight="1" x14ac:dyDescent="0.2">
      <c r="B157" s="38" t="s">
        <v>63</v>
      </c>
      <c r="C157" s="38" t="s">
        <v>61</v>
      </c>
      <c r="D157" s="38" t="s">
        <v>64</v>
      </c>
      <c r="E157" s="38">
        <v>2017</v>
      </c>
      <c r="F157" s="38" t="s">
        <v>66</v>
      </c>
      <c r="G157" s="38" t="s">
        <v>57</v>
      </c>
      <c r="H157" s="38" t="s">
        <v>51</v>
      </c>
      <c r="I157" s="38" t="s">
        <v>62</v>
      </c>
      <c r="J157" s="39">
        <v>4.546505E-2</v>
      </c>
      <c r="K157" s="40">
        <f t="shared" si="28"/>
        <v>0</v>
      </c>
      <c r="L157" s="41">
        <f t="shared" si="29"/>
        <v>4.546505E-2</v>
      </c>
      <c r="M157" s="42">
        <v>22</v>
      </c>
      <c r="N157" s="43">
        <f t="shared" si="22"/>
        <v>0</v>
      </c>
      <c r="O157" s="43">
        <f t="shared" si="22"/>
        <v>1.0002310999999999</v>
      </c>
      <c r="P157" s="44">
        <f t="shared" si="24"/>
        <v>0.28999999999999998</v>
      </c>
      <c r="Q157" s="44">
        <f t="shared" si="24"/>
        <v>0.45</v>
      </c>
      <c r="R157" s="43">
        <f t="shared" si="23"/>
        <v>0</v>
      </c>
      <c r="S157" s="43">
        <f t="shared" si="23"/>
        <v>0.45010399499999998</v>
      </c>
      <c r="T157" s="43">
        <f t="shared" si="30"/>
        <v>0.45010399499999998</v>
      </c>
      <c r="U157" s="45">
        <v>0.12000000000000002</v>
      </c>
      <c r="V157" s="45">
        <v>1.4999999999999999E-2</v>
      </c>
      <c r="W157" s="45">
        <v>0.15</v>
      </c>
      <c r="X157" s="43">
        <f t="shared" si="25"/>
        <v>5.4012479400000007E-2</v>
      </c>
      <c r="Y157" s="43">
        <f t="shared" si="25"/>
        <v>6.7515599249999992E-3</v>
      </c>
      <c r="Z157" s="43">
        <f t="shared" si="25"/>
        <v>6.7515599249999989E-2</v>
      </c>
      <c r="AA157" s="43">
        <f t="shared" si="26"/>
        <v>0.12827963857499999</v>
      </c>
      <c r="AB157" s="43">
        <f t="shared" si="27"/>
        <v>0.32182435642499996</v>
      </c>
    </row>
    <row r="158" spans="2:28" ht="12.6" customHeight="1" x14ac:dyDescent="0.2">
      <c r="B158" s="38" t="s">
        <v>63</v>
      </c>
      <c r="C158" s="38" t="s">
        <v>61</v>
      </c>
      <c r="D158" s="38" t="s">
        <v>64</v>
      </c>
      <c r="E158" s="38">
        <v>2017</v>
      </c>
      <c r="F158" s="38" t="s">
        <v>67</v>
      </c>
      <c r="G158" s="38" t="s">
        <v>57</v>
      </c>
      <c r="H158" s="38" t="s">
        <v>51</v>
      </c>
      <c r="I158" s="38" t="s">
        <v>62</v>
      </c>
      <c r="J158" s="39">
        <v>9.7219799999999995E-2</v>
      </c>
      <c r="K158" s="40">
        <f t="shared" si="28"/>
        <v>0</v>
      </c>
      <c r="L158" s="41">
        <f t="shared" si="29"/>
        <v>9.7219799999999995E-2</v>
      </c>
      <c r="M158" s="42">
        <v>22</v>
      </c>
      <c r="N158" s="43">
        <f t="shared" si="22"/>
        <v>0</v>
      </c>
      <c r="O158" s="43">
        <f t="shared" si="22"/>
        <v>2.1388355999999997</v>
      </c>
      <c r="P158" s="44">
        <f t="shared" si="24"/>
        <v>0.28999999999999998</v>
      </c>
      <c r="Q158" s="44">
        <f t="shared" si="24"/>
        <v>0.45</v>
      </c>
      <c r="R158" s="43">
        <f t="shared" si="23"/>
        <v>0</v>
      </c>
      <c r="S158" s="43">
        <f t="shared" si="23"/>
        <v>0.96247601999999988</v>
      </c>
      <c r="T158" s="43">
        <f t="shared" si="30"/>
        <v>0.96247601999999988</v>
      </c>
      <c r="U158" s="45">
        <v>0.12000000000000002</v>
      </c>
      <c r="V158" s="45">
        <v>1.4999999999999999E-2</v>
      </c>
      <c r="W158" s="45">
        <v>0.15</v>
      </c>
      <c r="X158" s="43">
        <f t="shared" si="25"/>
        <v>0.11549712240000001</v>
      </c>
      <c r="Y158" s="43">
        <f t="shared" si="25"/>
        <v>1.4437140299999998E-2</v>
      </c>
      <c r="Z158" s="43">
        <f t="shared" si="25"/>
        <v>0.14437140299999998</v>
      </c>
      <c r="AA158" s="43">
        <f t="shared" si="26"/>
        <v>0.27430566570000003</v>
      </c>
      <c r="AB158" s="43">
        <f t="shared" si="27"/>
        <v>0.68817035429999984</v>
      </c>
    </row>
    <row r="159" spans="2:28" ht="12.6" customHeight="1" x14ac:dyDescent="0.2">
      <c r="B159" s="38" t="s">
        <v>63</v>
      </c>
      <c r="C159" s="38" t="s">
        <v>61</v>
      </c>
      <c r="D159" s="38" t="s">
        <v>64</v>
      </c>
      <c r="E159" s="38">
        <v>2017</v>
      </c>
      <c r="F159" s="38" t="s">
        <v>68</v>
      </c>
      <c r="G159" s="38" t="s">
        <v>57</v>
      </c>
      <c r="H159" s="38" t="s">
        <v>51</v>
      </c>
      <c r="I159" s="38" t="s">
        <v>62</v>
      </c>
      <c r="J159" s="39">
        <v>5.9334145400000002</v>
      </c>
      <c r="K159" s="40">
        <f t="shared" si="28"/>
        <v>0</v>
      </c>
      <c r="L159" s="41">
        <f t="shared" si="29"/>
        <v>5.9334145400000002</v>
      </c>
      <c r="M159" s="42">
        <v>22</v>
      </c>
      <c r="N159" s="43">
        <f t="shared" si="22"/>
        <v>0</v>
      </c>
      <c r="O159" s="43">
        <f t="shared" si="22"/>
        <v>130.53511988</v>
      </c>
      <c r="P159" s="44">
        <f t="shared" si="24"/>
        <v>0.28999999999999998</v>
      </c>
      <c r="Q159" s="44">
        <f t="shared" si="24"/>
        <v>0.45</v>
      </c>
      <c r="R159" s="43">
        <f t="shared" si="23"/>
        <v>0</v>
      </c>
      <c r="S159" s="43">
        <f t="shared" si="23"/>
        <v>58.740803946</v>
      </c>
      <c r="T159" s="43">
        <f t="shared" si="30"/>
        <v>58.740803946</v>
      </c>
      <c r="U159" s="45">
        <v>0.12000000000000002</v>
      </c>
      <c r="V159" s="45">
        <v>1.4999999999999999E-2</v>
      </c>
      <c r="W159" s="45">
        <v>0.15</v>
      </c>
      <c r="X159" s="43">
        <f t="shared" si="25"/>
        <v>7.048896473520001</v>
      </c>
      <c r="Y159" s="43">
        <f t="shared" si="25"/>
        <v>0.88111205919000002</v>
      </c>
      <c r="Z159" s="43">
        <f t="shared" si="25"/>
        <v>8.8111205919</v>
      </c>
      <c r="AA159" s="43">
        <f t="shared" si="26"/>
        <v>16.741129124610001</v>
      </c>
      <c r="AB159" s="43">
        <f t="shared" si="27"/>
        <v>41.999674821390002</v>
      </c>
    </row>
    <row r="160" spans="2:28" ht="12.6" customHeight="1" x14ac:dyDescent="0.2">
      <c r="B160" s="38" t="s">
        <v>63</v>
      </c>
      <c r="C160" s="38" t="s">
        <v>61</v>
      </c>
      <c r="D160" s="38" t="s">
        <v>64</v>
      </c>
      <c r="E160" s="38">
        <v>2017</v>
      </c>
      <c r="F160" s="38" t="s">
        <v>69</v>
      </c>
      <c r="G160" s="38" t="s">
        <v>57</v>
      </c>
      <c r="H160" s="38" t="s">
        <v>51</v>
      </c>
      <c r="I160" s="38" t="s">
        <v>62</v>
      </c>
      <c r="J160" s="39">
        <v>1.452165309</v>
      </c>
      <c r="K160" s="40">
        <f t="shared" si="28"/>
        <v>0</v>
      </c>
      <c r="L160" s="41">
        <f t="shared" si="29"/>
        <v>1.452165309</v>
      </c>
      <c r="M160" s="42">
        <v>22</v>
      </c>
      <c r="N160" s="43">
        <f t="shared" si="22"/>
        <v>0</v>
      </c>
      <c r="O160" s="43">
        <f t="shared" si="22"/>
        <v>31.947636797999998</v>
      </c>
      <c r="P160" s="44">
        <f t="shared" si="24"/>
        <v>0.28999999999999998</v>
      </c>
      <c r="Q160" s="44">
        <f t="shared" si="24"/>
        <v>0.45</v>
      </c>
      <c r="R160" s="43">
        <f t="shared" si="23"/>
        <v>0</v>
      </c>
      <c r="S160" s="43">
        <f t="shared" si="23"/>
        <v>14.3764365591</v>
      </c>
      <c r="T160" s="43">
        <f t="shared" si="30"/>
        <v>14.3764365591</v>
      </c>
      <c r="U160" s="45">
        <v>0.12000000000000002</v>
      </c>
      <c r="V160" s="45">
        <v>1.4999999999999999E-2</v>
      </c>
      <c r="W160" s="45">
        <v>0.15</v>
      </c>
      <c r="X160" s="43">
        <f t="shared" si="25"/>
        <v>1.7251723870920004</v>
      </c>
      <c r="Y160" s="43">
        <f t="shared" si="25"/>
        <v>0.21564654838649999</v>
      </c>
      <c r="Z160" s="43">
        <f t="shared" si="25"/>
        <v>2.1564654838649999</v>
      </c>
      <c r="AA160" s="43">
        <f t="shared" si="26"/>
        <v>4.0972844193435005</v>
      </c>
      <c r="AB160" s="43">
        <f t="shared" si="27"/>
        <v>10.2791521397565</v>
      </c>
    </row>
    <row r="161" spans="2:28" ht="12.6" customHeight="1" x14ac:dyDescent="0.2">
      <c r="B161" s="38" t="s">
        <v>63</v>
      </c>
      <c r="C161" s="38" t="s">
        <v>61</v>
      </c>
      <c r="D161" s="38" t="s">
        <v>64</v>
      </c>
      <c r="E161" s="38">
        <v>2017</v>
      </c>
      <c r="F161" s="38" t="s">
        <v>70</v>
      </c>
      <c r="G161" s="38" t="s">
        <v>57</v>
      </c>
      <c r="H161" s="38" t="s">
        <v>51</v>
      </c>
      <c r="I161" s="38" t="s">
        <v>62</v>
      </c>
      <c r="J161" s="39">
        <v>3.9125439999999997E-2</v>
      </c>
      <c r="K161" s="40">
        <f t="shared" si="28"/>
        <v>0</v>
      </c>
      <c r="L161" s="41">
        <f t="shared" si="29"/>
        <v>3.9125439999999997E-2</v>
      </c>
      <c r="M161" s="42">
        <v>22</v>
      </c>
      <c r="N161" s="43">
        <f t="shared" si="22"/>
        <v>0</v>
      </c>
      <c r="O161" s="43">
        <f t="shared" si="22"/>
        <v>0.86075967999999992</v>
      </c>
      <c r="P161" s="44">
        <f t="shared" si="24"/>
        <v>0.28999999999999998</v>
      </c>
      <c r="Q161" s="44">
        <f t="shared" si="24"/>
        <v>0.45</v>
      </c>
      <c r="R161" s="43">
        <f t="shared" si="23"/>
        <v>0</v>
      </c>
      <c r="S161" s="43">
        <f t="shared" si="23"/>
        <v>0.38734185599999998</v>
      </c>
      <c r="T161" s="43">
        <f t="shared" si="30"/>
        <v>0.38734185599999998</v>
      </c>
      <c r="U161" s="45">
        <v>0.12000000000000002</v>
      </c>
      <c r="V161" s="45">
        <v>1.4999999999999999E-2</v>
      </c>
      <c r="W161" s="45">
        <v>0.15</v>
      </c>
      <c r="X161" s="43">
        <f t="shared" si="25"/>
        <v>4.6481022720000008E-2</v>
      </c>
      <c r="Y161" s="43">
        <f t="shared" si="25"/>
        <v>5.8101278399999992E-3</v>
      </c>
      <c r="Z161" s="43">
        <f t="shared" si="25"/>
        <v>5.8101278399999998E-2</v>
      </c>
      <c r="AA161" s="43">
        <f t="shared" si="26"/>
        <v>0.11039242896000001</v>
      </c>
      <c r="AB161" s="43">
        <f t="shared" si="27"/>
        <v>0.27694942703999997</v>
      </c>
    </row>
    <row r="162" spans="2:28" ht="12.6" customHeight="1" x14ac:dyDescent="0.2">
      <c r="B162" s="38" t="s">
        <v>63</v>
      </c>
      <c r="C162" s="38" t="s">
        <v>61</v>
      </c>
      <c r="D162" s="38" t="s">
        <v>64</v>
      </c>
      <c r="E162" s="38">
        <v>2017</v>
      </c>
      <c r="F162" s="38" t="s">
        <v>71</v>
      </c>
      <c r="G162" s="38" t="s">
        <v>57</v>
      </c>
      <c r="H162" s="38" t="s">
        <v>51</v>
      </c>
      <c r="I162" s="38" t="s">
        <v>62</v>
      </c>
      <c r="J162" s="39">
        <v>0.14344037700000001</v>
      </c>
      <c r="K162" s="40">
        <f t="shared" si="28"/>
        <v>0</v>
      </c>
      <c r="L162" s="41">
        <f t="shared" si="29"/>
        <v>0.14344037700000001</v>
      </c>
      <c r="M162" s="42">
        <v>22</v>
      </c>
      <c r="N162" s="43">
        <f t="shared" si="22"/>
        <v>0</v>
      </c>
      <c r="O162" s="43">
        <f t="shared" si="22"/>
        <v>3.1556882939999999</v>
      </c>
      <c r="P162" s="44">
        <f t="shared" si="24"/>
        <v>0.28999999999999998</v>
      </c>
      <c r="Q162" s="44">
        <f t="shared" si="24"/>
        <v>0.45</v>
      </c>
      <c r="R162" s="43">
        <f t="shared" si="23"/>
        <v>0</v>
      </c>
      <c r="S162" s="43">
        <f t="shared" si="23"/>
        <v>1.4200597322999999</v>
      </c>
      <c r="T162" s="43">
        <f t="shared" si="30"/>
        <v>1.4200597322999999</v>
      </c>
      <c r="U162" s="45">
        <v>0.12000000000000002</v>
      </c>
      <c r="V162" s="45">
        <v>1.4999999999999999E-2</v>
      </c>
      <c r="W162" s="45">
        <v>0.15</v>
      </c>
      <c r="X162" s="43">
        <f t="shared" si="25"/>
        <v>0.17040716787600002</v>
      </c>
      <c r="Y162" s="43">
        <f t="shared" si="25"/>
        <v>2.1300895984499999E-2</v>
      </c>
      <c r="Z162" s="43">
        <f t="shared" si="25"/>
        <v>0.21300895984499998</v>
      </c>
      <c r="AA162" s="43">
        <f t="shared" si="26"/>
        <v>0.4047170237055</v>
      </c>
      <c r="AB162" s="43">
        <f t="shared" si="27"/>
        <v>1.0153427085944999</v>
      </c>
    </row>
    <row r="163" spans="2:28" ht="12.6" customHeight="1" x14ac:dyDescent="0.2">
      <c r="B163" s="38" t="s">
        <v>63</v>
      </c>
      <c r="C163" s="38" t="s">
        <v>61</v>
      </c>
      <c r="D163" s="38" t="s">
        <v>64</v>
      </c>
      <c r="E163" s="38">
        <v>2012</v>
      </c>
      <c r="F163" s="38" t="s">
        <v>71</v>
      </c>
      <c r="G163" s="38" t="s">
        <v>57</v>
      </c>
      <c r="H163" s="38" t="s">
        <v>52</v>
      </c>
      <c r="I163" s="38" t="s">
        <v>58</v>
      </c>
      <c r="J163" s="39">
        <v>0.257417067</v>
      </c>
      <c r="K163" s="40">
        <f t="shared" si="28"/>
        <v>0</v>
      </c>
      <c r="L163" s="41">
        <f t="shared" si="29"/>
        <v>0.257417067</v>
      </c>
      <c r="M163" s="42">
        <v>22</v>
      </c>
      <c r="N163" s="43">
        <f t="shared" si="22"/>
        <v>0</v>
      </c>
      <c r="O163" s="43">
        <f t="shared" si="22"/>
        <v>5.663175474</v>
      </c>
      <c r="P163" s="44">
        <f t="shared" si="24"/>
        <v>0.28999999999999998</v>
      </c>
      <c r="Q163" s="44">
        <f t="shared" si="24"/>
        <v>0.45</v>
      </c>
      <c r="R163" s="43">
        <f t="shared" si="23"/>
        <v>0</v>
      </c>
      <c r="S163" s="43">
        <f t="shared" si="23"/>
        <v>2.5484289633000001</v>
      </c>
      <c r="T163" s="43">
        <f t="shared" si="30"/>
        <v>2.5484289633000001</v>
      </c>
      <c r="U163" s="45">
        <v>0.12000000000000002</v>
      </c>
      <c r="V163" s="45">
        <v>1.4999999999999999E-2</v>
      </c>
      <c r="W163" s="45">
        <v>0.15</v>
      </c>
      <c r="X163" s="43">
        <f t="shared" si="25"/>
        <v>0.30581147559600008</v>
      </c>
      <c r="Y163" s="43">
        <f t="shared" si="25"/>
        <v>3.8226434449500003E-2</v>
      </c>
      <c r="Z163" s="43">
        <f t="shared" si="25"/>
        <v>0.38226434449500002</v>
      </c>
      <c r="AA163" s="43">
        <f t="shared" si="26"/>
        <v>0.72630225454050013</v>
      </c>
      <c r="AB163" s="43">
        <f t="shared" si="27"/>
        <v>1.8221267087594999</v>
      </c>
    </row>
    <row r="164" spans="2:28" ht="12.6" customHeight="1" x14ac:dyDescent="0.2">
      <c r="B164" s="38" t="s">
        <v>63</v>
      </c>
      <c r="C164" s="38" t="s">
        <v>61</v>
      </c>
      <c r="D164" s="38" t="s">
        <v>64</v>
      </c>
      <c r="E164" s="38">
        <v>2011</v>
      </c>
      <c r="F164" s="38" t="s">
        <v>71</v>
      </c>
      <c r="G164" s="38" t="s">
        <v>57</v>
      </c>
      <c r="H164" s="38" t="s">
        <v>52</v>
      </c>
      <c r="I164" s="38" t="s">
        <v>58</v>
      </c>
      <c r="J164" s="39">
        <v>1.067192884</v>
      </c>
      <c r="K164" s="40">
        <f t="shared" si="28"/>
        <v>0</v>
      </c>
      <c r="L164" s="41">
        <f t="shared" si="29"/>
        <v>1.067192884</v>
      </c>
      <c r="M164" s="42">
        <v>22</v>
      </c>
      <c r="N164" s="43">
        <f t="shared" si="22"/>
        <v>0</v>
      </c>
      <c r="O164" s="43">
        <f t="shared" si="22"/>
        <v>23.478243448000001</v>
      </c>
      <c r="P164" s="44">
        <f t="shared" si="24"/>
        <v>0.28999999999999998</v>
      </c>
      <c r="Q164" s="44">
        <f t="shared" si="24"/>
        <v>0.45</v>
      </c>
      <c r="R164" s="43">
        <f t="shared" si="23"/>
        <v>0</v>
      </c>
      <c r="S164" s="43">
        <f t="shared" si="23"/>
        <v>10.565209551600001</v>
      </c>
      <c r="T164" s="43">
        <f t="shared" si="30"/>
        <v>10.565209551600001</v>
      </c>
      <c r="U164" s="45">
        <v>0.12000000000000002</v>
      </c>
      <c r="V164" s="45">
        <v>1.4999999999999999E-2</v>
      </c>
      <c r="W164" s="45">
        <v>0.15</v>
      </c>
      <c r="X164" s="43">
        <f t="shared" si="25"/>
        <v>1.2678251461920003</v>
      </c>
      <c r="Y164" s="43">
        <f t="shared" si="25"/>
        <v>0.15847814327400001</v>
      </c>
      <c r="Z164" s="43">
        <f t="shared" si="25"/>
        <v>1.5847814327400001</v>
      </c>
      <c r="AA164" s="43">
        <f t="shared" si="26"/>
        <v>3.0110847222060002</v>
      </c>
      <c r="AB164" s="43">
        <f t="shared" si="27"/>
        <v>7.5541248293940004</v>
      </c>
    </row>
    <row r="165" spans="2:28" ht="12.6" customHeight="1" x14ac:dyDescent="0.2">
      <c r="B165" s="38" t="s">
        <v>63</v>
      </c>
      <c r="C165" s="38" t="s">
        <v>61</v>
      </c>
      <c r="D165" s="38" t="s">
        <v>64</v>
      </c>
      <c r="E165" s="38">
        <v>2010</v>
      </c>
      <c r="F165" s="38" t="s">
        <v>71</v>
      </c>
      <c r="G165" s="38" t="s">
        <v>57</v>
      </c>
      <c r="H165" s="38" t="s">
        <v>52</v>
      </c>
      <c r="I165" s="38" t="s">
        <v>58</v>
      </c>
      <c r="J165" s="39">
        <v>2.8014824570000001</v>
      </c>
      <c r="K165" s="40">
        <f t="shared" si="28"/>
        <v>0</v>
      </c>
      <c r="L165" s="41">
        <f t="shared" si="29"/>
        <v>2.8014824570000001</v>
      </c>
      <c r="M165" s="42">
        <v>22</v>
      </c>
      <c r="N165" s="43">
        <f t="shared" si="22"/>
        <v>0</v>
      </c>
      <c r="O165" s="43">
        <f t="shared" si="22"/>
        <v>61.632614054000001</v>
      </c>
      <c r="P165" s="44">
        <f t="shared" si="24"/>
        <v>0.28999999999999998</v>
      </c>
      <c r="Q165" s="44">
        <f t="shared" si="24"/>
        <v>0.45</v>
      </c>
      <c r="R165" s="43">
        <f t="shared" si="23"/>
        <v>0</v>
      </c>
      <c r="S165" s="43">
        <f t="shared" si="23"/>
        <v>27.734676324300001</v>
      </c>
      <c r="T165" s="43">
        <f t="shared" si="30"/>
        <v>27.734676324300001</v>
      </c>
      <c r="U165" s="45">
        <v>0.12000000000000002</v>
      </c>
      <c r="V165" s="45">
        <v>1.4999999999999999E-2</v>
      </c>
      <c r="W165" s="45">
        <v>0.15</v>
      </c>
      <c r="X165" s="43">
        <f t="shared" si="25"/>
        <v>3.3281611589160005</v>
      </c>
      <c r="Y165" s="43">
        <f t="shared" si="25"/>
        <v>0.41602014486450001</v>
      </c>
      <c r="Z165" s="43">
        <f t="shared" si="25"/>
        <v>4.1602014486450001</v>
      </c>
      <c r="AA165" s="43">
        <f t="shared" si="26"/>
        <v>7.9043827524255006</v>
      </c>
      <c r="AB165" s="43">
        <f t="shared" si="27"/>
        <v>19.830293571874499</v>
      </c>
    </row>
    <row r="166" spans="2:28" ht="12.6" customHeight="1" x14ac:dyDescent="0.2">
      <c r="B166" s="38" t="s">
        <v>63</v>
      </c>
      <c r="C166" s="38" t="s">
        <v>61</v>
      </c>
      <c r="D166" s="38" t="s">
        <v>64</v>
      </c>
      <c r="E166" s="38">
        <v>2009</v>
      </c>
      <c r="F166" s="38" t="s">
        <v>71</v>
      </c>
      <c r="G166" s="38" t="s">
        <v>57</v>
      </c>
      <c r="H166" s="38" t="s">
        <v>52</v>
      </c>
      <c r="I166" s="38" t="s">
        <v>58</v>
      </c>
      <c r="J166" s="39">
        <v>67.029458680000005</v>
      </c>
      <c r="K166" s="40">
        <f t="shared" si="28"/>
        <v>0</v>
      </c>
      <c r="L166" s="41">
        <f t="shared" si="29"/>
        <v>67.029458680000005</v>
      </c>
      <c r="M166" s="42">
        <v>22</v>
      </c>
      <c r="N166" s="43">
        <f t="shared" si="22"/>
        <v>0</v>
      </c>
      <c r="O166" s="43">
        <f t="shared" si="22"/>
        <v>1474.64809096</v>
      </c>
      <c r="P166" s="44">
        <f t="shared" si="24"/>
        <v>0.28999999999999998</v>
      </c>
      <c r="Q166" s="44">
        <f t="shared" si="24"/>
        <v>0.45</v>
      </c>
      <c r="R166" s="43">
        <f t="shared" si="23"/>
        <v>0</v>
      </c>
      <c r="S166" s="43">
        <f t="shared" si="23"/>
        <v>663.59164093200002</v>
      </c>
      <c r="T166" s="43">
        <f t="shared" si="30"/>
        <v>663.59164093200002</v>
      </c>
      <c r="U166" s="45">
        <v>0.12000000000000002</v>
      </c>
      <c r="V166" s="45">
        <v>1.4999999999999999E-2</v>
      </c>
      <c r="W166" s="45">
        <v>0.15</v>
      </c>
      <c r="X166" s="43">
        <f t="shared" si="25"/>
        <v>79.630996911840015</v>
      </c>
      <c r="Y166" s="43">
        <f t="shared" si="25"/>
        <v>9.9538746139800001</v>
      </c>
      <c r="Z166" s="43">
        <f t="shared" si="25"/>
        <v>99.538746139799997</v>
      </c>
      <c r="AA166" s="43">
        <f t="shared" si="26"/>
        <v>189.12361766562003</v>
      </c>
      <c r="AB166" s="43">
        <f t="shared" si="27"/>
        <v>474.46802326637999</v>
      </c>
    </row>
    <row r="167" spans="2:28" ht="12.6" customHeight="1" x14ac:dyDescent="0.2">
      <c r="B167" s="38" t="s">
        <v>63</v>
      </c>
      <c r="C167" s="38" t="s">
        <v>61</v>
      </c>
      <c r="D167" s="38" t="s">
        <v>64</v>
      </c>
      <c r="E167" s="38">
        <v>2006</v>
      </c>
      <c r="F167" s="38" t="s">
        <v>71</v>
      </c>
      <c r="G167" s="38" t="s">
        <v>57</v>
      </c>
      <c r="H167" s="38" t="s">
        <v>52</v>
      </c>
      <c r="I167" s="38" t="s">
        <v>58</v>
      </c>
      <c r="J167" s="39">
        <v>12.2500062</v>
      </c>
      <c r="K167" s="40">
        <f t="shared" si="28"/>
        <v>0</v>
      </c>
      <c r="L167" s="41">
        <f t="shared" si="29"/>
        <v>12.2500062</v>
      </c>
      <c r="M167" s="42">
        <v>22</v>
      </c>
      <c r="N167" s="43">
        <f t="shared" si="22"/>
        <v>0</v>
      </c>
      <c r="O167" s="43">
        <f t="shared" si="22"/>
        <v>269.50013639999997</v>
      </c>
      <c r="P167" s="44">
        <f t="shared" si="24"/>
        <v>0.28999999999999998</v>
      </c>
      <c r="Q167" s="44">
        <f t="shared" si="24"/>
        <v>0.45</v>
      </c>
      <c r="R167" s="43">
        <f t="shared" si="23"/>
        <v>0</v>
      </c>
      <c r="S167" s="43">
        <f t="shared" si="23"/>
        <v>121.27506138</v>
      </c>
      <c r="T167" s="43">
        <f t="shared" si="30"/>
        <v>121.27506138</v>
      </c>
      <c r="U167" s="45">
        <v>0.12000000000000002</v>
      </c>
      <c r="V167" s="45">
        <v>1.4999999999999999E-2</v>
      </c>
      <c r="W167" s="45">
        <v>0.15</v>
      </c>
      <c r="X167" s="43">
        <f t="shared" si="25"/>
        <v>14.553007365600003</v>
      </c>
      <c r="Y167" s="43">
        <f t="shared" si="25"/>
        <v>1.8191259206999999</v>
      </c>
      <c r="Z167" s="43">
        <f t="shared" si="25"/>
        <v>18.191259206999998</v>
      </c>
      <c r="AA167" s="43">
        <f t="shared" si="26"/>
        <v>34.5633924933</v>
      </c>
      <c r="AB167" s="43">
        <f t="shared" si="27"/>
        <v>86.711668886699997</v>
      </c>
    </row>
    <row r="168" spans="2:28" ht="12.6" customHeight="1" x14ac:dyDescent="0.2">
      <c r="B168" s="38" t="s">
        <v>63</v>
      </c>
      <c r="C168" s="38" t="s">
        <v>61</v>
      </c>
      <c r="D168" s="38" t="s">
        <v>64</v>
      </c>
      <c r="E168" s="38">
        <v>2005</v>
      </c>
      <c r="F168" s="38" t="s">
        <v>71</v>
      </c>
      <c r="G168" s="38" t="s">
        <v>57</v>
      </c>
      <c r="H168" s="38" t="s">
        <v>52</v>
      </c>
      <c r="I168" s="38" t="s">
        <v>58</v>
      </c>
      <c r="J168" s="39">
        <v>12.571949</v>
      </c>
      <c r="K168" s="40">
        <f t="shared" si="28"/>
        <v>0</v>
      </c>
      <c r="L168" s="41">
        <f t="shared" si="29"/>
        <v>12.571949</v>
      </c>
      <c r="M168" s="42">
        <v>22</v>
      </c>
      <c r="N168" s="43">
        <f t="shared" si="22"/>
        <v>0</v>
      </c>
      <c r="O168" s="43">
        <f t="shared" si="22"/>
        <v>276.58287799999999</v>
      </c>
      <c r="P168" s="44">
        <f t="shared" si="24"/>
        <v>0.28999999999999998</v>
      </c>
      <c r="Q168" s="44">
        <f t="shared" si="24"/>
        <v>0.45</v>
      </c>
      <c r="R168" s="43">
        <f t="shared" si="23"/>
        <v>0</v>
      </c>
      <c r="S168" s="43">
        <f t="shared" si="23"/>
        <v>124.46229510000001</v>
      </c>
      <c r="T168" s="43">
        <f t="shared" si="30"/>
        <v>124.46229510000001</v>
      </c>
      <c r="U168" s="45">
        <v>0.12000000000000002</v>
      </c>
      <c r="V168" s="45">
        <v>1.4999999999999999E-2</v>
      </c>
      <c r="W168" s="45">
        <v>0.15</v>
      </c>
      <c r="X168" s="43">
        <f t="shared" si="25"/>
        <v>14.935475412000004</v>
      </c>
      <c r="Y168" s="43">
        <f t="shared" si="25"/>
        <v>1.8669344265000001</v>
      </c>
      <c r="Z168" s="43">
        <f t="shared" si="25"/>
        <v>18.669344264999999</v>
      </c>
      <c r="AA168" s="43">
        <f t="shared" si="26"/>
        <v>35.471754103500004</v>
      </c>
      <c r="AB168" s="43">
        <f t="shared" si="27"/>
        <v>88.990540996500002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AIF Summary</vt:lpstr>
      <vt:lpstr>&gt;&gt;&gt;</vt:lpstr>
      <vt:lpstr>ROW WO MEX</vt:lpstr>
      <vt:lpstr>AIF_Income</vt:lpstr>
      <vt:lpstr>All_Royalties</vt:lpstr>
      <vt:lpstr>Artist_Roy</vt:lpstr>
      <vt:lpstr>Other_Roy</vt:lpstr>
      <vt:lpstr>Producer_Roy</vt:lpstr>
      <vt:lpstr>R_2</vt:lpstr>
      <vt:lpstr>R_2_WOUSA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</dc:creator>
  <cp:lastModifiedBy>Madruga, Pedro</cp:lastModifiedBy>
  <dcterms:created xsi:type="dcterms:W3CDTF">2019-07-03T20:44:13Z</dcterms:created>
  <dcterms:modified xsi:type="dcterms:W3CDTF">2019-08-05T22:25:17Z</dcterms:modified>
</cp:coreProperties>
</file>